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Contract Review" sheetId="2" state="visible" r:id="rId4"/>
    <sheet name="Issues &amp; Positions" sheetId="3" state="visible" r:id="rId5"/>
    <sheet name="Notice &amp; Time Bars" sheetId="4" state="visible" r:id="rId6"/>
    <sheet name="Review Summary" sheetId="5" state="visible" r:id="rId7"/>
    <sheet name="Lists" sheetId="6" state="visible" r:id="rId8"/>
    <sheet name="Notes &amp; Assumptions" sheetId="7" state="visible" r:id="rId9"/>
  </sheets>
  <definedNames>
    <definedName function="false" hidden="false" localSheetId="4" name="_xlnm.Print_Area" vbProcedure="false">'Review Summary'!$B$1:$T$39</definedName>
  </definedNames>
  <calcPr fullCalcOnLoad="1"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<sst xmlns="http://schemas.openxmlformats.org/spreadsheetml/2006/main" count="719" uniqueCount="508">
  <si>
    <t xml:space="preserve">CONTRACT REVIEW CHECKLIST</t>
  </si>
  <si>
    <t xml:space="preserve">67 questions to ask about the contract in front of you, before you sign it.</t>
  </si>
  <si>
    <t xml:space="preserve">SET THIS UP ONCE</t>
  </si>
  <si>
    <t xml:space="preserve">Project</t>
  </si>
  <si>
    <t xml:space="preserve">e.g. Northbank Health Precinct - Stage 2</t>
  </si>
  <si>
    <t xml:space="preserve">Contract or package</t>
  </si>
  <si>
    <t xml:space="preserve">e.g. Trade package 04 - structure</t>
  </si>
  <si>
    <t xml:space="preserve">The other party</t>
  </si>
  <si>
    <t xml:space="preserve">Whose contract you are reviewing</t>
  </si>
  <si>
    <t xml:space="preserve">Contract form</t>
  </si>
  <si>
    <t xml:space="preserve">e.g. AIA A101 with owner amendments</t>
  </si>
  <si>
    <t xml:space="preserve">Governing law</t>
  </si>
  <si>
    <t xml:space="preserve">The state whose law governs</t>
  </si>
  <si>
    <t xml:space="preserve">Reviewer</t>
  </si>
  <si>
    <t xml:space="preserve">So the record has a name on it</t>
  </si>
  <si>
    <t xml:space="preserve">Date due to be signed</t>
  </si>
  <si>
    <t xml:space="preserve">Blank if there is no date yet</t>
  </si>
  <si>
    <t xml:space="preserve">WHAT IS IN THIS FILE</t>
  </si>
  <si>
    <t xml:space="preserve">Contract Review</t>
  </si>
  <si>
    <t xml:space="preserve">67 checks in 15 groups, every one a question about the contract in front of you rather than a statement about the law. Each carries the exposure if the answer is wrong.</t>
  </si>
  <si>
    <t xml:space="preserve">Issues &amp; Positions</t>
  </si>
  <si>
    <t xml:space="preserve">Every check that fails becomes a numbered issue with a risk rating, the position you want, what the other side said, and how it ended - including refused.</t>
  </si>
  <si>
    <t xml:space="preserve">Notice &amp; Time Bars</t>
  </si>
  <si>
    <t xml:space="preserve">The one output of this review you will use every week: 14 events that start a clock, with the period, the form, the addressee and the person who diarised it.</t>
  </si>
  <si>
    <t xml:space="preserve">Review Summary</t>
  </si>
  <si>
    <t xml:space="preserve">Nothing typed. What is unreviewed, what is critical and open, and the one number to watch: risks accepted without a change.</t>
  </si>
  <si>
    <t xml:space="preserve">Lists</t>
  </si>
  <si>
    <t xml:space="preserve">Risk ratings and review statuses. Edit them here.</t>
  </si>
  <si>
    <t xml:space="preserve">Notes &amp; Assumptions</t>
  </si>
  <si>
    <t xml:space="preserve">What this file assumes, what to change first, and what it is not.</t>
  </si>
  <si>
    <t xml:space="preserve">HOW TO USE IT</t>
  </si>
  <si>
    <t xml:space="preserve">Do the notice table first</t>
  </si>
  <si>
    <t xml:space="preserve">Line 13.4 asks you to collect every notice period in the contract into one place. Most lost claims are lost on notice, not on merit, and it is the one output of this review you will use every week.</t>
  </si>
  <si>
    <t xml:space="preserve">Mark Not applicable rather than deleting</t>
  </si>
  <si>
    <t xml:space="preserve">A line marked Not applicable with a reason is a record that you looked. A deleted line is a record of nothing.</t>
  </si>
  <si>
    <t xml:space="preserve">A refused change is a result</t>
  </si>
  <si>
    <t xml:space="preserve">Record it, price it, and tell whoever carries the risk. Change refused - risk accepted is the most useful status on the sheet.</t>
  </si>
  <si>
    <t xml:space="preserve">Rate the risk to your project, not in general</t>
  </si>
  <si>
    <t xml:space="preserve">An uncapped indemnity on a small fit-out and on a hospital are not the same risk. The rating is yours.</t>
  </si>
  <si>
    <t xml:space="preserve">Get the insurance lines to your broker</t>
  </si>
  <si>
    <t xml:space="preserve">Group 10 is the group most often signed without being checked, and the only group where the answer comes from outside your company.</t>
  </si>
  <si>
    <t xml:space="preserve">Finish before you sign, not after</t>
  </si>
  <si>
    <t xml:space="preserve">The review is worth nothing after execution. If time is short, do groups 3, 4, 10 and 11 and say in writing that the rest was not reviewed.</t>
  </si>
  <si>
    <t xml:space="preserve">IMPORTANT   This is not legal advice, and it is not a substitute for having a construction lawyer read your contract. Every line in it is a question to ask about the document in front of you, not a statement about what the law is or what any clause means. Nothing here tells you whether a clause is enforceable: enforceability of pay-if-paid clauses, of indemnities, of liquidated damages and of no-damage-for-delay clauses differs by state, and in several states is governed by statute. The insurance requirements must go to your broker, not just your reviewer. Use this to make sure nothing is missed and to record the positions you took - then have a lawyer qualified in the governing jurisdiction review the contract before you sign it.</t>
  </si>
  <si>
    <t xml:space="preserve">Visit mastt.com</t>
  </si>
  <si>
    <t xml:space="preserve">CONTRACT REVIEW CHECKLIST     ·     CONTRACT REVIEW</t>
  </si>
  <si>
    <t xml:space="preserve">Every line is a question about your contract, not a statement about the law. The check column says what the line is still missing.</t>
  </si>
  <si>
    <t xml:space="preserve">1  THE PARTIES, THE DOCUMENTS AND PRECEDENCE</t>
  </si>
  <si>
    <t xml:space="preserve">No.</t>
  </si>
  <si>
    <t xml:space="preserve">Clause topic</t>
  </si>
  <si>
    <t xml:space="preserve">What to check</t>
  </si>
  <si>
    <t xml:space="preserve">Exposure if wrong</t>
  </si>
  <si>
    <t xml:space="preserve">Clause</t>
  </si>
  <si>
    <t xml:space="preserve">Risk</t>
  </si>
  <si>
    <t xml:space="preserve">Review status</t>
  </si>
  <si>
    <t xml:space="preserve">By</t>
  </si>
  <si>
    <t xml:space="preserve">Position and notes</t>
  </si>
  <si>
    <t xml:space="preserve">Check</t>
  </si>
  <si>
    <t xml:space="preserve">1.1</t>
  </si>
  <si>
    <t xml:space="preserve">Correct legal entities</t>
  </si>
  <si>
    <t xml:space="preserve">Both parties named by their exact legal entity, with the signatory's authority evidenced</t>
  </si>
  <si>
    <t xml:space="preserve">A contract with the wrong entity may be unenforceable against the party you think you are dealing with</t>
  </si>
  <si>
    <t xml:space="preserve">1.2</t>
  </si>
  <si>
    <t xml:space="preserve">The contract documents list</t>
  </si>
  <si>
    <t xml:space="preserve">Every document that forms the contract is listed, at its revision and date, with nothing referenced that is not attached</t>
  </si>
  <si>
    <t xml:space="preserve">A document referenced but not attached is a dispute waiting for a trigger</t>
  </si>
  <si>
    <t xml:space="preserve">1.3</t>
  </si>
  <si>
    <t xml:space="preserve">Order of precedence</t>
  </si>
  <si>
    <t xml:space="preserve">There is an express order of precedence, and it puts the documents in the order you expect</t>
  </si>
  <si>
    <t xml:space="preserve">Conflicting documents with no precedence rule are resolved by argument, not by reading</t>
  </si>
  <si>
    <t xml:space="preserve">1.4</t>
  </si>
  <si>
    <t xml:space="preserve">Incorporation by reference</t>
  </si>
  <si>
    <t xml:space="preserve">Anything incorporated by reference - a prime contract, a specification, a manual - has been read, not just named</t>
  </si>
  <si>
    <t xml:space="preserve">You can be bound by terms in a document you have never seen</t>
  </si>
  <si>
    <t xml:space="preserve">GROUP</t>
  </si>
  <si>
    <t xml:space="preserve">Read</t>
  </si>
  <si>
    <t xml:space="preserve">Closed</t>
  </si>
  <si>
    <t xml:space="preserve">2  SCOPE, AND WHAT HAPPENS AT ITS EDGES</t>
  </si>
  <si>
    <t xml:space="preserve">2.1</t>
  </si>
  <si>
    <t xml:space="preserve">Scope defined by document, not description</t>
  </si>
  <si>
    <t xml:space="preserve">The scope is the drawings and specifications, and any narrative is subordinate to them</t>
  </si>
  <si>
    <t xml:space="preserve">A narrative that conflicts with the drawings expands scope for free</t>
  </si>
  <si>
    <t xml:space="preserve">2.2</t>
  </si>
  <si>
    <t xml:space="preserve">Reasonably inferable work</t>
  </si>
  <si>
    <t xml:space="preserve">Whether the contract sweeps in work 'reasonably inferable' and, if so, how wide that is drawn</t>
  </si>
  <si>
    <t xml:space="preserve">An open inferable-work clause transfers unpriced scope</t>
  </si>
  <si>
    <t xml:space="preserve">2.3</t>
  </si>
  <si>
    <t xml:space="preserve">Exclusions survive</t>
  </si>
  <si>
    <t xml:space="preserve">Your exclusions and qualifications are attached AND referenced in the precedence list</t>
  </si>
  <si>
    <t xml:space="preserve">An exclusion that is not a contract document is not an exclusion</t>
  </si>
  <si>
    <t xml:space="preserve">2.4</t>
  </si>
  <si>
    <t xml:space="preserve">Owner-furnished items</t>
  </si>
  <si>
    <t xml:space="preserve">What the owner supplies, when, and what happens when it is late</t>
  </si>
  <si>
    <t xml:space="preserve">Owner-furnished delay with no relief clause becomes your delay</t>
  </si>
  <si>
    <t xml:space="preserve">3  PRICE, PAYMENT AND SET-OFF</t>
  </si>
  <si>
    <t xml:space="preserve">3.1</t>
  </si>
  <si>
    <t xml:space="preserve">What the price includes</t>
  </si>
  <si>
    <t xml:space="preserve">Whether the price is a stipulated sum, a GMP or cost-plus, and what the fee covers</t>
  </si>
  <si>
    <t xml:space="preserve">Fee scope disputes surface at the first change order</t>
  </si>
  <si>
    <t xml:space="preserve">3.2</t>
  </si>
  <si>
    <t xml:space="preserve">Pay application mechanics</t>
  </si>
  <si>
    <t xml:space="preserve">Submission date, certification period, payment period, and what a rejection requires in writing</t>
  </si>
  <si>
    <t xml:space="preserve">A certification with no deadline is a payment with no deadline</t>
  </si>
  <si>
    <t xml:space="preserve">3.3</t>
  </si>
  <si>
    <t xml:space="preserve">Retainage</t>
  </si>
  <si>
    <t xml:space="preserve">The percentage, whether it reduces at any milestone, and when it is released</t>
  </si>
  <si>
    <t xml:space="preserve">Retainage practice and any statutory limits differ by state - check yours</t>
  </si>
  <si>
    <t xml:space="preserve">3.4</t>
  </si>
  <si>
    <t xml:space="preserve">Pay-if-paid and pay-when-paid</t>
  </si>
  <si>
    <t xml:space="preserve">Whether payment to you is conditioned on the owner paying the party above</t>
  </si>
  <si>
    <t xml:space="preserve">Enforceability of these clauses differs by state, and the difference between the two wordings is not cosmetic</t>
  </si>
  <si>
    <t xml:space="preserve">3.5</t>
  </si>
  <si>
    <t xml:space="preserve">Set-off and withholding</t>
  </si>
  <si>
    <t xml:space="preserve">What the other party may withhold, on what notice, and whether it is capped</t>
  </si>
  <si>
    <t xml:space="preserve">An open set-off right can absorb a payment you have earned</t>
  </si>
  <si>
    <t xml:space="preserve">3.6</t>
  </si>
  <si>
    <t xml:space="preserve">Lien and bond rights</t>
  </si>
  <si>
    <t xml:space="preserve">Whether any waiver of lien or bond claim rights is required, and when</t>
  </si>
  <si>
    <t xml:space="preserve">Signing an unconditional waiver before payment clears is a common and expensive mistake</t>
  </si>
  <si>
    <t xml:space="preserve">4  TIME, DELAY AND EXTENSIONS</t>
  </si>
  <si>
    <t xml:space="preserve">4.1</t>
  </si>
  <si>
    <t xml:space="preserve">The dates that matter</t>
  </si>
  <si>
    <t xml:space="preserve">Commencement, substantial completion, and any interim milestone that carries its own remedy</t>
  </si>
  <si>
    <t xml:space="preserve">A milestone with damages attached is a second completion date</t>
  </si>
  <si>
    <t xml:space="preserve">4.2</t>
  </si>
  <si>
    <t xml:space="preserve">Entitlement to an extension</t>
  </si>
  <si>
    <t xml:space="preserve">What events entitle you to more time, and whether concurrent delay is addressed</t>
  </si>
  <si>
    <t xml:space="preserve">Silence on concurrency is resolved differently in different states</t>
  </si>
  <si>
    <t xml:space="preserve">4.3</t>
  </si>
  <si>
    <t xml:space="preserve">Notice for delay</t>
  </si>
  <si>
    <t xml:space="preserve">The period, the addressee, the form, and whether late notice bars the claim</t>
  </si>
  <si>
    <t xml:space="preserve">A time-bar you did not diary is a claim you cannot make</t>
  </si>
  <si>
    <t xml:space="preserve">4.4</t>
  </si>
  <si>
    <t xml:space="preserve">No-damage-for-delay</t>
  </si>
  <si>
    <t xml:space="preserve">Whether delay entitles you to time only, or time and money</t>
  </si>
  <si>
    <t xml:space="preserve">A no-damage-for-delay clause can leave you accelerating at your own cost</t>
  </si>
  <si>
    <t xml:space="preserve">4.5</t>
  </si>
  <si>
    <t xml:space="preserve">Liquidated damages</t>
  </si>
  <si>
    <t xml:space="preserve">The rate, the cap if any, and whether they are the exclusive remedy for late completion</t>
  </si>
  <si>
    <t xml:space="preserve">Uncapped daily damages on a long project can exceed the fee</t>
  </si>
  <si>
    <t xml:space="preserve">4.6</t>
  </si>
  <si>
    <t xml:space="preserve">Acceleration</t>
  </si>
  <si>
    <t xml:space="preserve">Whether the other party can direct acceleration, and how it is paid</t>
  </si>
  <si>
    <t xml:space="preserve">Directed acceleration with no payment mechanism is unpaid work</t>
  </si>
  <si>
    <t xml:space="preserve">5  CHANGES</t>
  </si>
  <si>
    <t xml:space="preserve">5.1</t>
  </si>
  <si>
    <t xml:space="preserve">Who can direct a change</t>
  </si>
  <si>
    <t xml:space="preserve">The named person, and whether anyone else's instruction binds</t>
  </si>
  <si>
    <t xml:space="preserve">An instruction from an unauthorized person may not be payable</t>
  </si>
  <si>
    <t xml:space="preserve">5.2</t>
  </si>
  <si>
    <t xml:space="preserve">Pricing method</t>
  </si>
  <si>
    <t xml:space="preserve">Agreed rates, a markup formula, or negotiation - and what applies if you cannot agree</t>
  </si>
  <si>
    <t xml:space="preserve">No fallback pricing means proceeding without a price</t>
  </si>
  <si>
    <t xml:space="preserve">5.3</t>
  </si>
  <si>
    <t xml:space="preserve">Directed changes before agreement</t>
  </si>
  <si>
    <t xml:space="preserve">Whether you must proceed before the price is settled, and how the interim payment works</t>
  </si>
  <si>
    <t xml:space="preserve">Proceeding unpriced is the single most common cause of a construction claim</t>
  </si>
  <si>
    <t xml:space="preserve">5.4</t>
  </si>
  <si>
    <t xml:space="preserve">Change order notice</t>
  </si>
  <si>
    <t xml:space="preserve">The period for notifying a change and for submitting the price</t>
  </si>
  <si>
    <t xml:space="preserve">Both periods are usually short and both are usually time-bars</t>
  </si>
  <si>
    <t xml:space="preserve">5.5</t>
  </si>
  <si>
    <t xml:space="preserve">Deleted work</t>
  </si>
  <si>
    <t xml:space="preserve">How omitted work is valued, including your lost overhead and profit</t>
  </si>
  <si>
    <t xml:space="preserve">Descoping at cost with no fee recovery is a hidden reduction in margin</t>
  </si>
  <si>
    <t xml:space="preserve">6  SITE CONDITIONS AND INFORMATION</t>
  </si>
  <si>
    <t xml:space="preserve">6.1</t>
  </si>
  <si>
    <t xml:space="preserve">Differing site conditions</t>
  </si>
  <si>
    <t xml:space="preserve">Whether the contract gives relief for conditions that differ materially from those indicated</t>
  </si>
  <si>
    <t xml:space="preserve">Without it, every surprise below ground is yours</t>
  </si>
  <si>
    <t xml:space="preserve">6.2</t>
  </si>
  <si>
    <t xml:space="preserve">Reliance on owner information</t>
  </si>
  <si>
    <t xml:space="preserve">What you may rely on, and what is provided 'for information only'</t>
  </si>
  <si>
    <t xml:space="preserve">Data disclaimed as information-only carries no relief</t>
  </si>
  <si>
    <t xml:space="preserve">6.3</t>
  </si>
  <si>
    <t xml:space="preserve">Site investigation obligation</t>
  </si>
  <si>
    <t xml:space="preserve">What you are deemed to have inspected and satisfied yourself about</t>
  </si>
  <si>
    <t xml:space="preserve">A deemed-inspection clause can defeat a latent condition claim</t>
  </si>
  <si>
    <t xml:space="preserve">6.4</t>
  </si>
  <si>
    <t xml:space="preserve">Hazardous materials</t>
  </si>
  <si>
    <t xml:space="preserve">Who bears discovery, stop-work, and remediation</t>
  </si>
  <si>
    <t xml:space="preserve">Undivided hazmat risk on a refurbishment is potentially unlimited</t>
  </si>
  <si>
    <t xml:space="preserve">6.5</t>
  </si>
  <si>
    <t xml:space="preserve">Design responsibility</t>
  </si>
  <si>
    <t xml:space="preserve">Whether the contract disclaims any implied warranty that the owner's design is adequate for its purpose</t>
  </si>
  <si>
    <t xml:space="preserve">Accepting design adequacy risk without pricing it is an uninsured exposure</t>
  </si>
  <si>
    <t xml:space="preserve">7  QUALITY, INSPECTION AND ACCEPTANCE</t>
  </si>
  <si>
    <t xml:space="preserve">7.1</t>
  </si>
  <si>
    <t xml:space="preserve">The standard of the work</t>
  </si>
  <si>
    <t xml:space="preserve">Whether the standard is compliance with the documents, fitness for purpose, or both</t>
  </si>
  <si>
    <t xml:space="preserve">Fitness for purpose is a higher standard and is frequently outside professional indemnity cover</t>
  </si>
  <si>
    <t xml:space="preserve">7.2</t>
  </si>
  <si>
    <t xml:space="preserve">Inspection and hold points</t>
  </si>
  <si>
    <t xml:space="preserve">Who inspects, on what notice, and what happens if they do not attend</t>
  </si>
  <si>
    <t xml:space="preserve">An unattended hold point that stops your work is your cost unless the contract says otherwise</t>
  </si>
  <si>
    <t xml:space="preserve">7.3</t>
  </si>
  <si>
    <t xml:space="preserve">Rejection and rework</t>
  </si>
  <si>
    <t xml:space="preserve">The test for rejection, and who pays for opening up and making good if the work proves compliant</t>
  </si>
  <si>
    <t xml:space="preserve">Open-up-at-your-cost regardless of outcome is an open cheque</t>
  </si>
  <si>
    <t xml:space="preserve">7.4</t>
  </si>
  <si>
    <t xml:space="preserve">Acceptance</t>
  </si>
  <si>
    <t xml:space="preserve">Whether acceptance, payment or occupation waives any defect</t>
  </si>
  <si>
    <t xml:space="preserve">Knowing what does and does not amount to acceptance changes your closeout strategy</t>
  </si>
  <si>
    <t xml:space="preserve">8  COMPLETION, HANDOVER AND CLOSEOUT</t>
  </si>
  <si>
    <t xml:space="preserve">8.1</t>
  </si>
  <si>
    <t xml:space="preserve">Substantial completion criteria</t>
  </si>
  <si>
    <t xml:space="preserve">The written test for it, not a meeting or an opinion</t>
  </si>
  <si>
    <t xml:space="preserve">A subjective completion test hands the other party control of your damages exposure</t>
  </si>
  <si>
    <t xml:space="preserve">8.2</t>
  </si>
  <si>
    <t xml:space="preserve">Punch list mechanics</t>
  </si>
  <si>
    <t xml:space="preserve">Who compiles it, how long you have, and whether a punch item can prevent completion</t>
  </si>
  <si>
    <t xml:space="preserve">A punch item treated as incompletion delays release of retainage</t>
  </si>
  <si>
    <t xml:space="preserve">8.3</t>
  </si>
  <si>
    <t xml:space="preserve">Closeout deliverables</t>
  </si>
  <si>
    <t xml:space="preserve">The full list, and whether payment is conditioned on it</t>
  </si>
  <si>
    <t xml:space="preserve">Final payment withheld for a missing manual is common and avoidable</t>
  </si>
  <si>
    <t xml:space="preserve">8.4</t>
  </si>
  <si>
    <t xml:space="preserve">Early or partial occupation</t>
  </si>
  <si>
    <t xml:space="preserve">Whether the owner may occupy before completion, and what it changes about risk, insurance and damages</t>
  </si>
  <si>
    <t xml:space="preserve">Occupation without an agreed effect on liability is a gap in both parties' cover</t>
  </si>
  <si>
    <t xml:space="preserve">9  WARRANTY AND DEFECTS</t>
  </si>
  <si>
    <t xml:space="preserve">9.1</t>
  </si>
  <si>
    <t xml:space="preserve">Warranty period and start</t>
  </si>
  <si>
    <t xml:space="preserve">The length, and the event that starts it</t>
  </si>
  <si>
    <t xml:space="preserve">A warranty running from the last work rather than substantial completion extends your exposure</t>
  </si>
  <si>
    <t xml:space="preserve">9.2</t>
  </si>
  <si>
    <t xml:space="preserve">What the warranty covers</t>
  </si>
  <si>
    <t xml:space="preserve">Workmanship, materials, or performance - and any exclusions</t>
  </si>
  <si>
    <t xml:space="preserve">A performance warranty is a different obligation from a workmanship warranty</t>
  </si>
  <si>
    <t xml:space="preserve">9.3</t>
  </si>
  <si>
    <t xml:space="preserve">Response and remedy</t>
  </si>
  <si>
    <t xml:space="preserve">The time to attend, the time to remedy, and the other party's self-help right</t>
  </si>
  <si>
    <t xml:space="preserve">A short self-help trigger lets the owner engage others at your cost</t>
  </si>
  <si>
    <t xml:space="preserve">9.4</t>
  </si>
  <si>
    <t xml:space="preserve">Assignment of manufacturer warranties</t>
  </si>
  <si>
    <t xml:space="preserve">Whether they pass to the owner and whether you guarantee them beyond their own terms</t>
  </si>
  <si>
    <t xml:space="preserve">Guaranteeing a supplier's warranty extends your liability past your recovery</t>
  </si>
  <si>
    <t xml:space="preserve">10  INSURANCE AND INDEMNITIES</t>
  </si>
  <si>
    <t xml:space="preserve">10.1</t>
  </si>
  <si>
    <t xml:space="preserve">Required policies and limits</t>
  </si>
  <si>
    <t xml:space="preserve">Each policy, its limit, and whether the limits are per occurrence or aggregate</t>
  </si>
  <si>
    <t xml:space="preserve">A limit you cannot obtain is a breach on day one - check with your broker before signing, not after</t>
  </si>
  <si>
    <t xml:space="preserve">10.2</t>
  </si>
  <si>
    <t xml:space="preserve">Additional insured and primary wording</t>
  </si>
  <si>
    <t xml:space="preserve">Who must be named, and whether your policy is required to be primary and non-contributory</t>
  </si>
  <si>
    <t xml:space="preserve">Primary and non-contributory wording is not automatic and may cost more</t>
  </si>
  <si>
    <t xml:space="preserve">10.3</t>
  </si>
  <si>
    <t xml:space="preserve">Waiver of subrogation</t>
  </si>
  <si>
    <t xml:space="preserve">Who waives, and whether your insurer permits it</t>
  </si>
  <si>
    <t xml:space="preserve">A waiver your policy does not allow can void cover</t>
  </si>
  <si>
    <t xml:space="preserve">10.4</t>
  </si>
  <si>
    <t xml:space="preserve">The indemnity</t>
  </si>
  <si>
    <t xml:space="preserve">What you indemnify against, whether it extends to the other party's own negligence, and whether it is capped</t>
  </si>
  <si>
    <t xml:space="preserve">Indemnity scope and any statutory limits on it differ by state</t>
  </si>
  <si>
    <t xml:space="preserve">10.5</t>
  </si>
  <si>
    <t xml:space="preserve">Builder's risk</t>
  </si>
  <si>
    <t xml:space="preserve">Who places it, who is insured, who bears the deductible, and what it excludes</t>
  </si>
  <si>
    <t xml:space="preserve">An uninsured deductible on a large loss is a real number</t>
  </si>
  <si>
    <t xml:space="preserve">11  LIABILITY, CAPS AND CONSEQUENTIAL LOSS</t>
  </si>
  <si>
    <t xml:space="preserve">11.1</t>
  </si>
  <si>
    <t xml:space="preserve">Overall liability cap</t>
  </si>
  <si>
    <t xml:space="preserve">Whether there is one, what it is measured against, and what it excludes</t>
  </si>
  <si>
    <t xml:space="preserve">No cap means liability is limited only by the loss</t>
  </si>
  <si>
    <t xml:space="preserve">11.2</t>
  </si>
  <si>
    <t xml:space="preserve">Consequential damages</t>
  </si>
  <si>
    <t xml:space="preserve">Whether the contract contains a mutual waiver, and what each party gives up. AIA A201 contains one, and it is reported not to preclude liquidated damages - so read both clauses together</t>
  </si>
  <si>
    <t xml:space="preserve">Assuming a waiver removes delay damages when liquidated damages survive it</t>
  </si>
  <si>
    <t xml:space="preserve">11.3</t>
  </si>
  <si>
    <t xml:space="preserve">Carve-outs from the cap</t>
  </si>
  <si>
    <t xml:space="preserve">What sits outside it - indemnity, insured claims, willful misconduct, IP</t>
  </si>
  <si>
    <t xml:space="preserve">Broad carve-outs can hollow out the cap entirely</t>
  </si>
  <si>
    <t xml:space="preserve">11.4</t>
  </si>
  <si>
    <t xml:space="preserve">Flow-down</t>
  </si>
  <si>
    <t xml:space="preserve">Whether you must impose these terms on your subcontractors, and whether they will accept them</t>
  </si>
  <si>
    <t xml:space="preserve">Flow-down you cannot pass on leaves the gap with you</t>
  </si>
  <si>
    <t xml:space="preserve">12  SUSPENSION, TERMINATION AND DEFAULT</t>
  </si>
  <si>
    <t xml:space="preserve">12.1</t>
  </si>
  <si>
    <t xml:space="preserve">Suspension for convenience</t>
  </si>
  <si>
    <t xml:space="preserve">Whether the other party may suspend, for how long, and what you recover</t>
  </si>
  <si>
    <t xml:space="preserve">Unpaid suspension is idle cost</t>
  </si>
  <si>
    <t xml:space="preserve">12.2</t>
  </si>
  <si>
    <t xml:space="preserve">Termination for convenience</t>
  </si>
  <si>
    <t xml:space="preserve">The notice, and the compensation formula including demobilization and lost overhead</t>
  </si>
  <si>
    <t xml:space="preserve">Cost-only termination compensation strips your fee</t>
  </si>
  <si>
    <t xml:space="preserve">12.3</t>
  </si>
  <si>
    <t xml:space="preserve">Default and cure</t>
  </si>
  <si>
    <t xml:space="preserve">What constitutes default, the notice, and the cure period</t>
  </si>
  <si>
    <t xml:space="preserve">A short cure period on a broad default definition is a hair trigger</t>
  </si>
  <si>
    <t xml:space="preserve">12.4</t>
  </si>
  <si>
    <t xml:space="preserve">Your own right to terminate</t>
  </si>
  <si>
    <t xml:space="preserve">Whether you have one, and on what grounds - including non-payment</t>
  </si>
  <si>
    <t xml:space="preserve">No termination right for non-payment means funding the project yourself</t>
  </si>
  <si>
    <t xml:space="preserve">13  DISPUTES AND GOVERNING LAW</t>
  </si>
  <si>
    <t xml:space="preserve">13.1</t>
  </si>
  <si>
    <t xml:space="preserve">Governing law and venue</t>
  </si>
  <si>
    <t xml:space="preserve">Which state's law, and where proceedings must be brought</t>
  </si>
  <si>
    <t xml:space="preserve">A distant venue changes the economics of every claim</t>
  </si>
  <si>
    <t xml:space="preserve">13.2</t>
  </si>
  <si>
    <t xml:space="preserve">The dispute steps</t>
  </si>
  <si>
    <t xml:space="preserve">Negotiation, mediation, arbitration or litigation - and whether each step is a condition precedent</t>
  </si>
  <si>
    <t xml:space="preserve">Skipping a mandatory step can cost you the forum</t>
  </si>
  <si>
    <t xml:space="preserve">13.3</t>
  </si>
  <si>
    <t xml:space="preserve">Continue-to-work obligation</t>
  </si>
  <si>
    <t xml:space="preserve">Whether you must keep working during a dispute, and whether you are paid while you do</t>
  </si>
  <si>
    <t xml:space="preserve">Working through an unpaid dispute is a financing decision, not a legal one</t>
  </si>
  <si>
    <t xml:space="preserve">13.4</t>
  </si>
  <si>
    <t xml:space="preserve">Notice and time-bar table</t>
  </si>
  <si>
    <t xml:space="preserve">Every notice period in the contract, collected in one place, with an owner and a diary entry</t>
  </si>
  <si>
    <t xml:space="preserve">Most lost claims are lost on notice, not on merit</t>
  </si>
  <si>
    <t xml:space="preserve">14  COMPLIANCE, SAFETY AND LABOR</t>
  </si>
  <si>
    <t xml:space="preserve">14.1</t>
  </si>
  <si>
    <t xml:space="preserve">Safety responsibility</t>
  </si>
  <si>
    <t xml:space="preserve">Who is responsible for site safety, and whether that matches who actually controls the site</t>
  </si>
  <si>
    <t xml:space="preserve">Accepting safety responsibility without control is an exposure you cannot manage</t>
  </si>
  <si>
    <t xml:space="preserve">14.2</t>
  </si>
  <si>
    <t xml:space="preserve">Labor and wage requirements</t>
  </si>
  <si>
    <t xml:space="preserve">Prevailing wage, certified payroll, apprenticeship or local-hire obligations, and who audits</t>
  </si>
  <si>
    <t xml:space="preserve">Wage compliance failures carry penalties and can stop payment</t>
  </si>
  <si>
    <t xml:space="preserve">14.3</t>
  </si>
  <si>
    <t xml:space="preserve">Licensing and registration</t>
  </si>
  <si>
    <t xml:space="preserve">That your license covers this work in this jurisdiction, and that it is current</t>
  </si>
  <si>
    <t xml:space="preserve">Unlicensed work can be unrecoverable regardless of quality</t>
  </si>
  <si>
    <t xml:space="preserve">14.4</t>
  </si>
  <si>
    <t xml:space="preserve">Permits and fees</t>
  </si>
  <si>
    <t xml:space="preserve">Who obtains and who pays for each - separately, because they are often split</t>
  </si>
  <si>
    <t xml:space="preserve">An assumed permit cost is a real cost</t>
  </si>
  <si>
    <t xml:space="preserve">15  INTELLECTUAL PROPERTY, DATA AND CONFIDENTIALITY</t>
  </si>
  <si>
    <t xml:space="preserve">15.1</t>
  </si>
  <si>
    <t xml:space="preserve">Ownership of documents</t>
  </si>
  <si>
    <t xml:space="preserve">Who owns the drawings, models and data you produce, and what licence each party gets</t>
  </si>
  <si>
    <t xml:space="preserve">Losing rights to your own details affects reuse and defence</t>
  </si>
  <si>
    <t xml:space="preserve">15.2</t>
  </si>
  <si>
    <t xml:space="preserve">Model and data obligations</t>
  </si>
  <si>
    <t xml:space="preserve">Any BIM or information-management requirement, its standard, and who bears the cost of compliance</t>
  </si>
  <si>
    <t xml:space="preserve">An information standard adopted by reference can be a substantial unpriced scope</t>
  </si>
  <si>
    <t xml:space="preserve">15.3</t>
  </si>
  <si>
    <t xml:space="preserve">Confidentiality and publicity</t>
  </si>
  <si>
    <t xml:space="preserve">What you may not disclose, and whether you may reference the project</t>
  </si>
  <si>
    <t xml:space="preserve">A blanket publicity ban removes a marketing asset you assumed you had</t>
  </si>
  <si>
    <t xml:space="preserve">15.4</t>
  </si>
  <si>
    <t xml:space="preserve">Personal data</t>
  </si>
  <si>
    <t xml:space="preserve">Whether the contract imposes data protection obligations, and whether your systems meet them</t>
  </si>
  <si>
    <t xml:space="preserve">Data obligations flow down to subcontractors and are rarely priced</t>
  </si>
  <si>
    <t xml:space="preserve">Nothing in this column set rates a clause for you. The same clause is a different risk on a different project, and the rating is the judgement you are being paid for. Delete the lines that do not apply to your contract - but mark them Not applicable with a reason first, because a line marked Not applicable is a record that you looked and a deleted line is a record of nothing.</t>
  </si>
  <si>
    <t xml:space="preserve">CONTRACT REVIEW CHECKLIST     ·     ISSUES &amp; POSITIONS</t>
  </si>
  <si>
    <t xml:space="preserve">Every check that fails becomes a numbered issue here. Three worked examples are filled in - overwrite them.</t>
  </si>
  <si>
    <t xml:space="preserve">ISSUES RAISED</t>
  </si>
  <si>
    <t xml:space="preserve">Issue</t>
  </si>
  <si>
    <t xml:space="preserve">Line</t>
  </si>
  <si>
    <t xml:space="preserve">What is wrong with the clause</t>
  </si>
  <si>
    <t xml:space="preserve">The position you want</t>
  </si>
  <si>
    <t xml:space="preserve">Where it landed</t>
  </si>
  <si>
    <t xml:space="preserve">Status</t>
  </si>
  <si>
    <t xml:space="preserve">Evidence</t>
  </si>
  <si>
    <t xml:space="preserve">I-001</t>
  </si>
  <si>
    <t xml:space="preserve">No-damage-for-delay clause gives time only, with no cost recovery for owner-caused delay</t>
  </si>
  <si>
    <t xml:space="preserve">Critical</t>
  </si>
  <si>
    <t xml:space="preserve">Delete the clause, or cap our exposure by allowing prolongation cost at the rates in Exhibit C</t>
  </si>
  <si>
    <t xml:space="preserve">Owner agreed to allow prolongation cost at agreed rates</t>
  </si>
  <si>
    <t xml:space="preserve">Change agreed</t>
  </si>
  <si>
    <t xml:space="preserve">Redline issued 12 March, accepted 19 March</t>
  </si>
  <si>
    <t xml:space="preserve">I-002</t>
  </si>
  <si>
    <t xml:space="preserve">Indemnity extends to the owner's own negligence and is uncapped</t>
  </si>
  <si>
    <t xml:space="preserve">Limit the indemnity to our negligent acts and bring it inside the liability cap</t>
  </si>
  <si>
    <t xml:space="preserve">Owner's counsel reviewing</t>
  </si>
  <si>
    <t xml:space="preserve">Reviewed - change requested</t>
  </si>
  <si>
    <t xml:space="preserve">I-003</t>
  </si>
  <si>
    <t xml:space="preserve">Pay-if-paid wording conditions our payment on the owner paying the developer</t>
  </si>
  <si>
    <t xml:space="preserve">High</t>
  </si>
  <si>
    <t xml:space="preserve">Convert to pay-when-paid with an outside date of 60 days</t>
  </si>
  <si>
    <t xml:space="preserve">Refused. Priced the exposure into the tender instead and briefed the board</t>
  </si>
  <si>
    <t xml:space="preserve">Change refused - risk accepted</t>
  </si>
  <si>
    <t xml:space="preserve">Board minute 22 March</t>
  </si>
  <si>
    <t xml:space="preserve">I-004</t>
  </si>
  <si>
    <t xml:space="preserve">I-005</t>
  </si>
  <si>
    <t xml:space="preserve">I-006</t>
  </si>
  <si>
    <t xml:space="preserve">I-007</t>
  </si>
  <si>
    <t xml:space="preserve">I-008</t>
  </si>
  <si>
    <t xml:space="preserve">I-009</t>
  </si>
  <si>
    <t xml:space="preserve">I-010</t>
  </si>
  <si>
    <t xml:space="preserve">I-011</t>
  </si>
  <si>
    <t xml:space="preserve">I-012</t>
  </si>
  <si>
    <t xml:space="preserve">I-013</t>
  </si>
  <si>
    <t xml:space="preserve">I-014</t>
  </si>
  <si>
    <t xml:space="preserve">I-015</t>
  </si>
  <si>
    <t xml:space="preserve">I-016</t>
  </si>
  <si>
    <t xml:space="preserve">I-017</t>
  </si>
  <si>
    <t xml:space="preserve">I-018</t>
  </si>
  <si>
    <t xml:space="preserve">I-019</t>
  </si>
  <si>
    <t xml:space="preserve">A refused change is a result, not a failure - record it, price it, and tell whoever carries the risk. 'Change refused - risk accepted' is the most useful status on this sheet, and the dashboard counts it, because a risk somebody accepted on your behalf should never be invisible.</t>
  </si>
  <si>
    <t xml:space="preserve">CONTRACT REVIEW CHECKLIST     ·     NOTICE &amp; TIME BARS</t>
  </si>
  <si>
    <t xml:space="preserve">Most lost claims are lost on notice, not on merit. Fill this in once and the whole team can read it.</t>
  </si>
  <si>
    <t xml:space="preserve">EVERY CLOCK IN THE CONTRACT</t>
  </si>
  <si>
    <t xml:space="preserve">Event that starts the clock</t>
  </si>
  <si>
    <t xml:space="preserve">Notice period</t>
  </si>
  <si>
    <t xml:space="preserve">Form the contract requires</t>
  </si>
  <si>
    <t xml:space="preserve">Who it must go to</t>
  </si>
  <si>
    <t xml:space="preserve">Owner here</t>
  </si>
  <si>
    <t xml:space="preserve">Diary set</t>
  </si>
  <si>
    <t xml:space="preserve">Why this one matters</t>
  </si>
  <si>
    <t xml:space="preserve">Claim for an extension of time</t>
  </si>
  <si>
    <t xml:space="preserve">The most commonly missed notice on any project, and the one most often drafted as a bar</t>
  </si>
  <si>
    <t xml:space="preserve">Claim for additional cost or a change in the contract sum</t>
  </si>
  <si>
    <t xml:space="preserve">Time and money are often two different notices with two different periods</t>
  </si>
  <si>
    <t xml:space="preserve">Differing or concealed site conditions</t>
  </si>
  <si>
    <t xml:space="preserve">These clauses usually require notice BEFORE the condition is disturbed</t>
  </si>
  <si>
    <t xml:space="preserve">Owner-directed change or a constructive change</t>
  </si>
  <si>
    <t xml:space="preserve">A direction that is not a formal change order still needs your notice to become one</t>
  </si>
  <si>
    <t xml:space="preserve">Delay or interference caused by the owner or another contractor</t>
  </si>
  <si>
    <t xml:space="preserve">Notice of the cause, at the time, is what makes a later delay analysis credible</t>
  </si>
  <si>
    <t xml:space="preserve">Suspension of the work</t>
  </si>
  <si>
    <t xml:space="preserve">Suspension is usually paid only if noticed, and often only for a limited period</t>
  </si>
  <si>
    <t xml:space="preserve">Intention to stop work for non-payment</t>
  </si>
  <si>
    <t xml:space="preserve">Stopping work without the contractual notice can convert your claim into a default</t>
  </si>
  <si>
    <t xml:space="preserve">Notice of default or intention to terminate</t>
  </si>
  <si>
    <t xml:space="preserve">The notice and the cure period are the whole clause - get both into the diary</t>
  </si>
  <si>
    <t xml:space="preserve">Notice of dispute, mediation demand or arbitration demand</t>
  </si>
  <si>
    <t xml:space="preserve">A step that is a condition precedent can cost you the forum if it is skipped</t>
  </si>
  <si>
    <t xml:space="preserve">Preliminary notice to preserve lien or bond rights</t>
  </si>
  <si>
    <t xml:space="preserve">State statutes drive this one, not the contract - and the deadline is rarely negotiable</t>
  </si>
  <si>
    <t xml:space="preserve">Notice of an injury, property damage or third-party claim</t>
  </si>
  <si>
    <t xml:space="preserve">Late notice to an insurer can void cover for a claim that was otherwise covered</t>
  </si>
  <si>
    <t xml:space="preserve">Insurance claim or circumstance notification</t>
  </si>
  <si>
    <t xml:space="preserve">Claims-made policies have their own notification clock, separate from the contract</t>
  </si>
  <si>
    <t xml:space="preserve">Notice of a latent defect or a warranty claim you are making</t>
  </si>
  <si>
    <t xml:space="preserve">Your rights against subcontractors and suppliers can expire before the owner's expire against you</t>
  </si>
  <si>
    <t xml:space="preserve">Notice required before the correction or warranty period ends</t>
  </si>
  <si>
    <t xml:space="preserve">The date the clock started is often the date of substantial completion, not handover</t>
  </si>
  <si>
    <t xml:space="preserve">Write None found rather than leaving a period blank - a blank means nobody looked, and None found is a finding. State statutes drive some of these deadlines and the contract cannot shorten them all; where the two differ, diary the earlier one. Add the rows your contract has that this list does not.</t>
  </si>
  <si>
    <t xml:space="preserve">CONTRACT REVIEW CHECKLIST     ·     REVIEW SUMMARY</t>
  </si>
  <si>
    <t xml:space="preserve">Nothing typed here. Everything is read off the Contract Review, the Issues and the Notice sheets.</t>
  </si>
  <si>
    <t xml:space="preserve">REVIEWED</t>
  </si>
  <si>
    <t xml:space="preserve">CRITICAL / HIGH OPEN</t>
  </si>
  <si>
    <t xml:space="preserve">RISKS ACCEPTED</t>
  </si>
  <si>
    <t xml:space="preserve">NOTICE PERIODS FOUND</t>
  </si>
  <si>
    <t xml:space="preserve">WORKING DAYS TO SIGN</t>
  </si>
  <si>
    <t xml:space="preserve">of 67 checks</t>
  </si>
  <si>
    <t xml:space="preserve">change requested, not answered</t>
  </si>
  <si>
    <t xml:space="preserve">closed without the change you asked for</t>
  </si>
  <si>
    <t xml:space="preserve">of 14 clocks - blank means nobody looked</t>
  </si>
  <si>
    <t xml:space="preserve">from the date on the Cover</t>
  </si>
  <si>
    <t xml:space="preserve">PERCENT REVIEWED BY GROUP</t>
  </si>
  <si>
    <t xml:space="preserve">1  The parties, the documents and precedence</t>
  </si>
  <si>
    <t xml:space="preserve">2  Scope, and what happens at its edges</t>
  </si>
  <si>
    <t xml:space="preserve">3  Price, payment and set-off</t>
  </si>
  <si>
    <t xml:space="preserve">4  Time, delay and extensions</t>
  </si>
  <si>
    <t xml:space="preserve">5  Changes</t>
  </si>
  <si>
    <t xml:space="preserve">6  Site conditions and information</t>
  </si>
  <si>
    <t xml:space="preserve">7  Quality, inspection and acceptance</t>
  </si>
  <si>
    <t xml:space="preserve">8  Completion, handover and closeout</t>
  </si>
  <si>
    <t xml:space="preserve">9  Warranty and defects</t>
  </si>
  <si>
    <t xml:space="preserve">10  Insurance and indemnities</t>
  </si>
  <si>
    <t xml:space="preserve">11  Liability, caps and consequential loss</t>
  </si>
  <si>
    <t xml:space="preserve">12  Suspension, termination and default</t>
  </si>
  <si>
    <t xml:space="preserve">13  Disputes and governing law</t>
  </si>
  <si>
    <t xml:space="preserve">14  Compliance, safety and labor</t>
  </si>
  <si>
    <t xml:space="preserve">15  Intellectual property, data and confidentiality</t>
  </si>
  <si>
    <t xml:space="preserve">Groups 3, 4, 10 and 11 - payment, time, insurance and liability - are where the money is. If you only have an afternoon, do those four and record in writing that the rest was not reviewed.</t>
  </si>
  <si>
    <t xml:space="preserve">THE RECORD</t>
  </si>
  <si>
    <t xml:space="preserve">Value</t>
  </si>
  <si>
    <t xml:space="preserve">Where it comes from</t>
  </si>
  <si>
    <t xml:space="preserve">Checks not yet reviewed</t>
  </si>
  <si>
    <t xml:space="preserve">Review status column - blank and Not reviewed count the same</t>
  </si>
  <si>
    <t xml:space="preserve">Reviewed with no risk rating</t>
  </si>
  <si>
    <t xml:space="preserve">A review with no rating is an opinion nobody can act on</t>
  </si>
  <si>
    <t xml:space="preserve">Reviewed with no clause reference</t>
  </si>
  <si>
    <t xml:space="preserve">Clause column - a finding you cannot point at is hard to argue</t>
  </si>
  <si>
    <t xml:space="preserve">Risks accepted without a change</t>
  </si>
  <si>
    <t xml:space="preserve">The number to put in front of whoever carries them</t>
  </si>
  <si>
    <t xml:space="preserve">Issues open on the Issues sheet</t>
  </si>
  <si>
    <t xml:space="preserve">Issues &amp; Positions, status: Reviewed - change requested</t>
  </si>
  <si>
    <t xml:space="preserve">Notice clocks with nobody diarising them</t>
  </si>
  <si>
    <t xml:space="preserve">Notice &amp; Time Bars - a period found and not diarised is a period nobody will meet</t>
  </si>
  <si>
    <t xml:space="preserve">HOW EVERY NUMBER ABOVE IS COUNTED  -  hidden rows; unhide 99 to 112 to read them</t>
  </si>
  <si>
    <t xml:space="preserve">Checks not yet reviewed - blank status or Not reviewed</t>
  </si>
  <si>
    <t xml:space="preserve">Checks closed - acceptable, agreed, refused-and-accepted or not applicable</t>
  </si>
  <si>
    <t xml:space="preserve">Critical or high risk with a change requested and not answered</t>
  </si>
  <si>
    <t xml:space="preserve">Notice periods found</t>
  </si>
  <si>
    <t xml:space="preserve">Notice clocks found but not diarised</t>
  </si>
  <si>
    <t xml:space="preserve">Working days to the signing date on the Cover</t>
  </si>
  <si>
    <t xml:space="preserve">Signing date is inside five working days, or passed</t>
  </si>
  <si>
    <t xml:space="preserve">CONTRACT REVIEW CHECKLIST     ·     LISTS</t>
  </si>
  <si>
    <t xml:space="preserve">The three dropdowns. Edit them here and every sheet follows.</t>
  </si>
  <si>
    <t xml:space="preserve">DROPDOWNS</t>
  </si>
  <si>
    <t xml:space="preserve">Yes / No</t>
  </si>
  <si>
    <t xml:space="preserve">Notes</t>
  </si>
  <si>
    <t xml:space="preserve">Not reviewed</t>
  </si>
  <si>
    <t xml:space="preserve">Yes</t>
  </si>
  <si>
    <t xml:space="preserve">Blank is not a status. A blank review status means nobody has read the line, which is why the dashboard counts blanks and 'Not reviewed' together. 'Reviewed - change requested' is an OPEN line, not a closed one: a change you asked for and never had answered is the most dangerous state on the sheet. 'Change refused - risk accepted' closes the line and is the number the dashboard puts in front of you, because a risk somebody accepted on your behalf should never be invisible.</t>
  </si>
  <si>
    <t xml:space="preserve">Reviewed - acceptable</t>
  </si>
  <si>
    <t xml:space="preserve">No</t>
  </si>
  <si>
    <t xml:space="preserve">Medium</t>
  </si>
  <si>
    <t xml:space="preserve">Not applicable</t>
  </si>
  <si>
    <t xml:space="preserve">Low</t>
  </si>
  <si>
    <t xml:space="preserve">Acceptable as drafted</t>
  </si>
  <si>
    <t xml:space="preserve">CONTRACT REVIEW CHECKLIST     ·     NOTES &amp; ASSUMPTIONS</t>
  </si>
  <si>
    <t xml:space="preserve">What this file assumes</t>
  </si>
  <si>
    <t xml:space="preserve">A contractor or a client-side project manager reviewing a US construction contract before execution - a negotiated form, or one of the standard forms such as AIA, ConsensusDocs or EJCDC with owner amendments. Not a public-works bid where the terms are non-negotiable, though the checklist is still worth running to price the risk.</t>
  </si>
  <si>
    <t xml:space="preserve">Why every line is a question</t>
  </si>
  <si>
    <t xml:space="preserve">A checklist that tells you what a clause does is giving legal advice about a contract it has not read, in a state it does not know. Asking what to check, and naming the exposure if the answer is wrong, is useful without being advice.</t>
  </si>
  <si>
    <t xml:space="preserve">Why there are almost no clause numbers</t>
  </si>
  <si>
    <t xml:space="preserve">The standard forms renumber between editions. The mutual waiver of consequential damages in AIA A201 is cited as 15.1.6 by one source and 15.1.7 by another. A checklist that sends you to the wrong clause is worse than one that sends you to the right heading.</t>
  </si>
  <si>
    <t xml:space="preserve">The groups are not equally important</t>
  </si>
  <si>
    <t xml:space="preserve">Groups 3, 4, 10 and 11 - payment, time, insurance and liability - are where the money is. If you only have an afternoon, do those four and record that the rest was not reviewed.</t>
  </si>
  <si>
    <t xml:space="preserve">Risk ratings are yours</t>
  </si>
  <si>
    <t xml:space="preserve">Nothing in this file rates a clause for you. The same clause is a different risk on a different project, and the rating is the judgement you are being paid for.</t>
  </si>
  <si>
    <t xml:space="preserve">It does not replace the tender qualification</t>
  </si>
  <si>
    <t xml:space="preserve">If you cannot change a clause, price it and qualify it. A risk accepted silently is a risk nobody else in your company knows about.</t>
  </si>
</sst>
</file>

<file path=xl/styles.xml><?xml version="1.0" encoding="utf-8"?>
<styleSheet xmlns="http://schemas.openxmlformats.org/spreadsheetml/2006/main">
  <numFmts count="5">
    <numFmt numFmtId="164" formatCode="General"/>
    <numFmt numFmtId="165" formatCode="d\ mmm\ yyyy"/>
    <numFmt numFmtId="166" formatCode="0%"/>
    <numFmt numFmtId="167" formatCode="0"/>
    <numFmt numFmtId="168" formatCode="General"/>
  </numFmts>
  <fonts count="27">
    <font>
      <sz val="11"/>
      <color theme="1"/>
      <name val="Calibri"/>
      <family val="2"/>
      <charset val="1"/>
    </font>
    <font>
      <sz val="10"/>
      <name val="Arial"/>
      <family val="0"/>
    </font>
    <font>
      <sz val="10"/>
      <name val="Arial"/>
      <family val="0"/>
    </font>
    <font>
      <sz val="10"/>
      <name val="Arial"/>
      <family val="0"/>
    </font>
    <font>
      <b val="true"/>
      <sz val="13"/>
      <color rgb="FFFFFFFF"/>
      <name val="Inter"/>
      <family val="0"/>
      <charset val="1"/>
    </font>
    <font>
      <b val="true"/>
      <sz val="11"/>
      <color rgb="FFFFFFFF"/>
      <name val="Inter"/>
      <family val="0"/>
      <charset val="1"/>
    </font>
    <font>
      <i val="true"/>
      <sz val="9"/>
      <color rgb="FF8E98A2"/>
      <name val="Inter"/>
      <family val="0"/>
      <charset val="1"/>
    </font>
    <font>
      <b val="true"/>
      <sz val="9.5"/>
      <color rgb="FF1D3245"/>
      <name val="Inter"/>
      <family val="0"/>
      <charset val="1"/>
    </font>
    <font>
      <sz val="10"/>
      <color rgb="FF0D3C61"/>
      <name val="Inter"/>
      <family val="0"/>
      <charset val="1"/>
    </font>
    <font>
      <i val="true"/>
      <sz val="8.5"/>
      <color rgb="FF8E98A2"/>
      <name val="Inter"/>
      <family val="0"/>
      <charset val="1"/>
    </font>
    <font>
      <b val="true"/>
      <sz val="9.5"/>
      <color rgb="FF0D3C61"/>
      <name val="Inter"/>
      <family val="0"/>
      <charset val="1"/>
    </font>
    <font>
      <sz val="9"/>
      <color rgb="FF1D3245"/>
      <name val="Inter"/>
      <family val="0"/>
      <charset val="1"/>
    </font>
    <font>
      <sz val="9"/>
      <color rgb="FFEC6917"/>
      <name val="Inter"/>
      <family val="0"/>
      <charset val="1"/>
    </font>
    <font>
      <u val="single"/>
      <sz val="9.5"/>
      <color rgb="FF3480BC"/>
      <name val="Inter"/>
      <family val="0"/>
      <charset val="1"/>
    </font>
    <font>
      <b val="true"/>
      <sz val="9.5"/>
      <color rgb="FFFFFFFF"/>
      <name val="Inter"/>
      <family val="0"/>
      <charset val="1"/>
    </font>
    <font>
      <b val="true"/>
      <sz val="8.5"/>
      <color rgb="FF0D3C61"/>
      <name val="Inter"/>
      <family val="0"/>
      <charset val="1"/>
    </font>
    <font>
      <b val="true"/>
      <sz val="9"/>
      <color rgb="FF1D3245"/>
      <name val="Inter"/>
      <family val="0"/>
      <charset val="1"/>
    </font>
    <font>
      <b val="true"/>
      <sz val="9"/>
      <color rgb="FFFFFFFF"/>
      <name val="Inter"/>
      <family val="0"/>
      <charset val="1"/>
    </font>
    <font>
      <sz val="8"/>
      <color rgb="FF9FB3C8"/>
      <name val="Inter"/>
      <family val="0"/>
      <charset val="1"/>
    </font>
    <font>
      <b val="true"/>
      <sz val="12"/>
      <color rgb="FF1D3245"/>
      <name val="Inter"/>
      <family val="0"/>
      <charset val="1"/>
    </font>
    <font>
      <b val="true"/>
      <sz val="8"/>
      <color rgb="FF8E98A2"/>
      <name val="Inter"/>
      <family val="0"/>
      <charset val="1"/>
    </font>
    <font>
      <b val="true"/>
      <sz val="22"/>
      <color rgb="FF1D3245"/>
      <name val="Inter"/>
      <family val="0"/>
      <charset val="1"/>
    </font>
    <font>
      <i val="true"/>
      <sz val="8"/>
      <color rgb="FF8E98A2"/>
      <name val="Inter"/>
      <family val="0"/>
      <charset val="1"/>
    </font>
    <font>
      <b val="true"/>
      <sz val="10"/>
      <color rgb="FF1D3245"/>
      <name val="Inter"/>
      <family val="0"/>
      <charset val="1"/>
    </font>
    <font>
      <sz val="9"/>
      <color rgb="FF0D3C61"/>
      <name val="Inter"/>
      <family val="0"/>
      <charset val="1"/>
    </font>
    <font>
      <b val="true"/>
      <sz val="8.5"/>
      <color rgb="FF1D3245"/>
      <name val="Inter"/>
      <family val="0"/>
      <charset val="1"/>
    </font>
    <font>
      <sz val="9.5"/>
      <color rgb="FF1D3245"/>
      <name val="Inter"/>
      <family val="0"/>
      <charset val="1"/>
    </font>
  </fonts>
  <fills count="13">
    <fill>
      <patternFill patternType="none"/>
    </fill>
    <fill>
      <patternFill patternType="gray125"/>
    </fill>
    <fill>
      <patternFill patternType="solid">
        <fgColor rgb="FF1D3245"/>
        <bgColor rgb="FF0D3C61"/>
      </patternFill>
    </fill>
    <fill>
      <patternFill patternType="solid">
        <fgColor rgb="FF3480BC"/>
        <bgColor rgb="FF0B79D0"/>
      </patternFill>
    </fill>
    <fill>
      <patternFill patternType="solid">
        <fgColor rgb="FF0D3C61"/>
        <bgColor rgb="FF1D3245"/>
      </patternFill>
    </fill>
    <fill>
      <patternFill patternType="solid">
        <fgColor rgb="FFE3F0FA"/>
        <bgColor rgb="FFDCE9F4"/>
      </patternFill>
    </fill>
    <fill>
      <patternFill patternType="solid">
        <fgColor rgb="FFFFF4E0"/>
        <bgColor rgb="FFFDEBE9"/>
      </patternFill>
    </fill>
    <fill>
      <patternFill patternType="solid">
        <fgColor rgb="FFDCE9F4"/>
        <bgColor rgb="FFE3F0FA"/>
      </patternFill>
    </fill>
    <fill>
      <patternFill patternType="solid">
        <fgColor rgb="FFF6F9FC"/>
        <bgColor rgb="FFF5F5F5"/>
      </patternFill>
    </fill>
    <fill>
      <patternFill patternType="solid">
        <fgColor rgb="FF215383"/>
        <bgColor rgb="FF0D3C61"/>
      </patternFill>
    </fill>
    <fill>
      <patternFill patternType="solid">
        <fgColor rgb="FF0B79D0"/>
        <bgColor rgb="FF3480BC"/>
      </patternFill>
    </fill>
    <fill>
      <patternFill patternType="solid">
        <fgColor rgb="FFF5F5F5"/>
        <bgColor rgb="FFF6F9FC"/>
      </patternFill>
    </fill>
    <fill>
      <patternFill patternType="solid">
        <fgColor rgb="FF8E98A2"/>
        <bgColor rgb="FF808080"/>
      </patternFill>
    </fill>
  </fills>
  <borders count="3">
    <border diagonalUp="false" diagonalDown="false">
      <left/>
      <right/>
      <top/>
      <bottom/>
      <diagonal/>
    </border>
    <border diagonalUp="false" diagonalDown="false">
      <left style="thin">
        <color rgb="FFE0E0E0"/>
      </left>
      <right style="thin">
        <color rgb="FFE0E0E0"/>
      </right>
      <top style="thin">
        <color rgb="FFE0E0E0"/>
      </top>
      <bottom style="thin">
        <color rgb="FFE0E0E0"/>
      </bottom>
      <diagonal/>
    </border>
    <border diagonalUp="false" diagonalDown="false">
      <left style="thin">
        <color rgb="FFE0E0E0"/>
      </left>
      <right style="thin">
        <color rgb="FFE0E0E0"/>
      </right>
      <top style="thin">
        <color rgb="FFE0E0E0"/>
      </top>
      <bottom style="medium">
        <color rgb="FF3480B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5" shrinkToFit="false"/>
      <protection locked="true" hidden="false"/>
    </xf>
    <xf numFmtId="164" fontId="5" fillId="3"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5" fillId="4" borderId="0" xfId="0" applyFont="true" applyBorder="true" applyAlignment="true" applyProtection="false">
      <alignment horizontal="left" vertical="center" textRotation="0" wrapText="false" indent="1" shrinkToFit="false"/>
      <protection locked="true" hidden="false"/>
    </xf>
    <xf numFmtId="164" fontId="7" fillId="0" borderId="0" xfId="0" applyFont="true" applyBorder="false" applyAlignment="true" applyProtection="false">
      <alignment horizontal="left"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top" textRotation="0" wrapText="true" indent="1" shrinkToFit="false"/>
      <protection locked="true" hidden="false"/>
    </xf>
    <xf numFmtId="165" fontId="8" fillId="5" borderId="1"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false" applyAlignment="true" applyProtection="false">
      <alignment horizontal="left" vertical="top" textRotation="0" wrapText="true" indent="1" shrinkToFit="false"/>
      <protection locked="true" hidden="false"/>
    </xf>
    <xf numFmtId="164" fontId="11" fillId="0" borderId="0" xfId="0" applyFont="true" applyBorder="true" applyAlignment="true" applyProtection="false">
      <alignment horizontal="left" vertical="top" textRotation="0" wrapText="true" indent="1" shrinkToFit="false"/>
      <protection locked="true" hidden="false"/>
    </xf>
    <xf numFmtId="164" fontId="12" fillId="6" borderId="0" xfId="0" applyFont="true" applyBorder="true" applyAlignment="true" applyProtection="false">
      <alignment horizontal="left" vertical="top" textRotation="0" wrapText="true" indent="1" shrinkToFit="false"/>
      <protection locked="true" hidden="false"/>
    </xf>
    <xf numFmtId="164" fontId="13" fillId="0"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1" shrinkToFit="false"/>
      <protection locked="true" hidden="false"/>
    </xf>
    <xf numFmtId="164" fontId="14" fillId="4" borderId="0" xfId="0" applyFont="true" applyBorder="true" applyAlignment="true" applyProtection="false">
      <alignment horizontal="left" vertical="center" textRotation="0" wrapText="false" indent="1" shrinkToFit="false"/>
      <protection locked="true" hidden="false"/>
    </xf>
    <xf numFmtId="164" fontId="15" fillId="7" borderId="2"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false" applyAlignment="true" applyProtection="false">
      <alignment horizontal="center"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true" indent="1" shrinkToFit="false"/>
      <protection locked="true" hidden="false"/>
    </xf>
    <xf numFmtId="164" fontId="11" fillId="0" borderId="0" xfId="0" applyFont="true" applyBorder="false" applyAlignment="true" applyProtection="false">
      <alignment horizontal="left" vertical="center" textRotation="0" wrapText="true" indent="1" shrinkToFit="false"/>
      <protection locked="true" hidden="false"/>
    </xf>
    <xf numFmtId="164" fontId="9" fillId="0" borderId="0" xfId="0" applyFont="true" applyBorder="false" applyAlignment="true" applyProtection="false">
      <alignment horizontal="left" vertical="center" textRotation="0" wrapText="true" indent="1" shrinkToFit="false"/>
      <protection locked="true" hidden="false"/>
    </xf>
    <xf numFmtId="164" fontId="8" fillId="5" borderId="1" xfId="0" applyFont="true" applyBorder="true" applyAlignment="true" applyProtection="false">
      <alignment horizontal="center" vertical="center" textRotation="0" wrapText="false" indent="1" shrinkToFit="false"/>
      <protection locked="true" hidden="false"/>
    </xf>
    <xf numFmtId="164" fontId="8" fillId="5" borderId="1" xfId="0" applyFont="true" applyBorder="true" applyAlignment="true" applyProtection="false">
      <alignment horizontal="left" vertical="center" textRotation="0" wrapText="true" indent="1" shrinkToFit="false"/>
      <protection locked="true" hidden="false"/>
    </xf>
    <xf numFmtId="164" fontId="9" fillId="8" borderId="1" xfId="0" applyFont="true" applyBorder="true" applyAlignment="true" applyProtection="false">
      <alignment horizontal="left" vertical="center" textRotation="0" wrapText="true" indent="1" shrinkToFit="false"/>
      <protection locked="true" hidden="false"/>
    </xf>
    <xf numFmtId="164" fontId="17" fillId="2" borderId="0" xfId="0" applyFont="true" applyBorder="true" applyAlignment="true" applyProtection="false">
      <alignment horizontal="left" vertical="center" textRotation="0" wrapText="false" indent="1" shrinkToFit="false"/>
      <protection locked="true" hidden="false"/>
    </xf>
    <xf numFmtId="164" fontId="17" fillId="2" borderId="1" xfId="0" applyFont="true" applyBorder="true" applyAlignment="true" applyProtection="false">
      <alignment horizontal="left" vertical="center" textRotation="0" wrapText="false" indent="1" shrinkToFit="false"/>
      <protection locked="true" hidden="false"/>
    </xf>
    <xf numFmtId="164" fontId="18" fillId="2" borderId="0" xfId="0" applyFont="true" applyBorder="false" applyAlignment="true" applyProtection="false">
      <alignment horizontal="center" vertical="center" textRotation="0" wrapText="false" indent="0" shrinkToFit="false"/>
      <protection locked="true" hidden="false"/>
    </xf>
    <xf numFmtId="166" fontId="17" fillId="2" borderId="1" xfId="0" applyFont="true" applyBorder="true" applyAlignment="true" applyProtection="false">
      <alignment horizontal="center"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4" fillId="9" borderId="0" xfId="0" applyFont="true" applyBorder="true" applyAlignment="true" applyProtection="false">
      <alignment horizontal="left" vertical="center" textRotation="0" wrapText="false" indent="1" shrinkToFit="false"/>
      <protection locked="true" hidden="false"/>
    </xf>
    <xf numFmtId="164" fontId="5" fillId="10" borderId="0" xfId="0" applyFont="true" applyBorder="true" applyAlignment="true" applyProtection="false">
      <alignment horizontal="left" vertical="center" textRotation="0" wrapText="false" indent="1" shrinkToFit="false"/>
      <protection locked="true" hidden="false"/>
    </xf>
    <xf numFmtId="164" fontId="19" fillId="0" borderId="0" xfId="0" applyFont="true" applyBorder="true" applyAlignment="true" applyProtection="false">
      <alignment horizontal="left" vertical="center" textRotation="0" wrapText="false" indent="1" shrinkToFit="false"/>
      <protection locked="true" hidden="false"/>
    </xf>
    <xf numFmtId="164" fontId="20" fillId="11" borderId="0" xfId="0" applyFont="true" applyBorder="true" applyAlignment="true" applyProtection="false">
      <alignment horizontal="center" vertical="bottom" textRotation="0" wrapText="false" indent="0" shrinkToFit="false"/>
      <protection locked="true" hidden="false"/>
    </xf>
    <xf numFmtId="166" fontId="21" fillId="11" borderId="0" xfId="0" applyFont="true" applyBorder="true" applyAlignment="true" applyProtection="false">
      <alignment horizontal="center" vertical="center" textRotation="0" wrapText="false" indent="0" shrinkToFit="false"/>
      <protection locked="true" hidden="false"/>
    </xf>
    <xf numFmtId="167" fontId="21" fillId="11" borderId="0" xfId="0" applyFont="true" applyBorder="true" applyAlignment="true" applyProtection="false">
      <alignment horizontal="center" vertical="center" textRotation="0" wrapText="false" indent="0" shrinkToFit="false"/>
      <protection locked="true" hidden="false"/>
    </xf>
    <xf numFmtId="164" fontId="21" fillId="11" borderId="0" xfId="0" applyFont="true" applyBorder="true" applyAlignment="true" applyProtection="false">
      <alignment horizontal="center" vertical="center" textRotation="0" wrapText="false" indent="0" shrinkToFit="false"/>
      <protection locked="true" hidden="false"/>
    </xf>
    <xf numFmtId="164" fontId="22" fillId="11" borderId="0" xfId="0" applyFont="true" applyBorder="true" applyAlignment="true" applyProtection="false">
      <alignment horizontal="center" vertical="top" textRotation="0" wrapText="true" indent="0" shrinkToFit="false"/>
      <protection locked="true" hidden="false"/>
    </xf>
    <xf numFmtId="164" fontId="11" fillId="0" borderId="0" xfId="0" applyFont="true" applyBorder="true" applyAlignment="true" applyProtection="false">
      <alignment horizontal="left" vertical="center" textRotation="0" wrapText="false" indent="1" shrinkToFit="false"/>
      <protection locked="true" hidden="false"/>
    </xf>
    <xf numFmtId="166" fontId="23" fillId="8" borderId="1" xfId="0" applyFont="true" applyBorder="true" applyAlignment="true" applyProtection="false">
      <alignment horizontal="center" vertical="center" textRotation="0" wrapText="false" indent="1" shrinkToFit="false"/>
      <protection locked="true" hidden="false"/>
    </xf>
    <xf numFmtId="164" fontId="24" fillId="8" borderId="1" xfId="0" applyFont="true" applyBorder="true" applyAlignment="true" applyProtection="false">
      <alignment horizontal="left" vertical="center" textRotation="0" wrapText="false" indent="0" shrinkToFit="false"/>
      <protection locked="true" hidden="false"/>
    </xf>
    <xf numFmtId="164" fontId="25" fillId="8" borderId="1" xfId="0" applyFont="true" applyBorder="true" applyAlignment="true" applyProtection="false">
      <alignment horizontal="left" vertical="center" textRotation="0" wrapText="false" indent="1" shrinkToFit="false"/>
      <protection locked="true" hidden="false"/>
    </xf>
    <xf numFmtId="164" fontId="11" fillId="0" borderId="0" xfId="0" applyFont="true" applyBorder="true" applyAlignment="true" applyProtection="false">
      <alignment horizontal="left" vertical="center" textRotation="0" wrapText="true" indent="1" shrinkToFit="false"/>
      <protection locked="true" hidden="false"/>
    </xf>
    <xf numFmtId="167" fontId="23" fillId="8" borderId="1" xfId="0" applyFont="true" applyBorder="true" applyAlignment="true" applyProtection="false">
      <alignment horizontal="center"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true" indent="1" shrinkToFit="false"/>
      <protection locked="true" hidden="false"/>
    </xf>
    <xf numFmtId="164" fontId="17" fillId="4" borderId="0"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false" indent="1" shrinkToFit="false"/>
      <protection locked="true" hidden="false"/>
    </xf>
    <xf numFmtId="164" fontId="23" fillId="8" borderId="1" xfId="0" applyFont="true" applyBorder="true" applyAlignment="true" applyProtection="false">
      <alignment horizontal="center" vertical="center" textRotation="0" wrapText="false" indent="1" shrinkToFit="false"/>
      <protection locked="true" hidden="false"/>
    </xf>
    <xf numFmtId="168" fontId="23" fillId="8" borderId="1" xfId="0" applyFont="true" applyBorder="true" applyAlignment="true" applyProtection="false">
      <alignment horizontal="center" vertical="center" textRotation="0" wrapText="false" indent="1" shrinkToFit="false"/>
      <protection locked="true" hidden="false"/>
    </xf>
    <xf numFmtId="164" fontId="5" fillId="12" borderId="0" xfId="0" applyFont="true" applyBorder="true" applyAlignment="true" applyProtection="false">
      <alignment horizontal="left" vertical="center" textRotation="0" wrapText="false" indent="1" shrinkToFit="false"/>
      <protection locked="true" hidden="false"/>
    </xf>
    <xf numFmtId="164" fontId="10" fillId="7" borderId="2" xfId="0" applyFont="true" applyBorder="true" applyAlignment="true" applyProtection="false">
      <alignment horizontal="center" vertical="center" textRotation="0" wrapText="true" indent="0" shrinkToFit="false"/>
      <protection locked="true" hidden="false"/>
    </xf>
    <xf numFmtId="164" fontId="26" fillId="0" borderId="0" xfId="0" applyFont="true" applyBorder="false" applyAlignment="true" applyProtection="false">
      <alignment horizontal="left" vertical="center" textRotation="0" wrapText="false" indent="1" shrinkToFit="false"/>
      <protection locked="true" hidden="false"/>
    </xf>
    <xf numFmtId="164" fontId="11" fillId="0" borderId="0" xfId="0" applyFont="true" applyBorder="false" applyAlignment="true" applyProtection="false">
      <alignment horizontal="left" vertical="top"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bgColor rgb="FFFFF4E0"/>
        </patternFill>
      </fill>
    </dxf>
    <dxf>
      <font>
        <name val="Inter"/>
        <charset val="1"/>
        <family val="0"/>
        <b val="1"/>
        <color rgb="FF4CAF50"/>
        <sz val="9"/>
      </font>
      <fill>
        <patternFill>
          <bgColor rgb="FFE8F5E9"/>
        </patternFill>
      </fill>
    </dxf>
    <dxf>
      <font>
        <name val="Inter"/>
        <charset val="1"/>
        <family val="0"/>
        <b val="1"/>
        <color rgb="FFEC6917"/>
        <sz val="9"/>
      </font>
      <fill>
        <patternFill>
          <bgColor rgb="FFFFF4E0"/>
        </patternFill>
      </fill>
    </dxf>
    <dxf>
      <font>
        <name val="Inter"/>
        <charset val="1"/>
        <family val="0"/>
        <b val="1"/>
        <color rgb="FFE31B0C"/>
        <sz val="9"/>
      </font>
      <fill>
        <patternFill>
          <bgColor rgb="FFFDEBE9"/>
        </patternFill>
      </fill>
    </dxf>
    <dxf>
      <fill>
        <patternFill>
          <bgColor rgb="FFFDEBE9"/>
        </patternFill>
      </fill>
    </dxf>
    <dxf>
      <fill>
        <patternFill>
          <bgColor rgb="FFE8F5E9"/>
        </patternFill>
      </fill>
    </dxf>
  </dxfs>
  <colors>
    <indexedColors>
      <rgbColor rgb="FF000000"/>
      <rgbColor rgb="FFFFFFFF"/>
      <rgbColor rgb="FFE31B0C"/>
      <rgbColor rgb="FF00FF00"/>
      <rgbColor rgb="FF0000FF"/>
      <rgbColor rgb="FFFFFF00"/>
      <rgbColor rgb="FFFF00FF"/>
      <rgbColor rgb="FF00FFFF"/>
      <rgbColor rgb="FF800000"/>
      <rgbColor rgb="FF008000"/>
      <rgbColor rgb="FF000080"/>
      <rgbColor rgb="FF808000"/>
      <rgbColor rgb="FF800080"/>
      <rgbColor rgb="FF008080"/>
      <rgbColor rgb="FF9FB3C8"/>
      <rgbColor rgb="FF808080"/>
      <rgbColor rgb="FF9999FF"/>
      <rgbColor rgb="FF993366"/>
      <rgbColor rgb="FFFFF4E0"/>
      <rgbColor rgb="FFE3F0FA"/>
      <rgbColor rgb="FF660066"/>
      <rgbColor rgb="FFFF8080"/>
      <rgbColor rgb="FF0B79D0"/>
      <rgbColor rgb="FFE0E0E0"/>
      <rgbColor rgb="FF000080"/>
      <rgbColor rgb="FFFF00FF"/>
      <rgbColor rgb="FFFFFF00"/>
      <rgbColor rgb="FF00FFFF"/>
      <rgbColor rgb="FF800080"/>
      <rgbColor rgb="FF800000"/>
      <rgbColor rgb="FF008080"/>
      <rgbColor rgb="FF0000FF"/>
      <rgbColor rgb="FF00CCFF"/>
      <rgbColor rgb="FFE8F5E9"/>
      <rgbColor rgb="FFDCE9F4"/>
      <rgbColor rgb="FFFDEBE9"/>
      <rgbColor rgb="FFF6F9FC"/>
      <rgbColor rgb="FFFF99CC"/>
      <rgbColor rgb="FFCC99FF"/>
      <rgbColor rgb="FFF5F5F5"/>
      <rgbColor rgb="FF3480BC"/>
      <rgbColor rgb="FF33CCCC"/>
      <rgbColor rgb="FF99CC00"/>
      <rgbColor rgb="FFFFCC00"/>
      <rgbColor rgb="FFFF9900"/>
      <rgbColor rgb="FFEC6917"/>
      <rgbColor rgb="FF666699"/>
      <rgbColor rgb="FF8E98A2"/>
      <rgbColor rgb="FF0D3C61"/>
      <rgbColor rgb="FF4CAF50"/>
      <rgbColor rgb="FF003300"/>
      <rgbColor rgb="FF333300"/>
      <rgbColor rgb="FF993300"/>
      <rgbColor rgb="FF993366"/>
      <rgbColor rgb="FF215383"/>
      <rgbColor rgb="FF1D324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2.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3.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4.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5.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6.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_rels/drawing7.xml.rels><?xml version="1.0" encoding="UTF-8"?>
<Relationships xmlns="http://schemas.openxmlformats.org/package/2006/relationships"><Relationship Id="rId1" Type="http://schemas.openxmlformats.org/officeDocument/2006/relationships/image" Target="../media/image1.png"/>
<Relationship Id="rId2" Type="http://schemas.openxmlformats.org/officeDocument/2006/relationships/hyperlink" Target="https://www.mastt.com/"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0"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529200</xdr:colOff>
      <xdr:row>0</xdr:row>
      <xdr:rowOff>313920</xdr:rowOff>
    </xdr:to>
    <xdr:pic>
      <xdr:nvPicPr>
        <xdr:cNvPr id="1"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388080</xdr:colOff>
      <xdr:row>0</xdr:row>
      <xdr:rowOff>313920</xdr:rowOff>
    </xdr:to>
    <xdr:pic>
      <xdr:nvPicPr>
        <xdr:cNvPr id="2"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599760</xdr:colOff>
      <xdr:row>0</xdr:row>
      <xdr:rowOff>313920</xdr:rowOff>
    </xdr:to>
    <xdr:pic>
      <xdr:nvPicPr>
        <xdr:cNvPr id="3"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2</xdr:col>
      <xdr:colOff>458640</xdr:colOff>
      <xdr:row>0</xdr:row>
      <xdr:rowOff>313920</xdr:rowOff>
    </xdr:to>
    <xdr:pic>
      <xdr:nvPicPr>
        <xdr:cNvPr id="4"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5"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76320</xdr:colOff>
      <xdr:row>0</xdr:row>
      <xdr:rowOff>57240</xdr:rowOff>
    </xdr:from>
    <xdr:to>
      <xdr:col>1</xdr:col>
      <xdr:colOff>952200</xdr:colOff>
      <xdr:row>0</xdr:row>
      <xdr:rowOff>313920</xdr:rowOff>
    </xdr:to>
    <xdr:pic>
      <xdr:nvPicPr>
        <xdr:cNvPr id="6" name="Image 1" descr="Picture">
          <a:hlinkClick xmlns:a="http://schemas.openxmlformats.org/drawingml/2006/main" xmlns:r="http://schemas.openxmlformats.org/officeDocument/2006/relationships" r:id="rId2" tooltip="mastt.com"/>
        </xdr:cNvPr>
        <xdr:cNvPicPr/>
      </xdr:nvPicPr>
      <xdr:blipFill>
        <a:blip r:embed="rId1"/>
        <a:stretch/>
      </xdr:blipFill>
      <xdr:spPr>
        <a:xfrm>
          <a:off x="231120" y="57240"/>
          <a:ext cx="875880" cy="2566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hyperlink" Target="https://www.mastt.com/" TargetMode="External"/><Relationship Id="rId2" Type="http://schemas.openxmlformats.org/officeDocument/2006/relationships/drawing" Target="../drawings/drawing7.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F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4"/>
    <col collapsed="false" customWidth="true" hidden="false" outlineLevel="0" max="3" min="3" style="0" width="22"/>
    <col collapsed="false" customWidth="true" hidden="false" outlineLevel="0" max="4" min="4" style="0" width="14"/>
    <col collapsed="false" customWidth="true" hidden="false" outlineLevel="0" max="5" min="5" style="0" width="18"/>
    <col collapsed="false" customWidth="true" hidden="false" outlineLevel="0" max="6" min="6" style="0" width="20"/>
    <col collapsed="false" customWidth="true" hidden="false" outlineLevel="0" max="7" min="7" style="0" width="2.2"/>
  </cols>
  <sheetData>
    <row r="1" customFormat="false" ht="33.75" hidden="false" customHeight="true" outlineLevel="0" collapsed="false">
      <c r="B1" s="1" t="s">
        <v>0</v>
      </c>
      <c r="C1" s="1"/>
      <c r="D1" s="1"/>
      <c r="E1" s="1"/>
      <c r="F1" s="1"/>
    </row>
    <row r="2" customFormat="false" ht="4.5" hidden="false" customHeight="true" outlineLevel="0" collapsed="false">
      <c r="B2" s="2"/>
      <c r="C2" s="2"/>
      <c r="D2" s="2"/>
      <c r="E2" s="2"/>
      <c r="F2" s="2"/>
    </row>
    <row r="3" customFormat="false" ht="3.75" hidden="false" customHeight="true" outlineLevel="0" collapsed="false"/>
    <row r="4" customFormat="false" ht="18.75" hidden="false" customHeight="true" outlineLevel="0" collapsed="false">
      <c r="B4" s="3" t="s">
        <v>1</v>
      </c>
      <c r="C4" s="3"/>
      <c r="D4" s="3"/>
      <c r="E4" s="3"/>
      <c r="F4" s="3"/>
    </row>
    <row r="5" customFormat="false" ht="6.75" hidden="false" customHeight="true" outlineLevel="0" collapsed="false"/>
    <row r="6" customFormat="false" ht="21.75" hidden="false" customHeight="true" outlineLevel="0" collapsed="false">
      <c r="B6" s="4" t="s">
        <v>2</v>
      </c>
      <c r="C6" s="4"/>
      <c r="D6" s="4"/>
      <c r="E6" s="4"/>
      <c r="F6" s="4"/>
    </row>
    <row r="7" customFormat="false" ht="19.5" hidden="false" customHeight="true" outlineLevel="0" collapsed="false">
      <c r="B7" s="5" t="s">
        <v>3</v>
      </c>
      <c r="C7" s="6"/>
      <c r="D7" s="6"/>
      <c r="E7" s="7" t="s">
        <v>4</v>
      </c>
      <c r="F7" s="7"/>
    </row>
    <row r="8" customFormat="false" ht="19.5" hidden="false" customHeight="true" outlineLevel="0" collapsed="false">
      <c r="B8" s="5" t="s">
        <v>5</v>
      </c>
      <c r="C8" s="6"/>
      <c r="D8" s="6"/>
      <c r="E8" s="7" t="s">
        <v>6</v>
      </c>
      <c r="F8" s="7"/>
    </row>
    <row r="9" customFormat="false" ht="19.5" hidden="false" customHeight="true" outlineLevel="0" collapsed="false">
      <c r="B9" s="5" t="s">
        <v>7</v>
      </c>
      <c r="C9" s="6"/>
      <c r="D9" s="6"/>
      <c r="E9" s="7" t="s">
        <v>8</v>
      </c>
      <c r="F9" s="7"/>
    </row>
    <row r="10" customFormat="false" ht="19.5" hidden="false" customHeight="true" outlineLevel="0" collapsed="false">
      <c r="B10" s="5" t="s">
        <v>9</v>
      </c>
      <c r="C10" s="6"/>
      <c r="D10" s="6"/>
      <c r="E10" s="7" t="s">
        <v>10</v>
      </c>
      <c r="F10" s="7"/>
    </row>
    <row r="11" customFormat="false" ht="19.5" hidden="false" customHeight="true" outlineLevel="0" collapsed="false">
      <c r="B11" s="5" t="s">
        <v>11</v>
      </c>
      <c r="C11" s="6"/>
      <c r="D11" s="6"/>
      <c r="E11" s="7" t="s">
        <v>12</v>
      </c>
      <c r="F11" s="7"/>
    </row>
    <row r="12" customFormat="false" ht="19.5" hidden="false" customHeight="true" outlineLevel="0" collapsed="false">
      <c r="B12" s="5" t="s">
        <v>13</v>
      </c>
      <c r="C12" s="6"/>
      <c r="D12" s="6"/>
      <c r="E12" s="7" t="s">
        <v>14</v>
      </c>
      <c r="F12" s="7"/>
    </row>
    <row r="13" customFormat="false" ht="19.5" hidden="false" customHeight="true" outlineLevel="0" collapsed="false">
      <c r="B13" s="5" t="s">
        <v>15</v>
      </c>
      <c r="C13" s="8"/>
      <c r="D13" s="8"/>
      <c r="E13" s="7" t="s">
        <v>16</v>
      </c>
      <c r="F13" s="7"/>
    </row>
    <row r="14" customFormat="false" ht="6.75" hidden="false" customHeight="true" outlineLevel="0" collapsed="false"/>
    <row r="15" customFormat="false" ht="21.75" hidden="false" customHeight="true" outlineLevel="0" collapsed="false">
      <c r="B15" s="4" t="s">
        <v>17</v>
      </c>
      <c r="C15" s="4"/>
      <c r="D15" s="4"/>
      <c r="E15" s="4"/>
      <c r="F15" s="4"/>
    </row>
    <row r="16" customFormat="false" ht="29.25" hidden="false" customHeight="true" outlineLevel="0" collapsed="false">
      <c r="B16" s="9" t="s">
        <v>18</v>
      </c>
      <c r="C16" s="10" t="s">
        <v>19</v>
      </c>
      <c r="D16" s="10"/>
      <c r="E16" s="10"/>
      <c r="F16" s="10"/>
    </row>
    <row r="17" customFormat="false" ht="29.25" hidden="false" customHeight="true" outlineLevel="0" collapsed="false">
      <c r="B17" s="9" t="s">
        <v>20</v>
      </c>
      <c r="C17" s="10" t="s">
        <v>21</v>
      </c>
      <c r="D17" s="10"/>
      <c r="E17" s="10"/>
      <c r="F17" s="10"/>
    </row>
    <row r="18" customFormat="false" ht="29.25" hidden="false" customHeight="true" outlineLevel="0" collapsed="false">
      <c r="B18" s="9" t="s">
        <v>22</v>
      </c>
      <c r="C18" s="10" t="s">
        <v>23</v>
      </c>
      <c r="D18" s="10"/>
      <c r="E18" s="10"/>
      <c r="F18" s="10"/>
    </row>
    <row r="19" customFormat="false" ht="29.25" hidden="false" customHeight="true" outlineLevel="0" collapsed="false">
      <c r="B19" s="9" t="s">
        <v>24</v>
      </c>
      <c r="C19" s="10" t="s">
        <v>25</v>
      </c>
      <c r="D19" s="10"/>
      <c r="E19" s="10"/>
      <c r="F19" s="10"/>
    </row>
    <row r="20" customFormat="false" ht="16.5" hidden="false" customHeight="true" outlineLevel="0" collapsed="false">
      <c r="B20" s="9" t="s">
        <v>26</v>
      </c>
      <c r="C20" s="10" t="s">
        <v>27</v>
      </c>
      <c r="D20" s="10"/>
      <c r="E20" s="10"/>
      <c r="F20" s="10"/>
    </row>
    <row r="21" customFormat="false" ht="16.5" hidden="false" customHeight="true" outlineLevel="0" collapsed="false">
      <c r="B21" s="9" t="s">
        <v>28</v>
      </c>
      <c r="C21" s="10" t="s">
        <v>29</v>
      </c>
      <c r="D21" s="10"/>
      <c r="E21" s="10"/>
      <c r="F21" s="10"/>
    </row>
    <row r="22" customFormat="false" ht="6.75" hidden="false" customHeight="true" outlineLevel="0" collapsed="false"/>
    <row r="23" customFormat="false" ht="21.75" hidden="false" customHeight="true" outlineLevel="0" collapsed="false">
      <c r="B23" s="4" t="s">
        <v>30</v>
      </c>
      <c r="C23" s="4"/>
      <c r="D23" s="4"/>
      <c r="E23" s="4"/>
      <c r="F23" s="4"/>
    </row>
    <row r="24" customFormat="false" ht="42" hidden="false" customHeight="true" outlineLevel="0" collapsed="false">
      <c r="B24" s="9" t="s">
        <v>31</v>
      </c>
      <c r="C24" s="10" t="s">
        <v>32</v>
      </c>
      <c r="D24" s="10"/>
      <c r="E24" s="10"/>
      <c r="F24" s="10"/>
    </row>
    <row r="25" customFormat="false" ht="29.25" hidden="false" customHeight="true" outlineLevel="0" collapsed="false">
      <c r="B25" s="9" t="s">
        <v>33</v>
      </c>
      <c r="C25" s="10" t="s">
        <v>34</v>
      </c>
      <c r="D25" s="10"/>
      <c r="E25" s="10"/>
      <c r="F25" s="10"/>
    </row>
    <row r="26" customFormat="false" ht="29.25" hidden="false" customHeight="true" outlineLevel="0" collapsed="false">
      <c r="B26" s="9" t="s">
        <v>35</v>
      </c>
      <c r="C26" s="10" t="s">
        <v>36</v>
      </c>
      <c r="D26" s="10"/>
      <c r="E26" s="10"/>
      <c r="F26" s="10"/>
    </row>
    <row r="27" customFormat="false" ht="29.25" hidden="false" customHeight="true" outlineLevel="0" collapsed="false">
      <c r="B27" s="9" t="s">
        <v>37</v>
      </c>
      <c r="C27" s="10" t="s">
        <v>38</v>
      </c>
      <c r="D27" s="10"/>
      <c r="E27" s="10"/>
      <c r="F27" s="10"/>
    </row>
    <row r="28" customFormat="false" ht="29.25" hidden="false" customHeight="true" outlineLevel="0" collapsed="false">
      <c r="B28" s="9" t="s">
        <v>39</v>
      </c>
      <c r="C28" s="10" t="s">
        <v>40</v>
      </c>
      <c r="D28" s="10"/>
      <c r="E28" s="10"/>
      <c r="F28" s="10"/>
    </row>
    <row r="29" customFormat="false" ht="29.25" hidden="false" customHeight="true" outlineLevel="0" collapsed="false">
      <c r="B29" s="9" t="s">
        <v>41</v>
      </c>
      <c r="C29" s="10" t="s">
        <v>42</v>
      </c>
      <c r="D29" s="10"/>
      <c r="E29" s="10"/>
      <c r="F29" s="10"/>
    </row>
    <row r="30" customFormat="false" ht="6.75" hidden="false" customHeight="true" outlineLevel="0" collapsed="false"/>
    <row r="31" customFormat="false" ht="84.75" hidden="false" customHeight="true" outlineLevel="0" collapsed="false">
      <c r="B31" s="11" t="s">
        <v>43</v>
      </c>
      <c r="C31" s="11"/>
      <c r="D31" s="11"/>
      <c r="E31" s="11"/>
      <c r="F31" s="11"/>
    </row>
    <row r="32" customFormat="false" ht="6.75" hidden="false" customHeight="true" outlineLevel="0" collapsed="false"/>
    <row r="33" customFormat="false" ht="18" hidden="false" customHeight="true" outlineLevel="0" collapsed="false">
      <c r="B33" s="12" t="s">
        <v>44</v>
      </c>
      <c r="C33" s="12"/>
      <c r="D33" s="12"/>
      <c r="E33" s="12"/>
      <c r="F33" s="12"/>
    </row>
  </sheetData>
  <mergeCells count="34">
    <mergeCell ref="B1:F1"/>
    <mergeCell ref="B2:F2"/>
    <mergeCell ref="B4:F4"/>
    <mergeCell ref="B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B15:F15"/>
    <mergeCell ref="C16:F16"/>
    <mergeCell ref="C17:F17"/>
    <mergeCell ref="C18:F18"/>
    <mergeCell ref="C19:F19"/>
    <mergeCell ref="C20:F20"/>
    <mergeCell ref="C21:F21"/>
    <mergeCell ref="B23:F23"/>
    <mergeCell ref="C24:F24"/>
    <mergeCell ref="C25:F25"/>
    <mergeCell ref="C26:F26"/>
    <mergeCell ref="C27:F27"/>
    <mergeCell ref="C28:F28"/>
    <mergeCell ref="C29:F29"/>
    <mergeCell ref="B31:F31"/>
    <mergeCell ref="B33:F33"/>
  </mergeCells>
  <hyperlinks>
    <hyperlink ref="B33"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D3C61"/>
    <pageSetUpPr fitToPage="true"/>
  </sheetPr>
  <dimension ref="B1:K1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6"/>
    <col collapsed="false" customWidth="true" hidden="false" outlineLevel="0" max="3" min="3" style="0" width="23"/>
    <col collapsed="false" customWidth="true" hidden="false" outlineLevel="0" max="4" min="4" style="0" width="34"/>
    <col collapsed="false" customWidth="true" hidden="false" outlineLevel="0" max="5" min="5" style="0" width="30"/>
    <col collapsed="false" customWidth="true" hidden="false" outlineLevel="0" max="6" min="6" style="0" width="9"/>
    <col collapsed="false" customWidth="true" hidden="false" outlineLevel="0" max="7" min="7" style="0" width="19"/>
    <col collapsed="false" customWidth="true" hidden="false" outlineLevel="0" max="8" min="8" style="0" width="28"/>
    <col collapsed="false" customWidth="true" hidden="false" outlineLevel="0" max="9" min="9" style="0" width="13"/>
    <col collapsed="false" customWidth="true" hidden="false" outlineLevel="0" max="10" min="10" style="0" width="24"/>
    <col collapsed="false" customWidth="true" hidden="false" outlineLevel="0" max="11" min="11" style="0" width="22"/>
    <col collapsed="false" customWidth="true" hidden="false" outlineLevel="0" max="12" min="12" style="0" width="2.2"/>
  </cols>
  <sheetData>
    <row r="1" customFormat="false" ht="33.75" hidden="false" customHeight="true" outlineLevel="0" collapsed="false">
      <c r="B1" s="1" t="s">
        <v>45</v>
      </c>
      <c r="C1" s="1"/>
      <c r="D1" s="1"/>
      <c r="E1" s="1"/>
      <c r="F1" s="1"/>
      <c r="G1" s="1"/>
      <c r="H1" s="1"/>
      <c r="I1" s="1"/>
      <c r="J1" s="1"/>
      <c r="K1" s="1"/>
    </row>
    <row r="2" customFormat="false" ht="4.5" hidden="false" customHeight="true" outlineLevel="0" collapsed="false">
      <c r="B2" s="2"/>
      <c r="C2" s="2"/>
      <c r="D2" s="2"/>
      <c r="E2" s="2"/>
      <c r="F2" s="2"/>
      <c r="G2" s="2"/>
      <c r="H2" s="2"/>
      <c r="I2" s="2"/>
      <c r="J2" s="2"/>
      <c r="K2" s="2"/>
    </row>
    <row r="3" customFormat="false" ht="16.5" hidden="false" customHeight="true" outlineLevel="0" collapsed="false">
      <c r="B3" s="13" t="str">
        <f aca="false">""</f>
        <v/>
      </c>
      <c r="C3" s="13"/>
      <c r="D3" s="13"/>
      <c r="E3" s="13"/>
      <c r="F3" s="13"/>
      <c r="G3" s="13"/>
      <c r="H3" s="13"/>
      <c r="I3" s="13"/>
      <c r="J3" s="13"/>
      <c r="K3" s="13"/>
    </row>
    <row r="4" customFormat="false" ht="25.5" hidden="false" customHeight="true" outlineLevel="0" collapsed="false">
      <c r="B4" s="3" t="s">
        <v>46</v>
      </c>
      <c r="C4" s="3"/>
      <c r="D4" s="3"/>
      <c r="E4" s="3"/>
      <c r="F4" s="3"/>
      <c r="G4" s="3"/>
      <c r="H4" s="3"/>
      <c r="I4" s="3"/>
      <c r="J4" s="3"/>
      <c r="K4" s="3"/>
    </row>
    <row r="6" customFormat="false" ht="18.75" hidden="false" customHeight="true" outlineLevel="0" collapsed="false">
      <c r="B6" s="14" t="s">
        <v>47</v>
      </c>
      <c r="C6" s="14"/>
      <c r="D6" s="14"/>
      <c r="E6" s="14"/>
      <c r="F6" s="14"/>
      <c r="G6" s="14"/>
      <c r="H6" s="14"/>
      <c r="I6" s="14"/>
      <c r="J6" s="14"/>
      <c r="K6" s="14"/>
    </row>
    <row r="7" customFormat="false" ht="22.5" hidden="false" customHeight="true" outlineLevel="0" collapsed="false">
      <c r="B7" s="15" t="s">
        <v>48</v>
      </c>
      <c r="C7" s="15" t="s">
        <v>49</v>
      </c>
      <c r="D7" s="15" t="s">
        <v>50</v>
      </c>
      <c r="E7" s="15" t="s">
        <v>51</v>
      </c>
      <c r="F7" s="15" t="s">
        <v>52</v>
      </c>
      <c r="G7" s="15" t="s">
        <v>53</v>
      </c>
      <c r="H7" s="15" t="s">
        <v>54</v>
      </c>
      <c r="I7" s="15" t="s">
        <v>55</v>
      </c>
      <c r="J7" s="15" t="s">
        <v>56</v>
      </c>
      <c r="K7" s="15" t="s">
        <v>57</v>
      </c>
    </row>
    <row r="8" customFormat="false" ht="57.75" hidden="false" customHeight="true" outlineLevel="0" collapsed="false">
      <c r="B8" s="16" t="s">
        <v>58</v>
      </c>
      <c r="C8" s="17" t="s">
        <v>59</v>
      </c>
      <c r="D8" s="18" t="s">
        <v>60</v>
      </c>
      <c r="E8" s="19" t="s">
        <v>61</v>
      </c>
      <c r="F8" s="20"/>
      <c r="G8" s="20"/>
      <c r="H8" s="6"/>
      <c r="I8" s="6"/>
      <c r="J8" s="21"/>
      <c r="K8" s="22" t="str">
        <f aca="false">IF($C8="","",IF(OR($H8="",$H8="Not reviewed"),"Not reviewed",IF(AND($H8&lt;&gt;"Not applicable",$G8=""),"Rate the risk to YOUR project",IF(AND($H8&lt;&gt;"Not applicable",$F8=""),"Which clause is it in your contract?",IF($I8="","No reviewer named",IF(AND($H8="Reviewed - change requested",$J8=""),"Say what change you want",IF(AND($H8="Change refused - risk accepted",$J8=""),"A risk accepted with nothing written down",IF(AND($H8="Not applicable",$J8=""),"Say why it does not apply",""))))))))</f>
        <v>Not reviewed</v>
      </c>
    </row>
    <row r="9" customFormat="false" ht="57.75" hidden="false" customHeight="true" outlineLevel="0" collapsed="false">
      <c r="B9" s="16" t="s">
        <v>62</v>
      </c>
      <c r="C9" s="17" t="s">
        <v>63</v>
      </c>
      <c r="D9" s="18" t="s">
        <v>64</v>
      </c>
      <c r="E9" s="19" t="s">
        <v>65</v>
      </c>
      <c r="F9" s="20"/>
      <c r="G9" s="20"/>
      <c r="H9" s="6"/>
      <c r="I9" s="6"/>
      <c r="J9" s="21"/>
      <c r="K9" s="22" t="str">
        <f aca="false">IF($C9="","",IF(OR($H9="",$H9="Not reviewed"),"Not reviewed",IF(AND($H9&lt;&gt;"Not applicable",$G9=""),"Rate the risk to YOUR project",IF(AND($H9&lt;&gt;"Not applicable",$F9=""),"Which clause is it in your contract?",IF($I9="","No reviewer named",IF(AND($H9="Reviewed - change requested",$J9=""),"Say what change you want",IF(AND($H9="Change refused - risk accepted",$J9=""),"A risk accepted with nothing written down",IF(AND($H9="Not applicable",$J9=""),"Say why it does not apply",""))))))))</f>
        <v>Not reviewed</v>
      </c>
    </row>
    <row r="10" customFormat="false" ht="45.75" hidden="false" customHeight="true" outlineLevel="0" collapsed="false">
      <c r="B10" s="16" t="s">
        <v>66</v>
      </c>
      <c r="C10" s="17" t="s">
        <v>67</v>
      </c>
      <c r="D10" s="18" t="s">
        <v>68</v>
      </c>
      <c r="E10" s="19" t="s">
        <v>69</v>
      </c>
      <c r="F10" s="20"/>
      <c r="G10" s="20"/>
      <c r="H10" s="6"/>
      <c r="I10" s="6"/>
      <c r="J10" s="21"/>
      <c r="K10" s="22" t="str">
        <f aca="false">IF($C10="","",IF(OR($H10="",$H10="Not reviewed"),"Not reviewed",IF(AND($H10&lt;&gt;"Not applicable",$G10=""),"Rate the risk to YOUR project",IF(AND($H10&lt;&gt;"Not applicable",$F10=""),"Which clause is it in your contract?",IF($I10="","No reviewer named",IF(AND($H10="Reviewed - change requested",$J10=""),"Say what change you want",IF(AND($H10="Change refused - risk accepted",$J10=""),"A risk accepted with nothing written down",IF(AND($H10="Not applicable",$J10=""),"Say why it does not apply",""))))))))</f>
        <v>Not reviewed</v>
      </c>
    </row>
    <row r="11" customFormat="false" ht="57.75" hidden="false" customHeight="true" outlineLevel="0" collapsed="false">
      <c r="B11" s="16" t="s">
        <v>70</v>
      </c>
      <c r="C11" s="17" t="s">
        <v>71</v>
      </c>
      <c r="D11" s="18" t="s">
        <v>72</v>
      </c>
      <c r="E11" s="19" t="s">
        <v>73</v>
      </c>
      <c r="F11" s="20"/>
      <c r="G11" s="20"/>
      <c r="H11" s="6"/>
      <c r="I11" s="6"/>
      <c r="J11" s="21"/>
      <c r="K11" s="22" t="str">
        <f aca="false">IF($C11="","",IF(OR($H11="",$H11="Not reviewed"),"Not reviewed",IF(AND($H11&lt;&gt;"Not applicable",$G11=""),"Rate the risk to YOUR project",IF(AND($H11&lt;&gt;"Not applicable",$F11=""),"Which clause is it in your contract?",IF($I11="","No reviewer named",IF(AND($H11="Reviewed - change requested",$J11=""),"Say what change you want",IF(AND($H11="Change refused - risk accepted",$J11=""),"A risk accepted with nothing written down",IF(AND($H11="Not applicable",$J11=""),"Say why it does not apply",""))))))))</f>
        <v>Not reviewed</v>
      </c>
    </row>
    <row r="12" customFormat="false" ht="19.5" hidden="false" customHeight="true" outlineLevel="0" collapsed="false">
      <c r="B12" s="23" t="s">
        <v>74</v>
      </c>
      <c r="C12" s="23"/>
      <c r="D12" s="24" t="str">
        <f aca="false">IF((COUNTBLANK($H$8:$H$11)+COUNTIF($H$8:$H$11,"Not reviewed"))&gt;0,"NOT REVIEWED - "&amp;(COUNTBLANK($H$8:$H$11)+COUNTIF($H$8:$H$11,"Not reviewed"))&amp;" of 4 check(s) not yet read",IF((COUNTIFS($G$8:$G$11,"Critical",$H$8:$H$11,"Reviewed - change requested")+COUNTIFS($G$8:$G$11,"High",$H$8:$H$11,"Reviewed - change requested"))&gt;0,"OPEN - "&amp;(COUNTIFS($G$8:$G$11,"Critical",$H$8:$H$11,"Reviewed - change requested")+COUNTIFS($G$8:$G$11,"High",$H$8:$H$11,"Reviewed - change requested"))&amp;" critical or high change(s) requested and not answered",IF(COUNTIF($H$8:$H$11,"Change refused - risk accepted")&gt;0,"REVIEWED - "&amp;COUNTIF($H$8:$H$11,"Change refused - risk accepted")&amp;" risk(s) accepted without a change","REVIEWED - every check closed")))</f>
        <v>NOT REVIEWED - 4 of 4 check(s) not yet read</v>
      </c>
      <c r="E12" s="24"/>
      <c r="F12" s="25" t="s">
        <v>75</v>
      </c>
      <c r="G12" s="26" t="n">
        <f aca="false">IFERROR((4-(COUNTBLANK($H$8:$H$11)+COUNTIF($H$8:$H$11,"Not reviewed")))/4,0)</f>
        <v>0</v>
      </c>
      <c r="H12" s="25" t="s">
        <v>76</v>
      </c>
      <c r="I12" s="26" t="n">
        <f aca="false">IFERROR((COUNTIF($H$8:$H$11,"Reviewed - acceptable")+COUNTIF($H$8:$H$11,"Change agreed")+COUNTIF($H$8:$H$11,"Change refused - risk accepted")+COUNTIF($H$8:$H$11,"Not applicable"))/4,0)</f>
        <v>0</v>
      </c>
      <c r="J12" s="27"/>
      <c r="K12" s="27"/>
    </row>
    <row r="14" customFormat="false" ht="18.75" hidden="false" customHeight="true" outlineLevel="0" collapsed="false">
      <c r="B14" s="28" t="s">
        <v>77</v>
      </c>
      <c r="C14" s="28"/>
      <c r="D14" s="28"/>
      <c r="E14" s="28"/>
      <c r="F14" s="28"/>
      <c r="G14" s="28"/>
      <c r="H14" s="28"/>
      <c r="I14" s="28"/>
      <c r="J14" s="28"/>
      <c r="K14" s="28"/>
    </row>
    <row r="15" customFormat="false" ht="22.5" hidden="false" customHeight="true" outlineLevel="0" collapsed="false">
      <c r="B15" s="15" t="s">
        <v>48</v>
      </c>
      <c r="C15" s="15" t="s">
        <v>49</v>
      </c>
      <c r="D15" s="15" t="s">
        <v>50</v>
      </c>
      <c r="E15" s="15" t="s">
        <v>51</v>
      </c>
      <c r="F15" s="15" t="s">
        <v>52</v>
      </c>
      <c r="G15" s="15" t="s">
        <v>53</v>
      </c>
      <c r="H15" s="15" t="s">
        <v>54</v>
      </c>
      <c r="I15" s="15" t="s">
        <v>55</v>
      </c>
      <c r="J15" s="15" t="s">
        <v>56</v>
      </c>
      <c r="K15" s="15" t="s">
        <v>57</v>
      </c>
    </row>
    <row r="16" customFormat="false" ht="45.75" hidden="false" customHeight="true" outlineLevel="0" collapsed="false">
      <c r="B16" s="16" t="s">
        <v>78</v>
      </c>
      <c r="C16" s="17" t="s">
        <v>79</v>
      </c>
      <c r="D16" s="18" t="s">
        <v>80</v>
      </c>
      <c r="E16" s="19" t="s">
        <v>81</v>
      </c>
      <c r="F16" s="20"/>
      <c r="G16" s="20"/>
      <c r="H16" s="6"/>
      <c r="I16" s="6"/>
      <c r="J16" s="21"/>
      <c r="K16" s="22" t="str">
        <f aca="false">IF($C16="","",IF(OR($H16="",$H16="Not reviewed"),"Not reviewed",IF(AND($H16&lt;&gt;"Not applicable",$G16=""),"Rate the risk to YOUR project",IF(AND($H16&lt;&gt;"Not applicable",$F16=""),"Which clause is it in your contract?",IF($I16="","No reviewer named",IF(AND($H16="Reviewed - change requested",$J16=""),"Say what change you want",IF(AND($H16="Change refused - risk accepted",$J16=""),"A risk accepted with nothing written down",IF(AND($H16="Not applicable",$J16=""),"Say why it does not apply",""))))))))</f>
        <v>Not reviewed</v>
      </c>
    </row>
    <row r="17" customFormat="false" ht="45.75" hidden="false" customHeight="true" outlineLevel="0" collapsed="false">
      <c r="B17" s="16" t="s">
        <v>82</v>
      </c>
      <c r="C17" s="17" t="s">
        <v>83</v>
      </c>
      <c r="D17" s="18" t="s">
        <v>84</v>
      </c>
      <c r="E17" s="19" t="s">
        <v>85</v>
      </c>
      <c r="F17" s="20"/>
      <c r="G17" s="20"/>
      <c r="H17" s="6"/>
      <c r="I17" s="6"/>
      <c r="J17" s="21"/>
      <c r="K17" s="22" t="str">
        <f aca="false">IF($C17="","",IF(OR($H17="",$H17="Not reviewed"),"Not reviewed",IF(AND($H17&lt;&gt;"Not applicable",$G17=""),"Rate the risk to YOUR project",IF(AND($H17&lt;&gt;"Not applicable",$F17=""),"Which clause is it in your contract?",IF($I17="","No reviewer named",IF(AND($H17="Reviewed - change requested",$J17=""),"Say what change you want",IF(AND($H17="Change refused - risk accepted",$J17=""),"A risk accepted with nothing written down",IF(AND($H17="Not applicable",$J17=""),"Say why it does not apply",""))))))))</f>
        <v>Not reviewed</v>
      </c>
    </row>
    <row r="18" customFormat="false" ht="45.75" hidden="false" customHeight="true" outlineLevel="0" collapsed="false">
      <c r="B18" s="16" t="s">
        <v>86</v>
      </c>
      <c r="C18" s="17" t="s">
        <v>87</v>
      </c>
      <c r="D18" s="18" t="s">
        <v>88</v>
      </c>
      <c r="E18" s="19" t="s">
        <v>89</v>
      </c>
      <c r="F18" s="20"/>
      <c r="G18" s="20"/>
      <c r="H18" s="6"/>
      <c r="I18" s="6"/>
      <c r="J18" s="21"/>
      <c r="K18" s="22" t="str">
        <f aca="false">IF($C18="","",IF(OR($H18="",$H18="Not reviewed"),"Not reviewed",IF(AND($H18&lt;&gt;"Not applicable",$G18=""),"Rate the risk to YOUR project",IF(AND($H18&lt;&gt;"Not applicable",$F18=""),"Which clause is it in your contract?",IF($I18="","No reviewer named",IF(AND($H18="Reviewed - change requested",$J18=""),"Say what change you want",IF(AND($H18="Change refused - risk accepted",$J18=""),"A risk accepted with nothing written down",IF(AND($H18="Not applicable",$J18=""),"Say why it does not apply",""))))))))</f>
        <v>Not reviewed</v>
      </c>
    </row>
    <row r="19" customFormat="false" ht="33" hidden="false" customHeight="true" outlineLevel="0" collapsed="false">
      <c r="B19" s="16" t="s">
        <v>90</v>
      </c>
      <c r="C19" s="17" t="s">
        <v>91</v>
      </c>
      <c r="D19" s="18" t="s">
        <v>92</v>
      </c>
      <c r="E19" s="19" t="s">
        <v>93</v>
      </c>
      <c r="F19" s="20"/>
      <c r="G19" s="20"/>
      <c r="H19" s="6"/>
      <c r="I19" s="6"/>
      <c r="J19" s="21"/>
      <c r="K19" s="22" t="str">
        <f aca="false">IF($C19="","",IF(OR($H19="",$H19="Not reviewed"),"Not reviewed",IF(AND($H19&lt;&gt;"Not applicable",$G19=""),"Rate the risk to YOUR project",IF(AND($H19&lt;&gt;"Not applicable",$F19=""),"Which clause is it in your contract?",IF($I19="","No reviewer named",IF(AND($H19="Reviewed - change requested",$J19=""),"Say what change you want",IF(AND($H19="Change refused - risk accepted",$J19=""),"A risk accepted with nothing written down",IF(AND($H19="Not applicable",$J19=""),"Say why it does not apply",""))))))))</f>
        <v>Not reviewed</v>
      </c>
    </row>
    <row r="20" customFormat="false" ht="19.5" hidden="false" customHeight="true" outlineLevel="0" collapsed="false">
      <c r="B20" s="23" t="s">
        <v>74</v>
      </c>
      <c r="C20" s="23"/>
      <c r="D20" s="24" t="str">
        <f aca="false">IF((COUNTBLANK($H$16:$H$19)+COUNTIF($H$16:$H$19,"Not reviewed"))&gt;0,"NOT REVIEWED - "&amp;(COUNTBLANK($H$16:$H$19)+COUNTIF($H$16:$H$19,"Not reviewed"))&amp;" of 4 check(s) not yet read",IF((COUNTIFS($G$16:$G$19,"Critical",$H$16:$H$19,"Reviewed - change requested")+COUNTIFS($G$16:$G$19,"High",$H$16:$H$19,"Reviewed - change requested"))&gt;0,"OPEN - "&amp;(COUNTIFS($G$16:$G$19,"Critical",$H$16:$H$19,"Reviewed - change requested")+COUNTIFS($G$16:$G$19,"High",$H$16:$H$19,"Reviewed - change requested"))&amp;" critical or high change(s) requested and not answered",IF(COUNTIF($H$16:$H$19,"Change refused - risk accepted")&gt;0,"REVIEWED - "&amp;COUNTIF($H$16:$H$19,"Change refused - risk accepted")&amp;" risk(s) accepted without a change","REVIEWED - every check closed")))</f>
        <v>NOT REVIEWED - 4 of 4 check(s) not yet read</v>
      </c>
      <c r="E20" s="24"/>
      <c r="F20" s="25" t="s">
        <v>75</v>
      </c>
      <c r="G20" s="26" t="n">
        <f aca="false">IFERROR((4-(COUNTBLANK($H$16:$H$19)+COUNTIF($H$16:$H$19,"Not reviewed")))/4,0)</f>
        <v>0</v>
      </c>
      <c r="H20" s="25" t="s">
        <v>76</v>
      </c>
      <c r="I20" s="26" t="n">
        <f aca="false">IFERROR((COUNTIF($H$16:$H$19,"Reviewed - acceptable")+COUNTIF($H$16:$H$19,"Change agreed")+COUNTIF($H$16:$H$19,"Change refused - risk accepted")+COUNTIF($H$16:$H$19,"Not applicable"))/4,0)</f>
        <v>0</v>
      </c>
      <c r="J20" s="27"/>
      <c r="K20" s="27"/>
    </row>
    <row r="22" customFormat="false" ht="18.75" hidden="false" customHeight="true" outlineLevel="0" collapsed="false">
      <c r="B22" s="14" t="s">
        <v>94</v>
      </c>
      <c r="C22" s="14"/>
      <c r="D22" s="14"/>
      <c r="E22" s="14"/>
      <c r="F22" s="14"/>
      <c r="G22" s="14"/>
      <c r="H22" s="14"/>
      <c r="I22" s="14"/>
      <c r="J22" s="14"/>
      <c r="K22" s="14"/>
    </row>
    <row r="23" customFormat="false" ht="22.5" hidden="false" customHeight="true" outlineLevel="0" collapsed="false">
      <c r="B23" s="15" t="s">
        <v>48</v>
      </c>
      <c r="C23" s="15" t="s">
        <v>49</v>
      </c>
      <c r="D23" s="15" t="s">
        <v>50</v>
      </c>
      <c r="E23" s="15" t="s">
        <v>51</v>
      </c>
      <c r="F23" s="15" t="s">
        <v>52</v>
      </c>
      <c r="G23" s="15" t="s">
        <v>53</v>
      </c>
      <c r="H23" s="15" t="s">
        <v>54</v>
      </c>
      <c r="I23" s="15" t="s">
        <v>55</v>
      </c>
      <c r="J23" s="15" t="s">
        <v>56</v>
      </c>
      <c r="K23" s="15" t="s">
        <v>57</v>
      </c>
    </row>
    <row r="24" customFormat="false" ht="45.75" hidden="false" customHeight="true" outlineLevel="0" collapsed="false">
      <c r="B24" s="16" t="s">
        <v>95</v>
      </c>
      <c r="C24" s="17" t="s">
        <v>96</v>
      </c>
      <c r="D24" s="18" t="s">
        <v>97</v>
      </c>
      <c r="E24" s="19" t="s">
        <v>98</v>
      </c>
      <c r="F24" s="20"/>
      <c r="G24" s="20"/>
      <c r="H24" s="6"/>
      <c r="I24" s="6"/>
      <c r="J24" s="21"/>
      <c r="K24" s="22" t="str">
        <f aca="false">IF($C24="","",IF(OR($H24="",$H24="Not reviewed"),"Not reviewed",IF(AND($H24&lt;&gt;"Not applicable",$G24=""),"Rate the risk to YOUR project",IF(AND($H24&lt;&gt;"Not applicable",$F24=""),"Which clause is it in your contract?",IF($I24="","No reviewer named",IF(AND($H24="Reviewed - change requested",$J24=""),"Say what change you want",IF(AND($H24="Change refused - risk accepted",$J24=""),"A risk accepted with nothing written down",IF(AND($H24="Not applicable",$J24=""),"Say why it does not apply",""))))))))</f>
        <v>Not reviewed</v>
      </c>
    </row>
    <row r="25" customFormat="false" ht="45.75" hidden="false" customHeight="true" outlineLevel="0" collapsed="false">
      <c r="B25" s="16" t="s">
        <v>99</v>
      </c>
      <c r="C25" s="17" t="s">
        <v>100</v>
      </c>
      <c r="D25" s="18" t="s">
        <v>101</v>
      </c>
      <c r="E25" s="19" t="s">
        <v>102</v>
      </c>
      <c r="F25" s="20"/>
      <c r="G25" s="20"/>
      <c r="H25" s="6"/>
      <c r="I25" s="6"/>
      <c r="J25" s="21"/>
      <c r="K25" s="22" t="str">
        <f aca="false">IF($C25="","",IF(OR($H25="",$H25="Not reviewed"),"Not reviewed",IF(AND($H25&lt;&gt;"Not applicable",$G25=""),"Rate the risk to YOUR project",IF(AND($H25&lt;&gt;"Not applicable",$F25=""),"Which clause is it in your contract?",IF($I25="","No reviewer named",IF(AND($H25="Reviewed - change requested",$J25=""),"Say what change you want",IF(AND($H25="Change refused - risk accepted",$J25=""),"A risk accepted with nothing written down",IF(AND($H25="Not applicable",$J25=""),"Say why it does not apply",""))))))))</f>
        <v>Not reviewed</v>
      </c>
    </row>
    <row r="26" customFormat="false" ht="45.75" hidden="false" customHeight="true" outlineLevel="0" collapsed="false">
      <c r="B26" s="16" t="s">
        <v>103</v>
      </c>
      <c r="C26" s="17" t="s">
        <v>104</v>
      </c>
      <c r="D26" s="18" t="s">
        <v>105</v>
      </c>
      <c r="E26" s="19" t="s">
        <v>106</v>
      </c>
      <c r="F26" s="20"/>
      <c r="G26" s="20"/>
      <c r="H26" s="6"/>
      <c r="I26" s="6"/>
      <c r="J26" s="21"/>
      <c r="K26" s="22" t="str">
        <f aca="false">IF($C26="","",IF(OR($H26="",$H26="Not reviewed"),"Not reviewed",IF(AND($H26&lt;&gt;"Not applicable",$G26=""),"Rate the risk to YOUR project",IF(AND($H26&lt;&gt;"Not applicable",$F26=""),"Which clause is it in your contract?",IF($I26="","No reviewer named",IF(AND($H26="Reviewed - change requested",$J26=""),"Say what change you want",IF(AND($H26="Change refused - risk accepted",$J26=""),"A risk accepted with nothing written down",IF(AND($H26="Not applicable",$J26=""),"Say why it does not apply",""))))))))</f>
        <v>Not reviewed</v>
      </c>
    </row>
    <row r="27" customFormat="false" ht="57.75" hidden="false" customHeight="true" outlineLevel="0" collapsed="false">
      <c r="B27" s="16" t="s">
        <v>107</v>
      </c>
      <c r="C27" s="17" t="s">
        <v>108</v>
      </c>
      <c r="D27" s="18" t="s">
        <v>109</v>
      </c>
      <c r="E27" s="19" t="s">
        <v>110</v>
      </c>
      <c r="F27" s="20"/>
      <c r="G27" s="20"/>
      <c r="H27" s="6"/>
      <c r="I27" s="6"/>
      <c r="J27" s="21"/>
      <c r="K27" s="22" t="str">
        <f aca="false">IF($C27="","",IF(OR($H27="",$H27="Not reviewed"),"Not reviewed",IF(AND($H27&lt;&gt;"Not applicable",$G27=""),"Rate the risk to YOUR project",IF(AND($H27&lt;&gt;"Not applicable",$F27=""),"Which clause is it in your contract?",IF($I27="","No reviewer named",IF(AND($H27="Reviewed - change requested",$J27=""),"Say what change you want",IF(AND($H27="Change refused - risk accepted",$J27=""),"A risk accepted with nothing written down",IF(AND($H27="Not applicable",$J27=""),"Say why it does not apply",""))))))))</f>
        <v>Not reviewed</v>
      </c>
    </row>
    <row r="28" customFormat="false" ht="45.75" hidden="false" customHeight="true" outlineLevel="0" collapsed="false">
      <c r="B28" s="16" t="s">
        <v>111</v>
      </c>
      <c r="C28" s="17" t="s">
        <v>112</v>
      </c>
      <c r="D28" s="18" t="s">
        <v>113</v>
      </c>
      <c r="E28" s="19" t="s">
        <v>114</v>
      </c>
      <c r="F28" s="20"/>
      <c r="G28" s="20"/>
      <c r="H28" s="6"/>
      <c r="I28" s="6"/>
      <c r="J28" s="21"/>
      <c r="K28" s="22" t="str">
        <f aca="false">IF($C28="","",IF(OR($H28="",$H28="Not reviewed"),"Not reviewed",IF(AND($H28&lt;&gt;"Not applicable",$G28=""),"Rate the risk to YOUR project",IF(AND($H28&lt;&gt;"Not applicable",$F28=""),"Which clause is it in your contract?",IF($I28="","No reviewer named",IF(AND($H28="Reviewed - change requested",$J28=""),"Say what change you want",IF(AND($H28="Change refused - risk accepted",$J28=""),"A risk accepted with nothing written down",IF(AND($H28="Not applicable",$J28=""),"Say why it does not apply",""))))))))</f>
        <v>Not reviewed</v>
      </c>
    </row>
    <row r="29" customFormat="false" ht="45.75" hidden="false" customHeight="true" outlineLevel="0" collapsed="false">
      <c r="B29" s="16" t="s">
        <v>115</v>
      </c>
      <c r="C29" s="17" t="s">
        <v>116</v>
      </c>
      <c r="D29" s="18" t="s">
        <v>117</v>
      </c>
      <c r="E29" s="19" t="s">
        <v>118</v>
      </c>
      <c r="F29" s="20"/>
      <c r="G29" s="20"/>
      <c r="H29" s="6"/>
      <c r="I29" s="6"/>
      <c r="J29" s="21"/>
      <c r="K29" s="22" t="str">
        <f aca="false">IF($C29="","",IF(OR($H29="",$H29="Not reviewed"),"Not reviewed",IF(AND($H29&lt;&gt;"Not applicable",$G29=""),"Rate the risk to YOUR project",IF(AND($H29&lt;&gt;"Not applicable",$F29=""),"Which clause is it in your contract?",IF($I29="","No reviewer named",IF(AND($H29="Reviewed - change requested",$J29=""),"Say what change you want",IF(AND($H29="Change refused - risk accepted",$J29=""),"A risk accepted with nothing written down",IF(AND($H29="Not applicable",$J29=""),"Say why it does not apply",""))))))))</f>
        <v>Not reviewed</v>
      </c>
    </row>
    <row r="30" customFormat="false" ht="19.5" hidden="false" customHeight="true" outlineLevel="0" collapsed="false">
      <c r="B30" s="23" t="s">
        <v>74</v>
      </c>
      <c r="C30" s="23"/>
      <c r="D30" s="24" t="str">
        <f aca="false">IF((COUNTBLANK($H$24:$H$29)+COUNTIF($H$24:$H$29,"Not reviewed"))&gt;0,"NOT REVIEWED - "&amp;(COUNTBLANK($H$24:$H$29)+COUNTIF($H$24:$H$29,"Not reviewed"))&amp;" of 6 check(s) not yet read",IF((COUNTIFS($G$24:$G$29,"Critical",$H$24:$H$29,"Reviewed - change requested")+COUNTIFS($G$24:$G$29,"High",$H$24:$H$29,"Reviewed - change requested"))&gt;0,"OPEN - "&amp;(COUNTIFS($G$24:$G$29,"Critical",$H$24:$H$29,"Reviewed - change requested")+COUNTIFS($G$24:$G$29,"High",$H$24:$H$29,"Reviewed - change requested"))&amp;" critical or high change(s) requested and not answered",IF(COUNTIF($H$24:$H$29,"Change refused - risk accepted")&gt;0,"REVIEWED - "&amp;COUNTIF($H$24:$H$29,"Change refused - risk accepted")&amp;" risk(s) accepted without a change","REVIEWED - every check closed")))</f>
        <v>NOT REVIEWED - 6 of 6 check(s) not yet read</v>
      </c>
      <c r="E30" s="24"/>
      <c r="F30" s="25" t="s">
        <v>75</v>
      </c>
      <c r="G30" s="26" t="n">
        <f aca="false">IFERROR((6-(COUNTBLANK($H$24:$H$29)+COUNTIF($H$24:$H$29,"Not reviewed")))/6,0)</f>
        <v>0</v>
      </c>
      <c r="H30" s="25" t="s">
        <v>76</v>
      </c>
      <c r="I30" s="26" t="n">
        <f aca="false">IFERROR((COUNTIF($H$24:$H$29,"Reviewed - acceptable")+COUNTIF($H$24:$H$29,"Change agreed")+COUNTIF($H$24:$H$29,"Change refused - risk accepted")+COUNTIF($H$24:$H$29,"Not applicable"))/6,0)</f>
        <v>0</v>
      </c>
      <c r="J30" s="27"/>
      <c r="K30" s="27"/>
    </row>
    <row r="32" customFormat="false" ht="18.75" hidden="false" customHeight="true" outlineLevel="0" collapsed="false">
      <c r="B32" s="28" t="s">
        <v>119</v>
      </c>
      <c r="C32" s="28"/>
      <c r="D32" s="28"/>
      <c r="E32" s="28"/>
      <c r="F32" s="28"/>
      <c r="G32" s="28"/>
      <c r="H32" s="28"/>
      <c r="I32" s="28"/>
      <c r="J32" s="28"/>
      <c r="K32" s="28"/>
    </row>
    <row r="33" customFormat="false" ht="22.5" hidden="false" customHeight="true" outlineLevel="0" collapsed="false">
      <c r="B33" s="15" t="s">
        <v>48</v>
      </c>
      <c r="C33" s="15" t="s">
        <v>49</v>
      </c>
      <c r="D33" s="15" t="s">
        <v>50</v>
      </c>
      <c r="E33" s="15" t="s">
        <v>51</v>
      </c>
      <c r="F33" s="15" t="s">
        <v>52</v>
      </c>
      <c r="G33" s="15" t="s">
        <v>53</v>
      </c>
      <c r="H33" s="15" t="s">
        <v>54</v>
      </c>
      <c r="I33" s="15" t="s">
        <v>55</v>
      </c>
      <c r="J33" s="15" t="s">
        <v>56</v>
      </c>
      <c r="K33" s="15" t="s">
        <v>57</v>
      </c>
    </row>
    <row r="34" customFormat="false" ht="45.75" hidden="false" customHeight="true" outlineLevel="0" collapsed="false">
      <c r="B34" s="16" t="s">
        <v>120</v>
      </c>
      <c r="C34" s="17" t="s">
        <v>121</v>
      </c>
      <c r="D34" s="18" t="s">
        <v>122</v>
      </c>
      <c r="E34" s="19" t="s">
        <v>123</v>
      </c>
      <c r="F34" s="20"/>
      <c r="G34" s="20"/>
      <c r="H34" s="6"/>
      <c r="I34" s="6"/>
      <c r="J34" s="21"/>
      <c r="K34" s="22" t="str">
        <f aca="false">IF($C34="","",IF(OR($H34="",$H34="Not reviewed"),"Not reviewed",IF(AND($H34&lt;&gt;"Not applicable",$G34=""),"Rate the risk to YOUR project",IF(AND($H34&lt;&gt;"Not applicable",$F34=""),"Which clause is it in your contract?",IF($I34="","No reviewer named",IF(AND($H34="Reviewed - change requested",$J34=""),"Say what change you want",IF(AND($H34="Change refused - risk accepted",$J34=""),"A risk accepted with nothing written down",IF(AND($H34="Not applicable",$J34=""),"Say why it does not apply",""))))))))</f>
        <v>Not reviewed</v>
      </c>
    </row>
    <row r="35" customFormat="false" ht="45.75" hidden="false" customHeight="true" outlineLevel="0" collapsed="false">
      <c r="B35" s="16" t="s">
        <v>124</v>
      </c>
      <c r="C35" s="17" t="s">
        <v>125</v>
      </c>
      <c r="D35" s="18" t="s">
        <v>126</v>
      </c>
      <c r="E35" s="19" t="s">
        <v>127</v>
      </c>
      <c r="F35" s="20"/>
      <c r="G35" s="20"/>
      <c r="H35" s="6"/>
      <c r="I35" s="6"/>
      <c r="J35" s="21"/>
      <c r="K35" s="22" t="str">
        <f aca="false">IF($C35="","",IF(OR($H35="",$H35="Not reviewed"),"Not reviewed",IF(AND($H35&lt;&gt;"Not applicable",$G35=""),"Rate the risk to YOUR project",IF(AND($H35&lt;&gt;"Not applicable",$F35=""),"Which clause is it in your contract?",IF($I35="","No reviewer named",IF(AND($H35="Reviewed - change requested",$J35=""),"Say what change you want",IF(AND($H35="Change refused - risk accepted",$J35=""),"A risk accepted with nothing written down",IF(AND($H35="Not applicable",$J35=""),"Say why it does not apply",""))))))))</f>
        <v>Not reviewed</v>
      </c>
    </row>
    <row r="36" customFormat="false" ht="45.75" hidden="false" customHeight="true" outlineLevel="0" collapsed="false">
      <c r="B36" s="16" t="s">
        <v>128</v>
      </c>
      <c r="C36" s="17" t="s">
        <v>129</v>
      </c>
      <c r="D36" s="18" t="s">
        <v>130</v>
      </c>
      <c r="E36" s="19" t="s">
        <v>131</v>
      </c>
      <c r="F36" s="20"/>
      <c r="G36" s="20"/>
      <c r="H36" s="6"/>
      <c r="I36" s="6"/>
      <c r="J36" s="21"/>
      <c r="K36" s="22" t="str">
        <f aca="false">IF($C36="","",IF(OR($H36="",$H36="Not reviewed"),"Not reviewed",IF(AND($H36&lt;&gt;"Not applicable",$G36=""),"Rate the risk to YOUR project",IF(AND($H36&lt;&gt;"Not applicable",$F36=""),"Which clause is it in your contract?",IF($I36="","No reviewer named",IF(AND($H36="Reviewed - change requested",$J36=""),"Say what change you want",IF(AND($H36="Change refused - risk accepted",$J36=""),"A risk accepted with nothing written down",IF(AND($H36="Not applicable",$J36=""),"Say why it does not apply",""))))))))</f>
        <v>Not reviewed</v>
      </c>
    </row>
    <row r="37" customFormat="false" ht="45.75" hidden="false" customHeight="true" outlineLevel="0" collapsed="false">
      <c r="B37" s="16" t="s">
        <v>132</v>
      </c>
      <c r="C37" s="17" t="s">
        <v>133</v>
      </c>
      <c r="D37" s="18" t="s">
        <v>134</v>
      </c>
      <c r="E37" s="19" t="s">
        <v>135</v>
      </c>
      <c r="F37" s="20"/>
      <c r="G37" s="20"/>
      <c r="H37" s="6"/>
      <c r="I37" s="6"/>
      <c r="J37" s="21"/>
      <c r="K37" s="22" t="str">
        <f aca="false">IF($C37="","",IF(OR($H37="",$H37="Not reviewed"),"Not reviewed",IF(AND($H37&lt;&gt;"Not applicable",$G37=""),"Rate the risk to YOUR project",IF(AND($H37&lt;&gt;"Not applicable",$F37=""),"Which clause is it in your contract?",IF($I37="","No reviewer named",IF(AND($H37="Reviewed - change requested",$J37=""),"Say what change you want",IF(AND($H37="Change refused - risk accepted",$J37=""),"A risk accepted with nothing written down",IF(AND($H37="Not applicable",$J37=""),"Say why it does not apply",""))))))))</f>
        <v>Not reviewed</v>
      </c>
    </row>
    <row r="38" customFormat="false" ht="45.75" hidden="false" customHeight="true" outlineLevel="0" collapsed="false">
      <c r="B38" s="16" t="s">
        <v>136</v>
      </c>
      <c r="C38" s="17" t="s">
        <v>137</v>
      </c>
      <c r="D38" s="18" t="s">
        <v>138</v>
      </c>
      <c r="E38" s="19" t="s">
        <v>139</v>
      </c>
      <c r="F38" s="20"/>
      <c r="G38" s="20"/>
      <c r="H38" s="6"/>
      <c r="I38" s="6"/>
      <c r="J38" s="21"/>
      <c r="K38" s="22" t="str">
        <f aca="false">IF($C38="","",IF(OR($H38="",$H38="Not reviewed"),"Not reviewed",IF(AND($H38&lt;&gt;"Not applicable",$G38=""),"Rate the risk to YOUR project",IF(AND($H38&lt;&gt;"Not applicable",$F38=""),"Which clause is it in your contract?",IF($I38="","No reviewer named",IF(AND($H38="Reviewed - change requested",$J38=""),"Say what change you want",IF(AND($H38="Change refused - risk accepted",$J38=""),"A risk accepted with nothing written down",IF(AND($H38="Not applicable",$J38=""),"Say why it does not apply",""))))))))</f>
        <v>Not reviewed</v>
      </c>
    </row>
    <row r="39" customFormat="false" ht="45.75" hidden="false" customHeight="true" outlineLevel="0" collapsed="false">
      <c r="B39" s="16" t="s">
        <v>140</v>
      </c>
      <c r="C39" s="17" t="s">
        <v>141</v>
      </c>
      <c r="D39" s="18" t="s">
        <v>142</v>
      </c>
      <c r="E39" s="19" t="s">
        <v>143</v>
      </c>
      <c r="F39" s="20"/>
      <c r="G39" s="20"/>
      <c r="H39" s="6"/>
      <c r="I39" s="6"/>
      <c r="J39" s="21"/>
      <c r="K39" s="22" t="str">
        <f aca="false">IF($C39="","",IF(OR($H39="",$H39="Not reviewed"),"Not reviewed",IF(AND($H39&lt;&gt;"Not applicable",$G39=""),"Rate the risk to YOUR project",IF(AND($H39&lt;&gt;"Not applicable",$F39=""),"Which clause is it in your contract?",IF($I39="","No reviewer named",IF(AND($H39="Reviewed - change requested",$J39=""),"Say what change you want",IF(AND($H39="Change refused - risk accepted",$J39=""),"A risk accepted with nothing written down",IF(AND($H39="Not applicable",$J39=""),"Say why it does not apply",""))))))))</f>
        <v>Not reviewed</v>
      </c>
    </row>
    <row r="40" customFormat="false" ht="19.5" hidden="false" customHeight="true" outlineLevel="0" collapsed="false">
      <c r="B40" s="23" t="s">
        <v>74</v>
      </c>
      <c r="C40" s="23"/>
      <c r="D40" s="24" t="str">
        <f aca="false">IF((COUNTBLANK($H$34:$H$39)+COUNTIF($H$34:$H$39,"Not reviewed"))&gt;0,"NOT REVIEWED - "&amp;(COUNTBLANK($H$34:$H$39)+COUNTIF($H$34:$H$39,"Not reviewed"))&amp;" of 6 check(s) not yet read",IF((COUNTIFS($G$34:$G$39,"Critical",$H$34:$H$39,"Reviewed - change requested")+COUNTIFS($G$34:$G$39,"High",$H$34:$H$39,"Reviewed - change requested"))&gt;0,"OPEN - "&amp;(COUNTIFS($G$34:$G$39,"Critical",$H$34:$H$39,"Reviewed - change requested")+COUNTIFS($G$34:$G$39,"High",$H$34:$H$39,"Reviewed - change requested"))&amp;" critical or high change(s) requested and not answered",IF(COUNTIF($H$34:$H$39,"Change refused - risk accepted")&gt;0,"REVIEWED - "&amp;COUNTIF($H$34:$H$39,"Change refused - risk accepted")&amp;" risk(s) accepted without a change","REVIEWED - every check closed")))</f>
        <v>NOT REVIEWED - 6 of 6 check(s) not yet read</v>
      </c>
      <c r="E40" s="24"/>
      <c r="F40" s="25" t="s">
        <v>75</v>
      </c>
      <c r="G40" s="26" t="n">
        <f aca="false">IFERROR((6-(COUNTBLANK($H$34:$H$39)+COUNTIF($H$34:$H$39,"Not reviewed")))/6,0)</f>
        <v>0</v>
      </c>
      <c r="H40" s="25" t="s">
        <v>76</v>
      </c>
      <c r="I40" s="26" t="n">
        <f aca="false">IFERROR((COUNTIF($H$34:$H$39,"Reviewed - acceptable")+COUNTIF($H$34:$H$39,"Change agreed")+COUNTIF($H$34:$H$39,"Change refused - risk accepted")+COUNTIF($H$34:$H$39,"Not applicable"))/6,0)</f>
        <v>0</v>
      </c>
      <c r="J40" s="27"/>
      <c r="K40" s="27"/>
    </row>
    <row r="42" customFormat="false" ht="18.75" hidden="false" customHeight="true" outlineLevel="0" collapsed="false">
      <c r="B42" s="14" t="s">
        <v>144</v>
      </c>
      <c r="C42" s="14"/>
      <c r="D42" s="14"/>
      <c r="E42" s="14"/>
      <c r="F42" s="14"/>
      <c r="G42" s="14"/>
      <c r="H42" s="14"/>
      <c r="I42" s="14"/>
      <c r="J42" s="14"/>
      <c r="K42" s="14"/>
    </row>
    <row r="43" customFormat="false" ht="22.5" hidden="false" customHeight="true" outlineLevel="0" collapsed="false">
      <c r="B43" s="15" t="s">
        <v>48</v>
      </c>
      <c r="C43" s="15" t="s">
        <v>49</v>
      </c>
      <c r="D43" s="15" t="s">
        <v>50</v>
      </c>
      <c r="E43" s="15" t="s">
        <v>51</v>
      </c>
      <c r="F43" s="15" t="s">
        <v>52</v>
      </c>
      <c r="G43" s="15" t="s">
        <v>53</v>
      </c>
      <c r="H43" s="15" t="s">
        <v>54</v>
      </c>
      <c r="I43" s="15" t="s">
        <v>55</v>
      </c>
      <c r="J43" s="15" t="s">
        <v>56</v>
      </c>
      <c r="K43" s="15" t="s">
        <v>57</v>
      </c>
    </row>
    <row r="44" customFormat="false" ht="45.75" hidden="false" customHeight="true" outlineLevel="0" collapsed="false">
      <c r="B44" s="16" t="s">
        <v>145</v>
      </c>
      <c r="C44" s="17" t="s">
        <v>146</v>
      </c>
      <c r="D44" s="18" t="s">
        <v>147</v>
      </c>
      <c r="E44" s="19" t="s">
        <v>148</v>
      </c>
      <c r="F44" s="20"/>
      <c r="G44" s="20"/>
      <c r="H44" s="6"/>
      <c r="I44" s="6"/>
      <c r="J44" s="21"/>
      <c r="K44" s="22" t="str">
        <f aca="false">IF($C44="","",IF(OR($H44="",$H44="Not reviewed"),"Not reviewed",IF(AND($H44&lt;&gt;"Not applicable",$G44=""),"Rate the risk to YOUR project",IF(AND($H44&lt;&gt;"Not applicable",$F44=""),"Which clause is it in your contract?",IF($I44="","No reviewer named",IF(AND($H44="Reviewed - change requested",$J44=""),"Say what change you want",IF(AND($H44="Change refused - risk accepted",$J44=""),"A risk accepted with nothing written down",IF(AND($H44="Not applicable",$J44=""),"Say why it does not apply",""))))))))</f>
        <v>Not reviewed</v>
      </c>
    </row>
    <row r="45" customFormat="false" ht="45.75" hidden="false" customHeight="true" outlineLevel="0" collapsed="false">
      <c r="B45" s="16" t="s">
        <v>149</v>
      </c>
      <c r="C45" s="17" t="s">
        <v>150</v>
      </c>
      <c r="D45" s="18" t="s">
        <v>151</v>
      </c>
      <c r="E45" s="19" t="s">
        <v>152</v>
      </c>
      <c r="F45" s="20"/>
      <c r="G45" s="20"/>
      <c r="H45" s="6"/>
      <c r="I45" s="6"/>
      <c r="J45" s="21"/>
      <c r="K45" s="22" t="str">
        <f aca="false">IF($C45="","",IF(OR($H45="",$H45="Not reviewed"),"Not reviewed",IF(AND($H45&lt;&gt;"Not applicable",$G45=""),"Rate the risk to YOUR project",IF(AND($H45&lt;&gt;"Not applicable",$F45=""),"Which clause is it in your contract?",IF($I45="","No reviewer named",IF(AND($H45="Reviewed - change requested",$J45=""),"Say what change you want",IF(AND($H45="Change refused - risk accepted",$J45=""),"A risk accepted with nothing written down",IF(AND($H45="Not applicable",$J45=""),"Say why it does not apply",""))))))))</f>
        <v>Not reviewed</v>
      </c>
    </row>
    <row r="46" customFormat="false" ht="45.75" hidden="false" customHeight="true" outlineLevel="0" collapsed="false">
      <c r="B46" s="16" t="s">
        <v>153</v>
      </c>
      <c r="C46" s="17" t="s">
        <v>154</v>
      </c>
      <c r="D46" s="18" t="s">
        <v>155</v>
      </c>
      <c r="E46" s="19" t="s">
        <v>156</v>
      </c>
      <c r="F46" s="20"/>
      <c r="G46" s="20"/>
      <c r="H46" s="6"/>
      <c r="I46" s="6"/>
      <c r="J46" s="21"/>
      <c r="K46" s="22" t="str">
        <f aca="false">IF($C46="","",IF(OR($H46="",$H46="Not reviewed"),"Not reviewed",IF(AND($H46&lt;&gt;"Not applicable",$G46=""),"Rate the risk to YOUR project",IF(AND($H46&lt;&gt;"Not applicable",$F46=""),"Which clause is it in your contract?",IF($I46="","No reviewer named",IF(AND($H46="Reviewed - change requested",$J46=""),"Say what change you want",IF(AND($H46="Change refused - risk accepted",$J46=""),"A risk accepted with nothing written down",IF(AND($H46="Not applicable",$J46=""),"Say why it does not apply",""))))))))</f>
        <v>Not reviewed</v>
      </c>
    </row>
    <row r="47" customFormat="false" ht="33" hidden="false" customHeight="true" outlineLevel="0" collapsed="false">
      <c r="B47" s="16" t="s">
        <v>157</v>
      </c>
      <c r="C47" s="17" t="s">
        <v>158</v>
      </c>
      <c r="D47" s="18" t="s">
        <v>159</v>
      </c>
      <c r="E47" s="19" t="s">
        <v>160</v>
      </c>
      <c r="F47" s="20"/>
      <c r="G47" s="20"/>
      <c r="H47" s="6"/>
      <c r="I47" s="6"/>
      <c r="J47" s="21"/>
      <c r="K47" s="22" t="str">
        <f aca="false">IF($C47="","",IF(OR($H47="",$H47="Not reviewed"),"Not reviewed",IF(AND($H47&lt;&gt;"Not applicable",$G47=""),"Rate the risk to YOUR project",IF(AND($H47&lt;&gt;"Not applicable",$F47=""),"Which clause is it in your contract?",IF($I47="","No reviewer named",IF(AND($H47="Reviewed - change requested",$J47=""),"Say what change you want",IF(AND($H47="Change refused - risk accepted",$J47=""),"A risk accepted with nothing written down",IF(AND($H47="Not applicable",$J47=""),"Say why it does not apply",""))))))))</f>
        <v>Not reviewed</v>
      </c>
    </row>
    <row r="48" customFormat="false" ht="45.75" hidden="false" customHeight="true" outlineLevel="0" collapsed="false">
      <c r="B48" s="16" t="s">
        <v>161</v>
      </c>
      <c r="C48" s="17" t="s">
        <v>162</v>
      </c>
      <c r="D48" s="18" t="s">
        <v>163</v>
      </c>
      <c r="E48" s="19" t="s">
        <v>164</v>
      </c>
      <c r="F48" s="20"/>
      <c r="G48" s="20"/>
      <c r="H48" s="6"/>
      <c r="I48" s="6"/>
      <c r="J48" s="21"/>
      <c r="K48" s="22" t="str">
        <f aca="false">IF($C48="","",IF(OR($H48="",$H48="Not reviewed"),"Not reviewed",IF(AND($H48&lt;&gt;"Not applicable",$G48=""),"Rate the risk to YOUR project",IF(AND($H48&lt;&gt;"Not applicable",$F48=""),"Which clause is it in your contract?",IF($I48="","No reviewer named",IF(AND($H48="Reviewed - change requested",$J48=""),"Say what change you want",IF(AND($H48="Change refused - risk accepted",$J48=""),"A risk accepted with nothing written down",IF(AND($H48="Not applicable",$J48=""),"Say why it does not apply",""))))))))</f>
        <v>Not reviewed</v>
      </c>
    </row>
    <row r="49" customFormat="false" ht="19.5" hidden="false" customHeight="true" outlineLevel="0" collapsed="false">
      <c r="B49" s="23" t="s">
        <v>74</v>
      </c>
      <c r="C49" s="23"/>
      <c r="D49" s="24" t="str">
        <f aca="false">IF((COUNTBLANK($H$44:$H$48)+COUNTIF($H$44:$H$48,"Not reviewed"))&gt;0,"NOT REVIEWED - "&amp;(COUNTBLANK($H$44:$H$48)+COUNTIF($H$44:$H$48,"Not reviewed"))&amp;" of 5 check(s) not yet read",IF((COUNTIFS($G$44:$G$48,"Critical",$H$44:$H$48,"Reviewed - change requested")+COUNTIFS($G$44:$G$48,"High",$H$44:$H$48,"Reviewed - change requested"))&gt;0,"OPEN - "&amp;(COUNTIFS($G$44:$G$48,"Critical",$H$44:$H$48,"Reviewed - change requested")+COUNTIFS($G$44:$G$48,"High",$H$44:$H$48,"Reviewed - change requested"))&amp;" critical or high change(s) requested and not answered",IF(COUNTIF($H$44:$H$48,"Change refused - risk accepted")&gt;0,"REVIEWED - "&amp;COUNTIF($H$44:$H$48,"Change refused - risk accepted")&amp;" risk(s) accepted without a change","REVIEWED - every check closed")))</f>
        <v>NOT REVIEWED - 5 of 5 check(s) not yet read</v>
      </c>
      <c r="E49" s="24"/>
      <c r="F49" s="25" t="s">
        <v>75</v>
      </c>
      <c r="G49" s="26" t="n">
        <f aca="false">IFERROR((5-(COUNTBLANK($H$44:$H$48)+COUNTIF($H$44:$H$48,"Not reviewed")))/5,0)</f>
        <v>0</v>
      </c>
      <c r="H49" s="25" t="s">
        <v>76</v>
      </c>
      <c r="I49" s="26" t="n">
        <f aca="false">IFERROR((COUNTIF($H$44:$H$48,"Reviewed - acceptable")+COUNTIF($H$44:$H$48,"Change agreed")+COUNTIF($H$44:$H$48,"Change refused - risk accepted")+COUNTIF($H$44:$H$48,"Not applicable"))/5,0)</f>
        <v>0</v>
      </c>
      <c r="J49" s="27"/>
      <c r="K49" s="27"/>
    </row>
    <row r="51" customFormat="false" ht="18.75" hidden="false" customHeight="true" outlineLevel="0" collapsed="false">
      <c r="B51" s="28" t="s">
        <v>165</v>
      </c>
      <c r="C51" s="28"/>
      <c r="D51" s="28"/>
      <c r="E51" s="28"/>
      <c r="F51" s="28"/>
      <c r="G51" s="28"/>
      <c r="H51" s="28"/>
      <c r="I51" s="28"/>
      <c r="J51" s="28"/>
      <c r="K51" s="28"/>
    </row>
    <row r="52" customFormat="false" ht="22.5" hidden="false" customHeight="true" outlineLevel="0" collapsed="false">
      <c r="B52" s="15" t="s">
        <v>48</v>
      </c>
      <c r="C52" s="15" t="s">
        <v>49</v>
      </c>
      <c r="D52" s="15" t="s">
        <v>50</v>
      </c>
      <c r="E52" s="15" t="s">
        <v>51</v>
      </c>
      <c r="F52" s="15" t="s">
        <v>52</v>
      </c>
      <c r="G52" s="15" t="s">
        <v>53</v>
      </c>
      <c r="H52" s="15" t="s">
        <v>54</v>
      </c>
      <c r="I52" s="15" t="s">
        <v>55</v>
      </c>
      <c r="J52" s="15" t="s">
        <v>56</v>
      </c>
      <c r="K52" s="15" t="s">
        <v>57</v>
      </c>
    </row>
    <row r="53" customFormat="false" ht="45.75" hidden="false" customHeight="true" outlineLevel="0" collapsed="false">
      <c r="B53" s="16" t="s">
        <v>166</v>
      </c>
      <c r="C53" s="17" t="s">
        <v>167</v>
      </c>
      <c r="D53" s="18" t="s">
        <v>168</v>
      </c>
      <c r="E53" s="19" t="s">
        <v>169</v>
      </c>
      <c r="F53" s="20"/>
      <c r="G53" s="20"/>
      <c r="H53" s="6"/>
      <c r="I53" s="6"/>
      <c r="J53" s="21"/>
      <c r="K53" s="22" t="str">
        <f aca="false">IF($C53="","",IF(OR($H53="",$H53="Not reviewed"),"Not reviewed",IF(AND($H53&lt;&gt;"Not applicable",$G53=""),"Rate the risk to YOUR project",IF(AND($H53&lt;&gt;"Not applicable",$F53=""),"Which clause is it in your contract?",IF($I53="","No reviewer named",IF(AND($H53="Reviewed - change requested",$J53=""),"Say what change you want",IF(AND($H53="Change refused - risk accepted",$J53=""),"A risk accepted with nothing written down",IF(AND($H53="Not applicable",$J53=""),"Say why it does not apply",""))))))))</f>
        <v>Not reviewed</v>
      </c>
    </row>
    <row r="54" customFormat="false" ht="33" hidden="false" customHeight="true" outlineLevel="0" collapsed="false">
      <c r="B54" s="16" t="s">
        <v>170</v>
      </c>
      <c r="C54" s="17" t="s">
        <v>171</v>
      </c>
      <c r="D54" s="18" t="s">
        <v>172</v>
      </c>
      <c r="E54" s="19" t="s">
        <v>173</v>
      </c>
      <c r="F54" s="20"/>
      <c r="G54" s="20"/>
      <c r="H54" s="6"/>
      <c r="I54" s="6"/>
      <c r="J54" s="21"/>
      <c r="K54" s="22" t="str">
        <f aca="false">IF($C54="","",IF(OR($H54="",$H54="Not reviewed"),"Not reviewed",IF(AND($H54&lt;&gt;"Not applicable",$G54=""),"Rate the risk to YOUR project",IF(AND($H54&lt;&gt;"Not applicable",$F54=""),"Which clause is it in your contract?",IF($I54="","No reviewer named",IF(AND($H54="Reviewed - change requested",$J54=""),"Say what change you want",IF(AND($H54="Change refused - risk accepted",$J54=""),"A risk accepted with nothing written down",IF(AND($H54="Not applicable",$J54=""),"Say why it does not apply",""))))))))</f>
        <v>Not reviewed</v>
      </c>
    </row>
    <row r="55" customFormat="false" ht="33" hidden="false" customHeight="true" outlineLevel="0" collapsed="false">
      <c r="B55" s="16" t="s">
        <v>174</v>
      </c>
      <c r="C55" s="17" t="s">
        <v>175</v>
      </c>
      <c r="D55" s="18" t="s">
        <v>176</v>
      </c>
      <c r="E55" s="19" t="s">
        <v>177</v>
      </c>
      <c r="F55" s="20"/>
      <c r="G55" s="20"/>
      <c r="H55" s="6"/>
      <c r="I55" s="6"/>
      <c r="J55" s="21"/>
      <c r="K55" s="22" t="str">
        <f aca="false">IF($C55="","",IF(OR($H55="",$H55="Not reviewed"),"Not reviewed",IF(AND($H55&lt;&gt;"Not applicable",$G55=""),"Rate the risk to YOUR project",IF(AND($H55&lt;&gt;"Not applicable",$F55=""),"Which clause is it in your contract?",IF($I55="","No reviewer named",IF(AND($H55="Reviewed - change requested",$J55=""),"Say what change you want",IF(AND($H55="Change refused - risk accepted",$J55=""),"A risk accepted with nothing written down",IF(AND($H55="Not applicable",$J55=""),"Say why it does not apply",""))))))))</f>
        <v>Not reviewed</v>
      </c>
    </row>
    <row r="56" customFormat="false" ht="45.75" hidden="false" customHeight="true" outlineLevel="0" collapsed="false">
      <c r="B56" s="16" t="s">
        <v>178</v>
      </c>
      <c r="C56" s="17" t="s">
        <v>179</v>
      </c>
      <c r="D56" s="18" t="s">
        <v>180</v>
      </c>
      <c r="E56" s="19" t="s">
        <v>181</v>
      </c>
      <c r="F56" s="20"/>
      <c r="G56" s="20"/>
      <c r="H56" s="6"/>
      <c r="I56" s="6"/>
      <c r="J56" s="21"/>
      <c r="K56" s="22" t="str">
        <f aca="false">IF($C56="","",IF(OR($H56="",$H56="Not reviewed"),"Not reviewed",IF(AND($H56&lt;&gt;"Not applicable",$G56=""),"Rate the risk to YOUR project",IF(AND($H56&lt;&gt;"Not applicable",$F56=""),"Which clause is it in your contract?",IF($I56="","No reviewer named",IF(AND($H56="Reviewed - change requested",$J56=""),"Say what change you want",IF(AND($H56="Change refused - risk accepted",$J56=""),"A risk accepted with nothing written down",IF(AND($H56="Not applicable",$J56=""),"Say why it does not apply",""))))))))</f>
        <v>Not reviewed</v>
      </c>
    </row>
    <row r="57" customFormat="false" ht="45.75" hidden="false" customHeight="true" outlineLevel="0" collapsed="false">
      <c r="B57" s="16" t="s">
        <v>182</v>
      </c>
      <c r="C57" s="17" t="s">
        <v>183</v>
      </c>
      <c r="D57" s="18" t="s">
        <v>184</v>
      </c>
      <c r="E57" s="19" t="s">
        <v>185</v>
      </c>
      <c r="F57" s="20"/>
      <c r="G57" s="20"/>
      <c r="H57" s="6"/>
      <c r="I57" s="6"/>
      <c r="J57" s="21"/>
      <c r="K57" s="22" t="str">
        <f aca="false">IF($C57="","",IF(OR($H57="",$H57="Not reviewed"),"Not reviewed",IF(AND($H57&lt;&gt;"Not applicable",$G57=""),"Rate the risk to YOUR project",IF(AND($H57&lt;&gt;"Not applicable",$F57=""),"Which clause is it in your contract?",IF($I57="","No reviewer named",IF(AND($H57="Reviewed - change requested",$J57=""),"Say what change you want",IF(AND($H57="Change refused - risk accepted",$J57=""),"A risk accepted with nothing written down",IF(AND($H57="Not applicable",$J57=""),"Say why it does not apply",""))))))))</f>
        <v>Not reviewed</v>
      </c>
    </row>
    <row r="58" customFormat="false" ht="19.5" hidden="false" customHeight="true" outlineLevel="0" collapsed="false">
      <c r="B58" s="23" t="s">
        <v>74</v>
      </c>
      <c r="C58" s="23"/>
      <c r="D58" s="24" t="str">
        <f aca="false">IF((COUNTBLANK($H$53:$H$57)+COUNTIF($H$53:$H$57,"Not reviewed"))&gt;0,"NOT REVIEWED - "&amp;(COUNTBLANK($H$53:$H$57)+COUNTIF($H$53:$H$57,"Not reviewed"))&amp;" of 5 check(s) not yet read",IF((COUNTIFS($G$53:$G$57,"Critical",$H$53:$H$57,"Reviewed - change requested")+COUNTIFS($G$53:$G$57,"High",$H$53:$H$57,"Reviewed - change requested"))&gt;0,"OPEN - "&amp;(COUNTIFS($G$53:$G$57,"Critical",$H$53:$H$57,"Reviewed - change requested")+COUNTIFS($G$53:$G$57,"High",$H$53:$H$57,"Reviewed - change requested"))&amp;" critical or high change(s) requested and not answered",IF(COUNTIF($H$53:$H$57,"Change refused - risk accepted")&gt;0,"REVIEWED - "&amp;COUNTIF($H$53:$H$57,"Change refused - risk accepted")&amp;" risk(s) accepted without a change","REVIEWED - every check closed")))</f>
        <v>NOT REVIEWED - 5 of 5 check(s) not yet read</v>
      </c>
      <c r="E58" s="24"/>
      <c r="F58" s="25" t="s">
        <v>75</v>
      </c>
      <c r="G58" s="26" t="n">
        <f aca="false">IFERROR((5-(COUNTBLANK($H$53:$H$57)+COUNTIF($H$53:$H$57,"Not reviewed")))/5,0)</f>
        <v>0</v>
      </c>
      <c r="H58" s="25" t="s">
        <v>76</v>
      </c>
      <c r="I58" s="26" t="n">
        <f aca="false">IFERROR((COUNTIF($H$53:$H$57,"Reviewed - acceptable")+COUNTIF($H$53:$H$57,"Change agreed")+COUNTIF($H$53:$H$57,"Change refused - risk accepted")+COUNTIF($H$53:$H$57,"Not applicable"))/5,0)</f>
        <v>0</v>
      </c>
      <c r="J58" s="27"/>
      <c r="K58" s="27"/>
    </row>
    <row r="60" customFormat="false" ht="18.75" hidden="false" customHeight="true" outlineLevel="0" collapsed="false">
      <c r="B60" s="14" t="s">
        <v>186</v>
      </c>
      <c r="C60" s="14"/>
      <c r="D60" s="14"/>
      <c r="E60" s="14"/>
      <c r="F60" s="14"/>
      <c r="G60" s="14"/>
      <c r="H60" s="14"/>
      <c r="I60" s="14"/>
      <c r="J60" s="14"/>
      <c r="K60" s="14"/>
    </row>
    <row r="61" customFormat="false" ht="22.5" hidden="false" customHeight="true" outlineLevel="0" collapsed="false">
      <c r="B61" s="15" t="s">
        <v>48</v>
      </c>
      <c r="C61" s="15" t="s">
        <v>49</v>
      </c>
      <c r="D61" s="15" t="s">
        <v>50</v>
      </c>
      <c r="E61" s="15" t="s">
        <v>51</v>
      </c>
      <c r="F61" s="15" t="s">
        <v>52</v>
      </c>
      <c r="G61" s="15" t="s">
        <v>53</v>
      </c>
      <c r="H61" s="15" t="s">
        <v>54</v>
      </c>
      <c r="I61" s="15" t="s">
        <v>55</v>
      </c>
      <c r="J61" s="15" t="s">
        <v>56</v>
      </c>
      <c r="K61" s="15" t="s">
        <v>57</v>
      </c>
    </row>
    <row r="62" customFormat="false" ht="57.75" hidden="false" customHeight="true" outlineLevel="0" collapsed="false">
      <c r="B62" s="16" t="s">
        <v>187</v>
      </c>
      <c r="C62" s="17" t="s">
        <v>188</v>
      </c>
      <c r="D62" s="18" t="s">
        <v>189</v>
      </c>
      <c r="E62" s="19" t="s">
        <v>190</v>
      </c>
      <c r="F62" s="20"/>
      <c r="G62" s="20"/>
      <c r="H62" s="6"/>
      <c r="I62" s="6"/>
      <c r="J62" s="21"/>
      <c r="K62" s="22" t="str">
        <f aca="false">IF($C62="","",IF(OR($H62="",$H62="Not reviewed"),"Not reviewed",IF(AND($H62&lt;&gt;"Not applicable",$G62=""),"Rate the risk to YOUR project",IF(AND($H62&lt;&gt;"Not applicable",$F62=""),"Which clause is it in your contract?",IF($I62="","No reviewer named",IF(AND($H62="Reviewed - change requested",$J62=""),"Say what change you want",IF(AND($H62="Change refused - risk accepted",$J62=""),"A risk accepted with nothing written down",IF(AND($H62="Not applicable",$J62=""),"Say why it does not apply",""))))))))</f>
        <v>Not reviewed</v>
      </c>
    </row>
    <row r="63" customFormat="false" ht="57.75" hidden="false" customHeight="true" outlineLevel="0" collapsed="false">
      <c r="B63" s="16" t="s">
        <v>191</v>
      </c>
      <c r="C63" s="17" t="s">
        <v>192</v>
      </c>
      <c r="D63" s="18" t="s">
        <v>193</v>
      </c>
      <c r="E63" s="19" t="s">
        <v>194</v>
      </c>
      <c r="F63" s="20"/>
      <c r="G63" s="20"/>
      <c r="H63" s="6"/>
      <c r="I63" s="6"/>
      <c r="J63" s="21"/>
      <c r="K63" s="22" t="str">
        <f aca="false">IF($C63="","",IF(OR($H63="",$H63="Not reviewed"),"Not reviewed",IF(AND($H63&lt;&gt;"Not applicable",$G63=""),"Rate the risk to YOUR project",IF(AND($H63&lt;&gt;"Not applicable",$F63=""),"Which clause is it in your contract?",IF($I63="","No reviewer named",IF(AND($H63="Reviewed - change requested",$J63=""),"Say what change you want",IF(AND($H63="Change refused - risk accepted",$J63=""),"A risk accepted with nothing written down",IF(AND($H63="Not applicable",$J63=""),"Say why it does not apply",""))))))))</f>
        <v>Not reviewed</v>
      </c>
    </row>
    <row r="64" customFormat="false" ht="45.75" hidden="false" customHeight="true" outlineLevel="0" collapsed="false">
      <c r="B64" s="16" t="s">
        <v>195</v>
      </c>
      <c r="C64" s="17" t="s">
        <v>196</v>
      </c>
      <c r="D64" s="18" t="s">
        <v>197</v>
      </c>
      <c r="E64" s="19" t="s">
        <v>198</v>
      </c>
      <c r="F64" s="20"/>
      <c r="G64" s="20"/>
      <c r="H64" s="6"/>
      <c r="I64" s="6"/>
      <c r="J64" s="21"/>
      <c r="K64" s="22" t="str">
        <f aca="false">IF($C64="","",IF(OR($H64="",$H64="Not reviewed"),"Not reviewed",IF(AND($H64&lt;&gt;"Not applicable",$G64=""),"Rate the risk to YOUR project",IF(AND($H64&lt;&gt;"Not applicable",$F64=""),"Which clause is it in your contract?",IF($I64="","No reviewer named",IF(AND($H64="Reviewed - change requested",$J64=""),"Say what change you want",IF(AND($H64="Change refused - risk accepted",$J64=""),"A risk accepted with nothing written down",IF(AND($H64="Not applicable",$J64=""),"Say why it does not apply",""))))))))</f>
        <v>Not reviewed</v>
      </c>
    </row>
    <row r="65" customFormat="false" ht="45.75" hidden="false" customHeight="true" outlineLevel="0" collapsed="false">
      <c r="B65" s="16" t="s">
        <v>199</v>
      </c>
      <c r="C65" s="17" t="s">
        <v>200</v>
      </c>
      <c r="D65" s="18" t="s">
        <v>201</v>
      </c>
      <c r="E65" s="19" t="s">
        <v>202</v>
      </c>
      <c r="F65" s="20"/>
      <c r="G65" s="20"/>
      <c r="H65" s="6"/>
      <c r="I65" s="6"/>
      <c r="J65" s="21"/>
      <c r="K65" s="22" t="str">
        <f aca="false">IF($C65="","",IF(OR($H65="",$H65="Not reviewed"),"Not reviewed",IF(AND($H65&lt;&gt;"Not applicable",$G65=""),"Rate the risk to YOUR project",IF(AND($H65&lt;&gt;"Not applicable",$F65=""),"Which clause is it in your contract?",IF($I65="","No reviewer named",IF(AND($H65="Reviewed - change requested",$J65=""),"Say what change you want",IF(AND($H65="Change refused - risk accepted",$J65=""),"A risk accepted with nothing written down",IF(AND($H65="Not applicable",$J65=""),"Say why it does not apply",""))))))))</f>
        <v>Not reviewed</v>
      </c>
    </row>
    <row r="66" customFormat="false" ht="19.5" hidden="false" customHeight="true" outlineLevel="0" collapsed="false">
      <c r="B66" s="23" t="s">
        <v>74</v>
      </c>
      <c r="C66" s="23"/>
      <c r="D66" s="24" t="str">
        <f aca="false">IF((COUNTBLANK($H$62:$H$65)+COUNTIF($H$62:$H$65,"Not reviewed"))&gt;0,"NOT REVIEWED - "&amp;(COUNTBLANK($H$62:$H$65)+COUNTIF($H$62:$H$65,"Not reviewed"))&amp;" of 4 check(s) not yet read",IF((COUNTIFS($G$62:$G$65,"Critical",$H$62:$H$65,"Reviewed - change requested")+COUNTIFS($G$62:$G$65,"High",$H$62:$H$65,"Reviewed - change requested"))&gt;0,"OPEN - "&amp;(COUNTIFS($G$62:$G$65,"Critical",$H$62:$H$65,"Reviewed - change requested")+COUNTIFS($G$62:$G$65,"High",$H$62:$H$65,"Reviewed - change requested"))&amp;" critical or high change(s) requested and not answered",IF(COUNTIF($H$62:$H$65,"Change refused - risk accepted")&gt;0,"REVIEWED - "&amp;COUNTIF($H$62:$H$65,"Change refused - risk accepted")&amp;" risk(s) accepted without a change","REVIEWED - every check closed")))</f>
        <v>NOT REVIEWED - 4 of 4 check(s) not yet read</v>
      </c>
      <c r="E66" s="24"/>
      <c r="F66" s="25" t="s">
        <v>75</v>
      </c>
      <c r="G66" s="26" t="n">
        <f aca="false">IFERROR((4-(COUNTBLANK($H$62:$H$65)+COUNTIF($H$62:$H$65,"Not reviewed")))/4,0)</f>
        <v>0</v>
      </c>
      <c r="H66" s="25" t="s">
        <v>76</v>
      </c>
      <c r="I66" s="26" t="n">
        <f aca="false">IFERROR((COUNTIF($H$62:$H$65,"Reviewed - acceptable")+COUNTIF($H$62:$H$65,"Change agreed")+COUNTIF($H$62:$H$65,"Change refused - risk accepted")+COUNTIF($H$62:$H$65,"Not applicable"))/4,0)</f>
        <v>0</v>
      </c>
      <c r="J66" s="27"/>
      <c r="K66" s="27"/>
    </row>
    <row r="68" customFormat="false" ht="18.75" hidden="false" customHeight="true" outlineLevel="0" collapsed="false">
      <c r="B68" s="28" t="s">
        <v>203</v>
      </c>
      <c r="C68" s="28"/>
      <c r="D68" s="28"/>
      <c r="E68" s="28"/>
      <c r="F68" s="28"/>
      <c r="G68" s="28"/>
      <c r="H68" s="28"/>
      <c r="I68" s="28"/>
      <c r="J68" s="28"/>
      <c r="K68" s="28"/>
    </row>
    <row r="69" customFormat="false" ht="22.5" hidden="false" customHeight="true" outlineLevel="0" collapsed="false">
      <c r="B69" s="15" t="s">
        <v>48</v>
      </c>
      <c r="C69" s="15" t="s">
        <v>49</v>
      </c>
      <c r="D69" s="15" t="s">
        <v>50</v>
      </c>
      <c r="E69" s="15" t="s">
        <v>51</v>
      </c>
      <c r="F69" s="15" t="s">
        <v>52</v>
      </c>
      <c r="G69" s="15" t="s">
        <v>53</v>
      </c>
      <c r="H69" s="15" t="s">
        <v>54</v>
      </c>
      <c r="I69" s="15" t="s">
        <v>55</v>
      </c>
      <c r="J69" s="15" t="s">
        <v>56</v>
      </c>
      <c r="K69" s="15" t="s">
        <v>57</v>
      </c>
    </row>
    <row r="70" customFormat="false" ht="45.75" hidden="false" customHeight="true" outlineLevel="0" collapsed="false">
      <c r="B70" s="16" t="s">
        <v>204</v>
      </c>
      <c r="C70" s="17" t="s">
        <v>205</v>
      </c>
      <c r="D70" s="18" t="s">
        <v>206</v>
      </c>
      <c r="E70" s="19" t="s">
        <v>207</v>
      </c>
      <c r="F70" s="20"/>
      <c r="G70" s="20"/>
      <c r="H70" s="6"/>
      <c r="I70" s="6"/>
      <c r="J70" s="21"/>
      <c r="K70" s="22" t="str">
        <f aca="false">IF($C70="","",IF(OR($H70="",$H70="Not reviewed"),"Not reviewed",IF(AND($H70&lt;&gt;"Not applicable",$G70=""),"Rate the risk to YOUR project",IF(AND($H70&lt;&gt;"Not applicable",$F70=""),"Which clause is it in your contract?",IF($I70="","No reviewer named",IF(AND($H70="Reviewed - change requested",$J70=""),"Say what change you want",IF(AND($H70="Change refused - risk accepted",$J70=""),"A risk accepted with nothing written down",IF(AND($H70="Not applicable",$J70=""),"Say why it does not apply",""))))))))</f>
        <v>Not reviewed</v>
      </c>
    </row>
    <row r="71" customFormat="false" ht="45.75" hidden="false" customHeight="true" outlineLevel="0" collapsed="false">
      <c r="B71" s="16" t="s">
        <v>208</v>
      </c>
      <c r="C71" s="17" t="s">
        <v>209</v>
      </c>
      <c r="D71" s="18" t="s">
        <v>210</v>
      </c>
      <c r="E71" s="19" t="s">
        <v>211</v>
      </c>
      <c r="F71" s="20"/>
      <c r="G71" s="20"/>
      <c r="H71" s="6"/>
      <c r="I71" s="6"/>
      <c r="J71" s="21"/>
      <c r="K71" s="22" t="str">
        <f aca="false">IF($C71="","",IF(OR($H71="",$H71="Not reviewed"),"Not reviewed",IF(AND($H71&lt;&gt;"Not applicable",$G71=""),"Rate the risk to YOUR project",IF(AND($H71&lt;&gt;"Not applicable",$F71=""),"Which clause is it in your contract?",IF($I71="","No reviewer named",IF(AND($H71="Reviewed - change requested",$J71=""),"Say what change you want",IF(AND($H71="Change refused - risk accepted",$J71=""),"A risk accepted with nothing written down",IF(AND($H71="Not applicable",$J71=""),"Say why it does not apply",""))))))))</f>
        <v>Not reviewed</v>
      </c>
    </row>
    <row r="72" customFormat="false" ht="45.75" hidden="false" customHeight="true" outlineLevel="0" collapsed="false">
      <c r="B72" s="16" t="s">
        <v>212</v>
      </c>
      <c r="C72" s="17" t="s">
        <v>213</v>
      </c>
      <c r="D72" s="18" t="s">
        <v>214</v>
      </c>
      <c r="E72" s="19" t="s">
        <v>215</v>
      </c>
      <c r="F72" s="20"/>
      <c r="G72" s="20"/>
      <c r="H72" s="6"/>
      <c r="I72" s="6"/>
      <c r="J72" s="21"/>
      <c r="K72" s="22" t="str">
        <f aca="false">IF($C72="","",IF(OR($H72="",$H72="Not reviewed"),"Not reviewed",IF(AND($H72&lt;&gt;"Not applicable",$G72=""),"Rate the risk to YOUR project",IF(AND($H72&lt;&gt;"Not applicable",$F72=""),"Which clause is it in your contract?",IF($I72="","No reviewer named",IF(AND($H72="Reviewed - change requested",$J72=""),"Say what change you want",IF(AND($H72="Change refused - risk accepted",$J72=""),"A risk accepted with nothing written down",IF(AND($H72="Not applicable",$J72=""),"Say why it does not apply",""))))))))</f>
        <v>Not reviewed</v>
      </c>
    </row>
    <row r="73" customFormat="false" ht="57.75" hidden="false" customHeight="true" outlineLevel="0" collapsed="false">
      <c r="B73" s="16" t="s">
        <v>216</v>
      </c>
      <c r="C73" s="17" t="s">
        <v>217</v>
      </c>
      <c r="D73" s="18" t="s">
        <v>218</v>
      </c>
      <c r="E73" s="19" t="s">
        <v>219</v>
      </c>
      <c r="F73" s="20"/>
      <c r="G73" s="20"/>
      <c r="H73" s="6"/>
      <c r="I73" s="6"/>
      <c r="J73" s="21"/>
      <c r="K73" s="22" t="str">
        <f aca="false">IF($C73="","",IF(OR($H73="",$H73="Not reviewed"),"Not reviewed",IF(AND($H73&lt;&gt;"Not applicable",$G73=""),"Rate the risk to YOUR project",IF(AND($H73&lt;&gt;"Not applicable",$F73=""),"Which clause is it in your contract?",IF($I73="","No reviewer named",IF(AND($H73="Reviewed - change requested",$J73=""),"Say what change you want",IF(AND($H73="Change refused - risk accepted",$J73=""),"A risk accepted with nothing written down",IF(AND($H73="Not applicable",$J73=""),"Say why it does not apply",""))))))))</f>
        <v>Not reviewed</v>
      </c>
    </row>
    <row r="74" customFormat="false" ht="19.5" hidden="false" customHeight="true" outlineLevel="0" collapsed="false">
      <c r="B74" s="23" t="s">
        <v>74</v>
      </c>
      <c r="C74" s="23"/>
      <c r="D74" s="24" t="str">
        <f aca="false">IF((COUNTBLANK($H$70:$H$73)+COUNTIF($H$70:$H$73,"Not reviewed"))&gt;0,"NOT REVIEWED - "&amp;(COUNTBLANK($H$70:$H$73)+COUNTIF($H$70:$H$73,"Not reviewed"))&amp;" of 4 check(s) not yet read",IF((COUNTIFS($G$70:$G$73,"Critical",$H$70:$H$73,"Reviewed - change requested")+COUNTIFS($G$70:$G$73,"High",$H$70:$H$73,"Reviewed - change requested"))&gt;0,"OPEN - "&amp;(COUNTIFS($G$70:$G$73,"Critical",$H$70:$H$73,"Reviewed - change requested")+COUNTIFS($G$70:$G$73,"High",$H$70:$H$73,"Reviewed - change requested"))&amp;" critical or high change(s) requested and not answered",IF(COUNTIF($H$70:$H$73,"Change refused - risk accepted")&gt;0,"REVIEWED - "&amp;COUNTIF($H$70:$H$73,"Change refused - risk accepted")&amp;" risk(s) accepted without a change","REVIEWED - every check closed")))</f>
        <v>NOT REVIEWED - 4 of 4 check(s) not yet read</v>
      </c>
      <c r="E74" s="24"/>
      <c r="F74" s="25" t="s">
        <v>75</v>
      </c>
      <c r="G74" s="26" t="n">
        <f aca="false">IFERROR((4-(COUNTBLANK($H$70:$H$73)+COUNTIF($H$70:$H$73,"Not reviewed")))/4,0)</f>
        <v>0</v>
      </c>
      <c r="H74" s="25" t="s">
        <v>76</v>
      </c>
      <c r="I74" s="26" t="n">
        <f aca="false">IFERROR((COUNTIF($H$70:$H$73,"Reviewed - acceptable")+COUNTIF($H$70:$H$73,"Change agreed")+COUNTIF($H$70:$H$73,"Change refused - risk accepted")+COUNTIF($H$70:$H$73,"Not applicable"))/4,0)</f>
        <v>0</v>
      </c>
      <c r="J74" s="27"/>
      <c r="K74" s="27"/>
    </row>
    <row r="76" customFormat="false" ht="18.75" hidden="false" customHeight="true" outlineLevel="0" collapsed="false">
      <c r="B76" s="14" t="s">
        <v>220</v>
      </c>
      <c r="C76" s="14"/>
      <c r="D76" s="14"/>
      <c r="E76" s="14"/>
      <c r="F76" s="14"/>
      <c r="G76" s="14"/>
      <c r="H76" s="14"/>
      <c r="I76" s="14"/>
      <c r="J76" s="14"/>
      <c r="K76" s="14"/>
    </row>
    <row r="77" customFormat="false" ht="22.5" hidden="false" customHeight="true" outlineLevel="0" collapsed="false">
      <c r="B77" s="15" t="s">
        <v>48</v>
      </c>
      <c r="C77" s="15" t="s">
        <v>49</v>
      </c>
      <c r="D77" s="15" t="s">
        <v>50</v>
      </c>
      <c r="E77" s="15" t="s">
        <v>51</v>
      </c>
      <c r="F77" s="15" t="s">
        <v>52</v>
      </c>
      <c r="G77" s="15" t="s">
        <v>53</v>
      </c>
      <c r="H77" s="15" t="s">
        <v>54</v>
      </c>
      <c r="I77" s="15" t="s">
        <v>55</v>
      </c>
      <c r="J77" s="15" t="s">
        <v>56</v>
      </c>
      <c r="K77" s="15" t="s">
        <v>57</v>
      </c>
    </row>
    <row r="78" customFormat="false" ht="57.75" hidden="false" customHeight="true" outlineLevel="0" collapsed="false">
      <c r="B78" s="16" t="s">
        <v>221</v>
      </c>
      <c r="C78" s="17" t="s">
        <v>222</v>
      </c>
      <c r="D78" s="18" t="s">
        <v>223</v>
      </c>
      <c r="E78" s="19" t="s">
        <v>224</v>
      </c>
      <c r="F78" s="20"/>
      <c r="G78" s="20"/>
      <c r="H78" s="6"/>
      <c r="I78" s="6"/>
      <c r="J78" s="21"/>
      <c r="K78" s="22" t="str">
        <f aca="false">IF($C78="","",IF(OR($H78="",$H78="Not reviewed"),"Not reviewed",IF(AND($H78&lt;&gt;"Not applicable",$G78=""),"Rate the risk to YOUR project",IF(AND($H78&lt;&gt;"Not applicable",$F78=""),"Which clause is it in your contract?",IF($I78="","No reviewer named",IF(AND($H78="Reviewed - change requested",$J78=""),"Say what change you want",IF(AND($H78="Change refused - risk accepted",$J78=""),"A risk accepted with nothing written down",IF(AND($H78="Not applicable",$J78=""),"Say why it does not apply",""))))))))</f>
        <v>Not reviewed</v>
      </c>
    </row>
    <row r="79" customFormat="false" ht="45.75" hidden="false" customHeight="true" outlineLevel="0" collapsed="false">
      <c r="B79" s="16" t="s">
        <v>225</v>
      </c>
      <c r="C79" s="17" t="s">
        <v>226</v>
      </c>
      <c r="D79" s="18" t="s">
        <v>227</v>
      </c>
      <c r="E79" s="19" t="s">
        <v>228</v>
      </c>
      <c r="F79" s="20"/>
      <c r="G79" s="20"/>
      <c r="H79" s="6"/>
      <c r="I79" s="6"/>
      <c r="J79" s="21"/>
      <c r="K79" s="22" t="str">
        <f aca="false">IF($C79="","",IF(OR($H79="",$H79="Not reviewed"),"Not reviewed",IF(AND($H79&lt;&gt;"Not applicable",$G79=""),"Rate the risk to YOUR project",IF(AND($H79&lt;&gt;"Not applicable",$F79=""),"Which clause is it in your contract?",IF($I79="","No reviewer named",IF(AND($H79="Reviewed - change requested",$J79=""),"Say what change you want",IF(AND($H79="Change refused - risk accepted",$J79=""),"A risk accepted with nothing written down",IF(AND($H79="Not applicable",$J79=""),"Say why it does not apply",""))))))))</f>
        <v>Not reviewed</v>
      </c>
    </row>
    <row r="80" customFormat="false" ht="45.75" hidden="false" customHeight="true" outlineLevel="0" collapsed="false">
      <c r="B80" s="16" t="s">
        <v>229</v>
      </c>
      <c r="C80" s="17" t="s">
        <v>230</v>
      </c>
      <c r="D80" s="18" t="s">
        <v>231</v>
      </c>
      <c r="E80" s="19" t="s">
        <v>232</v>
      </c>
      <c r="F80" s="20"/>
      <c r="G80" s="20"/>
      <c r="H80" s="6"/>
      <c r="I80" s="6"/>
      <c r="J80" s="21"/>
      <c r="K80" s="22" t="str">
        <f aca="false">IF($C80="","",IF(OR($H80="",$H80="Not reviewed"),"Not reviewed",IF(AND($H80&lt;&gt;"Not applicable",$G80=""),"Rate the risk to YOUR project",IF(AND($H80&lt;&gt;"Not applicable",$F80=""),"Which clause is it in your contract?",IF($I80="","No reviewer named",IF(AND($H80="Reviewed - change requested",$J80=""),"Say what change you want",IF(AND($H80="Change refused - risk accepted",$J80=""),"A risk accepted with nothing written down",IF(AND($H80="Not applicable",$J80=""),"Say why it does not apply",""))))))))</f>
        <v>Not reviewed</v>
      </c>
    </row>
    <row r="81" customFormat="false" ht="45.75" hidden="false" customHeight="true" outlineLevel="0" collapsed="false">
      <c r="B81" s="16" t="s">
        <v>233</v>
      </c>
      <c r="C81" s="17" t="s">
        <v>234</v>
      </c>
      <c r="D81" s="18" t="s">
        <v>235</v>
      </c>
      <c r="E81" s="19" t="s">
        <v>236</v>
      </c>
      <c r="F81" s="20"/>
      <c r="G81" s="20"/>
      <c r="H81" s="6"/>
      <c r="I81" s="6"/>
      <c r="J81" s="21"/>
      <c r="K81" s="22" t="str">
        <f aca="false">IF($C81="","",IF(OR($H81="",$H81="Not reviewed"),"Not reviewed",IF(AND($H81&lt;&gt;"Not applicable",$G81=""),"Rate the risk to YOUR project",IF(AND($H81&lt;&gt;"Not applicable",$F81=""),"Which clause is it in your contract?",IF($I81="","No reviewer named",IF(AND($H81="Reviewed - change requested",$J81=""),"Say what change you want",IF(AND($H81="Change refused - risk accepted",$J81=""),"A risk accepted with nothing written down",IF(AND($H81="Not applicable",$J81=""),"Say why it does not apply",""))))))))</f>
        <v>Not reviewed</v>
      </c>
    </row>
    <row r="82" customFormat="false" ht="19.5" hidden="false" customHeight="true" outlineLevel="0" collapsed="false">
      <c r="B82" s="23" t="s">
        <v>74</v>
      </c>
      <c r="C82" s="23"/>
      <c r="D82" s="24" t="str">
        <f aca="false">IF((COUNTBLANK($H$78:$H$81)+COUNTIF($H$78:$H$81,"Not reviewed"))&gt;0,"NOT REVIEWED - "&amp;(COUNTBLANK($H$78:$H$81)+COUNTIF($H$78:$H$81,"Not reviewed"))&amp;" of 4 check(s) not yet read",IF((COUNTIFS($G$78:$G$81,"Critical",$H$78:$H$81,"Reviewed - change requested")+COUNTIFS($G$78:$G$81,"High",$H$78:$H$81,"Reviewed - change requested"))&gt;0,"OPEN - "&amp;(COUNTIFS($G$78:$G$81,"Critical",$H$78:$H$81,"Reviewed - change requested")+COUNTIFS($G$78:$G$81,"High",$H$78:$H$81,"Reviewed - change requested"))&amp;" critical or high change(s) requested and not answered",IF(COUNTIF($H$78:$H$81,"Change refused - risk accepted")&gt;0,"REVIEWED - "&amp;COUNTIF($H$78:$H$81,"Change refused - risk accepted")&amp;" risk(s) accepted without a change","REVIEWED - every check closed")))</f>
        <v>NOT REVIEWED - 4 of 4 check(s) not yet read</v>
      </c>
      <c r="E82" s="24"/>
      <c r="F82" s="25" t="s">
        <v>75</v>
      </c>
      <c r="G82" s="26" t="n">
        <f aca="false">IFERROR((4-(COUNTBLANK($H$78:$H$81)+COUNTIF($H$78:$H$81,"Not reviewed")))/4,0)</f>
        <v>0</v>
      </c>
      <c r="H82" s="25" t="s">
        <v>76</v>
      </c>
      <c r="I82" s="26" t="n">
        <f aca="false">IFERROR((COUNTIF($H$78:$H$81,"Reviewed - acceptable")+COUNTIF($H$78:$H$81,"Change agreed")+COUNTIF($H$78:$H$81,"Change refused - risk accepted")+COUNTIF($H$78:$H$81,"Not applicable"))/4,0)</f>
        <v>0</v>
      </c>
      <c r="J82" s="27"/>
      <c r="K82" s="27"/>
    </row>
    <row r="84" customFormat="false" ht="18.75" hidden="false" customHeight="true" outlineLevel="0" collapsed="false">
      <c r="B84" s="28" t="s">
        <v>237</v>
      </c>
      <c r="C84" s="28"/>
      <c r="D84" s="28"/>
      <c r="E84" s="28"/>
      <c r="F84" s="28"/>
      <c r="G84" s="28"/>
      <c r="H84" s="28"/>
      <c r="I84" s="28"/>
      <c r="J84" s="28"/>
      <c r="K84" s="28"/>
    </row>
    <row r="85" customFormat="false" ht="22.5" hidden="false" customHeight="true" outlineLevel="0" collapsed="false">
      <c r="B85" s="15" t="s">
        <v>48</v>
      </c>
      <c r="C85" s="15" t="s">
        <v>49</v>
      </c>
      <c r="D85" s="15" t="s">
        <v>50</v>
      </c>
      <c r="E85" s="15" t="s">
        <v>51</v>
      </c>
      <c r="F85" s="15" t="s">
        <v>52</v>
      </c>
      <c r="G85" s="15" t="s">
        <v>53</v>
      </c>
      <c r="H85" s="15" t="s">
        <v>54</v>
      </c>
      <c r="I85" s="15" t="s">
        <v>55</v>
      </c>
      <c r="J85" s="15" t="s">
        <v>56</v>
      </c>
      <c r="K85" s="15" t="s">
        <v>57</v>
      </c>
    </row>
    <row r="86" customFormat="false" ht="57.75" hidden="false" customHeight="true" outlineLevel="0" collapsed="false">
      <c r="B86" s="16" t="s">
        <v>238</v>
      </c>
      <c r="C86" s="17" t="s">
        <v>239</v>
      </c>
      <c r="D86" s="18" t="s">
        <v>240</v>
      </c>
      <c r="E86" s="19" t="s">
        <v>241</v>
      </c>
      <c r="F86" s="20"/>
      <c r="G86" s="20"/>
      <c r="H86" s="6"/>
      <c r="I86" s="6"/>
      <c r="J86" s="21"/>
      <c r="K86" s="22" t="str">
        <f aca="false">IF($C86="","",IF(OR($H86="",$H86="Not reviewed"),"Not reviewed",IF(AND($H86&lt;&gt;"Not applicable",$G86=""),"Rate the risk to YOUR project",IF(AND($H86&lt;&gt;"Not applicable",$F86=""),"Which clause is it in your contract?",IF($I86="","No reviewer named",IF(AND($H86="Reviewed - change requested",$J86=""),"Say what change you want",IF(AND($H86="Change refused - risk accepted",$J86=""),"A risk accepted with nothing written down",IF(AND($H86="Not applicable",$J86=""),"Say why it does not apply",""))))))))</f>
        <v>Not reviewed</v>
      </c>
    </row>
    <row r="87" customFormat="false" ht="45.75" hidden="false" customHeight="true" outlineLevel="0" collapsed="false">
      <c r="B87" s="16" t="s">
        <v>242</v>
      </c>
      <c r="C87" s="17" t="s">
        <v>243</v>
      </c>
      <c r="D87" s="18" t="s">
        <v>244</v>
      </c>
      <c r="E87" s="19" t="s">
        <v>245</v>
      </c>
      <c r="F87" s="20"/>
      <c r="G87" s="20"/>
      <c r="H87" s="6"/>
      <c r="I87" s="6"/>
      <c r="J87" s="21"/>
      <c r="K87" s="22" t="str">
        <f aca="false">IF($C87="","",IF(OR($H87="",$H87="Not reviewed"),"Not reviewed",IF(AND($H87&lt;&gt;"Not applicable",$G87=""),"Rate the risk to YOUR project",IF(AND($H87&lt;&gt;"Not applicable",$F87=""),"Which clause is it in your contract?",IF($I87="","No reviewer named",IF(AND($H87="Reviewed - change requested",$J87=""),"Say what change you want",IF(AND($H87="Change refused - risk accepted",$J87=""),"A risk accepted with nothing written down",IF(AND($H87="Not applicable",$J87=""),"Say why it does not apply",""))))))))</f>
        <v>Not reviewed</v>
      </c>
    </row>
    <row r="88" customFormat="false" ht="33" hidden="false" customHeight="true" outlineLevel="0" collapsed="false">
      <c r="B88" s="16" t="s">
        <v>246</v>
      </c>
      <c r="C88" s="17" t="s">
        <v>247</v>
      </c>
      <c r="D88" s="18" t="s">
        <v>248</v>
      </c>
      <c r="E88" s="19" t="s">
        <v>249</v>
      </c>
      <c r="F88" s="20"/>
      <c r="G88" s="20"/>
      <c r="H88" s="6"/>
      <c r="I88" s="6"/>
      <c r="J88" s="21"/>
      <c r="K88" s="22" t="str">
        <f aca="false">IF($C88="","",IF(OR($H88="",$H88="Not reviewed"),"Not reviewed",IF(AND($H88&lt;&gt;"Not applicable",$G88=""),"Rate the risk to YOUR project",IF(AND($H88&lt;&gt;"Not applicable",$F88=""),"Which clause is it in your contract?",IF($I88="","No reviewer named",IF(AND($H88="Reviewed - change requested",$J88=""),"Say what change you want",IF(AND($H88="Change refused - risk accepted",$J88=""),"A risk accepted with nothing written down",IF(AND($H88="Not applicable",$J88=""),"Say why it does not apply",""))))))))</f>
        <v>Not reviewed</v>
      </c>
    </row>
    <row r="89" customFormat="false" ht="45.75" hidden="false" customHeight="true" outlineLevel="0" collapsed="false">
      <c r="B89" s="16" t="s">
        <v>250</v>
      </c>
      <c r="C89" s="17" t="s">
        <v>251</v>
      </c>
      <c r="D89" s="18" t="s">
        <v>252</v>
      </c>
      <c r="E89" s="19" t="s">
        <v>253</v>
      </c>
      <c r="F89" s="20"/>
      <c r="G89" s="20"/>
      <c r="H89" s="6"/>
      <c r="I89" s="6"/>
      <c r="J89" s="21"/>
      <c r="K89" s="22" t="str">
        <f aca="false">IF($C89="","",IF(OR($H89="",$H89="Not reviewed"),"Not reviewed",IF(AND($H89&lt;&gt;"Not applicable",$G89=""),"Rate the risk to YOUR project",IF(AND($H89&lt;&gt;"Not applicable",$F89=""),"Which clause is it in your contract?",IF($I89="","No reviewer named",IF(AND($H89="Reviewed - change requested",$J89=""),"Say what change you want",IF(AND($H89="Change refused - risk accepted",$J89=""),"A risk accepted with nothing written down",IF(AND($H89="Not applicable",$J89=""),"Say why it does not apply",""))))))))</f>
        <v>Not reviewed</v>
      </c>
    </row>
    <row r="90" customFormat="false" ht="45.75" hidden="false" customHeight="true" outlineLevel="0" collapsed="false">
      <c r="B90" s="16" t="s">
        <v>254</v>
      </c>
      <c r="C90" s="17" t="s">
        <v>255</v>
      </c>
      <c r="D90" s="18" t="s">
        <v>256</v>
      </c>
      <c r="E90" s="19" t="s">
        <v>257</v>
      </c>
      <c r="F90" s="20"/>
      <c r="G90" s="20"/>
      <c r="H90" s="6"/>
      <c r="I90" s="6"/>
      <c r="J90" s="21"/>
      <c r="K90" s="22" t="str">
        <f aca="false">IF($C90="","",IF(OR($H90="",$H90="Not reviewed"),"Not reviewed",IF(AND($H90&lt;&gt;"Not applicable",$G90=""),"Rate the risk to YOUR project",IF(AND($H90&lt;&gt;"Not applicable",$F90=""),"Which clause is it in your contract?",IF($I90="","No reviewer named",IF(AND($H90="Reviewed - change requested",$J90=""),"Say what change you want",IF(AND($H90="Change refused - risk accepted",$J90=""),"A risk accepted with nothing written down",IF(AND($H90="Not applicable",$J90=""),"Say why it does not apply",""))))))))</f>
        <v>Not reviewed</v>
      </c>
    </row>
    <row r="91" customFormat="false" ht="19.5" hidden="false" customHeight="true" outlineLevel="0" collapsed="false">
      <c r="B91" s="23" t="s">
        <v>74</v>
      </c>
      <c r="C91" s="23"/>
      <c r="D91" s="24" t="str">
        <f aca="false">IF((COUNTBLANK($H$86:$H$90)+COUNTIF($H$86:$H$90,"Not reviewed"))&gt;0,"NOT REVIEWED - "&amp;(COUNTBLANK($H$86:$H$90)+COUNTIF($H$86:$H$90,"Not reviewed"))&amp;" of 5 check(s) not yet read",IF((COUNTIFS($G$86:$G$90,"Critical",$H$86:$H$90,"Reviewed - change requested")+COUNTIFS($G$86:$G$90,"High",$H$86:$H$90,"Reviewed - change requested"))&gt;0,"OPEN - "&amp;(COUNTIFS($G$86:$G$90,"Critical",$H$86:$H$90,"Reviewed - change requested")+COUNTIFS($G$86:$G$90,"High",$H$86:$H$90,"Reviewed - change requested"))&amp;" critical or high change(s) requested and not answered",IF(COUNTIF($H$86:$H$90,"Change refused - risk accepted")&gt;0,"REVIEWED - "&amp;COUNTIF($H$86:$H$90,"Change refused - risk accepted")&amp;" risk(s) accepted without a change","REVIEWED - every check closed")))</f>
        <v>NOT REVIEWED - 5 of 5 check(s) not yet read</v>
      </c>
      <c r="E91" s="24"/>
      <c r="F91" s="25" t="s">
        <v>75</v>
      </c>
      <c r="G91" s="26" t="n">
        <f aca="false">IFERROR((5-(COUNTBLANK($H$86:$H$90)+COUNTIF($H$86:$H$90,"Not reviewed")))/5,0)</f>
        <v>0</v>
      </c>
      <c r="H91" s="25" t="s">
        <v>76</v>
      </c>
      <c r="I91" s="26" t="n">
        <f aca="false">IFERROR((COUNTIF($H$86:$H$90,"Reviewed - acceptable")+COUNTIF($H$86:$H$90,"Change agreed")+COUNTIF($H$86:$H$90,"Change refused - risk accepted")+COUNTIF($H$86:$H$90,"Not applicable"))/5,0)</f>
        <v>0</v>
      </c>
      <c r="J91" s="27"/>
      <c r="K91" s="27"/>
    </row>
    <row r="93" customFormat="false" ht="18.75" hidden="false" customHeight="true" outlineLevel="0" collapsed="false">
      <c r="B93" s="14" t="s">
        <v>258</v>
      </c>
      <c r="C93" s="14"/>
      <c r="D93" s="14"/>
      <c r="E93" s="14"/>
      <c r="F93" s="14"/>
      <c r="G93" s="14"/>
      <c r="H93" s="14"/>
      <c r="I93" s="14"/>
      <c r="J93" s="14"/>
      <c r="K93" s="14"/>
    </row>
    <row r="94" customFormat="false" ht="22.5" hidden="false" customHeight="true" outlineLevel="0" collapsed="false">
      <c r="B94" s="15" t="s">
        <v>48</v>
      </c>
      <c r="C94" s="15" t="s">
        <v>49</v>
      </c>
      <c r="D94" s="15" t="s">
        <v>50</v>
      </c>
      <c r="E94" s="15" t="s">
        <v>51</v>
      </c>
      <c r="F94" s="15" t="s">
        <v>52</v>
      </c>
      <c r="G94" s="15" t="s">
        <v>53</v>
      </c>
      <c r="H94" s="15" t="s">
        <v>54</v>
      </c>
      <c r="I94" s="15" t="s">
        <v>55</v>
      </c>
      <c r="J94" s="15" t="s">
        <v>56</v>
      </c>
      <c r="K94" s="15" t="s">
        <v>57</v>
      </c>
    </row>
    <row r="95" customFormat="false" ht="45.75" hidden="false" customHeight="true" outlineLevel="0" collapsed="false">
      <c r="B95" s="16" t="s">
        <v>259</v>
      </c>
      <c r="C95" s="17" t="s">
        <v>260</v>
      </c>
      <c r="D95" s="18" t="s">
        <v>261</v>
      </c>
      <c r="E95" s="19" t="s">
        <v>262</v>
      </c>
      <c r="F95" s="20"/>
      <c r="G95" s="20"/>
      <c r="H95" s="6"/>
      <c r="I95" s="6"/>
      <c r="J95" s="21"/>
      <c r="K95" s="22" t="str">
        <f aca="false">IF($C95="","",IF(OR($H95="",$H95="Not reviewed"),"Not reviewed",IF(AND($H95&lt;&gt;"Not applicable",$G95=""),"Rate the risk to YOUR project",IF(AND($H95&lt;&gt;"Not applicable",$F95=""),"Which clause is it in your contract?",IF($I95="","No reviewer named",IF(AND($H95="Reviewed - change requested",$J95=""),"Say what change you want",IF(AND($H95="Change refused - risk accepted",$J95=""),"A risk accepted with nothing written down",IF(AND($H95="Not applicable",$J95=""),"Say why it does not apply",""))))))))</f>
        <v>Not reviewed</v>
      </c>
    </row>
    <row r="96" customFormat="false" ht="83.25" hidden="false" customHeight="true" outlineLevel="0" collapsed="false">
      <c r="B96" s="16" t="s">
        <v>263</v>
      </c>
      <c r="C96" s="17" t="s">
        <v>264</v>
      </c>
      <c r="D96" s="18" t="s">
        <v>265</v>
      </c>
      <c r="E96" s="19" t="s">
        <v>266</v>
      </c>
      <c r="F96" s="20"/>
      <c r="G96" s="20"/>
      <c r="H96" s="6"/>
      <c r="I96" s="6"/>
      <c r="J96" s="21"/>
      <c r="K96" s="22" t="str">
        <f aca="false">IF($C96="","",IF(OR($H96="",$H96="Not reviewed"),"Not reviewed",IF(AND($H96&lt;&gt;"Not applicable",$G96=""),"Rate the risk to YOUR project",IF(AND($H96&lt;&gt;"Not applicable",$F96=""),"Which clause is it in your contract?",IF($I96="","No reviewer named",IF(AND($H96="Reviewed - change requested",$J96=""),"Say what change you want",IF(AND($H96="Change refused - risk accepted",$J96=""),"A risk accepted with nothing written down",IF(AND($H96="Not applicable",$J96=""),"Say why it does not apply",""))))))))</f>
        <v>Not reviewed</v>
      </c>
    </row>
    <row r="97" customFormat="false" ht="33" hidden="false" customHeight="true" outlineLevel="0" collapsed="false">
      <c r="B97" s="16" t="s">
        <v>267</v>
      </c>
      <c r="C97" s="17" t="s">
        <v>268</v>
      </c>
      <c r="D97" s="18" t="s">
        <v>269</v>
      </c>
      <c r="E97" s="19" t="s">
        <v>270</v>
      </c>
      <c r="F97" s="20"/>
      <c r="G97" s="20"/>
      <c r="H97" s="6"/>
      <c r="I97" s="6"/>
      <c r="J97" s="21"/>
      <c r="K97" s="22" t="str">
        <f aca="false">IF($C97="","",IF(OR($H97="",$H97="Not reviewed"),"Not reviewed",IF(AND($H97&lt;&gt;"Not applicable",$G97=""),"Rate the risk to YOUR project",IF(AND($H97&lt;&gt;"Not applicable",$F97=""),"Which clause is it in your contract?",IF($I97="","No reviewer named",IF(AND($H97="Reviewed - change requested",$J97=""),"Say what change you want",IF(AND($H97="Change refused - risk accepted",$J97=""),"A risk accepted with nothing written down",IF(AND($H97="Not applicable",$J97=""),"Say why it does not apply",""))))))))</f>
        <v>Not reviewed</v>
      </c>
    </row>
    <row r="98" customFormat="false" ht="45.75" hidden="false" customHeight="true" outlineLevel="0" collapsed="false">
      <c r="B98" s="16" t="s">
        <v>271</v>
      </c>
      <c r="C98" s="17" t="s">
        <v>272</v>
      </c>
      <c r="D98" s="18" t="s">
        <v>273</v>
      </c>
      <c r="E98" s="19" t="s">
        <v>274</v>
      </c>
      <c r="F98" s="20"/>
      <c r="G98" s="20"/>
      <c r="H98" s="6"/>
      <c r="I98" s="6"/>
      <c r="J98" s="21"/>
      <c r="K98" s="22" t="str">
        <f aca="false">IF($C98="","",IF(OR($H98="",$H98="Not reviewed"),"Not reviewed",IF(AND($H98&lt;&gt;"Not applicable",$G98=""),"Rate the risk to YOUR project",IF(AND($H98&lt;&gt;"Not applicable",$F98=""),"Which clause is it in your contract?",IF($I98="","No reviewer named",IF(AND($H98="Reviewed - change requested",$J98=""),"Say what change you want",IF(AND($H98="Change refused - risk accepted",$J98=""),"A risk accepted with nothing written down",IF(AND($H98="Not applicable",$J98=""),"Say why it does not apply",""))))))))</f>
        <v>Not reviewed</v>
      </c>
    </row>
    <row r="99" customFormat="false" ht="19.5" hidden="false" customHeight="true" outlineLevel="0" collapsed="false">
      <c r="B99" s="23" t="s">
        <v>74</v>
      </c>
      <c r="C99" s="23"/>
      <c r="D99" s="24" t="str">
        <f aca="false">IF((COUNTBLANK($H$95:$H$98)+COUNTIF($H$95:$H$98,"Not reviewed"))&gt;0,"NOT REVIEWED - "&amp;(COUNTBLANK($H$95:$H$98)+COUNTIF($H$95:$H$98,"Not reviewed"))&amp;" of 4 check(s) not yet read",IF((COUNTIFS($G$95:$G$98,"Critical",$H$95:$H$98,"Reviewed - change requested")+COUNTIFS($G$95:$G$98,"High",$H$95:$H$98,"Reviewed - change requested"))&gt;0,"OPEN - "&amp;(COUNTIFS($G$95:$G$98,"Critical",$H$95:$H$98,"Reviewed - change requested")+COUNTIFS($G$95:$G$98,"High",$H$95:$H$98,"Reviewed - change requested"))&amp;" critical or high change(s) requested and not answered",IF(COUNTIF($H$95:$H$98,"Change refused - risk accepted")&gt;0,"REVIEWED - "&amp;COUNTIF($H$95:$H$98,"Change refused - risk accepted")&amp;" risk(s) accepted without a change","REVIEWED - every check closed")))</f>
        <v>NOT REVIEWED - 4 of 4 check(s) not yet read</v>
      </c>
      <c r="E99" s="24"/>
      <c r="F99" s="25" t="s">
        <v>75</v>
      </c>
      <c r="G99" s="26" t="n">
        <f aca="false">IFERROR((4-(COUNTBLANK($H$95:$H$98)+COUNTIF($H$95:$H$98,"Not reviewed")))/4,0)</f>
        <v>0</v>
      </c>
      <c r="H99" s="25" t="s">
        <v>76</v>
      </c>
      <c r="I99" s="26" t="n">
        <f aca="false">IFERROR((COUNTIF($H$95:$H$98,"Reviewed - acceptable")+COUNTIF($H$95:$H$98,"Change agreed")+COUNTIF($H$95:$H$98,"Change refused - risk accepted")+COUNTIF($H$95:$H$98,"Not applicable"))/4,0)</f>
        <v>0</v>
      </c>
      <c r="J99" s="27"/>
      <c r="K99" s="27"/>
    </row>
    <row r="101" customFormat="false" ht="18.75" hidden="false" customHeight="true" outlineLevel="0" collapsed="false">
      <c r="B101" s="28" t="s">
        <v>275</v>
      </c>
      <c r="C101" s="28"/>
      <c r="D101" s="28"/>
      <c r="E101" s="28"/>
      <c r="F101" s="28"/>
      <c r="G101" s="28"/>
      <c r="H101" s="28"/>
      <c r="I101" s="28"/>
      <c r="J101" s="28"/>
      <c r="K101" s="28"/>
    </row>
    <row r="102" customFormat="false" ht="22.5" hidden="false" customHeight="true" outlineLevel="0" collapsed="false">
      <c r="B102" s="15" t="s">
        <v>48</v>
      </c>
      <c r="C102" s="15" t="s">
        <v>49</v>
      </c>
      <c r="D102" s="15" t="s">
        <v>50</v>
      </c>
      <c r="E102" s="15" t="s">
        <v>51</v>
      </c>
      <c r="F102" s="15" t="s">
        <v>52</v>
      </c>
      <c r="G102" s="15" t="s">
        <v>53</v>
      </c>
      <c r="H102" s="15" t="s">
        <v>54</v>
      </c>
      <c r="I102" s="15" t="s">
        <v>55</v>
      </c>
      <c r="J102" s="15" t="s">
        <v>56</v>
      </c>
      <c r="K102" s="15" t="s">
        <v>57</v>
      </c>
    </row>
    <row r="103" customFormat="false" ht="45.75" hidden="false" customHeight="true" outlineLevel="0" collapsed="false">
      <c r="B103" s="16" t="s">
        <v>276</v>
      </c>
      <c r="C103" s="17" t="s">
        <v>277</v>
      </c>
      <c r="D103" s="18" t="s">
        <v>278</v>
      </c>
      <c r="E103" s="19" t="s">
        <v>279</v>
      </c>
      <c r="F103" s="20"/>
      <c r="G103" s="20"/>
      <c r="H103" s="6"/>
      <c r="I103" s="6"/>
      <c r="J103" s="21"/>
      <c r="K103" s="22" t="str">
        <f aca="false">IF($C103="","",IF(OR($H103="",$H103="Not reviewed"),"Not reviewed",IF(AND($H103&lt;&gt;"Not applicable",$G103=""),"Rate the risk to YOUR project",IF(AND($H103&lt;&gt;"Not applicable",$F103=""),"Which clause is it in your contract?",IF($I103="","No reviewer named",IF(AND($H103="Reviewed - change requested",$J103=""),"Say what change you want",IF(AND($H103="Change refused - risk accepted",$J103=""),"A risk accepted with nothing written down",IF(AND($H103="Not applicable",$J103=""),"Say why it does not apply",""))))))))</f>
        <v>Not reviewed</v>
      </c>
    </row>
    <row r="104" customFormat="false" ht="45.75" hidden="false" customHeight="true" outlineLevel="0" collapsed="false">
      <c r="B104" s="16" t="s">
        <v>280</v>
      </c>
      <c r="C104" s="17" t="s">
        <v>281</v>
      </c>
      <c r="D104" s="18" t="s">
        <v>282</v>
      </c>
      <c r="E104" s="19" t="s">
        <v>283</v>
      </c>
      <c r="F104" s="20"/>
      <c r="G104" s="20"/>
      <c r="H104" s="6"/>
      <c r="I104" s="6"/>
      <c r="J104" s="21"/>
      <c r="K104" s="22" t="str">
        <f aca="false">IF($C104="","",IF(OR($H104="",$H104="Not reviewed"),"Not reviewed",IF(AND($H104&lt;&gt;"Not applicable",$G104=""),"Rate the risk to YOUR project",IF(AND($H104&lt;&gt;"Not applicable",$F104=""),"Which clause is it in your contract?",IF($I104="","No reviewer named",IF(AND($H104="Reviewed - change requested",$J104=""),"Say what change you want",IF(AND($H104="Change refused - risk accepted",$J104=""),"A risk accepted with nothing written down",IF(AND($H104="Not applicable",$J104=""),"Say why it does not apply",""))))))))</f>
        <v>Not reviewed</v>
      </c>
    </row>
    <row r="105" customFormat="false" ht="33" hidden="false" customHeight="true" outlineLevel="0" collapsed="false">
      <c r="B105" s="16" t="s">
        <v>284</v>
      </c>
      <c r="C105" s="17" t="s">
        <v>285</v>
      </c>
      <c r="D105" s="18" t="s">
        <v>286</v>
      </c>
      <c r="E105" s="19" t="s">
        <v>287</v>
      </c>
      <c r="F105" s="20"/>
      <c r="G105" s="20"/>
      <c r="H105" s="6"/>
      <c r="I105" s="6"/>
      <c r="J105" s="21"/>
      <c r="K105" s="22" t="str">
        <f aca="false">IF($C105="","",IF(OR($H105="",$H105="Not reviewed"),"Not reviewed",IF(AND($H105&lt;&gt;"Not applicable",$G105=""),"Rate the risk to YOUR project",IF(AND($H105&lt;&gt;"Not applicable",$F105=""),"Which clause is it in your contract?",IF($I105="","No reviewer named",IF(AND($H105="Reviewed - change requested",$J105=""),"Say what change you want",IF(AND($H105="Change refused - risk accepted",$J105=""),"A risk accepted with nothing written down",IF(AND($H105="Not applicable",$J105=""),"Say why it does not apply",""))))))))</f>
        <v>Not reviewed</v>
      </c>
    </row>
    <row r="106" customFormat="false" ht="45.75" hidden="false" customHeight="true" outlineLevel="0" collapsed="false">
      <c r="B106" s="16" t="s">
        <v>288</v>
      </c>
      <c r="C106" s="17" t="s">
        <v>289</v>
      </c>
      <c r="D106" s="18" t="s">
        <v>290</v>
      </c>
      <c r="E106" s="19" t="s">
        <v>291</v>
      </c>
      <c r="F106" s="20"/>
      <c r="G106" s="20"/>
      <c r="H106" s="6"/>
      <c r="I106" s="6"/>
      <c r="J106" s="21"/>
      <c r="K106" s="22" t="str">
        <f aca="false">IF($C106="","",IF(OR($H106="",$H106="Not reviewed"),"Not reviewed",IF(AND($H106&lt;&gt;"Not applicable",$G106=""),"Rate the risk to YOUR project",IF(AND($H106&lt;&gt;"Not applicable",$F106=""),"Which clause is it in your contract?",IF($I106="","No reviewer named",IF(AND($H106="Reviewed - change requested",$J106=""),"Say what change you want",IF(AND($H106="Change refused - risk accepted",$J106=""),"A risk accepted with nothing written down",IF(AND($H106="Not applicable",$J106=""),"Say why it does not apply",""))))))))</f>
        <v>Not reviewed</v>
      </c>
    </row>
    <row r="107" customFormat="false" ht="19.5" hidden="false" customHeight="true" outlineLevel="0" collapsed="false">
      <c r="B107" s="23" t="s">
        <v>74</v>
      </c>
      <c r="C107" s="23"/>
      <c r="D107" s="24" t="str">
        <f aca="false">IF((COUNTBLANK($H$103:$H$106)+COUNTIF($H$103:$H$106,"Not reviewed"))&gt;0,"NOT REVIEWED - "&amp;(COUNTBLANK($H$103:$H$106)+COUNTIF($H$103:$H$106,"Not reviewed"))&amp;" of 4 check(s) not yet read",IF((COUNTIFS($G$103:$G$106,"Critical",$H$103:$H$106,"Reviewed - change requested")+COUNTIFS($G$103:$G$106,"High",$H$103:$H$106,"Reviewed - change requested"))&gt;0,"OPEN - "&amp;(COUNTIFS($G$103:$G$106,"Critical",$H$103:$H$106,"Reviewed - change requested")+COUNTIFS($G$103:$G$106,"High",$H$103:$H$106,"Reviewed - change requested"))&amp;" critical or high change(s) requested and not answered",IF(COUNTIF($H$103:$H$106,"Change refused - risk accepted")&gt;0,"REVIEWED - "&amp;COUNTIF($H$103:$H$106,"Change refused - risk accepted")&amp;" risk(s) accepted without a change","REVIEWED - every check closed")))</f>
        <v>NOT REVIEWED - 4 of 4 check(s) not yet read</v>
      </c>
      <c r="E107" s="24"/>
      <c r="F107" s="25" t="s">
        <v>75</v>
      </c>
      <c r="G107" s="26" t="n">
        <f aca="false">IFERROR((4-(COUNTBLANK($H$103:$H$106)+COUNTIF($H$103:$H$106,"Not reviewed")))/4,0)</f>
        <v>0</v>
      </c>
      <c r="H107" s="25" t="s">
        <v>76</v>
      </c>
      <c r="I107" s="26" t="n">
        <f aca="false">IFERROR((COUNTIF($H$103:$H$106,"Reviewed - acceptable")+COUNTIF($H$103:$H$106,"Change agreed")+COUNTIF($H$103:$H$106,"Change refused - risk accepted")+COUNTIF($H$103:$H$106,"Not applicable"))/4,0)</f>
        <v>0</v>
      </c>
      <c r="J107" s="27"/>
      <c r="K107" s="27"/>
    </row>
    <row r="109" customFormat="false" ht="18.75" hidden="false" customHeight="true" outlineLevel="0" collapsed="false">
      <c r="B109" s="14" t="s">
        <v>292</v>
      </c>
      <c r="C109" s="14"/>
      <c r="D109" s="14"/>
      <c r="E109" s="14"/>
      <c r="F109" s="14"/>
      <c r="G109" s="14"/>
      <c r="H109" s="14"/>
      <c r="I109" s="14"/>
      <c r="J109" s="14"/>
      <c r="K109" s="14"/>
    </row>
    <row r="110" customFormat="false" ht="22.5" hidden="false" customHeight="true" outlineLevel="0" collapsed="false">
      <c r="B110" s="15" t="s">
        <v>48</v>
      </c>
      <c r="C110" s="15" t="s">
        <v>49</v>
      </c>
      <c r="D110" s="15" t="s">
        <v>50</v>
      </c>
      <c r="E110" s="15" t="s">
        <v>51</v>
      </c>
      <c r="F110" s="15" t="s">
        <v>52</v>
      </c>
      <c r="G110" s="15" t="s">
        <v>53</v>
      </c>
      <c r="H110" s="15" t="s">
        <v>54</v>
      </c>
      <c r="I110" s="15" t="s">
        <v>55</v>
      </c>
      <c r="J110" s="15" t="s">
        <v>56</v>
      </c>
      <c r="K110" s="15" t="s">
        <v>57</v>
      </c>
    </row>
    <row r="111" customFormat="false" ht="33" hidden="false" customHeight="true" outlineLevel="0" collapsed="false">
      <c r="B111" s="16" t="s">
        <v>293</v>
      </c>
      <c r="C111" s="17" t="s">
        <v>294</v>
      </c>
      <c r="D111" s="18" t="s">
        <v>295</v>
      </c>
      <c r="E111" s="19" t="s">
        <v>296</v>
      </c>
      <c r="F111" s="20"/>
      <c r="G111" s="20"/>
      <c r="H111" s="6"/>
      <c r="I111" s="6"/>
      <c r="J111" s="21"/>
      <c r="K111" s="22" t="str">
        <f aca="false">IF($C111="","",IF(OR($H111="",$H111="Not reviewed"),"Not reviewed",IF(AND($H111&lt;&gt;"Not applicable",$G111=""),"Rate the risk to YOUR project",IF(AND($H111&lt;&gt;"Not applicable",$F111=""),"Which clause is it in your contract?",IF($I111="","No reviewer named",IF(AND($H111="Reviewed - change requested",$J111=""),"Say what change you want",IF(AND($H111="Change refused - risk accepted",$J111=""),"A risk accepted with nothing written down",IF(AND($H111="Not applicable",$J111=""),"Say why it does not apply",""))))))))</f>
        <v>Not reviewed</v>
      </c>
    </row>
    <row r="112" customFormat="false" ht="45.75" hidden="false" customHeight="true" outlineLevel="0" collapsed="false">
      <c r="B112" s="16" t="s">
        <v>297</v>
      </c>
      <c r="C112" s="17" t="s">
        <v>298</v>
      </c>
      <c r="D112" s="18" t="s">
        <v>299</v>
      </c>
      <c r="E112" s="19" t="s">
        <v>300</v>
      </c>
      <c r="F112" s="20"/>
      <c r="G112" s="20"/>
      <c r="H112" s="6"/>
      <c r="I112" s="6"/>
      <c r="J112" s="21"/>
      <c r="K112" s="22" t="str">
        <f aca="false">IF($C112="","",IF(OR($H112="",$H112="Not reviewed"),"Not reviewed",IF(AND($H112&lt;&gt;"Not applicable",$G112=""),"Rate the risk to YOUR project",IF(AND($H112&lt;&gt;"Not applicable",$F112=""),"Which clause is it in your contract?",IF($I112="","No reviewer named",IF(AND($H112="Reviewed - change requested",$J112=""),"Say what change you want",IF(AND($H112="Change refused - risk accepted",$J112=""),"A risk accepted with nothing written down",IF(AND($H112="Not applicable",$J112=""),"Say why it does not apply",""))))))))</f>
        <v>Not reviewed</v>
      </c>
    </row>
    <row r="113" customFormat="false" ht="45.75" hidden="false" customHeight="true" outlineLevel="0" collapsed="false">
      <c r="B113" s="16" t="s">
        <v>301</v>
      </c>
      <c r="C113" s="17" t="s">
        <v>302</v>
      </c>
      <c r="D113" s="18" t="s">
        <v>303</v>
      </c>
      <c r="E113" s="19" t="s">
        <v>304</v>
      </c>
      <c r="F113" s="20"/>
      <c r="G113" s="20"/>
      <c r="H113" s="6"/>
      <c r="I113" s="6"/>
      <c r="J113" s="21"/>
      <c r="K113" s="22" t="str">
        <f aca="false">IF($C113="","",IF(OR($H113="",$H113="Not reviewed"),"Not reviewed",IF(AND($H113&lt;&gt;"Not applicable",$G113=""),"Rate the risk to YOUR project",IF(AND($H113&lt;&gt;"Not applicable",$F113=""),"Which clause is it in your contract?",IF($I113="","No reviewer named",IF(AND($H113="Reviewed - change requested",$J113=""),"Say what change you want",IF(AND($H113="Change refused - risk accepted",$J113=""),"A risk accepted with nothing written down",IF(AND($H113="Not applicable",$J113=""),"Say why it does not apply",""))))))))</f>
        <v>Not reviewed</v>
      </c>
    </row>
    <row r="114" customFormat="false" ht="45.75" hidden="false" customHeight="true" outlineLevel="0" collapsed="false">
      <c r="B114" s="16" t="s">
        <v>305</v>
      </c>
      <c r="C114" s="17" t="s">
        <v>306</v>
      </c>
      <c r="D114" s="18" t="s">
        <v>307</v>
      </c>
      <c r="E114" s="19" t="s">
        <v>308</v>
      </c>
      <c r="F114" s="20"/>
      <c r="G114" s="20"/>
      <c r="H114" s="6"/>
      <c r="I114" s="6"/>
      <c r="J114" s="21"/>
      <c r="K114" s="22" t="str">
        <f aca="false">IF($C114="","",IF(OR($H114="",$H114="Not reviewed"),"Not reviewed",IF(AND($H114&lt;&gt;"Not applicable",$G114=""),"Rate the risk to YOUR project",IF(AND($H114&lt;&gt;"Not applicable",$F114=""),"Which clause is it in your contract?",IF($I114="","No reviewer named",IF(AND($H114="Reviewed - change requested",$J114=""),"Say what change you want",IF(AND($H114="Change refused - risk accepted",$J114=""),"A risk accepted with nothing written down",IF(AND($H114="Not applicable",$J114=""),"Say why it does not apply",""))))))))</f>
        <v>Not reviewed</v>
      </c>
    </row>
    <row r="115" customFormat="false" ht="19.5" hidden="false" customHeight="true" outlineLevel="0" collapsed="false">
      <c r="B115" s="23" t="s">
        <v>74</v>
      </c>
      <c r="C115" s="23"/>
      <c r="D115" s="24" t="str">
        <f aca="false">IF((COUNTBLANK($H$111:$H$114)+COUNTIF($H$111:$H$114,"Not reviewed"))&gt;0,"NOT REVIEWED - "&amp;(COUNTBLANK($H$111:$H$114)+COUNTIF($H$111:$H$114,"Not reviewed"))&amp;" of 4 check(s) not yet read",IF((COUNTIFS($G$111:$G$114,"Critical",$H$111:$H$114,"Reviewed - change requested")+COUNTIFS($G$111:$G$114,"High",$H$111:$H$114,"Reviewed - change requested"))&gt;0,"OPEN - "&amp;(COUNTIFS($G$111:$G$114,"Critical",$H$111:$H$114,"Reviewed - change requested")+COUNTIFS($G$111:$G$114,"High",$H$111:$H$114,"Reviewed - change requested"))&amp;" critical or high change(s) requested and not answered",IF(COUNTIF($H$111:$H$114,"Change refused - risk accepted")&gt;0,"REVIEWED - "&amp;COUNTIF($H$111:$H$114,"Change refused - risk accepted")&amp;" risk(s) accepted without a change","REVIEWED - every check closed")))</f>
        <v>NOT REVIEWED - 4 of 4 check(s) not yet read</v>
      </c>
      <c r="E115" s="24"/>
      <c r="F115" s="25" t="s">
        <v>75</v>
      </c>
      <c r="G115" s="26" t="n">
        <f aca="false">IFERROR((4-(COUNTBLANK($H$111:$H$114)+COUNTIF($H$111:$H$114,"Not reviewed")))/4,0)</f>
        <v>0</v>
      </c>
      <c r="H115" s="25" t="s">
        <v>76</v>
      </c>
      <c r="I115" s="26" t="n">
        <f aca="false">IFERROR((COUNTIF($H$111:$H$114,"Reviewed - acceptable")+COUNTIF($H$111:$H$114,"Change agreed")+COUNTIF($H$111:$H$114,"Change refused - risk accepted")+COUNTIF($H$111:$H$114,"Not applicable"))/4,0)</f>
        <v>0</v>
      </c>
      <c r="J115" s="27"/>
      <c r="K115" s="27"/>
    </row>
    <row r="117" customFormat="false" ht="18.75" hidden="false" customHeight="true" outlineLevel="0" collapsed="false">
      <c r="B117" s="28" t="s">
        <v>309</v>
      </c>
      <c r="C117" s="28"/>
      <c r="D117" s="28"/>
      <c r="E117" s="28"/>
      <c r="F117" s="28"/>
      <c r="G117" s="28"/>
      <c r="H117" s="28"/>
      <c r="I117" s="28"/>
      <c r="J117" s="28"/>
      <c r="K117" s="28"/>
    </row>
    <row r="118" customFormat="false" ht="22.5" hidden="false" customHeight="true" outlineLevel="0" collapsed="false">
      <c r="B118" s="15" t="s">
        <v>48</v>
      </c>
      <c r="C118" s="15" t="s">
        <v>49</v>
      </c>
      <c r="D118" s="15" t="s">
        <v>50</v>
      </c>
      <c r="E118" s="15" t="s">
        <v>51</v>
      </c>
      <c r="F118" s="15" t="s">
        <v>52</v>
      </c>
      <c r="G118" s="15" t="s">
        <v>53</v>
      </c>
      <c r="H118" s="15" t="s">
        <v>54</v>
      </c>
      <c r="I118" s="15" t="s">
        <v>55</v>
      </c>
      <c r="J118" s="15" t="s">
        <v>56</v>
      </c>
      <c r="K118" s="15" t="s">
        <v>57</v>
      </c>
    </row>
    <row r="119" customFormat="false" ht="45.75" hidden="false" customHeight="true" outlineLevel="0" collapsed="false">
      <c r="B119" s="16" t="s">
        <v>310</v>
      </c>
      <c r="C119" s="17" t="s">
        <v>311</v>
      </c>
      <c r="D119" s="18" t="s">
        <v>312</v>
      </c>
      <c r="E119" s="19" t="s">
        <v>313</v>
      </c>
      <c r="F119" s="20"/>
      <c r="G119" s="20"/>
      <c r="H119" s="6"/>
      <c r="I119" s="6"/>
      <c r="J119" s="21"/>
      <c r="K119" s="22" t="str">
        <f aca="false">IF($C119="","",IF(OR($H119="",$H119="Not reviewed"),"Not reviewed",IF(AND($H119&lt;&gt;"Not applicable",$G119=""),"Rate the risk to YOUR project",IF(AND($H119&lt;&gt;"Not applicable",$F119=""),"Which clause is it in your contract?",IF($I119="","No reviewer named",IF(AND($H119="Reviewed - change requested",$J119=""),"Say what change you want",IF(AND($H119="Change refused - risk accepted",$J119=""),"A risk accepted with nothing written down",IF(AND($H119="Not applicable",$J119=""),"Say why it does not apply",""))))))))</f>
        <v>Not reviewed</v>
      </c>
    </row>
    <row r="120" customFormat="false" ht="45.75" hidden="false" customHeight="true" outlineLevel="0" collapsed="false">
      <c r="B120" s="16" t="s">
        <v>314</v>
      </c>
      <c r="C120" s="17" t="s">
        <v>315</v>
      </c>
      <c r="D120" s="18" t="s">
        <v>316</v>
      </c>
      <c r="E120" s="19" t="s">
        <v>317</v>
      </c>
      <c r="F120" s="20"/>
      <c r="G120" s="20"/>
      <c r="H120" s="6"/>
      <c r="I120" s="6"/>
      <c r="J120" s="21"/>
      <c r="K120" s="22" t="str">
        <f aca="false">IF($C120="","",IF(OR($H120="",$H120="Not reviewed"),"Not reviewed",IF(AND($H120&lt;&gt;"Not applicable",$G120=""),"Rate the risk to YOUR project",IF(AND($H120&lt;&gt;"Not applicable",$F120=""),"Which clause is it in your contract?",IF($I120="","No reviewer named",IF(AND($H120="Reviewed - change requested",$J120=""),"Say what change you want",IF(AND($H120="Change refused - risk accepted",$J120=""),"A risk accepted with nothing written down",IF(AND($H120="Not applicable",$J120=""),"Say why it does not apply",""))))))))</f>
        <v>Not reviewed</v>
      </c>
    </row>
    <row r="121" customFormat="false" ht="45.75" hidden="false" customHeight="true" outlineLevel="0" collapsed="false">
      <c r="B121" s="16" t="s">
        <v>318</v>
      </c>
      <c r="C121" s="17" t="s">
        <v>319</v>
      </c>
      <c r="D121" s="18" t="s">
        <v>320</v>
      </c>
      <c r="E121" s="19" t="s">
        <v>321</v>
      </c>
      <c r="F121" s="20"/>
      <c r="G121" s="20"/>
      <c r="H121" s="6"/>
      <c r="I121" s="6"/>
      <c r="J121" s="21"/>
      <c r="K121" s="22" t="str">
        <f aca="false">IF($C121="","",IF(OR($H121="",$H121="Not reviewed"),"Not reviewed",IF(AND($H121&lt;&gt;"Not applicable",$G121=""),"Rate the risk to YOUR project",IF(AND($H121&lt;&gt;"Not applicable",$F121=""),"Which clause is it in your contract?",IF($I121="","No reviewer named",IF(AND($H121="Reviewed - change requested",$J121=""),"Say what change you want",IF(AND($H121="Change refused - risk accepted",$J121=""),"A risk accepted with nothing written down",IF(AND($H121="Not applicable",$J121=""),"Say why it does not apply",""))))))))</f>
        <v>Not reviewed</v>
      </c>
    </row>
    <row r="122" customFormat="false" ht="45.75" hidden="false" customHeight="true" outlineLevel="0" collapsed="false">
      <c r="B122" s="16" t="s">
        <v>322</v>
      </c>
      <c r="C122" s="17" t="s">
        <v>323</v>
      </c>
      <c r="D122" s="18" t="s">
        <v>324</v>
      </c>
      <c r="E122" s="19" t="s">
        <v>325</v>
      </c>
      <c r="F122" s="20"/>
      <c r="G122" s="20"/>
      <c r="H122" s="6"/>
      <c r="I122" s="6"/>
      <c r="J122" s="21"/>
      <c r="K122" s="22" t="str">
        <f aca="false">IF($C122="","",IF(OR($H122="",$H122="Not reviewed"),"Not reviewed",IF(AND($H122&lt;&gt;"Not applicable",$G122=""),"Rate the risk to YOUR project",IF(AND($H122&lt;&gt;"Not applicable",$F122=""),"Which clause is it in your contract?",IF($I122="","No reviewer named",IF(AND($H122="Reviewed - change requested",$J122=""),"Say what change you want",IF(AND($H122="Change refused - risk accepted",$J122=""),"A risk accepted with nothing written down",IF(AND($H122="Not applicable",$J122=""),"Say why it does not apply",""))))))))</f>
        <v>Not reviewed</v>
      </c>
    </row>
    <row r="123" customFormat="false" ht="19.5" hidden="false" customHeight="true" outlineLevel="0" collapsed="false">
      <c r="B123" s="23" t="s">
        <v>74</v>
      </c>
      <c r="C123" s="23"/>
      <c r="D123" s="24" t="str">
        <f aca="false">IF((COUNTBLANK($H$119:$H$122)+COUNTIF($H$119:$H$122,"Not reviewed"))&gt;0,"NOT REVIEWED - "&amp;(COUNTBLANK($H$119:$H$122)+COUNTIF($H$119:$H$122,"Not reviewed"))&amp;" of 4 check(s) not yet read",IF((COUNTIFS($G$119:$G$122,"Critical",$H$119:$H$122,"Reviewed - change requested")+COUNTIFS($G$119:$G$122,"High",$H$119:$H$122,"Reviewed - change requested"))&gt;0,"OPEN - "&amp;(COUNTIFS($G$119:$G$122,"Critical",$H$119:$H$122,"Reviewed - change requested")+COUNTIFS($G$119:$G$122,"High",$H$119:$H$122,"Reviewed - change requested"))&amp;" critical or high change(s) requested and not answered",IF(COUNTIF($H$119:$H$122,"Change refused - risk accepted")&gt;0,"REVIEWED - "&amp;COUNTIF($H$119:$H$122,"Change refused - risk accepted")&amp;" risk(s) accepted without a change","REVIEWED - every check closed")))</f>
        <v>NOT REVIEWED - 4 of 4 check(s) not yet read</v>
      </c>
      <c r="E123" s="24"/>
      <c r="F123" s="25" t="s">
        <v>75</v>
      </c>
      <c r="G123" s="26" t="n">
        <f aca="false">IFERROR((4-(COUNTBLANK($H$119:$H$122)+COUNTIF($H$119:$H$122,"Not reviewed")))/4,0)</f>
        <v>0</v>
      </c>
      <c r="H123" s="25" t="s">
        <v>76</v>
      </c>
      <c r="I123" s="26" t="n">
        <f aca="false">IFERROR((COUNTIF($H$119:$H$122,"Reviewed - acceptable")+COUNTIF($H$119:$H$122,"Change agreed")+COUNTIF($H$119:$H$122,"Change refused - risk accepted")+COUNTIF($H$119:$H$122,"Not applicable"))/4,0)</f>
        <v>0</v>
      </c>
      <c r="J123" s="27"/>
      <c r="K123" s="27"/>
    </row>
    <row r="125" customFormat="false" ht="18.75" hidden="false" customHeight="true" outlineLevel="0" collapsed="false">
      <c r="B125" s="14" t="s">
        <v>326</v>
      </c>
      <c r="C125" s="14"/>
      <c r="D125" s="14"/>
      <c r="E125" s="14"/>
      <c r="F125" s="14"/>
      <c r="G125" s="14"/>
      <c r="H125" s="14"/>
      <c r="I125" s="14"/>
      <c r="J125" s="14"/>
      <c r="K125" s="14"/>
    </row>
    <row r="126" customFormat="false" ht="22.5" hidden="false" customHeight="true" outlineLevel="0" collapsed="false">
      <c r="B126" s="15" t="s">
        <v>48</v>
      </c>
      <c r="C126" s="15" t="s">
        <v>49</v>
      </c>
      <c r="D126" s="15" t="s">
        <v>50</v>
      </c>
      <c r="E126" s="15" t="s">
        <v>51</v>
      </c>
      <c r="F126" s="15" t="s">
        <v>52</v>
      </c>
      <c r="G126" s="15" t="s">
        <v>53</v>
      </c>
      <c r="H126" s="15" t="s">
        <v>54</v>
      </c>
      <c r="I126" s="15" t="s">
        <v>55</v>
      </c>
      <c r="J126" s="15" t="s">
        <v>56</v>
      </c>
      <c r="K126" s="15" t="s">
        <v>57</v>
      </c>
    </row>
    <row r="127" customFormat="false" ht="45.75" hidden="false" customHeight="true" outlineLevel="0" collapsed="false">
      <c r="B127" s="16" t="s">
        <v>327</v>
      </c>
      <c r="C127" s="17" t="s">
        <v>328</v>
      </c>
      <c r="D127" s="18" t="s">
        <v>329</v>
      </c>
      <c r="E127" s="19" t="s">
        <v>330</v>
      </c>
      <c r="F127" s="20"/>
      <c r="G127" s="20"/>
      <c r="H127" s="6"/>
      <c r="I127" s="6"/>
      <c r="J127" s="21"/>
      <c r="K127" s="22" t="str">
        <f aca="false">IF($C127="","",IF(OR($H127="",$H127="Not reviewed"),"Not reviewed",IF(AND($H127&lt;&gt;"Not applicable",$G127=""),"Rate the risk to YOUR project",IF(AND($H127&lt;&gt;"Not applicable",$F127=""),"Which clause is it in your contract?",IF($I127="","No reviewer named",IF(AND($H127="Reviewed - change requested",$J127=""),"Say what change you want",IF(AND($H127="Change refused - risk accepted",$J127=""),"A risk accepted with nothing written down",IF(AND($H127="Not applicable",$J127=""),"Say why it does not apply",""))))))))</f>
        <v>Not reviewed</v>
      </c>
    </row>
    <row r="128" customFormat="false" ht="45.75" hidden="false" customHeight="true" outlineLevel="0" collapsed="false">
      <c r="B128" s="16" t="s">
        <v>331</v>
      </c>
      <c r="C128" s="17" t="s">
        <v>332</v>
      </c>
      <c r="D128" s="18" t="s">
        <v>333</v>
      </c>
      <c r="E128" s="19" t="s">
        <v>334</v>
      </c>
      <c r="F128" s="20"/>
      <c r="G128" s="20"/>
      <c r="H128" s="6"/>
      <c r="I128" s="6"/>
      <c r="J128" s="21"/>
      <c r="K128" s="22" t="str">
        <f aca="false">IF($C128="","",IF(OR($H128="",$H128="Not reviewed"),"Not reviewed",IF(AND($H128&lt;&gt;"Not applicable",$G128=""),"Rate the risk to YOUR project",IF(AND($H128&lt;&gt;"Not applicable",$F128=""),"Which clause is it in your contract?",IF($I128="","No reviewer named",IF(AND($H128="Reviewed - change requested",$J128=""),"Say what change you want",IF(AND($H128="Change refused - risk accepted",$J128=""),"A risk accepted with nothing written down",IF(AND($H128="Not applicable",$J128=""),"Say why it does not apply",""))))))))</f>
        <v>Not reviewed</v>
      </c>
    </row>
    <row r="129" customFormat="false" ht="45.75" hidden="false" customHeight="true" outlineLevel="0" collapsed="false">
      <c r="B129" s="16" t="s">
        <v>335</v>
      </c>
      <c r="C129" s="17" t="s">
        <v>336</v>
      </c>
      <c r="D129" s="18" t="s">
        <v>337</v>
      </c>
      <c r="E129" s="19" t="s">
        <v>338</v>
      </c>
      <c r="F129" s="20"/>
      <c r="G129" s="20"/>
      <c r="H129" s="6"/>
      <c r="I129" s="6"/>
      <c r="J129" s="21"/>
      <c r="K129" s="22" t="str">
        <f aca="false">IF($C129="","",IF(OR($H129="",$H129="Not reviewed"),"Not reviewed",IF(AND($H129&lt;&gt;"Not applicable",$G129=""),"Rate the risk to YOUR project",IF(AND($H129&lt;&gt;"Not applicable",$F129=""),"Which clause is it in your contract?",IF($I129="","No reviewer named",IF(AND($H129="Reviewed - change requested",$J129=""),"Say what change you want",IF(AND($H129="Change refused - risk accepted",$J129=""),"A risk accepted with nothing written down",IF(AND($H129="Not applicable",$J129=""),"Say why it does not apply",""))))))))</f>
        <v>Not reviewed</v>
      </c>
    </row>
    <row r="130" customFormat="false" ht="45.75" hidden="false" customHeight="true" outlineLevel="0" collapsed="false">
      <c r="B130" s="16" t="s">
        <v>339</v>
      </c>
      <c r="C130" s="17" t="s">
        <v>340</v>
      </c>
      <c r="D130" s="18" t="s">
        <v>341</v>
      </c>
      <c r="E130" s="19" t="s">
        <v>342</v>
      </c>
      <c r="F130" s="20"/>
      <c r="G130" s="20"/>
      <c r="H130" s="6"/>
      <c r="I130" s="6"/>
      <c r="J130" s="21"/>
      <c r="K130" s="22" t="str">
        <f aca="false">IF($C130="","",IF(OR($H130="",$H130="Not reviewed"),"Not reviewed",IF(AND($H130&lt;&gt;"Not applicable",$G130=""),"Rate the risk to YOUR project",IF(AND($H130&lt;&gt;"Not applicable",$F130=""),"Which clause is it in your contract?",IF($I130="","No reviewer named",IF(AND($H130="Reviewed - change requested",$J130=""),"Say what change you want",IF(AND($H130="Change refused - risk accepted",$J130=""),"A risk accepted with nothing written down",IF(AND($H130="Not applicable",$J130=""),"Say why it does not apply",""))))))))</f>
        <v>Not reviewed</v>
      </c>
    </row>
    <row r="131" customFormat="false" ht="19.5" hidden="false" customHeight="true" outlineLevel="0" collapsed="false">
      <c r="B131" s="23" t="s">
        <v>74</v>
      </c>
      <c r="C131" s="23"/>
      <c r="D131" s="24" t="str">
        <f aca="false">IF((COUNTBLANK($H$127:$H$130)+COUNTIF($H$127:$H$130,"Not reviewed"))&gt;0,"NOT REVIEWED - "&amp;(COUNTBLANK($H$127:$H$130)+COUNTIF($H$127:$H$130,"Not reviewed"))&amp;" of 4 check(s) not yet read",IF((COUNTIFS($G$127:$G$130,"Critical",$H$127:$H$130,"Reviewed - change requested")+COUNTIFS($G$127:$G$130,"High",$H$127:$H$130,"Reviewed - change requested"))&gt;0,"OPEN - "&amp;(COUNTIFS($G$127:$G$130,"Critical",$H$127:$H$130,"Reviewed - change requested")+COUNTIFS($G$127:$G$130,"High",$H$127:$H$130,"Reviewed - change requested"))&amp;" critical or high change(s) requested and not answered",IF(COUNTIF($H$127:$H$130,"Change refused - risk accepted")&gt;0,"REVIEWED - "&amp;COUNTIF($H$127:$H$130,"Change refused - risk accepted")&amp;" risk(s) accepted without a change","REVIEWED - every check closed")))</f>
        <v>NOT REVIEWED - 4 of 4 check(s) not yet read</v>
      </c>
      <c r="E131" s="24"/>
      <c r="F131" s="25" t="s">
        <v>75</v>
      </c>
      <c r="G131" s="26" t="n">
        <f aca="false">IFERROR((4-(COUNTBLANK($H$127:$H$130)+COUNTIF($H$127:$H$130,"Not reviewed")))/4,0)</f>
        <v>0</v>
      </c>
      <c r="H131" s="25" t="s">
        <v>76</v>
      </c>
      <c r="I131" s="26" t="n">
        <f aca="false">IFERROR((COUNTIF($H$127:$H$130,"Reviewed - acceptable")+COUNTIF($H$127:$H$130,"Change agreed")+COUNTIF($H$127:$H$130,"Change refused - risk accepted")+COUNTIF($H$127:$H$130,"Not applicable"))/4,0)</f>
        <v>0</v>
      </c>
      <c r="J131" s="27"/>
      <c r="K131" s="27"/>
    </row>
    <row r="133" customFormat="false" ht="27.75" hidden="false" customHeight="true" outlineLevel="0" collapsed="false">
      <c r="B133" s="7" t="s">
        <v>343</v>
      </c>
      <c r="C133" s="7"/>
      <c r="D133" s="7"/>
      <c r="E133" s="7"/>
      <c r="F133" s="7"/>
      <c r="G133" s="7"/>
      <c r="H133" s="7"/>
      <c r="I133" s="7"/>
      <c r="J133" s="7"/>
      <c r="K133" s="7"/>
    </row>
    <row r="135" customFormat="false" ht="18" hidden="false" customHeight="true" outlineLevel="0" collapsed="false">
      <c r="B135" s="12" t="s">
        <v>44</v>
      </c>
      <c r="C135" s="12"/>
      <c r="D135" s="12"/>
      <c r="E135" s="12"/>
      <c r="F135" s="12"/>
      <c r="G135" s="12"/>
      <c r="H135" s="12"/>
      <c r="I135" s="12"/>
      <c r="J135" s="12"/>
      <c r="K135" s="12"/>
    </row>
  </sheetData>
  <mergeCells count="51">
    <mergeCell ref="B1:K1"/>
    <mergeCell ref="B2:K2"/>
    <mergeCell ref="B3:K3"/>
    <mergeCell ref="B4:K4"/>
    <mergeCell ref="B6:K6"/>
    <mergeCell ref="B12:C12"/>
    <mergeCell ref="D12:E12"/>
    <mergeCell ref="B14:K14"/>
    <mergeCell ref="B20:C20"/>
    <mergeCell ref="D20:E20"/>
    <mergeCell ref="B22:K22"/>
    <mergeCell ref="B30:C30"/>
    <mergeCell ref="D30:E30"/>
    <mergeCell ref="B32:K32"/>
    <mergeCell ref="B40:C40"/>
    <mergeCell ref="D40:E40"/>
    <mergeCell ref="B42:K42"/>
    <mergeCell ref="B49:C49"/>
    <mergeCell ref="D49:E49"/>
    <mergeCell ref="B51:K51"/>
    <mergeCell ref="B58:C58"/>
    <mergeCell ref="D58:E58"/>
    <mergeCell ref="B60:K60"/>
    <mergeCell ref="B66:C66"/>
    <mergeCell ref="D66:E66"/>
    <mergeCell ref="B68:K68"/>
    <mergeCell ref="B74:C74"/>
    <mergeCell ref="D74:E74"/>
    <mergeCell ref="B76:K76"/>
    <mergeCell ref="B82:C82"/>
    <mergeCell ref="D82:E82"/>
    <mergeCell ref="B84:K84"/>
    <mergeCell ref="B91:C91"/>
    <mergeCell ref="D91:E91"/>
    <mergeCell ref="B93:K93"/>
    <mergeCell ref="B99:C99"/>
    <mergeCell ref="D99:E99"/>
    <mergeCell ref="B101:K101"/>
    <mergeCell ref="B107:C107"/>
    <mergeCell ref="D107:E107"/>
    <mergeCell ref="B109:K109"/>
    <mergeCell ref="B115:C115"/>
    <mergeCell ref="D115:E115"/>
    <mergeCell ref="B117:K117"/>
    <mergeCell ref="B123:C123"/>
    <mergeCell ref="D123:E123"/>
    <mergeCell ref="B125:K125"/>
    <mergeCell ref="B131:C131"/>
    <mergeCell ref="D131:E131"/>
    <mergeCell ref="B133:K133"/>
    <mergeCell ref="B135:K135"/>
  </mergeCells>
  <conditionalFormatting sqref="B3:K3">
    <cfRule type="expression" priority="2" aboveAverage="0" equalAverage="0" bottom="0" percent="0" rank="0" text="" dxfId="0">
      <formula>LEN($B$3)&gt;0</formula>
    </cfRule>
  </conditionalFormatting>
  <conditionalFormatting sqref="H8:H11">
    <cfRule type="expression" priority="3" aboveAverage="0" equalAverage="0" bottom="0" percent="0" rank="0" text="" dxfId="1">
      <formula>OR($H8="Reviewed - acceptable",$H8="Change agreed")</formula>
    </cfRule>
    <cfRule type="expression" priority="4" aboveAverage="0" equalAverage="0" bottom="0" percent="0" rank="0" text="" dxfId="2">
      <formula>$H8="Reviewed - change requested"</formula>
    </cfRule>
    <cfRule type="expression" priority="5" aboveAverage="0" equalAverage="0" bottom="0" percent="0" rank="0" text="" dxfId="3">
      <formula>$H8="Change refused - risk accepted"</formula>
    </cfRule>
  </conditionalFormatting>
  <conditionalFormatting sqref="G8:G11">
    <cfRule type="expression" priority="6" aboveAverage="0" equalAverage="0" bottom="0" percent="0" rank="0" text="" dxfId="3">
      <formula>OR($G8="Critical",$G8="High")</formula>
    </cfRule>
  </conditionalFormatting>
  <conditionalFormatting sqref="H16:H19">
    <cfRule type="expression" priority="7" aboveAverage="0" equalAverage="0" bottom="0" percent="0" rank="0" text="" dxfId="1">
      <formula>OR($H16="Reviewed - acceptable",$H16="Change agreed")</formula>
    </cfRule>
    <cfRule type="expression" priority="8" aboveAverage="0" equalAverage="0" bottom="0" percent="0" rank="0" text="" dxfId="2">
      <formula>$H16="Reviewed - change requested"</formula>
    </cfRule>
    <cfRule type="expression" priority="9" aboveAverage="0" equalAverage="0" bottom="0" percent="0" rank="0" text="" dxfId="3">
      <formula>$H16="Change refused - risk accepted"</formula>
    </cfRule>
  </conditionalFormatting>
  <conditionalFormatting sqref="G16:G19">
    <cfRule type="expression" priority="10" aboveAverage="0" equalAverage="0" bottom="0" percent="0" rank="0" text="" dxfId="3">
      <formula>OR($G16="Critical",$G16="High")</formula>
    </cfRule>
  </conditionalFormatting>
  <conditionalFormatting sqref="H24:H29">
    <cfRule type="expression" priority="11" aboveAverage="0" equalAverage="0" bottom="0" percent="0" rank="0" text="" dxfId="1">
      <formula>OR($H24="Reviewed - acceptable",$H24="Change agreed")</formula>
    </cfRule>
    <cfRule type="expression" priority="12" aboveAverage="0" equalAverage="0" bottom="0" percent="0" rank="0" text="" dxfId="2">
      <formula>$H24="Reviewed - change requested"</formula>
    </cfRule>
    <cfRule type="expression" priority="13" aboveAverage="0" equalAverage="0" bottom="0" percent="0" rank="0" text="" dxfId="3">
      <formula>$H24="Change refused - risk accepted"</formula>
    </cfRule>
  </conditionalFormatting>
  <conditionalFormatting sqref="G24:G29">
    <cfRule type="expression" priority="14" aboveAverage="0" equalAverage="0" bottom="0" percent="0" rank="0" text="" dxfId="3">
      <formula>OR($G24="Critical",$G24="High")</formula>
    </cfRule>
  </conditionalFormatting>
  <conditionalFormatting sqref="H34:H39">
    <cfRule type="expression" priority="15" aboveAverage="0" equalAverage="0" bottom="0" percent="0" rank="0" text="" dxfId="1">
      <formula>OR($H34="Reviewed - acceptable",$H34="Change agreed")</formula>
    </cfRule>
    <cfRule type="expression" priority="16" aboveAverage="0" equalAverage="0" bottom="0" percent="0" rank="0" text="" dxfId="2">
      <formula>$H34="Reviewed - change requested"</formula>
    </cfRule>
    <cfRule type="expression" priority="17" aboveAverage="0" equalAverage="0" bottom="0" percent="0" rank="0" text="" dxfId="3">
      <formula>$H34="Change refused - risk accepted"</formula>
    </cfRule>
  </conditionalFormatting>
  <conditionalFormatting sqref="G34:G39">
    <cfRule type="expression" priority="18" aboveAverage="0" equalAverage="0" bottom="0" percent="0" rank="0" text="" dxfId="3">
      <formula>OR($G34="Critical",$G34="High")</formula>
    </cfRule>
  </conditionalFormatting>
  <conditionalFormatting sqref="H44:H48">
    <cfRule type="expression" priority="19" aboveAverage="0" equalAverage="0" bottom="0" percent="0" rank="0" text="" dxfId="1">
      <formula>OR($H44="Reviewed - acceptable",$H44="Change agreed")</formula>
    </cfRule>
    <cfRule type="expression" priority="20" aboveAverage="0" equalAverage="0" bottom="0" percent="0" rank="0" text="" dxfId="2">
      <formula>$H44="Reviewed - change requested"</formula>
    </cfRule>
    <cfRule type="expression" priority="21" aboveAverage="0" equalAverage="0" bottom="0" percent="0" rank="0" text="" dxfId="3">
      <formula>$H44="Change refused - risk accepted"</formula>
    </cfRule>
  </conditionalFormatting>
  <conditionalFormatting sqref="G44:G48">
    <cfRule type="expression" priority="22" aboveAverage="0" equalAverage="0" bottom="0" percent="0" rank="0" text="" dxfId="3">
      <formula>OR($G44="Critical",$G44="High")</formula>
    </cfRule>
  </conditionalFormatting>
  <conditionalFormatting sqref="H53:H57">
    <cfRule type="expression" priority="23" aboveAverage="0" equalAverage="0" bottom="0" percent="0" rank="0" text="" dxfId="1">
      <formula>OR($H53="Reviewed - acceptable",$H53="Change agreed")</formula>
    </cfRule>
    <cfRule type="expression" priority="24" aboveAverage="0" equalAverage="0" bottom="0" percent="0" rank="0" text="" dxfId="2">
      <formula>$H53="Reviewed - change requested"</formula>
    </cfRule>
    <cfRule type="expression" priority="25" aboveAverage="0" equalAverage="0" bottom="0" percent="0" rank="0" text="" dxfId="3">
      <formula>$H53="Change refused - risk accepted"</formula>
    </cfRule>
  </conditionalFormatting>
  <conditionalFormatting sqref="G53:G57">
    <cfRule type="expression" priority="26" aboveAverage="0" equalAverage="0" bottom="0" percent="0" rank="0" text="" dxfId="3">
      <formula>OR($G53="Critical",$G53="High")</formula>
    </cfRule>
  </conditionalFormatting>
  <conditionalFormatting sqref="H62:H65">
    <cfRule type="expression" priority="27" aboveAverage="0" equalAverage="0" bottom="0" percent="0" rank="0" text="" dxfId="1">
      <formula>OR($H62="Reviewed - acceptable",$H62="Change agreed")</formula>
    </cfRule>
    <cfRule type="expression" priority="28" aboveAverage="0" equalAverage="0" bottom="0" percent="0" rank="0" text="" dxfId="2">
      <formula>$H62="Reviewed - change requested"</formula>
    </cfRule>
    <cfRule type="expression" priority="29" aboveAverage="0" equalAverage="0" bottom="0" percent="0" rank="0" text="" dxfId="3">
      <formula>$H62="Change refused - risk accepted"</formula>
    </cfRule>
  </conditionalFormatting>
  <conditionalFormatting sqref="G62:G65">
    <cfRule type="expression" priority="30" aboveAverage="0" equalAverage="0" bottom="0" percent="0" rank="0" text="" dxfId="3">
      <formula>OR($G62="Critical",$G62="High")</formula>
    </cfRule>
  </conditionalFormatting>
  <conditionalFormatting sqref="H70:H73">
    <cfRule type="expression" priority="31" aboveAverage="0" equalAverage="0" bottom="0" percent="0" rank="0" text="" dxfId="1">
      <formula>OR($H70="Reviewed - acceptable",$H70="Change agreed")</formula>
    </cfRule>
    <cfRule type="expression" priority="32" aboveAverage="0" equalAverage="0" bottom="0" percent="0" rank="0" text="" dxfId="2">
      <formula>$H70="Reviewed - change requested"</formula>
    </cfRule>
    <cfRule type="expression" priority="33" aboveAverage="0" equalAverage="0" bottom="0" percent="0" rank="0" text="" dxfId="3">
      <formula>$H70="Change refused - risk accepted"</formula>
    </cfRule>
  </conditionalFormatting>
  <conditionalFormatting sqref="G70:G73">
    <cfRule type="expression" priority="34" aboveAverage="0" equalAverage="0" bottom="0" percent="0" rank="0" text="" dxfId="3">
      <formula>OR($G70="Critical",$G70="High")</formula>
    </cfRule>
  </conditionalFormatting>
  <conditionalFormatting sqref="H78:H81">
    <cfRule type="expression" priority="35" aboveAverage="0" equalAverage="0" bottom="0" percent="0" rank="0" text="" dxfId="1">
      <formula>OR($H78="Reviewed - acceptable",$H78="Change agreed")</formula>
    </cfRule>
    <cfRule type="expression" priority="36" aboveAverage="0" equalAverage="0" bottom="0" percent="0" rank="0" text="" dxfId="2">
      <formula>$H78="Reviewed - change requested"</formula>
    </cfRule>
    <cfRule type="expression" priority="37" aboveAverage="0" equalAverage="0" bottom="0" percent="0" rank="0" text="" dxfId="3">
      <formula>$H78="Change refused - risk accepted"</formula>
    </cfRule>
  </conditionalFormatting>
  <conditionalFormatting sqref="G78:G81">
    <cfRule type="expression" priority="38" aboveAverage="0" equalAverage="0" bottom="0" percent="0" rank="0" text="" dxfId="3">
      <formula>OR($G78="Critical",$G78="High")</formula>
    </cfRule>
  </conditionalFormatting>
  <conditionalFormatting sqref="H86:H90">
    <cfRule type="expression" priority="39" aboveAverage="0" equalAverage="0" bottom="0" percent="0" rank="0" text="" dxfId="1">
      <formula>OR($H86="Reviewed - acceptable",$H86="Change agreed")</formula>
    </cfRule>
    <cfRule type="expression" priority="40" aboveAverage="0" equalAverage="0" bottom="0" percent="0" rank="0" text="" dxfId="2">
      <formula>$H86="Reviewed - change requested"</formula>
    </cfRule>
    <cfRule type="expression" priority="41" aboveAverage="0" equalAverage="0" bottom="0" percent="0" rank="0" text="" dxfId="3">
      <formula>$H86="Change refused - risk accepted"</formula>
    </cfRule>
  </conditionalFormatting>
  <conditionalFormatting sqref="G86:G90">
    <cfRule type="expression" priority="42" aboveAverage="0" equalAverage="0" bottom="0" percent="0" rank="0" text="" dxfId="3">
      <formula>OR($G86="Critical",$G86="High")</formula>
    </cfRule>
  </conditionalFormatting>
  <conditionalFormatting sqref="H95:H98">
    <cfRule type="expression" priority="43" aboveAverage="0" equalAverage="0" bottom="0" percent="0" rank="0" text="" dxfId="1">
      <formula>OR($H95="Reviewed - acceptable",$H95="Change agreed")</formula>
    </cfRule>
    <cfRule type="expression" priority="44" aboveAverage="0" equalAverage="0" bottom="0" percent="0" rank="0" text="" dxfId="2">
      <formula>$H95="Reviewed - change requested"</formula>
    </cfRule>
    <cfRule type="expression" priority="45" aboveAverage="0" equalAverage="0" bottom="0" percent="0" rank="0" text="" dxfId="3">
      <formula>$H95="Change refused - risk accepted"</formula>
    </cfRule>
  </conditionalFormatting>
  <conditionalFormatting sqref="G95:G98">
    <cfRule type="expression" priority="46" aboveAverage="0" equalAverage="0" bottom="0" percent="0" rank="0" text="" dxfId="3">
      <formula>OR($G95="Critical",$G95="High")</formula>
    </cfRule>
  </conditionalFormatting>
  <conditionalFormatting sqref="H103:H106">
    <cfRule type="expression" priority="47" aboveAverage="0" equalAverage="0" bottom="0" percent="0" rank="0" text="" dxfId="1">
      <formula>OR($H103="Reviewed - acceptable",$H103="Change agreed")</formula>
    </cfRule>
    <cfRule type="expression" priority="48" aboveAverage="0" equalAverage="0" bottom="0" percent="0" rank="0" text="" dxfId="2">
      <formula>$H103="Reviewed - change requested"</formula>
    </cfRule>
    <cfRule type="expression" priority="49" aboveAverage="0" equalAverage="0" bottom="0" percent="0" rank="0" text="" dxfId="3">
      <formula>$H103="Change refused - risk accepted"</formula>
    </cfRule>
  </conditionalFormatting>
  <conditionalFormatting sqref="G103:G106">
    <cfRule type="expression" priority="50" aboveAverage="0" equalAverage="0" bottom="0" percent="0" rank="0" text="" dxfId="3">
      <formula>OR($G103="Critical",$G103="High")</formula>
    </cfRule>
  </conditionalFormatting>
  <conditionalFormatting sqref="H111:H114">
    <cfRule type="expression" priority="51" aboveAverage="0" equalAverage="0" bottom="0" percent="0" rank="0" text="" dxfId="1">
      <formula>OR($H111="Reviewed - acceptable",$H111="Change agreed")</formula>
    </cfRule>
    <cfRule type="expression" priority="52" aboveAverage="0" equalAverage="0" bottom="0" percent="0" rank="0" text="" dxfId="2">
      <formula>$H111="Reviewed - change requested"</formula>
    </cfRule>
    <cfRule type="expression" priority="53" aboveAverage="0" equalAverage="0" bottom="0" percent="0" rank="0" text="" dxfId="3">
      <formula>$H111="Change refused - risk accepted"</formula>
    </cfRule>
  </conditionalFormatting>
  <conditionalFormatting sqref="G111:G114">
    <cfRule type="expression" priority="54" aboveAverage="0" equalAverage="0" bottom="0" percent="0" rank="0" text="" dxfId="3">
      <formula>OR($G111="Critical",$G111="High")</formula>
    </cfRule>
  </conditionalFormatting>
  <conditionalFormatting sqref="H119:H122">
    <cfRule type="expression" priority="55" aboveAverage="0" equalAverage="0" bottom="0" percent="0" rank="0" text="" dxfId="1">
      <formula>OR($H119="Reviewed - acceptable",$H119="Change agreed")</formula>
    </cfRule>
    <cfRule type="expression" priority="56" aboveAverage="0" equalAverage="0" bottom="0" percent="0" rank="0" text="" dxfId="2">
      <formula>$H119="Reviewed - change requested"</formula>
    </cfRule>
    <cfRule type="expression" priority="57" aboveAverage="0" equalAverage="0" bottom="0" percent="0" rank="0" text="" dxfId="3">
      <formula>$H119="Change refused - risk accepted"</formula>
    </cfRule>
  </conditionalFormatting>
  <conditionalFormatting sqref="G119:G122">
    <cfRule type="expression" priority="58" aboveAverage="0" equalAverage="0" bottom="0" percent="0" rank="0" text="" dxfId="3">
      <formula>OR($G119="Critical",$G119="High")</formula>
    </cfRule>
  </conditionalFormatting>
  <conditionalFormatting sqref="H127:H130">
    <cfRule type="expression" priority="59" aboveAverage="0" equalAverage="0" bottom="0" percent="0" rank="0" text="" dxfId="1">
      <formula>OR($H127="Reviewed - acceptable",$H127="Change agreed")</formula>
    </cfRule>
    <cfRule type="expression" priority="60" aboveAverage="0" equalAverage="0" bottom="0" percent="0" rank="0" text="" dxfId="2">
      <formula>$H127="Reviewed - change requested"</formula>
    </cfRule>
    <cfRule type="expression" priority="61" aboveAverage="0" equalAverage="0" bottom="0" percent="0" rank="0" text="" dxfId="3">
      <formula>$H127="Change refused - risk accepted"</formula>
    </cfRule>
  </conditionalFormatting>
  <conditionalFormatting sqref="G127:G130">
    <cfRule type="expression" priority="62" aboveAverage="0" equalAverage="0" bottom="0" percent="0" rank="0" text="" dxfId="3">
      <formula>OR($G127="Critical",$G127="High")</formula>
    </cfRule>
  </conditionalFormatting>
  <dataValidations count="134">
    <dataValidation allowBlank="true" errorStyle="stop" operator="between" showDropDown="false" showErrorMessage="false" showInputMessage="false" sqref="G8" type="list">
      <formula1>Lists!$B$8:$B$12</formula1>
      <formula2>0</formula2>
    </dataValidation>
    <dataValidation allowBlank="true" errorStyle="stop" operator="between" showDropDown="false" showErrorMessage="false" showInputMessage="false" sqref="H8" type="list">
      <formula1>Lists!$C$8:$C$13</formula1>
      <formula2>0</formula2>
    </dataValidation>
    <dataValidation allowBlank="true" errorStyle="stop" operator="between" showDropDown="false" showErrorMessage="false" showInputMessage="false" sqref="G9" type="list">
      <formula1>Lists!$B$8:$B$12</formula1>
      <formula2>0</formula2>
    </dataValidation>
    <dataValidation allowBlank="true" errorStyle="stop" operator="between" showDropDown="false" showErrorMessage="false" showInputMessage="false" sqref="H9" type="list">
      <formula1>Lists!$C$8:$C$13</formula1>
      <formula2>0</formula2>
    </dataValidation>
    <dataValidation allowBlank="true" errorStyle="stop" operator="between" showDropDown="false" showErrorMessage="false" showInputMessage="false" sqref="G10" type="list">
      <formula1>Lists!$B$8:$B$12</formula1>
      <formula2>0</formula2>
    </dataValidation>
    <dataValidation allowBlank="true" errorStyle="stop" operator="between" showDropDown="false" showErrorMessage="false" showInputMessage="false" sqref="H10" type="list">
      <formula1>Lists!$C$8:$C$13</formula1>
      <formula2>0</formula2>
    </dataValidation>
    <dataValidation allowBlank="true" errorStyle="stop" operator="between" showDropDown="false" showErrorMessage="false" showInputMessage="false" sqref="G11" type="list">
      <formula1>Lists!$B$8:$B$12</formula1>
      <formula2>0</formula2>
    </dataValidation>
    <dataValidation allowBlank="true" errorStyle="stop" operator="between" showDropDown="false" showErrorMessage="false" showInputMessage="false" sqref="H11" type="list">
      <formula1>Lists!$C$8:$C$13</formula1>
      <formula2>0</formula2>
    </dataValidation>
    <dataValidation allowBlank="true" errorStyle="stop" operator="between" showDropDown="false" showErrorMessage="false" showInputMessage="false" sqref="G16" type="list">
      <formula1>Lists!$B$8:$B$12</formula1>
      <formula2>0</formula2>
    </dataValidation>
    <dataValidation allowBlank="true" errorStyle="stop" operator="between" showDropDown="false" showErrorMessage="false" showInputMessage="false" sqref="H16" type="list">
      <formula1>Lists!$C$8:$C$13</formula1>
      <formula2>0</formula2>
    </dataValidation>
    <dataValidation allowBlank="true" errorStyle="stop" operator="between" showDropDown="false" showErrorMessage="false" showInputMessage="false" sqref="G17" type="list">
      <formula1>Lists!$B$8:$B$12</formula1>
      <formula2>0</formula2>
    </dataValidation>
    <dataValidation allowBlank="true" errorStyle="stop" operator="between" showDropDown="false" showErrorMessage="false" showInputMessage="false" sqref="H17" type="list">
      <formula1>Lists!$C$8:$C$13</formula1>
      <formula2>0</formula2>
    </dataValidation>
    <dataValidation allowBlank="true" errorStyle="stop" operator="between" showDropDown="false" showErrorMessage="false" showInputMessage="false" sqref="G18" type="list">
      <formula1>Lists!$B$8:$B$12</formula1>
      <formula2>0</formula2>
    </dataValidation>
    <dataValidation allowBlank="true" errorStyle="stop" operator="between" showDropDown="false" showErrorMessage="false" showInputMessage="false" sqref="H18" type="list">
      <formula1>Lists!$C$8:$C$13</formula1>
      <formula2>0</formula2>
    </dataValidation>
    <dataValidation allowBlank="true" errorStyle="stop" operator="between" showDropDown="false" showErrorMessage="false" showInputMessage="false" sqref="G19" type="list">
      <formula1>Lists!$B$8:$B$12</formula1>
      <formula2>0</formula2>
    </dataValidation>
    <dataValidation allowBlank="true" errorStyle="stop" operator="between" showDropDown="false" showErrorMessage="false" showInputMessage="false" sqref="H19" type="list">
      <formula1>Lists!$C$8:$C$13</formula1>
      <formula2>0</formula2>
    </dataValidation>
    <dataValidation allowBlank="true" errorStyle="stop" operator="between" showDropDown="false" showErrorMessage="false" showInputMessage="false" sqref="G24" type="list">
      <formula1>Lists!$B$8:$B$12</formula1>
      <formula2>0</formula2>
    </dataValidation>
    <dataValidation allowBlank="true" errorStyle="stop" operator="between" showDropDown="false" showErrorMessage="false" showInputMessage="false" sqref="H24" type="list">
      <formula1>Lists!$C$8:$C$13</formula1>
      <formula2>0</formula2>
    </dataValidation>
    <dataValidation allowBlank="true" errorStyle="stop" operator="between" showDropDown="false" showErrorMessage="false" showInputMessage="false" sqref="G25" type="list">
      <formula1>Lists!$B$8:$B$12</formula1>
      <formula2>0</formula2>
    </dataValidation>
    <dataValidation allowBlank="true" errorStyle="stop" operator="between" showDropDown="false" showErrorMessage="false" showInputMessage="false" sqref="H25" type="list">
      <formula1>Lists!$C$8:$C$13</formula1>
      <formula2>0</formula2>
    </dataValidation>
    <dataValidation allowBlank="true" errorStyle="stop" operator="between" showDropDown="false" showErrorMessage="false" showInputMessage="false" sqref="G26" type="list">
      <formula1>Lists!$B$8:$B$12</formula1>
      <formula2>0</formula2>
    </dataValidation>
    <dataValidation allowBlank="true" errorStyle="stop" operator="between" showDropDown="false" showErrorMessage="false" showInputMessage="false" sqref="H26" type="list">
      <formula1>Lists!$C$8:$C$13</formula1>
      <formula2>0</formula2>
    </dataValidation>
    <dataValidation allowBlank="true" errorStyle="stop" operator="between" showDropDown="false" showErrorMessage="false" showInputMessage="false" sqref="G27" type="list">
      <formula1>Lists!$B$8:$B$12</formula1>
      <formula2>0</formula2>
    </dataValidation>
    <dataValidation allowBlank="true" errorStyle="stop" operator="between" showDropDown="false" showErrorMessage="false" showInputMessage="false" sqref="H27" type="list">
      <formula1>Lists!$C$8:$C$13</formula1>
      <formula2>0</formula2>
    </dataValidation>
    <dataValidation allowBlank="true" errorStyle="stop" operator="between" showDropDown="false" showErrorMessage="false" showInputMessage="false" sqref="G28" type="list">
      <formula1>Lists!$B$8:$B$12</formula1>
      <formula2>0</formula2>
    </dataValidation>
    <dataValidation allowBlank="true" errorStyle="stop" operator="between" showDropDown="false" showErrorMessage="false" showInputMessage="false" sqref="H28" type="list">
      <formula1>Lists!$C$8:$C$13</formula1>
      <formula2>0</formula2>
    </dataValidation>
    <dataValidation allowBlank="true" errorStyle="stop" operator="between" showDropDown="false" showErrorMessage="false" showInputMessage="false" sqref="G29" type="list">
      <formula1>Lists!$B$8:$B$12</formula1>
      <formula2>0</formula2>
    </dataValidation>
    <dataValidation allowBlank="true" errorStyle="stop" operator="between" showDropDown="false" showErrorMessage="false" showInputMessage="false" sqref="H29" type="list">
      <formula1>Lists!$C$8:$C$13</formula1>
      <formula2>0</formula2>
    </dataValidation>
    <dataValidation allowBlank="true" errorStyle="stop" operator="between" showDropDown="false" showErrorMessage="false" showInputMessage="false" sqref="G34" type="list">
      <formula1>Lists!$B$8:$B$12</formula1>
      <formula2>0</formula2>
    </dataValidation>
    <dataValidation allowBlank="true" errorStyle="stop" operator="between" showDropDown="false" showErrorMessage="false" showInputMessage="false" sqref="H34" type="list">
      <formula1>Lists!$C$8:$C$13</formula1>
      <formula2>0</formula2>
    </dataValidation>
    <dataValidation allowBlank="true" errorStyle="stop" operator="between" showDropDown="false" showErrorMessage="false" showInputMessage="false" sqref="G35" type="list">
      <formula1>Lists!$B$8:$B$12</formula1>
      <formula2>0</formula2>
    </dataValidation>
    <dataValidation allowBlank="true" errorStyle="stop" operator="between" showDropDown="false" showErrorMessage="false" showInputMessage="false" sqref="H35" type="list">
      <formula1>Lists!$C$8:$C$13</formula1>
      <formula2>0</formula2>
    </dataValidation>
    <dataValidation allowBlank="true" errorStyle="stop" operator="between" showDropDown="false" showErrorMessage="false" showInputMessage="false" sqref="G36" type="list">
      <formula1>Lists!$B$8:$B$12</formula1>
      <formula2>0</formula2>
    </dataValidation>
    <dataValidation allowBlank="true" errorStyle="stop" operator="between" showDropDown="false" showErrorMessage="false" showInputMessage="false" sqref="H36" type="list">
      <formula1>Lists!$C$8:$C$13</formula1>
      <formula2>0</formula2>
    </dataValidation>
    <dataValidation allowBlank="true" errorStyle="stop" operator="between" showDropDown="false" showErrorMessage="false" showInputMessage="false" sqref="G37" type="list">
      <formula1>Lists!$B$8:$B$12</formula1>
      <formula2>0</formula2>
    </dataValidation>
    <dataValidation allowBlank="true" errorStyle="stop" operator="between" showDropDown="false" showErrorMessage="false" showInputMessage="false" sqref="H37" type="list">
      <formula1>Lists!$C$8:$C$13</formula1>
      <formula2>0</formula2>
    </dataValidation>
    <dataValidation allowBlank="true" errorStyle="stop" operator="between" showDropDown="false" showErrorMessage="false" showInputMessage="false" sqref="G38" type="list">
      <formula1>Lists!$B$8:$B$12</formula1>
      <formula2>0</formula2>
    </dataValidation>
    <dataValidation allowBlank="true" errorStyle="stop" operator="between" showDropDown="false" showErrorMessage="false" showInputMessage="false" sqref="H38" type="list">
      <formula1>Lists!$C$8:$C$13</formula1>
      <formula2>0</formula2>
    </dataValidation>
    <dataValidation allowBlank="true" errorStyle="stop" operator="between" showDropDown="false" showErrorMessage="false" showInputMessage="false" sqref="G39" type="list">
      <formula1>Lists!$B$8:$B$12</formula1>
      <formula2>0</formula2>
    </dataValidation>
    <dataValidation allowBlank="true" errorStyle="stop" operator="between" showDropDown="false" showErrorMessage="false" showInputMessage="false" sqref="H39" type="list">
      <formula1>Lists!$C$8:$C$13</formula1>
      <formula2>0</formula2>
    </dataValidation>
    <dataValidation allowBlank="true" errorStyle="stop" operator="between" showDropDown="false" showErrorMessage="false" showInputMessage="false" sqref="G44" type="list">
      <formula1>Lists!$B$8:$B$12</formula1>
      <formula2>0</formula2>
    </dataValidation>
    <dataValidation allowBlank="true" errorStyle="stop" operator="between" showDropDown="false" showErrorMessage="false" showInputMessage="false" sqref="H44" type="list">
      <formula1>Lists!$C$8:$C$13</formula1>
      <formula2>0</formula2>
    </dataValidation>
    <dataValidation allowBlank="true" errorStyle="stop" operator="between" showDropDown="false" showErrorMessage="false" showInputMessage="false" sqref="G45" type="list">
      <formula1>Lists!$B$8:$B$12</formula1>
      <formula2>0</formula2>
    </dataValidation>
    <dataValidation allowBlank="true" errorStyle="stop" operator="between" showDropDown="false" showErrorMessage="false" showInputMessage="false" sqref="H45" type="list">
      <formula1>Lists!$C$8:$C$13</formula1>
      <formula2>0</formula2>
    </dataValidation>
    <dataValidation allowBlank="true" errorStyle="stop" operator="between" showDropDown="false" showErrorMessage="false" showInputMessage="false" sqref="G46" type="list">
      <formula1>Lists!$B$8:$B$12</formula1>
      <formula2>0</formula2>
    </dataValidation>
    <dataValidation allowBlank="true" errorStyle="stop" operator="between" showDropDown="false" showErrorMessage="false" showInputMessage="false" sqref="H46" type="list">
      <formula1>Lists!$C$8:$C$13</formula1>
      <formula2>0</formula2>
    </dataValidation>
    <dataValidation allowBlank="true" errorStyle="stop" operator="between" showDropDown="false" showErrorMessage="false" showInputMessage="false" sqref="G47" type="list">
      <formula1>Lists!$B$8:$B$12</formula1>
      <formula2>0</formula2>
    </dataValidation>
    <dataValidation allowBlank="true" errorStyle="stop" operator="between" showDropDown="false" showErrorMessage="false" showInputMessage="false" sqref="H47" type="list">
      <formula1>Lists!$C$8:$C$13</formula1>
      <formula2>0</formula2>
    </dataValidation>
    <dataValidation allowBlank="true" errorStyle="stop" operator="between" showDropDown="false" showErrorMessage="false" showInputMessage="false" sqref="G48" type="list">
      <formula1>Lists!$B$8:$B$12</formula1>
      <formula2>0</formula2>
    </dataValidation>
    <dataValidation allowBlank="true" errorStyle="stop" operator="between" showDropDown="false" showErrorMessage="false" showInputMessage="false" sqref="H48" type="list">
      <formula1>Lists!$C$8:$C$13</formula1>
      <formula2>0</formula2>
    </dataValidation>
    <dataValidation allowBlank="true" errorStyle="stop" operator="between" showDropDown="false" showErrorMessage="false" showInputMessage="false" sqref="G53" type="list">
      <formula1>Lists!$B$8:$B$12</formula1>
      <formula2>0</formula2>
    </dataValidation>
    <dataValidation allowBlank="true" errorStyle="stop" operator="between" showDropDown="false" showErrorMessage="false" showInputMessage="false" sqref="H53" type="list">
      <formula1>Lists!$C$8:$C$13</formula1>
      <formula2>0</formula2>
    </dataValidation>
    <dataValidation allowBlank="true" errorStyle="stop" operator="between" showDropDown="false" showErrorMessage="false" showInputMessage="false" sqref="G54" type="list">
      <formula1>Lists!$B$8:$B$12</formula1>
      <formula2>0</formula2>
    </dataValidation>
    <dataValidation allowBlank="true" errorStyle="stop" operator="between" showDropDown="false" showErrorMessage="false" showInputMessage="false" sqref="H54" type="list">
      <formula1>Lists!$C$8:$C$13</formula1>
      <formula2>0</formula2>
    </dataValidation>
    <dataValidation allowBlank="true" errorStyle="stop" operator="between" showDropDown="false" showErrorMessage="false" showInputMessage="false" sqref="G55" type="list">
      <formula1>Lists!$B$8:$B$12</formula1>
      <formula2>0</formula2>
    </dataValidation>
    <dataValidation allowBlank="true" errorStyle="stop" operator="between" showDropDown="false" showErrorMessage="false" showInputMessage="false" sqref="H55" type="list">
      <formula1>Lists!$C$8:$C$13</formula1>
      <formula2>0</formula2>
    </dataValidation>
    <dataValidation allowBlank="true" errorStyle="stop" operator="between" showDropDown="false" showErrorMessage="false" showInputMessage="false" sqref="G56" type="list">
      <formula1>Lists!$B$8:$B$12</formula1>
      <formula2>0</formula2>
    </dataValidation>
    <dataValidation allowBlank="true" errorStyle="stop" operator="between" showDropDown="false" showErrorMessage="false" showInputMessage="false" sqref="H56" type="list">
      <formula1>Lists!$C$8:$C$13</formula1>
      <formula2>0</formula2>
    </dataValidation>
    <dataValidation allowBlank="true" errorStyle="stop" operator="between" showDropDown="false" showErrorMessage="false" showInputMessage="false" sqref="G57" type="list">
      <formula1>Lists!$B$8:$B$12</formula1>
      <formula2>0</formula2>
    </dataValidation>
    <dataValidation allowBlank="true" errorStyle="stop" operator="between" showDropDown="false" showErrorMessage="false" showInputMessage="false" sqref="H57" type="list">
      <formula1>Lists!$C$8:$C$13</formula1>
      <formula2>0</formula2>
    </dataValidation>
    <dataValidation allowBlank="true" errorStyle="stop" operator="between" showDropDown="false" showErrorMessage="false" showInputMessage="false" sqref="G62" type="list">
      <formula1>Lists!$B$8:$B$12</formula1>
      <formula2>0</formula2>
    </dataValidation>
    <dataValidation allowBlank="true" errorStyle="stop" operator="between" showDropDown="false" showErrorMessage="false" showInputMessage="false" sqref="H62" type="list">
      <formula1>Lists!$C$8:$C$13</formula1>
      <formula2>0</formula2>
    </dataValidation>
    <dataValidation allowBlank="true" errorStyle="stop" operator="between" showDropDown="false" showErrorMessage="false" showInputMessage="false" sqref="G63" type="list">
      <formula1>Lists!$B$8:$B$12</formula1>
      <formula2>0</formula2>
    </dataValidation>
    <dataValidation allowBlank="true" errorStyle="stop" operator="between" showDropDown="false" showErrorMessage="false" showInputMessage="false" sqref="H63" type="list">
      <formula1>Lists!$C$8:$C$13</formula1>
      <formula2>0</formula2>
    </dataValidation>
    <dataValidation allowBlank="true" errorStyle="stop" operator="between" showDropDown="false" showErrorMessage="false" showInputMessage="false" sqref="G64" type="list">
      <formula1>Lists!$B$8:$B$12</formula1>
      <formula2>0</formula2>
    </dataValidation>
    <dataValidation allowBlank="true" errorStyle="stop" operator="between" showDropDown="false" showErrorMessage="false" showInputMessage="false" sqref="H64" type="list">
      <formula1>Lists!$C$8:$C$13</formula1>
      <formula2>0</formula2>
    </dataValidation>
    <dataValidation allowBlank="true" errorStyle="stop" operator="between" showDropDown="false" showErrorMessage="false" showInputMessage="false" sqref="G65" type="list">
      <formula1>Lists!$B$8:$B$12</formula1>
      <formula2>0</formula2>
    </dataValidation>
    <dataValidation allowBlank="true" errorStyle="stop" operator="between" showDropDown="false" showErrorMessage="false" showInputMessage="false" sqref="H65" type="list">
      <formula1>Lists!$C$8:$C$13</formula1>
      <formula2>0</formula2>
    </dataValidation>
    <dataValidation allowBlank="true" errorStyle="stop" operator="between" showDropDown="false" showErrorMessage="false" showInputMessage="false" sqref="G70" type="list">
      <formula1>Lists!$B$8:$B$12</formula1>
      <formula2>0</formula2>
    </dataValidation>
    <dataValidation allowBlank="true" errorStyle="stop" operator="between" showDropDown="false" showErrorMessage="false" showInputMessage="false" sqref="H70" type="list">
      <formula1>Lists!$C$8:$C$13</formula1>
      <formula2>0</formula2>
    </dataValidation>
    <dataValidation allowBlank="true" errorStyle="stop" operator="between" showDropDown="false" showErrorMessage="false" showInputMessage="false" sqref="G71" type="list">
      <formula1>Lists!$B$8:$B$12</formula1>
      <formula2>0</formula2>
    </dataValidation>
    <dataValidation allowBlank="true" errorStyle="stop" operator="between" showDropDown="false" showErrorMessage="false" showInputMessage="false" sqref="H71" type="list">
      <formula1>Lists!$C$8:$C$13</formula1>
      <formula2>0</formula2>
    </dataValidation>
    <dataValidation allowBlank="true" errorStyle="stop" operator="between" showDropDown="false" showErrorMessage="false" showInputMessage="false" sqref="G72" type="list">
      <formula1>Lists!$B$8:$B$12</formula1>
      <formula2>0</formula2>
    </dataValidation>
    <dataValidation allowBlank="true" errorStyle="stop" operator="between" showDropDown="false" showErrorMessage="false" showInputMessage="false" sqref="H72" type="list">
      <formula1>Lists!$C$8:$C$13</formula1>
      <formula2>0</formula2>
    </dataValidation>
    <dataValidation allowBlank="true" errorStyle="stop" operator="between" showDropDown="false" showErrorMessage="false" showInputMessage="false" sqref="G73" type="list">
      <formula1>Lists!$B$8:$B$12</formula1>
      <formula2>0</formula2>
    </dataValidation>
    <dataValidation allowBlank="true" errorStyle="stop" operator="between" showDropDown="false" showErrorMessage="false" showInputMessage="false" sqref="H73" type="list">
      <formula1>Lists!$C$8:$C$13</formula1>
      <formula2>0</formula2>
    </dataValidation>
    <dataValidation allowBlank="true" errorStyle="stop" operator="between" showDropDown="false" showErrorMessage="false" showInputMessage="false" sqref="G78" type="list">
      <formula1>Lists!$B$8:$B$12</formula1>
      <formula2>0</formula2>
    </dataValidation>
    <dataValidation allowBlank="true" errorStyle="stop" operator="between" showDropDown="false" showErrorMessage="false" showInputMessage="false" sqref="H78" type="list">
      <formula1>Lists!$C$8:$C$13</formula1>
      <formula2>0</formula2>
    </dataValidation>
    <dataValidation allowBlank="true" errorStyle="stop" operator="between" showDropDown="false" showErrorMessage="false" showInputMessage="false" sqref="G79" type="list">
      <formula1>Lists!$B$8:$B$12</formula1>
      <formula2>0</formula2>
    </dataValidation>
    <dataValidation allowBlank="true" errorStyle="stop" operator="between" showDropDown="false" showErrorMessage="false" showInputMessage="false" sqref="H79" type="list">
      <formula1>Lists!$C$8:$C$13</formula1>
      <formula2>0</formula2>
    </dataValidation>
    <dataValidation allowBlank="true" errorStyle="stop" operator="between" showDropDown="false" showErrorMessage="false" showInputMessage="false" sqref="G80" type="list">
      <formula1>Lists!$B$8:$B$12</formula1>
      <formula2>0</formula2>
    </dataValidation>
    <dataValidation allowBlank="true" errorStyle="stop" operator="between" showDropDown="false" showErrorMessage="false" showInputMessage="false" sqref="H80" type="list">
      <formula1>Lists!$C$8:$C$13</formula1>
      <formula2>0</formula2>
    </dataValidation>
    <dataValidation allowBlank="true" errorStyle="stop" operator="between" showDropDown="false" showErrorMessage="false" showInputMessage="false" sqref="G81" type="list">
      <formula1>Lists!$B$8:$B$12</formula1>
      <formula2>0</formula2>
    </dataValidation>
    <dataValidation allowBlank="true" errorStyle="stop" operator="between" showDropDown="false" showErrorMessage="false" showInputMessage="false" sqref="H81" type="list">
      <formula1>Lists!$C$8:$C$13</formula1>
      <formula2>0</formula2>
    </dataValidation>
    <dataValidation allowBlank="true" errorStyle="stop" operator="between" showDropDown="false" showErrorMessage="false" showInputMessage="false" sqref="G86" type="list">
      <formula1>Lists!$B$8:$B$12</formula1>
      <formula2>0</formula2>
    </dataValidation>
    <dataValidation allowBlank="true" errorStyle="stop" operator="between" showDropDown="false" showErrorMessage="false" showInputMessage="false" sqref="H86" type="list">
      <formula1>Lists!$C$8:$C$13</formula1>
      <formula2>0</formula2>
    </dataValidation>
    <dataValidation allowBlank="true" errorStyle="stop" operator="between" showDropDown="false" showErrorMessage="false" showInputMessage="false" sqref="G87" type="list">
      <formula1>Lists!$B$8:$B$12</formula1>
      <formula2>0</formula2>
    </dataValidation>
    <dataValidation allowBlank="true" errorStyle="stop" operator="between" showDropDown="false" showErrorMessage="false" showInputMessage="false" sqref="H87" type="list">
      <formula1>Lists!$C$8:$C$13</formula1>
      <formula2>0</formula2>
    </dataValidation>
    <dataValidation allowBlank="true" errorStyle="stop" operator="between" showDropDown="false" showErrorMessage="false" showInputMessage="false" sqref="G88" type="list">
      <formula1>Lists!$B$8:$B$12</formula1>
      <formula2>0</formula2>
    </dataValidation>
    <dataValidation allowBlank="true" errorStyle="stop" operator="between" showDropDown="false" showErrorMessage="false" showInputMessage="false" sqref="H88" type="list">
      <formula1>Lists!$C$8:$C$13</formula1>
      <formula2>0</formula2>
    </dataValidation>
    <dataValidation allowBlank="true" errorStyle="stop" operator="between" showDropDown="false" showErrorMessage="false" showInputMessage="false" sqref="G89" type="list">
      <formula1>Lists!$B$8:$B$12</formula1>
      <formula2>0</formula2>
    </dataValidation>
    <dataValidation allowBlank="true" errorStyle="stop" operator="between" showDropDown="false" showErrorMessage="false" showInputMessage="false" sqref="H89" type="list">
      <formula1>Lists!$C$8:$C$13</formula1>
      <formula2>0</formula2>
    </dataValidation>
    <dataValidation allowBlank="true" errorStyle="stop" operator="between" showDropDown="false" showErrorMessage="false" showInputMessage="false" sqref="G90" type="list">
      <formula1>Lists!$B$8:$B$12</formula1>
      <formula2>0</formula2>
    </dataValidation>
    <dataValidation allowBlank="true" errorStyle="stop" operator="between" showDropDown="false" showErrorMessage="false" showInputMessage="false" sqref="H90" type="list">
      <formula1>Lists!$C$8:$C$13</formula1>
      <formula2>0</formula2>
    </dataValidation>
    <dataValidation allowBlank="true" errorStyle="stop" operator="between" showDropDown="false" showErrorMessage="false" showInputMessage="false" sqref="G95" type="list">
      <formula1>Lists!$B$8:$B$12</formula1>
      <formula2>0</formula2>
    </dataValidation>
    <dataValidation allowBlank="true" errorStyle="stop" operator="between" showDropDown="false" showErrorMessage="false" showInputMessage="false" sqref="H95" type="list">
      <formula1>Lists!$C$8:$C$13</formula1>
      <formula2>0</formula2>
    </dataValidation>
    <dataValidation allowBlank="true" errorStyle="stop" operator="between" showDropDown="false" showErrorMessage="false" showInputMessage="false" sqref="G96" type="list">
      <formula1>Lists!$B$8:$B$12</formula1>
      <formula2>0</formula2>
    </dataValidation>
    <dataValidation allowBlank="true" errorStyle="stop" operator="between" showDropDown="false" showErrorMessage="false" showInputMessage="false" sqref="H96" type="list">
      <formula1>Lists!$C$8:$C$13</formula1>
      <formula2>0</formula2>
    </dataValidation>
    <dataValidation allowBlank="true" errorStyle="stop" operator="between" showDropDown="false" showErrorMessage="false" showInputMessage="false" sqref="G97" type="list">
      <formula1>Lists!$B$8:$B$12</formula1>
      <formula2>0</formula2>
    </dataValidation>
    <dataValidation allowBlank="true" errorStyle="stop" operator="between" showDropDown="false" showErrorMessage="false" showInputMessage="false" sqref="H97" type="list">
      <formula1>Lists!$C$8:$C$13</formula1>
      <formula2>0</formula2>
    </dataValidation>
    <dataValidation allowBlank="true" errorStyle="stop" operator="between" showDropDown="false" showErrorMessage="false" showInputMessage="false" sqref="G98" type="list">
      <formula1>Lists!$B$8:$B$12</formula1>
      <formula2>0</formula2>
    </dataValidation>
    <dataValidation allowBlank="true" errorStyle="stop" operator="between" showDropDown="false" showErrorMessage="false" showInputMessage="false" sqref="H98" type="list">
      <formula1>Lists!$C$8:$C$13</formula1>
      <formula2>0</formula2>
    </dataValidation>
    <dataValidation allowBlank="true" errorStyle="stop" operator="between" showDropDown="false" showErrorMessage="false" showInputMessage="false" sqref="G103" type="list">
      <formula1>Lists!$B$8:$B$12</formula1>
      <formula2>0</formula2>
    </dataValidation>
    <dataValidation allowBlank="true" errorStyle="stop" operator="between" showDropDown="false" showErrorMessage="false" showInputMessage="false" sqref="H103" type="list">
      <formula1>Lists!$C$8:$C$13</formula1>
      <formula2>0</formula2>
    </dataValidation>
    <dataValidation allowBlank="true" errorStyle="stop" operator="between" showDropDown="false" showErrorMessage="false" showInputMessage="false" sqref="G104" type="list">
      <formula1>Lists!$B$8:$B$12</formula1>
      <formula2>0</formula2>
    </dataValidation>
    <dataValidation allowBlank="true" errorStyle="stop" operator="between" showDropDown="false" showErrorMessage="false" showInputMessage="false" sqref="H104" type="list">
      <formula1>Lists!$C$8:$C$13</formula1>
      <formula2>0</formula2>
    </dataValidation>
    <dataValidation allowBlank="true" errorStyle="stop" operator="between" showDropDown="false" showErrorMessage="false" showInputMessage="false" sqref="G105" type="list">
      <formula1>Lists!$B$8:$B$12</formula1>
      <formula2>0</formula2>
    </dataValidation>
    <dataValidation allowBlank="true" errorStyle="stop" operator="between" showDropDown="false" showErrorMessage="false" showInputMessage="false" sqref="H105" type="list">
      <formula1>Lists!$C$8:$C$13</formula1>
      <formula2>0</formula2>
    </dataValidation>
    <dataValidation allowBlank="true" errorStyle="stop" operator="between" showDropDown="false" showErrorMessage="false" showInputMessage="false" sqref="G106" type="list">
      <formula1>Lists!$B$8:$B$12</formula1>
      <formula2>0</formula2>
    </dataValidation>
    <dataValidation allowBlank="true" errorStyle="stop" operator="between" showDropDown="false" showErrorMessage="false" showInputMessage="false" sqref="H106" type="list">
      <formula1>Lists!$C$8:$C$13</formula1>
      <formula2>0</formula2>
    </dataValidation>
    <dataValidation allowBlank="true" errorStyle="stop" operator="between" showDropDown="false" showErrorMessage="false" showInputMessage="false" sqref="G111" type="list">
      <formula1>Lists!$B$8:$B$12</formula1>
      <formula2>0</formula2>
    </dataValidation>
    <dataValidation allowBlank="true" errorStyle="stop" operator="between" showDropDown="false" showErrorMessage="false" showInputMessage="false" sqref="H111" type="list">
      <formula1>Lists!$C$8:$C$13</formula1>
      <formula2>0</formula2>
    </dataValidation>
    <dataValidation allowBlank="true" errorStyle="stop" operator="between" showDropDown="false" showErrorMessage="false" showInputMessage="false" sqref="G112" type="list">
      <formula1>Lists!$B$8:$B$12</formula1>
      <formula2>0</formula2>
    </dataValidation>
    <dataValidation allowBlank="true" errorStyle="stop" operator="between" showDropDown="false" showErrorMessage="false" showInputMessage="false" sqref="H112" type="list">
      <formula1>Lists!$C$8:$C$13</formula1>
      <formula2>0</formula2>
    </dataValidation>
    <dataValidation allowBlank="true" errorStyle="stop" operator="between" showDropDown="false" showErrorMessage="false" showInputMessage="false" sqref="G113" type="list">
      <formula1>Lists!$B$8:$B$12</formula1>
      <formula2>0</formula2>
    </dataValidation>
    <dataValidation allowBlank="true" errorStyle="stop" operator="between" showDropDown="false" showErrorMessage="false" showInputMessage="false" sqref="H113" type="list">
      <formula1>Lists!$C$8:$C$13</formula1>
      <formula2>0</formula2>
    </dataValidation>
    <dataValidation allowBlank="true" errorStyle="stop" operator="between" showDropDown="false" showErrorMessage="false" showInputMessage="false" sqref="G114" type="list">
      <formula1>Lists!$B$8:$B$12</formula1>
      <formula2>0</formula2>
    </dataValidation>
    <dataValidation allowBlank="true" errorStyle="stop" operator="between" showDropDown="false" showErrorMessage="false" showInputMessage="false" sqref="H114" type="list">
      <formula1>Lists!$C$8:$C$13</formula1>
      <formula2>0</formula2>
    </dataValidation>
    <dataValidation allowBlank="true" errorStyle="stop" operator="between" showDropDown="false" showErrorMessage="false" showInputMessage="false" sqref="G119" type="list">
      <formula1>Lists!$B$8:$B$12</formula1>
      <formula2>0</formula2>
    </dataValidation>
    <dataValidation allowBlank="true" errorStyle="stop" operator="between" showDropDown="false" showErrorMessage="false" showInputMessage="false" sqref="H119" type="list">
      <formula1>Lists!$C$8:$C$13</formula1>
      <formula2>0</formula2>
    </dataValidation>
    <dataValidation allowBlank="true" errorStyle="stop" operator="between" showDropDown="false" showErrorMessage="false" showInputMessage="false" sqref="G120" type="list">
      <formula1>Lists!$B$8:$B$12</formula1>
      <formula2>0</formula2>
    </dataValidation>
    <dataValidation allowBlank="true" errorStyle="stop" operator="between" showDropDown="false" showErrorMessage="false" showInputMessage="false" sqref="H120" type="list">
      <formula1>Lists!$C$8:$C$13</formula1>
      <formula2>0</formula2>
    </dataValidation>
    <dataValidation allowBlank="true" errorStyle="stop" operator="between" showDropDown="false" showErrorMessage="false" showInputMessage="false" sqref="G121" type="list">
      <formula1>Lists!$B$8:$B$12</formula1>
      <formula2>0</formula2>
    </dataValidation>
    <dataValidation allowBlank="true" errorStyle="stop" operator="between" showDropDown="false" showErrorMessage="false" showInputMessage="false" sqref="H121" type="list">
      <formula1>Lists!$C$8:$C$13</formula1>
      <formula2>0</formula2>
    </dataValidation>
    <dataValidation allowBlank="true" errorStyle="stop" operator="between" showDropDown="false" showErrorMessage="false" showInputMessage="false" sqref="G122" type="list">
      <formula1>Lists!$B$8:$B$12</formula1>
      <formula2>0</formula2>
    </dataValidation>
    <dataValidation allowBlank="true" errorStyle="stop" operator="between" showDropDown="false" showErrorMessage="false" showInputMessage="false" sqref="H122" type="list">
      <formula1>Lists!$C$8:$C$13</formula1>
      <formula2>0</formula2>
    </dataValidation>
    <dataValidation allowBlank="true" errorStyle="stop" operator="between" showDropDown="false" showErrorMessage="false" showInputMessage="false" sqref="G127" type="list">
      <formula1>Lists!$B$8:$B$12</formula1>
      <formula2>0</formula2>
    </dataValidation>
    <dataValidation allowBlank="true" errorStyle="stop" operator="between" showDropDown="false" showErrorMessage="false" showInputMessage="false" sqref="H127" type="list">
      <formula1>Lists!$C$8:$C$13</formula1>
      <formula2>0</formula2>
    </dataValidation>
    <dataValidation allowBlank="true" errorStyle="stop" operator="between" showDropDown="false" showErrorMessage="false" showInputMessage="false" sqref="G128" type="list">
      <formula1>Lists!$B$8:$B$12</formula1>
      <formula2>0</formula2>
    </dataValidation>
    <dataValidation allowBlank="true" errorStyle="stop" operator="between" showDropDown="false" showErrorMessage="false" showInputMessage="false" sqref="H128" type="list">
      <formula1>Lists!$C$8:$C$13</formula1>
      <formula2>0</formula2>
    </dataValidation>
    <dataValidation allowBlank="true" errorStyle="stop" operator="between" showDropDown="false" showErrorMessage="false" showInputMessage="false" sqref="G129" type="list">
      <formula1>Lists!$B$8:$B$12</formula1>
      <formula2>0</formula2>
    </dataValidation>
    <dataValidation allowBlank="true" errorStyle="stop" operator="between" showDropDown="false" showErrorMessage="false" showInputMessage="false" sqref="H129" type="list">
      <formula1>Lists!$C$8:$C$13</formula1>
      <formula2>0</formula2>
    </dataValidation>
    <dataValidation allowBlank="true" errorStyle="stop" operator="between" showDropDown="false" showErrorMessage="false" showInputMessage="false" sqref="G130" type="list">
      <formula1>Lists!$B$8:$B$12</formula1>
      <formula2>0</formula2>
    </dataValidation>
    <dataValidation allowBlank="true" errorStyle="stop" operator="between" showDropDown="false" showErrorMessage="false" showInputMessage="false" sqref="H130" type="list">
      <formula1>Lists!$C$8:$C$13</formula1>
      <formula2>0</formula2>
    </dataValidation>
  </dataValidations>
  <hyperlinks>
    <hyperlink ref="B135"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J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8" topLeftCell="D9" activePane="bottomRight" state="frozen"/>
      <selection pane="topLeft" activeCell="A1" activeCellId="0" sqref="A1"/>
      <selection pane="topRight" activeCell="D1" activeCellId="0" sqref="D1"/>
      <selection pane="bottomLeft" activeCell="A9" activeCellId="0" sqref="A9"/>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8"/>
    <col collapsed="false" customWidth="true" hidden="false" outlineLevel="0" max="4" min="4" style="0" width="36"/>
    <col collapsed="false" customWidth="true" hidden="false" outlineLevel="0" max="5" min="5" style="0" width="19"/>
    <col collapsed="false" customWidth="true" hidden="false" outlineLevel="0" max="7" min="6" style="0" width="32"/>
    <col collapsed="false" customWidth="true" hidden="false" outlineLevel="0" max="8" min="8" style="0" width="28"/>
    <col collapsed="false" customWidth="true" hidden="false" outlineLevel="0" max="10" min="9" style="0" width="20"/>
    <col collapsed="false" customWidth="true" hidden="false" outlineLevel="0" max="11" min="11" style="0" width="2.2"/>
  </cols>
  <sheetData>
    <row r="1" customFormat="false" ht="33.75" hidden="false" customHeight="true" outlineLevel="0" collapsed="false">
      <c r="B1" s="1" t="s">
        <v>344</v>
      </c>
      <c r="C1" s="1"/>
      <c r="D1" s="1"/>
      <c r="E1" s="1"/>
      <c r="F1" s="1"/>
      <c r="G1" s="1"/>
      <c r="H1" s="1"/>
      <c r="I1" s="1"/>
      <c r="J1" s="1"/>
    </row>
    <row r="2" customFormat="false" ht="4.5" hidden="false" customHeight="true" outlineLevel="0" collapsed="false">
      <c r="B2" s="29"/>
      <c r="C2" s="29"/>
      <c r="D2" s="29"/>
      <c r="E2" s="29"/>
      <c r="F2" s="29"/>
      <c r="G2" s="29"/>
      <c r="H2" s="29"/>
      <c r="I2" s="29"/>
      <c r="J2" s="29"/>
    </row>
    <row r="3" customFormat="false" ht="16.5" hidden="false" customHeight="true" outlineLevel="0" collapsed="false">
      <c r="B3" s="13" t="str">
        <f aca="false">""</f>
        <v/>
      </c>
      <c r="C3" s="13"/>
      <c r="D3" s="13"/>
      <c r="E3" s="13"/>
      <c r="F3" s="13"/>
      <c r="G3" s="13"/>
      <c r="H3" s="13"/>
      <c r="I3" s="13"/>
      <c r="J3" s="13"/>
    </row>
    <row r="4" customFormat="false" ht="25.5" hidden="false" customHeight="true" outlineLevel="0" collapsed="false">
      <c r="B4" s="3" t="s">
        <v>345</v>
      </c>
      <c r="C4" s="3"/>
      <c r="D4" s="3"/>
      <c r="E4" s="3"/>
      <c r="F4" s="3"/>
      <c r="G4" s="3"/>
      <c r="H4" s="3"/>
      <c r="I4" s="3"/>
      <c r="J4" s="3"/>
    </row>
    <row r="6" customFormat="false" ht="21.75" hidden="false" customHeight="true" outlineLevel="0" collapsed="false">
      <c r="B6" s="4" t="s">
        <v>346</v>
      </c>
      <c r="C6" s="4"/>
      <c r="D6" s="4"/>
      <c r="E6" s="4"/>
      <c r="F6" s="4"/>
      <c r="G6" s="4"/>
      <c r="H6" s="4"/>
      <c r="I6" s="4"/>
      <c r="J6" s="4"/>
    </row>
    <row r="7" customFormat="false" ht="22.5" hidden="false" customHeight="true" outlineLevel="0" collapsed="false">
      <c r="B7" s="15" t="s">
        <v>347</v>
      </c>
      <c r="C7" s="15" t="s">
        <v>348</v>
      </c>
      <c r="D7" s="15" t="s">
        <v>349</v>
      </c>
      <c r="E7" s="15" t="s">
        <v>53</v>
      </c>
      <c r="F7" s="15" t="s">
        <v>350</v>
      </c>
      <c r="G7" s="15" t="s">
        <v>351</v>
      </c>
      <c r="H7" s="15" t="s">
        <v>352</v>
      </c>
      <c r="I7" s="15" t="s">
        <v>353</v>
      </c>
      <c r="J7" s="15" t="s">
        <v>57</v>
      </c>
    </row>
    <row r="8" customFormat="false" ht="45.75" hidden="false" customHeight="true" outlineLevel="0" collapsed="false">
      <c r="B8" s="16" t="s">
        <v>354</v>
      </c>
      <c r="C8" s="20" t="s">
        <v>132</v>
      </c>
      <c r="D8" s="21" t="s">
        <v>355</v>
      </c>
      <c r="E8" s="20" t="s">
        <v>356</v>
      </c>
      <c r="F8" s="21" t="s">
        <v>357</v>
      </c>
      <c r="G8" s="21" t="s">
        <v>358</v>
      </c>
      <c r="H8" s="6" t="s">
        <v>359</v>
      </c>
      <c r="I8" s="21" t="s">
        <v>360</v>
      </c>
      <c r="J8" s="22" t="str">
        <f aca="false">IF($D8="","",IF($E8="","Rate the risk",IF($H8="","Set a status",IF($F8="","No position recorded - what do you want changed?",IF(AND($H8="Change refused - risk accepted",$I8=""),"A refusal with no record - who accepted the risk?",IF(AND($H8="Change agreed",$I8=""),"Agreed with no evidence recorded",IF($C8="","No line number - which check did this come from?","")))))))</f>
        <v/>
      </c>
    </row>
    <row r="9" customFormat="false" ht="45.75" hidden="false" customHeight="true" outlineLevel="0" collapsed="false">
      <c r="B9" s="16" t="s">
        <v>361</v>
      </c>
      <c r="C9" s="20" t="s">
        <v>250</v>
      </c>
      <c r="D9" s="21" t="s">
        <v>362</v>
      </c>
      <c r="E9" s="20" t="s">
        <v>356</v>
      </c>
      <c r="F9" s="21" t="s">
        <v>363</v>
      </c>
      <c r="G9" s="21" t="s">
        <v>364</v>
      </c>
      <c r="H9" s="6" t="s">
        <v>365</v>
      </c>
      <c r="I9" s="21"/>
      <c r="J9" s="22" t="str">
        <f aca="false">IF($D9="","",IF($E9="","Rate the risk",IF($H9="","Set a status",IF($F9="","No position recorded - what do you want changed?",IF(AND($H9="Change refused - risk accepted",$I9=""),"A refusal with no record - who accepted the risk?",IF(AND($H9="Change agreed",$I9=""),"Agreed with no evidence recorded",IF($C9="","No line number - which check did this come from?","")))))))</f>
        <v/>
      </c>
    </row>
    <row r="10" customFormat="false" ht="45.75" hidden="false" customHeight="true" outlineLevel="0" collapsed="false">
      <c r="B10" s="16" t="s">
        <v>366</v>
      </c>
      <c r="C10" s="20" t="s">
        <v>107</v>
      </c>
      <c r="D10" s="21" t="s">
        <v>367</v>
      </c>
      <c r="E10" s="20" t="s">
        <v>368</v>
      </c>
      <c r="F10" s="21" t="s">
        <v>369</v>
      </c>
      <c r="G10" s="21" t="s">
        <v>370</v>
      </c>
      <c r="H10" s="6" t="s">
        <v>371</v>
      </c>
      <c r="I10" s="21" t="s">
        <v>372</v>
      </c>
      <c r="J10" s="22" t="str">
        <f aca="false">IF($D10="","",IF($E10="","Rate the risk",IF($H10="","Set a status",IF($F10="","No position recorded - what do you want changed?",IF(AND($H10="Change refused - risk accepted",$I10=""),"A refusal with no record - who accepted the risk?",IF(AND($H10="Change agreed",$I10=""),"Agreed with no evidence recorded",IF($C10="","No line number - which check did this come from?","")))))))</f>
        <v/>
      </c>
    </row>
    <row r="11" customFormat="false" ht="25.5" hidden="false" customHeight="true" outlineLevel="0" collapsed="false">
      <c r="B11" s="16" t="s">
        <v>373</v>
      </c>
      <c r="C11" s="20"/>
      <c r="D11" s="21"/>
      <c r="E11" s="20"/>
      <c r="F11" s="21"/>
      <c r="G11" s="21"/>
      <c r="H11" s="6"/>
      <c r="I11" s="21"/>
      <c r="J11" s="22" t="str">
        <f aca="false">IF($D11="","",IF($E11="","Rate the risk",IF($H11="","Set a status",IF($F11="","No position recorded - what do you want changed?",IF(AND($H11="Change refused - risk accepted",$I11=""),"A refusal with no record - who accepted the risk?",IF(AND($H11="Change agreed",$I11=""),"Agreed with no evidence recorded",IF($C11="","No line number - which check did this come from?","")))))))</f>
        <v/>
      </c>
    </row>
    <row r="12" customFormat="false" ht="25.5" hidden="false" customHeight="true" outlineLevel="0" collapsed="false">
      <c r="B12" s="16" t="s">
        <v>374</v>
      </c>
      <c r="C12" s="20"/>
      <c r="D12" s="21"/>
      <c r="E12" s="20"/>
      <c r="F12" s="21"/>
      <c r="G12" s="21"/>
      <c r="H12" s="6"/>
      <c r="I12" s="21"/>
      <c r="J12" s="22" t="str">
        <f aca="false">IF($D12="","",IF($E12="","Rate the risk",IF($H12="","Set a status",IF($F12="","No position recorded - what do you want changed?",IF(AND($H12="Change refused - risk accepted",$I12=""),"A refusal with no record - who accepted the risk?",IF(AND($H12="Change agreed",$I12=""),"Agreed with no evidence recorded",IF($C12="","No line number - which check did this come from?","")))))))</f>
        <v/>
      </c>
    </row>
    <row r="13" customFormat="false" ht="25.5" hidden="false" customHeight="true" outlineLevel="0" collapsed="false">
      <c r="B13" s="16" t="s">
        <v>375</v>
      </c>
      <c r="C13" s="20"/>
      <c r="D13" s="21"/>
      <c r="E13" s="20"/>
      <c r="F13" s="21"/>
      <c r="G13" s="21"/>
      <c r="H13" s="6"/>
      <c r="I13" s="21"/>
      <c r="J13" s="22" t="str">
        <f aca="false">IF($D13="","",IF($E13="","Rate the risk",IF($H13="","Set a status",IF($F13="","No position recorded - what do you want changed?",IF(AND($H13="Change refused - risk accepted",$I13=""),"A refusal with no record - who accepted the risk?",IF(AND($H13="Change agreed",$I13=""),"Agreed with no evidence recorded",IF($C13="","No line number - which check did this come from?","")))))))</f>
        <v/>
      </c>
    </row>
    <row r="14" customFormat="false" ht="25.5" hidden="false" customHeight="true" outlineLevel="0" collapsed="false">
      <c r="B14" s="16" t="s">
        <v>376</v>
      </c>
      <c r="C14" s="20"/>
      <c r="D14" s="21"/>
      <c r="E14" s="20"/>
      <c r="F14" s="21"/>
      <c r="G14" s="21"/>
      <c r="H14" s="6"/>
      <c r="I14" s="21"/>
      <c r="J14" s="22" t="str">
        <f aca="false">IF($D14="","",IF($E14="","Rate the risk",IF($H14="","Set a status",IF($F14="","No position recorded - what do you want changed?",IF(AND($H14="Change refused - risk accepted",$I14=""),"A refusal with no record - who accepted the risk?",IF(AND($H14="Change agreed",$I14=""),"Agreed with no evidence recorded",IF($C14="","No line number - which check did this come from?","")))))))</f>
        <v/>
      </c>
    </row>
    <row r="15" customFormat="false" ht="25.5" hidden="false" customHeight="true" outlineLevel="0" collapsed="false">
      <c r="B15" s="16" t="s">
        <v>377</v>
      </c>
      <c r="C15" s="20"/>
      <c r="D15" s="21"/>
      <c r="E15" s="20"/>
      <c r="F15" s="21"/>
      <c r="G15" s="21"/>
      <c r="H15" s="6"/>
      <c r="I15" s="21"/>
      <c r="J15" s="22" t="str">
        <f aca="false">IF($D15="","",IF($E15="","Rate the risk",IF($H15="","Set a status",IF($F15="","No position recorded - what do you want changed?",IF(AND($H15="Change refused - risk accepted",$I15=""),"A refusal with no record - who accepted the risk?",IF(AND($H15="Change agreed",$I15=""),"Agreed with no evidence recorded",IF($C15="","No line number - which check did this come from?","")))))))</f>
        <v/>
      </c>
    </row>
    <row r="16" customFormat="false" ht="25.5" hidden="false" customHeight="true" outlineLevel="0" collapsed="false">
      <c r="B16" s="16" t="s">
        <v>378</v>
      </c>
      <c r="C16" s="20"/>
      <c r="D16" s="21"/>
      <c r="E16" s="20"/>
      <c r="F16" s="21"/>
      <c r="G16" s="21"/>
      <c r="H16" s="6"/>
      <c r="I16" s="21"/>
      <c r="J16" s="22" t="str">
        <f aca="false">IF($D16="","",IF($E16="","Rate the risk",IF($H16="","Set a status",IF($F16="","No position recorded - what do you want changed?",IF(AND($H16="Change refused - risk accepted",$I16=""),"A refusal with no record - who accepted the risk?",IF(AND($H16="Change agreed",$I16=""),"Agreed with no evidence recorded",IF($C16="","No line number - which check did this come from?","")))))))</f>
        <v/>
      </c>
    </row>
    <row r="17" customFormat="false" ht="25.5" hidden="false" customHeight="true" outlineLevel="0" collapsed="false">
      <c r="B17" s="16" t="s">
        <v>379</v>
      </c>
      <c r="C17" s="20"/>
      <c r="D17" s="21"/>
      <c r="E17" s="20"/>
      <c r="F17" s="21"/>
      <c r="G17" s="21"/>
      <c r="H17" s="6"/>
      <c r="I17" s="21"/>
      <c r="J17" s="22" t="str">
        <f aca="false">IF($D17="","",IF($E17="","Rate the risk",IF($H17="","Set a status",IF($F17="","No position recorded - what do you want changed?",IF(AND($H17="Change refused - risk accepted",$I17=""),"A refusal with no record - who accepted the risk?",IF(AND($H17="Change agreed",$I17=""),"Agreed with no evidence recorded",IF($C17="","No line number - which check did this come from?","")))))))</f>
        <v/>
      </c>
    </row>
    <row r="18" customFormat="false" ht="25.5" hidden="false" customHeight="true" outlineLevel="0" collapsed="false">
      <c r="B18" s="16" t="s">
        <v>380</v>
      </c>
      <c r="C18" s="20"/>
      <c r="D18" s="21"/>
      <c r="E18" s="20"/>
      <c r="F18" s="21"/>
      <c r="G18" s="21"/>
      <c r="H18" s="6"/>
      <c r="I18" s="21"/>
      <c r="J18" s="22" t="str">
        <f aca="false">IF($D18="","",IF($E18="","Rate the risk",IF($H18="","Set a status",IF($F18="","No position recorded - what do you want changed?",IF(AND($H18="Change refused - risk accepted",$I18=""),"A refusal with no record - who accepted the risk?",IF(AND($H18="Change agreed",$I18=""),"Agreed with no evidence recorded",IF($C18="","No line number - which check did this come from?","")))))))</f>
        <v/>
      </c>
    </row>
    <row r="19" customFormat="false" ht="25.5" hidden="false" customHeight="true" outlineLevel="0" collapsed="false">
      <c r="B19" s="16" t="s">
        <v>381</v>
      </c>
      <c r="C19" s="20"/>
      <c r="D19" s="21"/>
      <c r="E19" s="20"/>
      <c r="F19" s="21"/>
      <c r="G19" s="21"/>
      <c r="H19" s="6"/>
      <c r="I19" s="21"/>
      <c r="J19" s="22" t="str">
        <f aca="false">IF($D19="","",IF($E19="","Rate the risk",IF($H19="","Set a status",IF($F19="","No position recorded - what do you want changed?",IF(AND($H19="Change refused - risk accepted",$I19=""),"A refusal with no record - who accepted the risk?",IF(AND($H19="Change agreed",$I19=""),"Agreed with no evidence recorded",IF($C19="","No line number - which check did this come from?","")))))))</f>
        <v/>
      </c>
    </row>
    <row r="20" customFormat="false" ht="25.5" hidden="false" customHeight="true" outlineLevel="0" collapsed="false">
      <c r="B20" s="16" t="s">
        <v>382</v>
      </c>
      <c r="C20" s="20"/>
      <c r="D20" s="21"/>
      <c r="E20" s="20"/>
      <c r="F20" s="21"/>
      <c r="G20" s="21"/>
      <c r="H20" s="6"/>
      <c r="I20" s="21"/>
      <c r="J20" s="22" t="str">
        <f aca="false">IF($D20="","",IF($E20="","Rate the risk",IF($H20="","Set a status",IF($F20="","No position recorded - what do you want changed?",IF(AND($H20="Change refused - risk accepted",$I20=""),"A refusal with no record - who accepted the risk?",IF(AND($H20="Change agreed",$I20=""),"Agreed with no evidence recorded",IF($C20="","No line number - which check did this come from?","")))))))</f>
        <v/>
      </c>
    </row>
    <row r="21" customFormat="false" ht="25.5" hidden="false" customHeight="true" outlineLevel="0" collapsed="false">
      <c r="B21" s="16" t="s">
        <v>383</v>
      </c>
      <c r="C21" s="20"/>
      <c r="D21" s="21"/>
      <c r="E21" s="20"/>
      <c r="F21" s="21"/>
      <c r="G21" s="21"/>
      <c r="H21" s="6"/>
      <c r="I21" s="21"/>
      <c r="J21" s="22" t="str">
        <f aca="false">IF($D21="","",IF($E21="","Rate the risk",IF($H21="","Set a status",IF($F21="","No position recorded - what do you want changed?",IF(AND($H21="Change refused - risk accepted",$I21=""),"A refusal with no record - who accepted the risk?",IF(AND($H21="Change agreed",$I21=""),"Agreed with no evidence recorded",IF($C21="","No line number - which check did this come from?","")))))))</f>
        <v/>
      </c>
    </row>
    <row r="22" customFormat="false" ht="25.5" hidden="false" customHeight="true" outlineLevel="0" collapsed="false">
      <c r="B22" s="16" t="s">
        <v>384</v>
      </c>
      <c r="C22" s="20"/>
      <c r="D22" s="21"/>
      <c r="E22" s="20"/>
      <c r="F22" s="21"/>
      <c r="G22" s="21"/>
      <c r="H22" s="6"/>
      <c r="I22" s="21"/>
      <c r="J22" s="22" t="str">
        <f aca="false">IF($D22="","",IF($E22="","Rate the risk",IF($H22="","Set a status",IF($F22="","No position recorded - what do you want changed?",IF(AND($H22="Change refused - risk accepted",$I22=""),"A refusal with no record - who accepted the risk?",IF(AND($H22="Change agreed",$I22=""),"Agreed with no evidence recorded",IF($C22="","No line number - which check did this come from?","")))))))</f>
        <v/>
      </c>
    </row>
    <row r="23" customFormat="false" ht="25.5" hidden="false" customHeight="true" outlineLevel="0" collapsed="false">
      <c r="B23" s="16" t="s">
        <v>385</v>
      </c>
      <c r="C23" s="20"/>
      <c r="D23" s="21"/>
      <c r="E23" s="20"/>
      <c r="F23" s="21"/>
      <c r="G23" s="21"/>
      <c r="H23" s="6"/>
      <c r="I23" s="21"/>
      <c r="J23" s="22" t="str">
        <f aca="false">IF($D23="","",IF($E23="","Rate the risk",IF($H23="","Set a status",IF($F23="","No position recorded - what do you want changed?",IF(AND($H23="Change refused - risk accepted",$I23=""),"A refusal with no record - who accepted the risk?",IF(AND($H23="Change agreed",$I23=""),"Agreed with no evidence recorded",IF($C23="","No line number - which check did this come from?","")))))))</f>
        <v/>
      </c>
    </row>
    <row r="24" customFormat="false" ht="25.5" hidden="false" customHeight="true" outlineLevel="0" collapsed="false">
      <c r="B24" s="16" t="s">
        <v>386</v>
      </c>
      <c r="C24" s="20"/>
      <c r="D24" s="21"/>
      <c r="E24" s="20"/>
      <c r="F24" s="21"/>
      <c r="G24" s="21"/>
      <c r="H24" s="6"/>
      <c r="I24" s="21"/>
      <c r="J24" s="22" t="str">
        <f aca="false">IF($D24="","",IF($E24="","Rate the risk",IF($H24="","Set a status",IF($F24="","No position recorded - what do you want changed?",IF(AND($H24="Change refused - risk accepted",$I24=""),"A refusal with no record - who accepted the risk?",IF(AND($H24="Change agreed",$I24=""),"Agreed with no evidence recorded",IF($C24="","No line number - which check did this come from?","")))))))</f>
        <v/>
      </c>
    </row>
    <row r="25" customFormat="false" ht="25.5" hidden="false" customHeight="true" outlineLevel="0" collapsed="false">
      <c r="B25" s="16" t="s">
        <v>387</v>
      </c>
      <c r="C25" s="20"/>
      <c r="D25" s="21"/>
      <c r="E25" s="20"/>
      <c r="F25" s="21"/>
      <c r="G25" s="21"/>
      <c r="H25" s="6"/>
      <c r="I25" s="21"/>
      <c r="J25" s="22" t="str">
        <f aca="false">IF($D25="","",IF($E25="","Rate the risk",IF($H25="","Set a status",IF($F25="","No position recorded - what do you want changed?",IF(AND($H25="Change refused - risk accepted",$I25=""),"A refusal with no record - who accepted the risk?",IF(AND($H25="Change agreed",$I25=""),"Agreed with no evidence recorded",IF($C25="","No line number - which check did this come from?","")))))))</f>
        <v/>
      </c>
    </row>
    <row r="26" customFormat="false" ht="25.5" hidden="false" customHeight="true" outlineLevel="0" collapsed="false">
      <c r="B26" s="16" t="s">
        <v>388</v>
      </c>
      <c r="C26" s="20"/>
      <c r="D26" s="21"/>
      <c r="E26" s="20"/>
      <c r="F26" s="21"/>
      <c r="G26" s="21"/>
      <c r="H26" s="6"/>
      <c r="I26" s="21"/>
      <c r="J26" s="22" t="str">
        <f aca="false">IF($D26="","",IF($E26="","Rate the risk",IF($H26="","Set a status",IF($F26="","No position recorded - what do you want changed?",IF(AND($H26="Change refused - risk accepted",$I26=""),"A refusal with no record - who accepted the risk?",IF(AND($H26="Change agreed",$I26=""),"Agreed with no evidence recorded",IF($C26="","No line number - which check did this come from?","")))))))</f>
        <v/>
      </c>
    </row>
    <row r="27" customFormat="false" ht="25.5" hidden="false" customHeight="true" outlineLevel="0" collapsed="false">
      <c r="B27" s="7" t="s">
        <v>389</v>
      </c>
      <c r="C27" s="7"/>
      <c r="D27" s="7"/>
      <c r="E27" s="7"/>
      <c r="F27" s="7"/>
      <c r="G27" s="7"/>
      <c r="H27" s="7"/>
      <c r="I27" s="7"/>
      <c r="J27" s="7"/>
    </row>
    <row r="29" customFormat="false" ht="18" hidden="false" customHeight="true" outlineLevel="0" collapsed="false">
      <c r="B29" s="12" t="s">
        <v>44</v>
      </c>
      <c r="C29" s="12"/>
      <c r="D29" s="12"/>
      <c r="E29" s="12"/>
      <c r="F29" s="12"/>
      <c r="G29" s="12"/>
      <c r="H29" s="12"/>
      <c r="I29" s="12"/>
      <c r="J29" s="12"/>
    </row>
  </sheetData>
  <mergeCells count="7">
    <mergeCell ref="B1:J1"/>
    <mergeCell ref="B2:J2"/>
    <mergeCell ref="B3:J3"/>
    <mergeCell ref="B4:J4"/>
    <mergeCell ref="B6:J6"/>
    <mergeCell ref="B27:J27"/>
    <mergeCell ref="B29:J29"/>
  </mergeCells>
  <conditionalFormatting sqref="B3:J3">
    <cfRule type="expression" priority="2" aboveAverage="0" equalAverage="0" bottom="0" percent="0" rank="0" text="" dxfId="0">
      <formula>LEN($B$3)&gt;0</formula>
    </cfRule>
  </conditionalFormatting>
  <conditionalFormatting sqref="E8:E26">
    <cfRule type="expression" priority="3" aboveAverage="0" equalAverage="0" bottom="0" percent="0" rank="0" text="" dxfId="3">
      <formula>OR($E8="Critical",$E8="High")</formula>
    </cfRule>
  </conditionalFormatting>
  <conditionalFormatting sqref="H8:H26">
    <cfRule type="expression" priority="4" aboveAverage="0" equalAverage="0" bottom="0" percent="0" rank="0" text="" dxfId="3">
      <formula>$H8="Change refused - risk accepted"</formula>
    </cfRule>
    <cfRule type="expression" priority="5" aboveAverage="0" equalAverage="0" bottom="0" percent="0" rank="0" text="" dxfId="1">
      <formula>$H8="Change agreed"</formula>
    </cfRule>
    <cfRule type="expression" priority="6" aboveAverage="0" equalAverage="0" bottom="0" percent="0" rank="0" text="" dxfId="2">
      <formula>$H8="Reviewed - change requested"</formula>
    </cfRule>
  </conditionalFormatting>
  <dataValidations count="38">
    <dataValidation allowBlank="true" errorStyle="stop" operator="between" showDropDown="false" showErrorMessage="false" showInputMessage="false" sqref="E8" type="list">
      <formula1>Lists!$B$8:$B$12</formula1>
      <formula2>0</formula2>
    </dataValidation>
    <dataValidation allowBlank="true" errorStyle="stop" operator="between" showDropDown="false" showErrorMessage="false" showInputMessage="false" sqref="H8" type="list">
      <formula1>Lists!$C$8:$C$13</formula1>
      <formula2>0</formula2>
    </dataValidation>
    <dataValidation allowBlank="true" errorStyle="stop" operator="between" showDropDown="false" showErrorMessage="false" showInputMessage="false" sqref="E9" type="list">
      <formula1>Lists!$B$8:$B$12</formula1>
      <formula2>0</formula2>
    </dataValidation>
    <dataValidation allowBlank="true" errorStyle="stop" operator="between" showDropDown="false" showErrorMessage="false" showInputMessage="false" sqref="H9" type="list">
      <formula1>Lists!$C$8:$C$13</formula1>
      <formula2>0</formula2>
    </dataValidation>
    <dataValidation allowBlank="true" errorStyle="stop" operator="between" showDropDown="false" showErrorMessage="false" showInputMessage="false" sqref="E10" type="list">
      <formula1>Lists!$B$8:$B$12</formula1>
      <formula2>0</formula2>
    </dataValidation>
    <dataValidation allowBlank="true" errorStyle="stop" operator="between" showDropDown="false" showErrorMessage="false" showInputMessage="false" sqref="H10" type="list">
      <formula1>Lists!$C$8:$C$13</formula1>
      <formula2>0</formula2>
    </dataValidation>
    <dataValidation allowBlank="true" errorStyle="stop" operator="between" showDropDown="false" showErrorMessage="false" showInputMessage="false" sqref="E11" type="list">
      <formula1>Lists!$B$8:$B$12</formula1>
      <formula2>0</formula2>
    </dataValidation>
    <dataValidation allowBlank="true" errorStyle="stop" operator="between" showDropDown="false" showErrorMessage="false" showInputMessage="false" sqref="H11" type="list">
      <formula1>Lists!$C$8:$C$13</formula1>
      <formula2>0</formula2>
    </dataValidation>
    <dataValidation allowBlank="true" errorStyle="stop" operator="between" showDropDown="false" showErrorMessage="false" showInputMessage="false" sqref="E12" type="list">
      <formula1>Lists!$B$8:$B$12</formula1>
      <formula2>0</formula2>
    </dataValidation>
    <dataValidation allowBlank="true" errorStyle="stop" operator="between" showDropDown="false" showErrorMessage="false" showInputMessage="false" sqref="H12" type="list">
      <formula1>Lists!$C$8:$C$13</formula1>
      <formula2>0</formula2>
    </dataValidation>
    <dataValidation allowBlank="true" errorStyle="stop" operator="between" showDropDown="false" showErrorMessage="false" showInputMessage="false" sqref="E13" type="list">
      <formula1>Lists!$B$8:$B$12</formula1>
      <formula2>0</formula2>
    </dataValidation>
    <dataValidation allowBlank="true" errorStyle="stop" operator="between" showDropDown="false" showErrorMessage="false" showInputMessage="false" sqref="H13" type="list">
      <formula1>Lists!$C$8:$C$13</formula1>
      <formula2>0</formula2>
    </dataValidation>
    <dataValidation allowBlank="true" errorStyle="stop" operator="between" showDropDown="false" showErrorMessage="false" showInputMessage="false" sqref="E14" type="list">
      <formula1>Lists!$B$8:$B$12</formula1>
      <formula2>0</formula2>
    </dataValidation>
    <dataValidation allowBlank="true" errorStyle="stop" operator="between" showDropDown="false" showErrorMessage="false" showInputMessage="false" sqref="H14" type="list">
      <formula1>Lists!$C$8:$C$13</formula1>
      <formula2>0</formula2>
    </dataValidation>
    <dataValidation allowBlank="true" errorStyle="stop" operator="between" showDropDown="false" showErrorMessage="false" showInputMessage="false" sqref="E15" type="list">
      <formula1>Lists!$B$8:$B$12</formula1>
      <formula2>0</formula2>
    </dataValidation>
    <dataValidation allowBlank="true" errorStyle="stop" operator="between" showDropDown="false" showErrorMessage="false" showInputMessage="false" sqref="H15" type="list">
      <formula1>Lists!$C$8:$C$13</formula1>
      <formula2>0</formula2>
    </dataValidation>
    <dataValidation allowBlank="true" errorStyle="stop" operator="between" showDropDown="false" showErrorMessage="false" showInputMessage="false" sqref="E16" type="list">
      <formula1>Lists!$B$8:$B$12</formula1>
      <formula2>0</formula2>
    </dataValidation>
    <dataValidation allowBlank="true" errorStyle="stop" operator="between" showDropDown="false" showErrorMessage="false" showInputMessage="false" sqref="H16" type="list">
      <formula1>Lists!$C$8:$C$13</formula1>
      <formula2>0</formula2>
    </dataValidation>
    <dataValidation allowBlank="true" errorStyle="stop" operator="between" showDropDown="false" showErrorMessage="false" showInputMessage="false" sqref="E17" type="list">
      <formula1>Lists!$B$8:$B$12</formula1>
      <formula2>0</formula2>
    </dataValidation>
    <dataValidation allowBlank="true" errorStyle="stop" operator="between" showDropDown="false" showErrorMessage="false" showInputMessage="false" sqref="H17" type="list">
      <formula1>Lists!$C$8:$C$13</formula1>
      <formula2>0</formula2>
    </dataValidation>
    <dataValidation allowBlank="true" errorStyle="stop" operator="between" showDropDown="false" showErrorMessage="false" showInputMessage="false" sqref="E18" type="list">
      <formula1>Lists!$B$8:$B$12</formula1>
      <formula2>0</formula2>
    </dataValidation>
    <dataValidation allowBlank="true" errorStyle="stop" operator="between" showDropDown="false" showErrorMessage="false" showInputMessage="false" sqref="H18" type="list">
      <formula1>Lists!$C$8:$C$13</formula1>
      <formula2>0</formula2>
    </dataValidation>
    <dataValidation allowBlank="true" errorStyle="stop" operator="between" showDropDown="false" showErrorMessage="false" showInputMessage="false" sqref="E19" type="list">
      <formula1>Lists!$B$8:$B$12</formula1>
      <formula2>0</formula2>
    </dataValidation>
    <dataValidation allowBlank="true" errorStyle="stop" operator="between" showDropDown="false" showErrorMessage="false" showInputMessage="false" sqref="H19" type="list">
      <formula1>Lists!$C$8:$C$13</formula1>
      <formula2>0</formula2>
    </dataValidation>
    <dataValidation allowBlank="true" errorStyle="stop" operator="between" showDropDown="false" showErrorMessage="false" showInputMessage="false" sqref="E20" type="list">
      <formula1>Lists!$B$8:$B$12</formula1>
      <formula2>0</formula2>
    </dataValidation>
    <dataValidation allowBlank="true" errorStyle="stop" operator="between" showDropDown="false" showErrorMessage="false" showInputMessage="false" sqref="H20" type="list">
      <formula1>Lists!$C$8:$C$13</formula1>
      <formula2>0</formula2>
    </dataValidation>
    <dataValidation allowBlank="true" errorStyle="stop" operator="between" showDropDown="false" showErrorMessage="false" showInputMessage="false" sqref="E21" type="list">
      <formula1>Lists!$B$8:$B$12</formula1>
      <formula2>0</formula2>
    </dataValidation>
    <dataValidation allowBlank="true" errorStyle="stop" operator="between" showDropDown="false" showErrorMessage="false" showInputMessage="false" sqref="H21" type="list">
      <formula1>Lists!$C$8:$C$13</formula1>
      <formula2>0</formula2>
    </dataValidation>
    <dataValidation allowBlank="true" errorStyle="stop" operator="between" showDropDown="false" showErrorMessage="false" showInputMessage="false" sqref="E22" type="list">
      <formula1>Lists!$B$8:$B$12</formula1>
      <formula2>0</formula2>
    </dataValidation>
    <dataValidation allowBlank="true" errorStyle="stop" operator="between" showDropDown="false" showErrorMessage="false" showInputMessage="false" sqref="H22" type="list">
      <formula1>Lists!$C$8:$C$13</formula1>
      <formula2>0</formula2>
    </dataValidation>
    <dataValidation allowBlank="true" errorStyle="stop" operator="between" showDropDown="false" showErrorMessage="false" showInputMessage="false" sqref="E23" type="list">
      <formula1>Lists!$B$8:$B$12</formula1>
      <formula2>0</formula2>
    </dataValidation>
    <dataValidation allowBlank="true" errorStyle="stop" operator="between" showDropDown="false" showErrorMessage="false" showInputMessage="false" sqref="H23" type="list">
      <formula1>Lists!$C$8:$C$13</formula1>
      <formula2>0</formula2>
    </dataValidation>
    <dataValidation allowBlank="true" errorStyle="stop" operator="between" showDropDown="false" showErrorMessage="false" showInputMessage="false" sqref="E24" type="list">
      <formula1>Lists!$B$8:$B$12</formula1>
      <formula2>0</formula2>
    </dataValidation>
    <dataValidation allowBlank="true" errorStyle="stop" operator="between" showDropDown="false" showErrorMessage="false" showInputMessage="false" sqref="H24" type="list">
      <formula1>Lists!$C$8:$C$13</formula1>
      <formula2>0</formula2>
    </dataValidation>
    <dataValidation allowBlank="true" errorStyle="stop" operator="between" showDropDown="false" showErrorMessage="false" showInputMessage="false" sqref="E25" type="list">
      <formula1>Lists!$B$8:$B$12</formula1>
      <formula2>0</formula2>
    </dataValidation>
    <dataValidation allowBlank="true" errorStyle="stop" operator="between" showDropDown="false" showErrorMessage="false" showInputMessage="false" sqref="H25" type="list">
      <formula1>Lists!$C$8:$C$13</formula1>
      <formula2>0</formula2>
    </dataValidation>
    <dataValidation allowBlank="true" errorStyle="stop" operator="between" showDropDown="false" showErrorMessage="false" showInputMessage="false" sqref="E26" type="list">
      <formula1>Lists!$B$8:$B$12</formula1>
      <formula2>0</formula2>
    </dataValidation>
    <dataValidation allowBlank="true" errorStyle="stop" operator="between" showDropDown="false" showErrorMessage="false" showInputMessage="false" sqref="H26" type="list">
      <formula1>Lists!$C$8:$C$13</formula1>
      <formula2>0</formula2>
    </dataValidation>
  </dataValidations>
  <hyperlinks>
    <hyperlink ref="B29"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480BC"/>
    <pageSetUpPr fitToPage="true"/>
  </sheetPr>
  <dimension ref="B1:K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
    <col collapsed="false" customWidth="true" hidden="false" outlineLevel="0" max="3" min="3" style="0" width="42"/>
    <col collapsed="false" customWidth="true" hidden="false" outlineLevel="0" max="4" min="4" style="0" width="9"/>
    <col collapsed="false" customWidth="true" hidden="false" outlineLevel="0" max="5" min="5" style="0" width="14"/>
    <col collapsed="false" customWidth="true" hidden="false" outlineLevel="0" max="6" min="6" style="0" width="26"/>
    <col collapsed="false" customWidth="true" hidden="false" outlineLevel="0" max="7" min="7" style="0" width="20"/>
    <col collapsed="false" customWidth="true" hidden="false" outlineLevel="0" max="8" min="8" style="0" width="16"/>
    <col collapsed="false" customWidth="true" hidden="false" outlineLevel="0" max="9" min="9" style="0" width="13"/>
    <col collapsed="false" customWidth="true" hidden="false" outlineLevel="0" max="10" min="10" style="0" width="40"/>
    <col collapsed="false" customWidth="true" hidden="false" outlineLevel="0" max="11" min="11" style="0" width="22"/>
    <col collapsed="false" customWidth="true" hidden="false" outlineLevel="0" max="12" min="12" style="0" width="2.2"/>
  </cols>
  <sheetData>
    <row r="1" customFormat="false" ht="33.75" hidden="false" customHeight="true" outlineLevel="0" collapsed="false">
      <c r="B1" s="1" t="s">
        <v>390</v>
      </c>
      <c r="C1" s="1"/>
      <c r="D1" s="1"/>
      <c r="E1" s="1"/>
      <c r="F1" s="1"/>
      <c r="G1" s="1"/>
      <c r="H1" s="1"/>
      <c r="I1" s="1"/>
      <c r="J1" s="1"/>
      <c r="K1" s="1"/>
    </row>
    <row r="2" customFormat="false" ht="4.5" hidden="false" customHeight="true" outlineLevel="0" collapsed="false">
      <c r="B2" s="2"/>
      <c r="C2" s="2"/>
      <c r="D2" s="2"/>
      <c r="E2" s="2"/>
      <c r="F2" s="2"/>
      <c r="G2" s="2"/>
      <c r="H2" s="2"/>
      <c r="I2" s="2"/>
      <c r="J2" s="2"/>
      <c r="K2" s="2"/>
    </row>
    <row r="3" customFormat="false" ht="16.5" hidden="false" customHeight="true" outlineLevel="0" collapsed="false">
      <c r="B3" s="13" t="str">
        <f aca="false">""</f>
        <v/>
      </c>
      <c r="C3" s="13"/>
      <c r="D3" s="13"/>
      <c r="E3" s="13"/>
      <c r="F3" s="13"/>
      <c r="G3" s="13"/>
      <c r="H3" s="13"/>
      <c r="I3" s="13"/>
      <c r="J3" s="13"/>
      <c r="K3" s="13"/>
    </row>
    <row r="4" customFormat="false" ht="25.5" hidden="false" customHeight="true" outlineLevel="0" collapsed="false">
      <c r="B4" s="3" t="s">
        <v>391</v>
      </c>
      <c r="C4" s="3"/>
      <c r="D4" s="3"/>
      <c r="E4" s="3"/>
      <c r="F4" s="3"/>
      <c r="G4" s="3"/>
      <c r="H4" s="3"/>
      <c r="I4" s="3"/>
      <c r="J4" s="3"/>
      <c r="K4" s="3"/>
    </row>
    <row r="6" customFormat="false" ht="21.75" hidden="false" customHeight="true" outlineLevel="0" collapsed="false">
      <c r="B6" s="4" t="s">
        <v>392</v>
      </c>
      <c r="C6" s="4"/>
      <c r="D6" s="4"/>
      <c r="E6" s="4"/>
      <c r="F6" s="4"/>
      <c r="G6" s="4"/>
      <c r="H6" s="4"/>
      <c r="I6" s="4"/>
      <c r="J6" s="4"/>
      <c r="K6" s="4"/>
    </row>
    <row r="7" customFormat="false" ht="34.5" hidden="false" customHeight="true" outlineLevel="0" collapsed="false">
      <c r="B7" s="15" t="s">
        <v>48</v>
      </c>
      <c r="C7" s="15" t="s">
        <v>393</v>
      </c>
      <c r="D7" s="15" t="s">
        <v>52</v>
      </c>
      <c r="E7" s="15" t="s">
        <v>394</v>
      </c>
      <c r="F7" s="15" t="s">
        <v>395</v>
      </c>
      <c r="G7" s="15" t="s">
        <v>396</v>
      </c>
      <c r="H7" s="15" t="s">
        <v>397</v>
      </c>
      <c r="I7" s="15" t="s">
        <v>398</v>
      </c>
      <c r="J7" s="15" t="s">
        <v>399</v>
      </c>
      <c r="K7" s="15" t="s">
        <v>57</v>
      </c>
    </row>
    <row r="8" customFormat="false" ht="45.75" hidden="false" customHeight="true" outlineLevel="0" collapsed="false">
      <c r="B8" s="16" t="n">
        <v>1</v>
      </c>
      <c r="C8" s="17" t="s">
        <v>400</v>
      </c>
      <c r="D8" s="20"/>
      <c r="E8" s="20"/>
      <c r="F8" s="21"/>
      <c r="G8" s="21"/>
      <c r="H8" s="6"/>
      <c r="I8" s="20"/>
      <c r="J8" s="19" t="s">
        <v>401</v>
      </c>
      <c r="K8" s="22" t="str">
        <f aca="false">IF($C8="","",IF($I8="Not applicable","",IF($E8="","No notice period found - write None found rather than leaving it blank",IF($D8="","No clause reference",IF($H8="","Nobody owns this notice",IF($I8&lt;&gt;"Yes","Found, but not in anybody's diary yet",""))))))</f>
        <v>No notice period found - write None found rather than leaving it blank</v>
      </c>
    </row>
    <row r="9" customFormat="false" ht="33" hidden="false" customHeight="true" outlineLevel="0" collapsed="false">
      <c r="B9" s="16" t="n">
        <v>2</v>
      </c>
      <c r="C9" s="17" t="s">
        <v>402</v>
      </c>
      <c r="D9" s="20"/>
      <c r="E9" s="20"/>
      <c r="F9" s="21"/>
      <c r="G9" s="21"/>
      <c r="H9" s="6"/>
      <c r="I9" s="20"/>
      <c r="J9" s="19" t="s">
        <v>403</v>
      </c>
      <c r="K9" s="22" t="str">
        <f aca="false">IF($C9="","",IF($I9="Not applicable","",IF($E9="","No notice period found - write None found rather than leaving it blank",IF($D9="","No clause reference",IF($H9="","Nobody owns this notice",IF($I9&lt;&gt;"Yes","Found, but not in anybody's diary yet",""))))))</f>
        <v>No notice period found - write None found rather than leaving it blank</v>
      </c>
    </row>
    <row r="10" customFormat="false" ht="33" hidden="false" customHeight="true" outlineLevel="0" collapsed="false">
      <c r="B10" s="16" t="n">
        <v>3</v>
      </c>
      <c r="C10" s="17" t="s">
        <v>404</v>
      </c>
      <c r="D10" s="20"/>
      <c r="E10" s="20"/>
      <c r="F10" s="21"/>
      <c r="G10" s="21"/>
      <c r="H10" s="6"/>
      <c r="I10" s="20"/>
      <c r="J10" s="19" t="s">
        <v>405</v>
      </c>
      <c r="K10" s="22" t="str">
        <f aca="false">IF($C10="","",IF($I10="Not applicable","",IF($E10="","No notice period found - write None found rather than leaving it blank",IF($D10="","No clause reference",IF($H10="","Nobody owns this notice",IF($I10&lt;&gt;"Yes","Found, but not in anybody's diary yet",""))))))</f>
        <v>No notice period found - write None found rather than leaving it blank</v>
      </c>
    </row>
    <row r="11" customFormat="false" ht="33" hidden="false" customHeight="true" outlineLevel="0" collapsed="false">
      <c r="B11" s="16" t="n">
        <v>4</v>
      </c>
      <c r="C11" s="17" t="s">
        <v>406</v>
      </c>
      <c r="D11" s="20"/>
      <c r="E11" s="20"/>
      <c r="F11" s="21"/>
      <c r="G11" s="21"/>
      <c r="H11" s="6"/>
      <c r="I11" s="20"/>
      <c r="J11" s="19" t="s">
        <v>407</v>
      </c>
      <c r="K11" s="22" t="str">
        <f aca="false">IF($C11="","",IF($I11="Not applicable","",IF($E11="","No notice period found - write None found rather than leaving it blank",IF($D11="","No clause reference",IF($H11="","Nobody owns this notice",IF($I11&lt;&gt;"Yes","Found, but not in anybody's diary yet",""))))))</f>
        <v>No notice period found - write None found rather than leaving it blank</v>
      </c>
    </row>
    <row r="12" customFormat="false" ht="33" hidden="false" customHeight="true" outlineLevel="0" collapsed="false">
      <c r="B12" s="16" t="n">
        <v>5</v>
      </c>
      <c r="C12" s="17" t="s">
        <v>408</v>
      </c>
      <c r="D12" s="20"/>
      <c r="E12" s="20"/>
      <c r="F12" s="21"/>
      <c r="G12" s="21"/>
      <c r="H12" s="6"/>
      <c r="I12" s="20"/>
      <c r="J12" s="19" t="s">
        <v>409</v>
      </c>
      <c r="K12" s="22" t="str">
        <f aca="false">IF($C12="","",IF($I12="Not applicable","",IF($E12="","No notice period found - write None found rather than leaving it blank",IF($D12="","No clause reference",IF($H12="","Nobody owns this notice",IF($I12&lt;&gt;"Yes","Found, but not in anybody's diary yet",""))))))</f>
        <v>No notice period found - write None found rather than leaving it blank</v>
      </c>
    </row>
    <row r="13" customFormat="false" ht="33" hidden="false" customHeight="true" outlineLevel="0" collapsed="false">
      <c r="B13" s="16" t="n">
        <v>6</v>
      </c>
      <c r="C13" s="17" t="s">
        <v>410</v>
      </c>
      <c r="D13" s="20"/>
      <c r="E13" s="20"/>
      <c r="F13" s="21"/>
      <c r="G13" s="21"/>
      <c r="H13" s="6"/>
      <c r="I13" s="20"/>
      <c r="J13" s="19" t="s">
        <v>411</v>
      </c>
      <c r="K13" s="22" t="str">
        <f aca="false">IF($C13="","",IF($I13="Not applicable","",IF($E13="","No notice period found - write None found rather than leaving it blank",IF($D13="","No clause reference",IF($H13="","Nobody owns this notice",IF($I13&lt;&gt;"Yes","Found, but not in anybody's diary yet",""))))))</f>
        <v>No notice period found - write None found rather than leaving it blank</v>
      </c>
    </row>
    <row r="14" customFormat="false" ht="33" hidden="false" customHeight="true" outlineLevel="0" collapsed="false">
      <c r="B14" s="16" t="n">
        <v>7</v>
      </c>
      <c r="C14" s="17" t="s">
        <v>412</v>
      </c>
      <c r="D14" s="20"/>
      <c r="E14" s="20"/>
      <c r="F14" s="21"/>
      <c r="G14" s="21"/>
      <c r="H14" s="6"/>
      <c r="I14" s="20"/>
      <c r="J14" s="19" t="s">
        <v>413</v>
      </c>
      <c r="K14" s="22" t="str">
        <f aca="false">IF($C14="","",IF($I14="Not applicable","",IF($E14="","No notice period found - write None found rather than leaving it blank",IF($D14="","No clause reference",IF($H14="","Nobody owns this notice",IF($I14&lt;&gt;"Yes","Found, but not in anybody's diary yet",""))))))</f>
        <v>No notice period found - write None found rather than leaving it blank</v>
      </c>
    </row>
    <row r="15" customFormat="false" ht="33" hidden="false" customHeight="true" outlineLevel="0" collapsed="false">
      <c r="B15" s="16" t="n">
        <v>8</v>
      </c>
      <c r="C15" s="17" t="s">
        <v>414</v>
      </c>
      <c r="D15" s="20"/>
      <c r="E15" s="20"/>
      <c r="F15" s="21"/>
      <c r="G15" s="21"/>
      <c r="H15" s="6"/>
      <c r="I15" s="20"/>
      <c r="J15" s="19" t="s">
        <v>415</v>
      </c>
      <c r="K15" s="22" t="str">
        <f aca="false">IF($C15="","",IF($I15="Not applicable","",IF($E15="","No notice period found - write None found rather than leaving it blank",IF($D15="","No clause reference",IF($H15="","Nobody owns this notice",IF($I15&lt;&gt;"Yes","Found, but not in anybody's diary yet",""))))))</f>
        <v>No notice period found - write None found rather than leaving it blank</v>
      </c>
    </row>
    <row r="16" customFormat="false" ht="33" hidden="false" customHeight="true" outlineLevel="0" collapsed="false">
      <c r="B16" s="16" t="n">
        <v>9</v>
      </c>
      <c r="C16" s="17" t="s">
        <v>416</v>
      </c>
      <c r="D16" s="20"/>
      <c r="E16" s="20"/>
      <c r="F16" s="21"/>
      <c r="G16" s="21"/>
      <c r="H16" s="6"/>
      <c r="I16" s="20"/>
      <c r="J16" s="19" t="s">
        <v>417</v>
      </c>
      <c r="K16" s="22" t="str">
        <f aca="false">IF($C16="","",IF($I16="Not applicable","",IF($E16="","No notice period found - write None found rather than leaving it blank",IF($D16="","No clause reference",IF($H16="","Nobody owns this notice",IF($I16&lt;&gt;"Yes","Found, but not in anybody's diary yet",""))))))</f>
        <v>No notice period found - write None found rather than leaving it blank</v>
      </c>
    </row>
    <row r="17" customFormat="false" ht="33" hidden="false" customHeight="true" outlineLevel="0" collapsed="false">
      <c r="B17" s="16" t="n">
        <v>10</v>
      </c>
      <c r="C17" s="17" t="s">
        <v>418</v>
      </c>
      <c r="D17" s="20"/>
      <c r="E17" s="20"/>
      <c r="F17" s="21"/>
      <c r="G17" s="21"/>
      <c r="H17" s="6"/>
      <c r="I17" s="20"/>
      <c r="J17" s="19" t="s">
        <v>419</v>
      </c>
      <c r="K17" s="22" t="str">
        <f aca="false">IF($C17="","",IF($I17="Not applicable","",IF($E17="","No notice period found - write None found rather than leaving it blank",IF($D17="","No clause reference",IF($H17="","Nobody owns this notice",IF($I17&lt;&gt;"Yes","Found, but not in anybody's diary yet",""))))))</f>
        <v>No notice period found - write None found rather than leaving it blank</v>
      </c>
    </row>
    <row r="18" customFormat="false" ht="33" hidden="false" customHeight="true" outlineLevel="0" collapsed="false">
      <c r="B18" s="16" t="n">
        <v>11</v>
      </c>
      <c r="C18" s="17" t="s">
        <v>420</v>
      </c>
      <c r="D18" s="20"/>
      <c r="E18" s="20"/>
      <c r="F18" s="21"/>
      <c r="G18" s="21"/>
      <c r="H18" s="6"/>
      <c r="I18" s="20"/>
      <c r="J18" s="19" t="s">
        <v>421</v>
      </c>
      <c r="K18" s="22" t="str">
        <f aca="false">IF($C18="","",IF($I18="Not applicable","",IF($E18="","No notice period found - write None found rather than leaving it blank",IF($D18="","No clause reference",IF($H18="","Nobody owns this notice",IF($I18&lt;&gt;"Yes","Found, but not in anybody's diary yet",""))))))</f>
        <v>No notice period found - write None found rather than leaving it blank</v>
      </c>
    </row>
    <row r="19" customFormat="false" ht="33" hidden="false" customHeight="true" outlineLevel="0" collapsed="false">
      <c r="B19" s="16" t="n">
        <v>12</v>
      </c>
      <c r="C19" s="17" t="s">
        <v>422</v>
      </c>
      <c r="D19" s="20"/>
      <c r="E19" s="20"/>
      <c r="F19" s="21"/>
      <c r="G19" s="21"/>
      <c r="H19" s="6"/>
      <c r="I19" s="20"/>
      <c r="J19" s="19" t="s">
        <v>423</v>
      </c>
      <c r="K19" s="22" t="str">
        <f aca="false">IF($C19="","",IF($I19="Not applicable","",IF($E19="","No notice period found - write None found rather than leaving it blank",IF($D19="","No clause reference",IF($H19="","Nobody owns this notice",IF($I19&lt;&gt;"Yes","Found, but not in anybody's diary yet",""))))))</f>
        <v>No notice period found - write None found rather than leaving it blank</v>
      </c>
    </row>
    <row r="20" customFormat="false" ht="45.75" hidden="false" customHeight="true" outlineLevel="0" collapsed="false">
      <c r="B20" s="16" t="n">
        <v>13</v>
      </c>
      <c r="C20" s="17" t="s">
        <v>424</v>
      </c>
      <c r="D20" s="20"/>
      <c r="E20" s="20"/>
      <c r="F20" s="21"/>
      <c r="G20" s="21"/>
      <c r="H20" s="6"/>
      <c r="I20" s="20"/>
      <c r="J20" s="19" t="s">
        <v>425</v>
      </c>
      <c r="K20" s="22" t="str">
        <f aca="false">IF($C20="","",IF($I20="Not applicable","",IF($E20="","No notice period found - write None found rather than leaving it blank",IF($D20="","No clause reference",IF($H20="","Nobody owns this notice",IF($I20&lt;&gt;"Yes","Found, but not in anybody's diary yet",""))))))</f>
        <v>No notice period found - write None found rather than leaving it blank</v>
      </c>
    </row>
    <row r="21" customFormat="false" ht="33" hidden="false" customHeight="true" outlineLevel="0" collapsed="false">
      <c r="B21" s="16" t="n">
        <v>14</v>
      </c>
      <c r="C21" s="17" t="s">
        <v>426</v>
      </c>
      <c r="D21" s="20"/>
      <c r="E21" s="20"/>
      <c r="F21" s="21"/>
      <c r="G21" s="21"/>
      <c r="H21" s="6"/>
      <c r="I21" s="20"/>
      <c r="J21" s="19" t="s">
        <v>427</v>
      </c>
      <c r="K21" s="22" t="str">
        <f aca="false">IF($C21="","",IF($I21="Not applicable","",IF($E21="","No notice period found - write None found rather than leaving it blank",IF($D21="","No clause reference",IF($H21="","Nobody owns this notice",IF($I21&lt;&gt;"Yes","Found, but not in anybody's diary yet",""))))))</f>
        <v>No notice period found - write None found rather than leaving it blank</v>
      </c>
    </row>
    <row r="22" customFormat="false" ht="25.5" hidden="false" customHeight="true" outlineLevel="0" collapsed="false">
      <c r="B22" s="7" t="s">
        <v>428</v>
      </c>
      <c r="C22" s="7"/>
      <c r="D22" s="7"/>
      <c r="E22" s="7"/>
      <c r="F22" s="7"/>
      <c r="G22" s="7"/>
      <c r="H22" s="7"/>
      <c r="I22" s="7"/>
      <c r="J22" s="7"/>
      <c r="K22" s="7"/>
    </row>
    <row r="24" customFormat="false" ht="18" hidden="false" customHeight="true" outlineLevel="0" collapsed="false">
      <c r="B24" s="12" t="s">
        <v>44</v>
      </c>
      <c r="C24" s="12"/>
      <c r="D24" s="12"/>
      <c r="E24" s="12"/>
      <c r="F24" s="12"/>
      <c r="G24" s="12"/>
      <c r="H24" s="12"/>
      <c r="I24" s="12"/>
      <c r="J24" s="12"/>
      <c r="K24" s="12"/>
    </row>
  </sheetData>
  <mergeCells count="7">
    <mergeCell ref="B1:K1"/>
    <mergeCell ref="B2:K2"/>
    <mergeCell ref="B3:K3"/>
    <mergeCell ref="B4:K4"/>
    <mergeCell ref="B6:K6"/>
    <mergeCell ref="B22:K22"/>
    <mergeCell ref="B24:K24"/>
  </mergeCells>
  <conditionalFormatting sqref="B3:K3">
    <cfRule type="expression" priority="2" aboveAverage="0" equalAverage="0" bottom="0" percent="0" rank="0" text="" dxfId="0">
      <formula>LEN($B$3)&gt;0</formula>
    </cfRule>
  </conditionalFormatting>
  <conditionalFormatting sqref="E8:E21">
    <cfRule type="expression" priority="3" aboveAverage="0" equalAverage="0" bottom="0" percent="0" rank="0" text="" dxfId="0">
      <formula>AND($C8&lt;&gt;"",$E8="")</formula>
    </cfRule>
  </conditionalFormatting>
  <conditionalFormatting sqref="I8:I21">
    <cfRule type="expression" priority="4" aboveAverage="0" equalAverage="0" bottom="0" percent="0" rank="0" text="" dxfId="1">
      <formula>$I8="Yes"</formula>
    </cfRule>
  </conditionalFormatting>
  <dataValidations count="14">
    <dataValidation allowBlank="true" errorStyle="stop" operator="between" showDropDown="false" showErrorMessage="false" showInputMessage="false" sqref="I8" type="list">
      <formula1>Lists!$D$8:$D$10</formula1>
      <formula2>0</formula2>
    </dataValidation>
    <dataValidation allowBlank="true" errorStyle="stop" operator="between" showDropDown="false" showErrorMessage="false" showInputMessage="false" sqref="I9" type="list">
      <formula1>Lists!$D$8:$D$10</formula1>
      <formula2>0</formula2>
    </dataValidation>
    <dataValidation allowBlank="true" errorStyle="stop" operator="between" showDropDown="false" showErrorMessage="false" showInputMessage="false" sqref="I10" type="list">
      <formula1>Lists!$D$8:$D$10</formula1>
      <formula2>0</formula2>
    </dataValidation>
    <dataValidation allowBlank="true" errorStyle="stop" operator="between" showDropDown="false" showErrorMessage="false" showInputMessage="false" sqref="I11" type="list">
      <formula1>Lists!$D$8:$D$10</formula1>
      <formula2>0</formula2>
    </dataValidation>
    <dataValidation allowBlank="true" errorStyle="stop" operator="between" showDropDown="false" showErrorMessage="false" showInputMessage="false" sqref="I12" type="list">
      <formula1>Lists!$D$8:$D$10</formula1>
      <formula2>0</formula2>
    </dataValidation>
    <dataValidation allowBlank="true" errorStyle="stop" operator="between" showDropDown="false" showErrorMessage="false" showInputMessage="false" sqref="I13" type="list">
      <formula1>Lists!$D$8:$D$10</formula1>
      <formula2>0</formula2>
    </dataValidation>
    <dataValidation allowBlank="true" errorStyle="stop" operator="between" showDropDown="false" showErrorMessage="false" showInputMessage="false" sqref="I14" type="list">
      <formula1>Lists!$D$8:$D$10</formula1>
      <formula2>0</formula2>
    </dataValidation>
    <dataValidation allowBlank="true" errorStyle="stop" operator="between" showDropDown="false" showErrorMessage="false" showInputMessage="false" sqref="I15" type="list">
      <formula1>Lists!$D$8:$D$10</formula1>
      <formula2>0</formula2>
    </dataValidation>
    <dataValidation allowBlank="true" errorStyle="stop" operator="between" showDropDown="false" showErrorMessage="false" showInputMessage="false" sqref="I16" type="list">
      <formula1>Lists!$D$8:$D$10</formula1>
      <formula2>0</formula2>
    </dataValidation>
    <dataValidation allowBlank="true" errorStyle="stop" operator="between" showDropDown="false" showErrorMessage="false" showInputMessage="false" sqref="I17" type="list">
      <formula1>Lists!$D$8:$D$10</formula1>
      <formula2>0</formula2>
    </dataValidation>
    <dataValidation allowBlank="true" errorStyle="stop" operator="between" showDropDown="false" showErrorMessage="false" showInputMessage="false" sqref="I18" type="list">
      <formula1>Lists!$D$8:$D$10</formula1>
      <formula2>0</formula2>
    </dataValidation>
    <dataValidation allowBlank="true" errorStyle="stop" operator="between" showDropDown="false" showErrorMessage="false" showInputMessage="false" sqref="I19" type="list">
      <formula1>Lists!$D$8:$D$10</formula1>
      <formula2>0</formula2>
    </dataValidation>
    <dataValidation allowBlank="true" errorStyle="stop" operator="between" showDropDown="false" showErrorMessage="false" showInputMessage="false" sqref="I20" type="list">
      <formula1>Lists!$D$8:$D$10</formula1>
      <formula2>0</formula2>
    </dataValidation>
    <dataValidation allowBlank="true" errorStyle="stop" operator="between" showDropDown="false" showErrorMessage="false" showInputMessage="false" sqref="I21" type="list">
      <formula1>Lists!$D$8:$D$10</formula1>
      <formula2>0</formula2>
    </dataValidation>
  </dataValidations>
  <hyperlinks>
    <hyperlink ref="B24" r:id="rId1" display="Visit mastt.com"/>
  </hyperlinks>
  <printOptions headings="false" gridLines="false" gridLinesSet="true" horizontalCentered="false" verticalCentered="false"/>
  <pageMargins left="0.3" right="0.3" top="0.4" bottom="0.4" header="0.511811023622047" footer="0.511811023622047"/>
  <pageSetup paperSize="8" scale="100" fitToWidth="1" fitToHeight="0" pageOrder="downThenOver" orientation="landscape" blackAndWhite="false" draft="false" cellComments="none" horizontalDpi="300" verticalDpi="300" copies="1"/>
  <headerFooter differentFirst="false" differentOddEven="false">
    <oddHeader/>
    <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79D0"/>
    <pageSetUpPr fitToPage="true"/>
  </sheetPr>
  <dimension ref="B1:T1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0" min="2" style="0" width="7"/>
    <col collapsed="false" customWidth="true" hidden="false" outlineLevel="0" max="21" min="21" style="0" width="2.2"/>
  </cols>
  <sheetData>
    <row r="1" customFormat="false" ht="33.75" hidden="false" customHeight="true" outlineLevel="0" collapsed="false">
      <c r="B1" s="1" t="s">
        <v>429</v>
      </c>
      <c r="C1" s="1"/>
      <c r="D1" s="1"/>
      <c r="E1" s="1"/>
      <c r="F1" s="1"/>
      <c r="G1" s="1"/>
      <c r="H1" s="1"/>
      <c r="I1" s="1"/>
      <c r="J1" s="1"/>
      <c r="K1" s="1"/>
      <c r="L1" s="1"/>
      <c r="M1" s="1"/>
      <c r="N1" s="1"/>
      <c r="O1" s="1"/>
      <c r="P1" s="1"/>
      <c r="Q1" s="1"/>
      <c r="R1" s="1"/>
      <c r="S1" s="1"/>
      <c r="T1" s="1"/>
    </row>
    <row r="2" customFormat="false" ht="4.5" hidden="false" customHeight="true" outlineLevel="0" collapsed="false">
      <c r="B2" s="29"/>
      <c r="C2" s="29"/>
      <c r="D2" s="29"/>
      <c r="E2" s="29"/>
      <c r="F2" s="29"/>
      <c r="G2" s="29"/>
      <c r="H2" s="29"/>
      <c r="I2" s="29"/>
      <c r="J2" s="29"/>
      <c r="K2" s="29"/>
      <c r="L2" s="29"/>
      <c r="M2" s="29"/>
      <c r="N2" s="29"/>
      <c r="O2" s="29"/>
      <c r="P2" s="29"/>
      <c r="Q2" s="29"/>
      <c r="R2" s="29"/>
      <c r="S2" s="29"/>
      <c r="T2" s="29"/>
    </row>
    <row r="3" customFormat="false" ht="16.5" hidden="false" customHeight="true" outlineLevel="0" collapsed="false">
      <c r="B3" s="13" t="str">
        <f aca="false">""</f>
        <v/>
      </c>
      <c r="C3" s="13"/>
      <c r="D3" s="13"/>
      <c r="E3" s="13"/>
      <c r="F3" s="13"/>
      <c r="G3" s="13"/>
      <c r="H3" s="13"/>
      <c r="I3" s="13"/>
      <c r="J3" s="13"/>
      <c r="K3" s="13"/>
      <c r="L3" s="13"/>
      <c r="M3" s="13"/>
      <c r="N3" s="13"/>
      <c r="O3" s="13"/>
      <c r="P3" s="13"/>
      <c r="Q3" s="13"/>
      <c r="R3" s="13"/>
      <c r="S3" s="13"/>
      <c r="T3" s="13"/>
    </row>
    <row r="4" customFormat="false" ht="25.5" hidden="false" customHeight="true" outlineLevel="0" collapsed="false">
      <c r="B4" s="3" t="s">
        <v>430</v>
      </c>
      <c r="C4" s="3"/>
      <c r="D4" s="3"/>
      <c r="E4" s="3"/>
      <c r="F4" s="3"/>
      <c r="G4" s="3"/>
      <c r="H4" s="3"/>
      <c r="I4" s="3"/>
      <c r="J4" s="3"/>
      <c r="K4" s="3"/>
      <c r="L4" s="3"/>
      <c r="M4" s="3"/>
      <c r="N4" s="3"/>
      <c r="O4" s="3"/>
      <c r="P4" s="3"/>
      <c r="Q4" s="3"/>
      <c r="R4" s="3"/>
      <c r="S4" s="3"/>
      <c r="T4" s="3"/>
    </row>
    <row r="6" customFormat="false" ht="33.75" hidden="false" customHeight="true" outlineLevel="0" collapsed="false">
      <c r="B6" s="30" t="str">
        <f aca="false">IF($I$101&gt;0,"▲   "&amp;$I$101&amp;" OF 67 CHECKS NOT YET REVIEWED   -   a review that stopped halfway is not a review",IF($I$103&gt;0,"▲   "&amp;$I$103&amp;" CRITICAL OR HIGH CHANGE(S) REQUESTED AND NOT ANSWERED   -   these are the lines to close before you sign",IF($I$104&gt;0,"●   ALL 67 CHECKS REVIEWED   -   "&amp;$I$104&amp;" risk(s) accepted without a change: make sure the person carrying them knows","✓   ALL 67 CHECKS REVIEWED AND CLOSED   -   nothing accepted without a change")))</f>
        <v>▲   67 OF 67 CHECKS NOT YET REVIEWED   -   a review that stopped halfway is not a review</v>
      </c>
      <c r="C6" s="30"/>
      <c r="D6" s="30"/>
      <c r="E6" s="30"/>
      <c r="F6" s="30"/>
      <c r="G6" s="30"/>
      <c r="H6" s="30"/>
      <c r="I6" s="30"/>
      <c r="J6" s="30"/>
      <c r="K6" s="30"/>
      <c r="L6" s="30"/>
      <c r="M6" s="30"/>
      <c r="N6" s="30"/>
      <c r="O6" s="30"/>
      <c r="P6" s="30"/>
      <c r="Q6" s="30"/>
      <c r="R6" s="30"/>
      <c r="S6" s="30"/>
      <c r="T6" s="30"/>
    </row>
    <row r="8" customFormat="false" ht="12.75" hidden="false" customHeight="true" outlineLevel="0" collapsed="false">
      <c r="B8" s="31" t="s">
        <v>431</v>
      </c>
      <c r="C8" s="31"/>
      <c r="D8" s="31"/>
      <c r="F8" s="31" t="s">
        <v>432</v>
      </c>
      <c r="G8" s="31"/>
      <c r="H8" s="31"/>
      <c r="J8" s="31" t="s">
        <v>433</v>
      </c>
      <c r="K8" s="31"/>
      <c r="L8" s="31"/>
      <c r="N8" s="31" t="s">
        <v>434</v>
      </c>
      <c r="O8" s="31"/>
      <c r="P8" s="31"/>
      <c r="R8" s="31" t="s">
        <v>435</v>
      </c>
      <c r="S8" s="31"/>
      <c r="T8" s="31"/>
    </row>
    <row r="9" customFormat="false" ht="30" hidden="false" customHeight="true" outlineLevel="0" collapsed="false">
      <c r="B9" s="32" t="n">
        <f aca="false">IFERROR((67-$I$101)/67,0)</f>
        <v>0</v>
      </c>
      <c r="C9" s="32"/>
      <c r="D9" s="32"/>
      <c r="F9" s="33" t="n">
        <f aca="false">$I$103</f>
        <v>0</v>
      </c>
      <c r="G9" s="33"/>
      <c r="H9" s="33"/>
      <c r="J9" s="33" t="n">
        <f aca="false">$I$104</f>
        <v>0</v>
      </c>
      <c r="K9" s="33"/>
      <c r="L9" s="33"/>
      <c r="N9" s="33" t="n">
        <f aca="false">$I$107</f>
        <v>0</v>
      </c>
      <c r="O9" s="33"/>
      <c r="P9" s="33"/>
      <c r="R9" s="34" t="str">
        <f aca="false">$I$110</f>
        <v>-</v>
      </c>
      <c r="S9" s="34"/>
      <c r="T9" s="34"/>
    </row>
    <row r="10" customFormat="false" ht="24" hidden="false" customHeight="true" outlineLevel="0" collapsed="false">
      <c r="B10" s="35" t="s">
        <v>436</v>
      </c>
      <c r="C10" s="35"/>
      <c r="D10" s="35"/>
      <c r="F10" s="35" t="s">
        <v>437</v>
      </c>
      <c r="G10" s="35"/>
      <c r="H10" s="35"/>
      <c r="J10" s="35" t="s">
        <v>438</v>
      </c>
      <c r="K10" s="35"/>
      <c r="L10" s="35"/>
      <c r="N10" s="35" t="s">
        <v>439</v>
      </c>
      <c r="O10" s="35"/>
      <c r="P10" s="35"/>
      <c r="R10" s="35" t="s">
        <v>440</v>
      </c>
      <c r="S10" s="35"/>
      <c r="T10" s="35"/>
    </row>
    <row r="12" customFormat="false" ht="21.75" hidden="false" customHeight="true" outlineLevel="0" collapsed="false">
      <c r="B12" s="4" t="s">
        <v>441</v>
      </c>
      <c r="C12" s="4"/>
      <c r="D12" s="4"/>
      <c r="E12" s="4"/>
      <c r="F12" s="4"/>
      <c r="G12" s="4"/>
      <c r="H12" s="4"/>
      <c r="I12" s="4"/>
      <c r="J12" s="4"/>
      <c r="K12" s="4"/>
      <c r="L12" s="4"/>
      <c r="M12" s="4"/>
      <c r="N12" s="4"/>
      <c r="O12" s="4"/>
      <c r="P12" s="4"/>
      <c r="Q12" s="4"/>
      <c r="R12" s="4"/>
      <c r="S12" s="4"/>
      <c r="T12" s="4"/>
    </row>
    <row r="13" customFormat="false" ht="16.5" hidden="false" customHeight="true" outlineLevel="0" collapsed="false">
      <c r="B13" s="36" t="s">
        <v>442</v>
      </c>
      <c r="C13" s="36"/>
      <c r="D13" s="36"/>
      <c r="E13" s="36"/>
      <c r="F13" s="36"/>
      <c r="G13" s="36"/>
      <c r="H13" s="36"/>
      <c r="I13" s="37" t="n">
        <f aca="false">IFERROR((4-COUNTBLANK('Contract Review'!$H$8:$H$11)-COUNTIF('Contract Review'!$H$8:$H$11,"Not reviewed"))/4,0)</f>
        <v>0</v>
      </c>
      <c r="J13" s="38" t="str">
        <f aca="false">IF(MAX($I$13:$I$27)=0,"",IF($I13=0,"",REPT("█",MAX(1,ROUND($I13/MAX($I$13:$I$27)*24,0)))))</f>
        <v/>
      </c>
      <c r="K13" s="38"/>
      <c r="L13" s="38"/>
      <c r="M13" s="38"/>
      <c r="N13" s="38"/>
      <c r="O13" s="39" t="str">
        <f aca="false">IF((COUNTBLANK('Contract Review'!$H$8:$H$11)+COUNTIF('Contract Review'!$H$8:$H$11,"Not reviewed"))&gt;0,"▲ "&amp;(COUNTBLANK('Contract Review'!$H$8:$H$11)+COUNTIF('Contract Review'!$H$8:$H$11,"Not reviewed"))&amp;" of 4 unread",IF((COUNTIFS('Contract Review'!$G$8:$G$11,"Critical",'Contract Review'!$H$8:$H$11,"Reviewed - change requested")+COUNTIFS('Contract Review'!$G$8:$G$11,"High",'Contract Review'!$H$8:$H$11,"Reviewed - change requested"))&gt;0,"▲ "&amp;(COUNTIFS('Contract Review'!$G$8:$G$11,"Critical",'Contract Review'!$H$8:$H$11,"Reviewed - change requested")+COUNTIFS('Contract Review'!$G$8:$G$11,"High",'Contract Review'!$H$8:$H$11,"Reviewed - change requested"))&amp;" critical/high open",IF(COUNTIF('Contract Review'!$H$8:$H$11,"Change refused - risk accepted")&gt;0,"● "&amp;COUNTIF('Contract Review'!$H$8:$H$11,"Change refused - risk accepted")&amp;" risk(s) accepted","✓ closed")))</f>
        <v>▲ 4 of 4 unread</v>
      </c>
      <c r="P13" s="39"/>
      <c r="Q13" s="39"/>
      <c r="R13" s="39"/>
      <c r="S13" s="39"/>
      <c r="T13" s="39"/>
    </row>
    <row r="14" customFormat="false" ht="16.5" hidden="false" customHeight="true" outlineLevel="0" collapsed="false">
      <c r="B14" s="36" t="s">
        <v>443</v>
      </c>
      <c r="C14" s="36"/>
      <c r="D14" s="36"/>
      <c r="E14" s="36"/>
      <c r="F14" s="36"/>
      <c r="G14" s="36"/>
      <c r="H14" s="36"/>
      <c r="I14" s="37" t="n">
        <f aca="false">IFERROR((4-COUNTBLANK('Contract Review'!$H$16:$H$19)-COUNTIF('Contract Review'!$H$16:$H$19,"Not reviewed"))/4,0)</f>
        <v>0</v>
      </c>
      <c r="J14" s="38" t="str">
        <f aca="false">IF(MAX($I$13:$I$27)=0,"",IF($I14=0,"",REPT("█",MAX(1,ROUND($I14/MAX($I$13:$I$27)*24,0)))))</f>
        <v/>
      </c>
      <c r="K14" s="38"/>
      <c r="L14" s="38"/>
      <c r="M14" s="38"/>
      <c r="N14" s="38"/>
      <c r="O14" s="39" t="str">
        <f aca="false">IF((COUNTBLANK('Contract Review'!$H$16:$H$19)+COUNTIF('Contract Review'!$H$16:$H$19,"Not reviewed"))&gt;0,"▲ "&amp;(COUNTBLANK('Contract Review'!$H$16:$H$19)+COUNTIF('Contract Review'!$H$16:$H$19,"Not reviewed"))&amp;" of 4 unread",IF((COUNTIFS('Contract Review'!$G$16:$G$19,"Critical",'Contract Review'!$H$16:$H$19,"Reviewed - change requested")+COUNTIFS('Contract Review'!$G$16:$G$19,"High",'Contract Review'!$H$16:$H$19,"Reviewed - change requested"))&gt;0,"▲ "&amp;(COUNTIFS('Contract Review'!$G$16:$G$19,"Critical",'Contract Review'!$H$16:$H$19,"Reviewed - change requested")+COUNTIFS('Contract Review'!$G$16:$G$19,"High",'Contract Review'!$H$16:$H$19,"Reviewed - change requested"))&amp;" critical/high open",IF(COUNTIF('Contract Review'!$H$16:$H$19,"Change refused - risk accepted")&gt;0,"● "&amp;COUNTIF('Contract Review'!$H$16:$H$19,"Change refused - risk accepted")&amp;" risk(s) accepted","✓ closed")))</f>
        <v>▲ 4 of 4 unread</v>
      </c>
      <c r="P14" s="39"/>
      <c r="Q14" s="39"/>
      <c r="R14" s="39"/>
      <c r="S14" s="39"/>
      <c r="T14" s="39"/>
    </row>
    <row r="15" customFormat="false" ht="16.5" hidden="false" customHeight="true" outlineLevel="0" collapsed="false">
      <c r="B15" s="36" t="s">
        <v>444</v>
      </c>
      <c r="C15" s="36"/>
      <c r="D15" s="36"/>
      <c r="E15" s="36"/>
      <c r="F15" s="36"/>
      <c r="G15" s="36"/>
      <c r="H15" s="36"/>
      <c r="I15" s="37" t="n">
        <f aca="false">IFERROR((6-COUNTBLANK('Contract Review'!$H$24:$H$29)-COUNTIF('Contract Review'!$H$24:$H$29,"Not reviewed"))/6,0)</f>
        <v>0</v>
      </c>
      <c r="J15" s="38" t="str">
        <f aca="false">IF(MAX($I$13:$I$27)=0,"",IF($I15=0,"",REPT("█",MAX(1,ROUND($I15/MAX($I$13:$I$27)*24,0)))))</f>
        <v/>
      </c>
      <c r="K15" s="38"/>
      <c r="L15" s="38"/>
      <c r="M15" s="38"/>
      <c r="N15" s="38"/>
      <c r="O15" s="39" t="str">
        <f aca="false">IF((COUNTBLANK('Contract Review'!$H$24:$H$29)+COUNTIF('Contract Review'!$H$24:$H$29,"Not reviewed"))&gt;0,"▲ "&amp;(COUNTBLANK('Contract Review'!$H$24:$H$29)+COUNTIF('Contract Review'!$H$24:$H$29,"Not reviewed"))&amp;" of 6 unread",IF((COUNTIFS('Contract Review'!$G$24:$G$29,"Critical",'Contract Review'!$H$24:$H$29,"Reviewed - change requested")+COUNTIFS('Contract Review'!$G$24:$G$29,"High",'Contract Review'!$H$24:$H$29,"Reviewed - change requested"))&gt;0,"▲ "&amp;(COUNTIFS('Contract Review'!$G$24:$G$29,"Critical",'Contract Review'!$H$24:$H$29,"Reviewed - change requested")+COUNTIFS('Contract Review'!$G$24:$G$29,"High",'Contract Review'!$H$24:$H$29,"Reviewed - change requested"))&amp;" critical/high open",IF(COUNTIF('Contract Review'!$H$24:$H$29,"Change refused - risk accepted")&gt;0,"● "&amp;COUNTIF('Contract Review'!$H$24:$H$29,"Change refused - risk accepted")&amp;" risk(s) accepted","✓ closed")))</f>
        <v>▲ 6 of 6 unread</v>
      </c>
      <c r="P15" s="39"/>
      <c r="Q15" s="39"/>
      <c r="R15" s="39"/>
      <c r="S15" s="39"/>
      <c r="T15" s="39"/>
    </row>
    <row r="16" customFormat="false" ht="16.5" hidden="false" customHeight="true" outlineLevel="0" collapsed="false">
      <c r="B16" s="36" t="s">
        <v>445</v>
      </c>
      <c r="C16" s="36"/>
      <c r="D16" s="36"/>
      <c r="E16" s="36"/>
      <c r="F16" s="36"/>
      <c r="G16" s="36"/>
      <c r="H16" s="36"/>
      <c r="I16" s="37" t="n">
        <f aca="false">IFERROR((6-COUNTBLANK('Contract Review'!$H$34:$H$39)-COUNTIF('Contract Review'!$H$34:$H$39,"Not reviewed"))/6,0)</f>
        <v>0</v>
      </c>
      <c r="J16" s="38" t="str">
        <f aca="false">IF(MAX($I$13:$I$27)=0,"",IF($I16=0,"",REPT("█",MAX(1,ROUND($I16/MAX($I$13:$I$27)*24,0)))))</f>
        <v/>
      </c>
      <c r="K16" s="38"/>
      <c r="L16" s="38"/>
      <c r="M16" s="38"/>
      <c r="N16" s="38"/>
      <c r="O16" s="39" t="str">
        <f aca="false">IF((COUNTBLANK('Contract Review'!$H$34:$H$39)+COUNTIF('Contract Review'!$H$34:$H$39,"Not reviewed"))&gt;0,"▲ "&amp;(COUNTBLANK('Contract Review'!$H$34:$H$39)+COUNTIF('Contract Review'!$H$34:$H$39,"Not reviewed"))&amp;" of 6 unread",IF((COUNTIFS('Contract Review'!$G$34:$G$39,"Critical",'Contract Review'!$H$34:$H$39,"Reviewed - change requested")+COUNTIFS('Contract Review'!$G$34:$G$39,"High",'Contract Review'!$H$34:$H$39,"Reviewed - change requested"))&gt;0,"▲ "&amp;(COUNTIFS('Contract Review'!$G$34:$G$39,"Critical",'Contract Review'!$H$34:$H$39,"Reviewed - change requested")+COUNTIFS('Contract Review'!$G$34:$G$39,"High",'Contract Review'!$H$34:$H$39,"Reviewed - change requested"))&amp;" critical/high open",IF(COUNTIF('Contract Review'!$H$34:$H$39,"Change refused - risk accepted")&gt;0,"● "&amp;COUNTIF('Contract Review'!$H$34:$H$39,"Change refused - risk accepted")&amp;" risk(s) accepted","✓ closed")))</f>
        <v>▲ 6 of 6 unread</v>
      </c>
      <c r="P16" s="39"/>
      <c r="Q16" s="39"/>
      <c r="R16" s="39"/>
      <c r="S16" s="39"/>
      <c r="T16" s="39"/>
    </row>
    <row r="17" customFormat="false" ht="16.5" hidden="false" customHeight="true" outlineLevel="0" collapsed="false">
      <c r="B17" s="36" t="s">
        <v>446</v>
      </c>
      <c r="C17" s="36"/>
      <c r="D17" s="36"/>
      <c r="E17" s="36"/>
      <c r="F17" s="36"/>
      <c r="G17" s="36"/>
      <c r="H17" s="36"/>
      <c r="I17" s="37" t="n">
        <f aca="false">IFERROR((5-COUNTBLANK('Contract Review'!$H$44:$H$48)-COUNTIF('Contract Review'!$H$44:$H$48,"Not reviewed"))/5,0)</f>
        <v>0</v>
      </c>
      <c r="J17" s="38" t="str">
        <f aca="false">IF(MAX($I$13:$I$27)=0,"",IF($I17=0,"",REPT("█",MAX(1,ROUND($I17/MAX($I$13:$I$27)*24,0)))))</f>
        <v/>
      </c>
      <c r="K17" s="38"/>
      <c r="L17" s="38"/>
      <c r="M17" s="38"/>
      <c r="N17" s="38"/>
      <c r="O17" s="39" t="str">
        <f aca="false">IF((COUNTBLANK('Contract Review'!$H$44:$H$48)+COUNTIF('Contract Review'!$H$44:$H$48,"Not reviewed"))&gt;0,"▲ "&amp;(COUNTBLANK('Contract Review'!$H$44:$H$48)+COUNTIF('Contract Review'!$H$44:$H$48,"Not reviewed"))&amp;" of 5 unread",IF((COUNTIFS('Contract Review'!$G$44:$G$48,"Critical",'Contract Review'!$H$44:$H$48,"Reviewed - change requested")+COUNTIFS('Contract Review'!$G$44:$G$48,"High",'Contract Review'!$H$44:$H$48,"Reviewed - change requested"))&gt;0,"▲ "&amp;(COUNTIFS('Contract Review'!$G$44:$G$48,"Critical",'Contract Review'!$H$44:$H$48,"Reviewed - change requested")+COUNTIFS('Contract Review'!$G$44:$G$48,"High",'Contract Review'!$H$44:$H$48,"Reviewed - change requested"))&amp;" critical/high open",IF(COUNTIF('Contract Review'!$H$44:$H$48,"Change refused - risk accepted")&gt;0,"● "&amp;COUNTIF('Contract Review'!$H$44:$H$48,"Change refused - risk accepted")&amp;" risk(s) accepted","✓ closed")))</f>
        <v>▲ 5 of 5 unread</v>
      </c>
      <c r="P17" s="39"/>
      <c r="Q17" s="39"/>
      <c r="R17" s="39"/>
      <c r="S17" s="39"/>
      <c r="T17" s="39"/>
    </row>
    <row r="18" customFormat="false" ht="16.5" hidden="false" customHeight="true" outlineLevel="0" collapsed="false">
      <c r="B18" s="36" t="s">
        <v>447</v>
      </c>
      <c r="C18" s="36"/>
      <c r="D18" s="36"/>
      <c r="E18" s="36"/>
      <c r="F18" s="36"/>
      <c r="G18" s="36"/>
      <c r="H18" s="36"/>
      <c r="I18" s="37" t="n">
        <f aca="false">IFERROR((5-COUNTBLANK('Contract Review'!$H$53:$H$57)-COUNTIF('Contract Review'!$H$53:$H$57,"Not reviewed"))/5,0)</f>
        <v>0</v>
      </c>
      <c r="J18" s="38" t="str">
        <f aca="false">IF(MAX($I$13:$I$27)=0,"",IF($I18=0,"",REPT("█",MAX(1,ROUND($I18/MAX($I$13:$I$27)*24,0)))))</f>
        <v/>
      </c>
      <c r="K18" s="38"/>
      <c r="L18" s="38"/>
      <c r="M18" s="38"/>
      <c r="N18" s="38"/>
      <c r="O18" s="39" t="str">
        <f aca="false">IF((COUNTBLANK('Contract Review'!$H$53:$H$57)+COUNTIF('Contract Review'!$H$53:$H$57,"Not reviewed"))&gt;0,"▲ "&amp;(COUNTBLANK('Contract Review'!$H$53:$H$57)+COUNTIF('Contract Review'!$H$53:$H$57,"Not reviewed"))&amp;" of 5 unread",IF((COUNTIFS('Contract Review'!$G$53:$G$57,"Critical",'Contract Review'!$H$53:$H$57,"Reviewed - change requested")+COUNTIFS('Contract Review'!$G$53:$G$57,"High",'Contract Review'!$H$53:$H$57,"Reviewed - change requested"))&gt;0,"▲ "&amp;(COUNTIFS('Contract Review'!$G$53:$G$57,"Critical",'Contract Review'!$H$53:$H$57,"Reviewed - change requested")+COUNTIFS('Contract Review'!$G$53:$G$57,"High",'Contract Review'!$H$53:$H$57,"Reviewed - change requested"))&amp;" critical/high open",IF(COUNTIF('Contract Review'!$H$53:$H$57,"Change refused - risk accepted")&gt;0,"● "&amp;COUNTIF('Contract Review'!$H$53:$H$57,"Change refused - risk accepted")&amp;" risk(s) accepted","✓ closed")))</f>
        <v>▲ 5 of 5 unread</v>
      </c>
      <c r="P18" s="39"/>
      <c r="Q18" s="39"/>
      <c r="R18" s="39"/>
      <c r="S18" s="39"/>
      <c r="T18" s="39"/>
    </row>
    <row r="19" customFormat="false" ht="16.5" hidden="false" customHeight="true" outlineLevel="0" collapsed="false">
      <c r="B19" s="36" t="s">
        <v>448</v>
      </c>
      <c r="C19" s="36"/>
      <c r="D19" s="36"/>
      <c r="E19" s="36"/>
      <c r="F19" s="36"/>
      <c r="G19" s="36"/>
      <c r="H19" s="36"/>
      <c r="I19" s="37" t="n">
        <f aca="false">IFERROR((4-COUNTBLANK('Contract Review'!$H$62:$H$65)-COUNTIF('Contract Review'!$H$62:$H$65,"Not reviewed"))/4,0)</f>
        <v>0</v>
      </c>
      <c r="J19" s="38" t="str">
        <f aca="false">IF(MAX($I$13:$I$27)=0,"",IF($I19=0,"",REPT("█",MAX(1,ROUND($I19/MAX($I$13:$I$27)*24,0)))))</f>
        <v/>
      </c>
      <c r="K19" s="38"/>
      <c r="L19" s="38"/>
      <c r="M19" s="38"/>
      <c r="N19" s="38"/>
      <c r="O19" s="39" t="str">
        <f aca="false">IF((COUNTBLANK('Contract Review'!$H$62:$H$65)+COUNTIF('Contract Review'!$H$62:$H$65,"Not reviewed"))&gt;0,"▲ "&amp;(COUNTBLANK('Contract Review'!$H$62:$H$65)+COUNTIF('Contract Review'!$H$62:$H$65,"Not reviewed"))&amp;" of 4 unread",IF((COUNTIFS('Contract Review'!$G$62:$G$65,"Critical",'Contract Review'!$H$62:$H$65,"Reviewed - change requested")+COUNTIFS('Contract Review'!$G$62:$G$65,"High",'Contract Review'!$H$62:$H$65,"Reviewed - change requested"))&gt;0,"▲ "&amp;(COUNTIFS('Contract Review'!$G$62:$G$65,"Critical",'Contract Review'!$H$62:$H$65,"Reviewed - change requested")+COUNTIFS('Contract Review'!$G$62:$G$65,"High",'Contract Review'!$H$62:$H$65,"Reviewed - change requested"))&amp;" critical/high open",IF(COUNTIF('Contract Review'!$H$62:$H$65,"Change refused - risk accepted")&gt;0,"● "&amp;COUNTIF('Contract Review'!$H$62:$H$65,"Change refused - risk accepted")&amp;" risk(s) accepted","✓ closed")))</f>
        <v>▲ 4 of 4 unread</v>
      </c>
      <c r="P19" s="39"/>
      <c r="Q19" s="39"/>
      <c r="R19" s="39"/>
      <c r="S19" s="39"/>
      <c r="T19" s="39"/>
    </row>
    <row r="20" customFormat="false" ht="16.5" hidden="false" customHeight="true" outlineLevel="0" collapsed="false">
      <c r="B20" s="36" t="s">
        <v>449</v>
      </c>
      <c r="C20" s="36"/>
      <c r="D20" s="36"/>
      <c r="E20" s="36"/>
      <c r="F20" s="36"/>
      <c r="G20" s="36"/>
      <c r="H20" s="36"/>
      <c r="I20" s="37" t="n">
        <f aca="false">IFERROR((4-COUNTBLANK('Contract Review'!$H$70:$H$73)-COUNTIF('Contract Review'!$H$70:$H$73,"Not reviewed"))/4,0)</f>
        <v>0</v>
      </c>
      <c r="J20" s="38" t="str">
        <f aca="false">IF(MAX($I$13:$I$27)=0,"",IF($I20=0,"",REPT("█",MAX(1,ROUND($I20/MAX($I$13:$I$27)*24,0)))))</f>
        <v/>
      </c>
      <c r="K20" s="38"/>
      <c r="L20" s="38"/>
      <c r="M20" s="38"/>
      <c r="N20" s="38"/>
      <c r="O20" s="39" t="str">
        <f aca="false">IF((COUNTBLANK('Contract Review'!$H$70:$H$73)+COUNTIF('Contract Review'!$H$70:$H$73,"Not reviewed"))&gt;0,"▲ "&amp;(COUNTBLANK('Contract Review'!$H$70:$H$73)+COUNTIF('Contract Review'!$H$70:$H$73,"Not reviewed"))&amp;" of 4 unread",IF((COUNTIFS('Contract Review'!$G$70:$G$73,"Critical",'Contract Review'!$H$70:$H$73,"Reviewed - change requested")+COUNTIFS('Contract Review'!$G$70:$G$73,"High",'Contract Review'!$H$70:$H$73,"Reviewed - change requested"))&gt;0,"▲ "&amp;(COUNTIFS('Contract Review'!$G$70:$G$73,"Critical",'Contract Review'!$H$70:$H$73,"Reviewed - change requested")+COUNTIFS('Contract Review'!$G$70:$G$73,"High",'Contract Review'!$H$70:$H$73,"Reviewed - change requested"))&amp;" critical/high open",IF(COUNTIF('Contract Review'!$H$70:$H$73,"Change refused - risk accepted")&gt;0,"● "&amp;COUNTIF('Contract Review'!$H$70:$H$73,"Change refused - risk accepted")&amp;" risk(s) accepted","✓ closed")))</f>
        <v>▲ 4 of 4 unread</v>
      </c>
      <c r="P20" s="39"/>
      <c r="Q20" s="39"/>
      <c r="R20" s="39"/>
      <c r="S20" s="39"/>
      <c r="T20" s="39"/>
    </row>
    <row r="21" customFormat="false" ht="16.5" hidden="false" customHeight="true" outlineLevel="0" collapsed="false">
      <c r="B21" s="36" t="s">
        <v>450</v>
      </c>
      <c r="C21" s="36"/>
      <c r="D21" s="36"/>
      <c r="E21" s="36"/>
      <c r="F21" s="36"/>
      <c r="G21" s="36"/>
      <c r="H21" s="36"/>
      <c r="I21" s="37" t="n">
        <f aca="false">IFERROR((4-COUNTBLANK('Contract Review'!$H$78:$H$81)-COUNTIF('Contract Review'!$H$78:$H$81,"Not reviewed"))/4,0)</f>
        <v>0</v>
      </c>
      <c r="J21" s="38" t="str">
        <f aca="false">IF(MAX($I$13:$I$27)=0,"",IF($I21=0,"",REPT("█",MAX(1,ROUND($I21/MAX($I$13:$I$27)*24,0)))))</f>
        <v/>
      </c>
      <c r="K21" s="38"/>
      <c r="L21" s="38"/>
      <c r="M21" s="38"/>
      <c r="N21" s="38"/>
      <c r="O21" s="39" t="str">
        <f aca="false">IF((COUNTBLANK('Contract Review'!$H$78:$H$81)+COUNTIF('Contract Review'!$H$78:$H$81,"Not reviewed"))&gt;0,"▲ "&amp;(COUNTBLANK('Contract Review'!$H$78:$H$81)+COUNTIF('Contract Review'!$H$78:$H$81,"Not reviewed"))&amp;" of 4 unread",IF((COUNTIFS('Contract Review'!$G$78:$G$81,"Critical",'Contract Review'!$H$78:$H$81,"Reviewed - change requested")+COUNTIFS('Contract Review'!$G$78:$G$81,"High",'Contract Review'!$H$78:$H$81,"Reviewed - change requested"))&gt;0,"▲ "&amp;(COUNTIFS('Contract Review'!$G$78:$G$81,"Critical",'Contract Review'!$H$78:$H$81,"Reviewed - change requested")+COUNTIFS('Contract Review'!$G$78:$G$81,"High",'Contract Review'!$H$78:$H$81,"Reviewed - change requested"))&amp;" critical/high open",IF(COUNTIF('Contract Review'!$H$78:$H$81,"Change refused - risk accepted")&gt;0,"● "&amp;COUNTIF('Contract Review'!$H$78:$H$81,"Change refused - risk accepted")&amp;" risk(s) accepted","✓ closed")))</f>
        <v>▲ 4 of 4 unread</v>
      </c>
      <c r="P21" s="39"/>
      <c r="Q21" s="39"/>
      <c r="R21" s="39"/>
      <c r="S21" s="39"/>
      <c r="T21" s="39"/>
    </row>
    <row r="22" customFormat="false" ht="16.5" hidden="false" customHeight="true" outlineLevel="0" collapsed="false">
      <c r="B22" s="36" t="s">
        <v>451</v>
      </c>
      <c r="C22" s="36"/>
      <c r="D22" s="36"/>
      <c r="E22" s="36"/>
      <c r="F22" s="36"/>
      <c r="G22" s="36"/>
      <c r="H22" s="36"/>
      <c r="I22" s="37" t="n">
        <f aca="false">IFERROR((5-COUNTBLANK('Contract Review'!$H$86:$H$90)-COUNTIF('Contract Review'!$H$86:$H$90,"Not reviewed"))/5,0)</f>
        <v>0</v>
      </c>
      <c r="J22" s="38" t="str">
        <f aca="false">IF(MAX($I$13:$I$27)=0,"",IF($I22=0,"",REPT("█",MAX(1,ROUND($I22/MAX($I$13:$I$27)*24,0)))))</f>
        <v/>
      </c>
      <c r="K22" s="38"/>
      <c r="L22" s="38"/>
      <c r="M22" s="38"/>
      <c r="N22" s="38"/>
      <c r="O22" s="39" t="str">
        <f aca="false">IF((COUNTBLANK('Contract Review'!$H$86:$H$90)+COUNTIF('Contract Review'!$H$86:$H$90,"Not reviewed"))&gt;0,"▲ "&amp;(COUNTBLANK('Contract Review'!$H$86:$H$90)+COUNTIF('Contract Review'!$H$86:$H$90,"Not reviewed"))&amp;" of 5 unread",IF((COUNTIFS('Contract Review'!$G$86:$G$90,"Critical",'Contract Review'!$H$86:$H$90,"Reviewed - change requested")+COUNTIFS('Contract Review'!$G$86:$G$90,"High",'Contract Review'!$H$86:$H$90,"Reviewed - change requested"))&gt;0,"▲ "&amp;(COUNTIFS('Contract Review'!$G$86:$G$90,"Critical",'Contract Review'!$H$86:$H$90,"Reviewed - change requested")+COUNTIFS('Contract Review'!$G$86:$G$90,"High",'Contract Review'!$H$86:$H$90,"Reviewed - change requested"))&amp;" critical/high open",IF(COUNTIF('Contract Review'!$H$86:$H$90,"Change refused - risk accepted")&gt;0,"● "&amp;COUNTIF('Contract Review'!$H$86:$H$90,"Change refused - risk accepted")&amp;" risk(s) accepted","✓ closed")))</f>
        <v>▲ 5 of 5 unread</v>
      </c>
      <c r="P22" s="39"/>
      <c r="Q22" s="39"/>
      <c r="R22" s="39"/>
      <c r="S22" s="39"/>
      <c r="T22" s="39"/>
    </row>
    <row r="23" customFormat="false" ht="16.5" hidden="false" customHeight="true" outlineLevel="0" collapsed="false">
      <c r="B23" s="36" t="s">
        <v>452</v>
      </c>
      <c r="C23" s="36"/>
      <c r="D23" s="36"/>
      <c r="E23" s="36"/>
      <c r="F23" s="36"/>
      <c r="G23" s="36"/>
      <c r="H23" s="36"/>
      <c r="I23" s="37" t="n">
        <f aca="false">IFERROR((4-COUNTBLANK('Contract Review'!$H$95:$H$98)-COUNTIF('Contract Review'!$H$95:$H$98,"Not reviewed"))/4,0)</f>
        <v>0</v>
      </c>
      <c r="J23" s="38" t="str">
        <f aca="false">IF(MAX($I$13:$I$27)=0,"",IF($I23=0,"",REPT("█",MAX(1,ROUND($I23/MAX($I$13:$I$27)*24,0)))))</f>
        <v/>
      </c>
      <c r="K23" s="38"/>
      <c r="L23" s="38"/>
      <c r="M23" s="38"/>
      <c r="N23" s="38"/>
      <c r="O23" s="39" t="str">
        <f aca="false">IF((COUNTBLANK('Contract Review'!$H$95:$H$98)+COUNTIF('Contract Review'!$H$95:$H$98,"Not reviewed"))&gt;0,"▲ "&amp;(COUNTBLANK('Contract Review'!$H$95:$H$98)+COUNTIF('Contract Review'!$H$95:$H$98,"Not reviewed"))&amp;" of 4 unread",IF((COUNTIFS('Contract Review'!$G$95:$G$98,"Critical",'Contract Review'!$H$95:$H$98,"Reviewed - change requested")+COUNTIFS('Contract Review'!$G$95:$G$98,"High",'Contract Review'!$H$95:$H$98,"Reviewed - change requested"))&gt;0,"▲ "&amp;(COUNTIFS('Contract Review'!$G$95:$G$98,"Critical",'Contract Review'!$H$95:$H$98,"Reviewed - change requested")+COUNTIFS('Contract Review'!$G$95:$G$98,"High",'Contract Review'!$H$95:$H$98,"Reviewed - change requested"))&amp;" critical/high open",IF(COUNTIF('Contract Review'!$H$95:$H$98,"Change refused - risk accepted")&gt;0,"● "&amp;COUNTIF('Contract Review'!$H$95:$H$98,"Change refused - risk accepted")&amp;" risk(s) accepted","✓ closed")))</f>
        <v>▲ 4 of 4 unread</v>
      </c>
      <c r="P23" s="39"/>
      <c r="Q23" s="39"/>
      <c r="R23" s="39"/>
      <c r="S23" s="39"/>
      <c r="T23" s="39"/>
    </row>
    <row r="24" customFormat="false" ht="16.5" hidden="false" customHeight="true" outlineLevel="0" collapsed="false">
      <c r="B24" s="36" t="s">
        <v>453</v>
      </c>
      <c r="C24" s="36"/>
      <c r="D24" s="36"/>
      <c r="E24" s="36"/>
      <c r="F24" s="36"/>
      <c r="G24" s="36"/>
      <c r="H24" s="36"/>
      <c r="I24" s="37" t="n">
        <f aca="false">IFERROR((4-COUNTBLANK('Contract Review'!$H$103:$H$106)-COUNTIF('Contract Review'!$H$103:$H$106,"Not reviewed"))/4,0)</f>
        <v>0</v>
      </c>
      <c r="J24" s="38" t="str">
        <f aca="false">IF(MAX($I$13:$I$27)=0,"",IF($I24=0,"",REPT("█",MAX(1,ROUND($I24/MAX($I$13:$I$27)*24,0)))))</f>
        <v/>
      </c>
      <c r="K24" s="38"/>
      <c r="L24" s="38"/>
      <c r="M24" s="38"/>
      <c r="N24" s="38"/>
      <c r="O24" s="39" t="str">
        <f aca="false">IF((COUNTBLANK('Contract Review'!$H$103:$H$106)+COUNTIF('Contract Review'!$H$103:$H$106,"Not reviewed"))&gt;0,"▲ "&amp;(COUNTBLANK('Contract Review'!$H$103:$H$106)+COUNTIF('Contract Review'!$H$103:$H$106,"Not reviewed"))&amp;" of 4 unread",IF((COUNTIFS('Contract Review'!$G$103:$G$106,"Critical",'Contract Review'!$H$103:$H$106,"Reviewed - change requested")+COUNTIFS('Contract Review'!$G$103:$G$106,"High",'Contract Review'!$H$103:$H$106,"Reviewed - change requested"))&gt;0,"▲ "&amp;(COUNTIFS('Contract Review'!$G$103:$G$106,"Critical",'Contract Review'!$H$103:$H$106,"Reviewed - change requested")+COUNTIFS('Contract Review'!$G$103:$G$106,"High",'Contract Review'!$H$103:$H$106,"Reviewed - change requested"))&amp;" critical/high open",IF(COUNTIF('Contract Review'!$H$103:$H$106,"Change refused - risk accepted")&gt;0,"● "&amp;COUNTIF('Contract Review'!$H$103:$H$106,"Change refused - risk accepted")&amp;" risk(s) accepted","✓ closed")))</f>
        <v>▲ 4 of 4 unread</v>
      </c>
      <c r="P24" s="39"/>
      <c r="Q24" s="39"/>
      <c r="R24" s="39"/>
      <c r="S24" s="39"/>
      <c r="T24" s="39"/>
    </row>
    <row r="25" customFormat="false" ht="16.5" hidden="false" customHeight="true" outlineLevel="0" collapsed="false">
      <c r="B25" s="36" t="s">
        <v>454</v>
      </c>
      <c r="C25" s="36"/>
      <c r="D25" s="36"/>
      <c r="E25" s="36"/>
      <c r="F25" s="36"/>
      <c r="G25" s="36"/>
      <c r="H25" s="36"/>
      <c r="I25" s="37" t="n">
        <f aca="false">IFERROR((4-COUNTBLANK('Contract Review'!$H$111:$H$114)-COUNTIF('Contract Review'!$H$111:$H$114,"Not reviewed"))/4,0)</f>
        <v>0</v>
      </c>
      <c r="J25" s="38" t="str">
        <f aca="false">IF(MAX($I$13:$I$27)=0,"",IF($I25=0,"",REPT("█",MAX(1,ROUND($I25/MAX($I$13:$I$27)*24,0)))))</f>
        <v/>
      </c>
      <c r="K25" s="38"/>
      <c r="L25" s="38"/>
      <c r="M25" s="38"/>
      <c r="N25" s="38"/>
      <c r="O25" s="39" t="str">
        <f aca="false">IF((COUNTBLANK('Contract Review'!$H$111:$H$114)+COUNTIF('Contract Review'!$H$111:$H$114,"Not reviewed"))&gt;0,"▲ "&amp;(COUNTBLANK('Contract Review'!$H$111:$H$114)+COUNTIF('Contract Review'!$H$111:$H$114,"Not reviewed"))&amp;" of 4 unread",IF((COUNTIFS('Contract Review'!$G$111:$G$114,"Critical",'Contract Review'!$H$111:$H$114,"Reviewed - change requested")+COUNTIFS('Contract Review'!$G$111:$G$114,"High",'Contract Review'!$H$111:$H$114,"Reviewed - change requested"))&gt;0,"▲ "&amp;(COUNTIFS('Contract Review'!$G$111:$G$114,"Critical",'Contract Review'!$H$111:$H$114,"Reviewed - change requested")+COUNTIFS('Contract Review'!$G$111:$G$114,"High",'Contract Review'!$H$111:$H$114,"Reviewed - change requested"))&amp;" critical/high open",IF(COUNTIF('Contract Review'!$H$111:$H$114,"Change refused - risk accepted")&gt;0,"● "&amp;COUNTIF('Contract Review'!$H$111:$H$114,"Change refused - risk accepted")&amp;" risk(s) accepted","✓ closed")))</f>
        <v>▲ 4 of 4 unread</v>
      </c>
      <c r="P25" s="39"/>
      <c r="Q25" s="39"/>
      <c r="R25" s="39"/>
      <c r="S25" s="39"/>
      <c r="T25" s="39"/>
    </row>
    <row r="26" customFormat="false" ht="16.5" hidden="false" customHeight="true" outlineLevel="0" collapsed="false">
      <c r="B26" s="36" t="s">
        <v>455</v>
      </c>
      <c r="C26" s="36"/>
      <c r="D26" s="36"/>
      <c r="E26" s="36"/>
      <c r="F26" s="36"/>
      <c r="G26" s="36"/>
      <c r="H26" s="36"/>
      <c r="I26" s="37" t="n">
        <f aca="false">IFERROR((4-COUNTBLANK('Contract Review'!$H$119:$H$122)-COUNTIF('Contract Review'!$H$119:$H$122,"Not reviewed"))/4,0)</f>
        <v>0</v>
      </c>
      <c r="J26" s="38" t="str">
        <f aca="false">IF(MAX($I$13:$I$27)=0,"",IF($I26=0,"",REPT("█",MAX(1,ROUND($I26/MAX($I$13:$I$27)*24,0)))))</f>
        <v/>
      </c>
      <c r="K26" s="38"/>
      <c r="L26" s="38"/>
      <c r="M26" s="38"/>
      <c r="N26" s="38"/>
      <c r="O26" s="39" t="str">
        <f aca="false">IF((COUNTBLANK('Contract Review'!$H$119:$H$122)+COUNTIF('Contract Review'!$H$119:$H$122,"Not reviewed"))&gt;0,"▲ "&amp;(COUNTBLANK('Contract Review'!$H$119:$H$122)+COUNTIF('Contract Review'!$H$119:$H$122,"Not reviewed"))&amp;" of 4 unread",IF((COUNTIFS('Contract Review'!$G$119:$G$122,"Critical",'Contract Review'!$H$119:$H$122,"Reviewed - change requested")+COUNTIFS('Contract Review'!$G$119:$G$122,"High",'Contract Review'!$H$119:$H$122,"Reviewed - change requested"))&gt;0,"▲ "&amp;(COUNTIFS('Contract Review'!$G$119:$G$122,"Critical",'Contract Review'!$H$119:$H$122,"Reviewed - change requested")+COUNTIFS('Contract Review'!$G$119:$G$122,"High",'Contract Review'!$H$119:$H$122,"Reviewed - change requested"))&amp;" critical/high open",IF(COUNTIF('Contract Review'!$H$119:$H$122,"Change refused - risk accepted")&gt;0,"● "&amp;COUNTIF('Contract Review'!$H$119:$H$122,"Change refused - risk accepted")&amp;" risk(s) accepted","✓ closed")))</f>
        <v>▲ 4 of 4 unread</v>
      </c>
      <c r="P26" s="39"/>
      <c r="Q26" s="39"/>
      <c r="R26" s="39"/>
      <c r="S26" s="39"/>
      <c r="T26" s="39"/>
    </row>
    <row r="27" customFormat="false" ht="16.5" hidden="false" customHeight="true" outlineLevel="0" collapsed="false">
      <c r="B27" s="36" t="s">
        <v>456</v>
      </c>
      <c r="C27" s="36"/>
      <c r="D27" s="36"/>
      <c r="E27" s="36"/>
      <c r="F27" s="36"/>
      <c r="G27" s="36"/>
      <c r="H27" s="36"/>
      <c r="I27" s="37" t="n">
        <f aca="false">IFERROR((4-COUNTBLANK('Contract Review'!$H$127:$H$130)-COUNTIF('Contract Review'!$H$127:$H$130,"Not reviewed"))/4,0)</f>
        <v>0</v>
      </c>
      <c r="J27" s="38" t="str">
        <f aca="false">IF(MAX($I$13:$I$27)=0,"",IF($I27=0,"",REPT("█",MAX(1,ROUND($I27/MAX($I$13:$I$27)*24,0)))))</f>
        <v/>
      </c>
      <c r="K27" s="38"/>
      <c r="L27" s="38"/>
      <c r="M27" s="38"/>
      <c r="N27" s="38"/>
      <c r="O27" s="39" t="str">
        <f aca="false">IF((COUNTBLANK('Contract Review'!$H$127:$H$130)+COUNTIF('Contract Review'!$H$127:$H$130,"Not reviewed"))&gt;0,"▲ "&amp;(COUNTBLANK('Contract Review'!$H$127:$H$130)+COUNTIF('Contract Review'!$H$127:$H$130,"Not reviewed"))&amp;" of 4 unread",IF((COUNTIFS('Contract Review'!$G$127:$G$130,"Critical",'Contract Review'!$H$127:$H$130,"Reviewed - change requested")+COUNTIFS('Contract Review'!$G$127:$G$130,"High",'Contract Review'!$H$127:$H$130,"Reviewed - change requested"))&gt;0,"▲ "&amp;(COUNTIFS('Contract Review'!$G$127:$G$130,"Critical",'Contract Review'!$H$127:$H$130,"Reviewed - change requested")+COUNTIFS('Contract Review'!$G$127:$G$130,"High",'Contract Review'!$H$127:$H$130,"Reviewed - change requested"))&amp;" critical/high open",IF(COUNTIF('Contract Review'!$H$127:$H$130,"Change refused - risk accepted")&gt;0,"● "&amp;COUNTIF('Contract Review'!$H$127:$H$130,"Change refused - risk accepted")&amp;" risk(s) accepted","✓ closed")))</f>
        <v>▲ 4 of 4 unread</v>
      </c>
      <c r="P27" s="39"/>
      <c r="Q27" s="39"/>
      <c r="R27" s="39"/>
      <c r="S27" s="39"/>
      <c r="T27" s="39"/>
    </row>
    <row r="28" customFormat="false" ht="19.5" hidden="false" customHeight="true" outlineLevel="0" collapsed="false">
      <c r="B28" s="7" t="s">
        <v>457</v>
      </c>
      <c r="C28" s="7"/>
      <c r="D28" s="7"/>
      <c r="E28" s="7"/>
      <c r="F28" s="7"/>
      <c r="G28" s="7"/>
      <c r="H28" s="7"/>
      <c r="I28" s="7"/>
      <c r="J28" s="7"/>
      <c r="K28" s="7"/>
      <c r="L28" s="7"/>
      <c r="M28" s="7"/>
      <c r="N28" s="7"/>
      <c r="O28" s="7"/>
      <c r="P28" s="7"/>
      <c r="Q28" s="7"/>
      <c r="R28" s="7"/>
      <c r="S28" s="7"/>
      <c r="T28" s="7"/>
    </row>
    <row r="30" customFormat="false" ht="21.75" hidden="false" customHeight="true" outlineLevel="0" collapsed="false">
      <c r="B30" s="4" t="s">
        <v>458</v>
      </c>
      <c r="C30" s="4"/>
      <c r="D30" s="4"/>
      <c r="E30" s="4"/>
      <c r="F30" s="4"/>
      <c r="G30" s="4"/>
      <c r="H30" s="4"/>
      <c r="I30" s="4"/>
      <c r="J30" s="4"/>
      <c r="K30" s="4"/>
      <c r="L30" s="4"/>
      <c r="M30" s="4"/>
      <c r="N30" s="4"/>
      <c r="O30" s="4"/>
      <c r="P30" s="4"/>
      <c r="Q30" s="4"/>
      <c r="R30" s="4"/>
      <c r="S30" s="4"/>
      <c r="T30" s="4"/>
    </row>
    <row r="31" customFormat="false" ht="15.75" hidden="false" customHeight="true" outlineLevel="0" collapsed="false">
      <c r="B31" s="15"/>
      <c r="C31" s="15"/>
      <c r="D31" s="15"/>
      <c r="E31" s="15"/>
      <c r="F31" s="15"/>
      <c r="G31" s="15"/>
      <c r="H31" s="15" t="s">
        <v>459</v>
      </c>
      <c r="I31" s="15"/>
      <c r="J31" s="15" t="s">
        <v>460</v>
      </c>
      <c r="K31" s="15"/>
      <c r="L31" s="15"/>
      <c r="M31" s="15"/>
      <c r="N31" s="15"/>
      <c r="O31" s="15"/>
      <c r="P31" s="15"/>
      <c r="Q31" s="15"/>
      <c r="R31" s="15"/>
      <c r="S31" s="15"/>
      <c r="T31" s="15"/>
    </row>
    <row r="32" customFormat="false" ht="16.5" hidden="false" customHeight="true" outlineLevel="0" collapsed="false">
      <c r="B32" s="40" t="s">
        <v>461</v>
      </c>
      <c r="C32" s="40"/>
      <c r="D32" s="40"/>
      <c r="E32" s="40"/>
      <c r="F32" s="40"/>
      <c r="G32" s="40"/>
      <c r="H32" s="41" t="n">
        <f aca="false">$I$101</f>
        <v>67</v>
      </c>
      <c r="I32" s="41"/>
      <c r="J32" s="42" t="s">
        <v>462</v>
      </c>
      <c r="K32" s="42"/>
      <c r="L32" s="42"/>
      <c r="M32" s="42"/>
      <c r="N32" s="42"/>
      <c r="O32" s="42"/>
      <c r="P32" s="42"/>
      <c r="Q32" s="42"/>
      <c r="R32" s="42"/>
      <c r="S32" s="42"/>
      <c r="T32" s="42"/>
    </row>
    <row r="33" customFormat="false" ht="16.5" hidden="false" customHeight="true" outlineLevel="0" collapsed="false">
      <c r="B33" s="40" t="s">
        <v>463</v>
      </c>
      <c r="C33" s="40"/>
      <c r="D33" s="40"/>
      <c r="E33" s="40"/>
      <c r="F33" s="40"/>
      <c r="G33" s="40"/>
      <c r="H33" s="41" t="n">
        <f aca="false">$I$105</f>
        <v>0</v>
      </c>
      <c r="I33" s="41"/>
      <c r="J33" s="42" t="s">
        <v>464</v>
      </c>
      <c r="K33" s="42"/>
      <c r="L33" s="42"/>
      <c r="M33" s="42"/>
      <c r="N33" s="42"/>
      <c r="O33" s="42"/>
      <c r="P33" s="42"/>
      <c r="Q33" s="42"/>
      <c r="R33" s="42"/>
      <c r="S33" s="42"/>
      <c r="T33" s="42"/>
    </row>
    <row r="34" customFormat="false" ht="16.5" hidden="false" customHeight="true" outlineLevel="0" collapsed="false">
      <c r="B34" s="40" t="s">
        <v>465</v>
      </c>
      <c r="C34" s="40"/>
      <c r="D34" s="40"/>
      <c r="E34" s="40"/>
      <c r="F34" s="40"/>
      <c r="G34" s="40"/>
      <c r="H34" s="41" t="n">
        <f aca="false">$I$106</f>
        <v>0</v>
      </c>
      <c r="I34" s="41"/>
      <c r="J34" s="42" t="s">
        <v>466</v>
      </c>
      <c r="K34" s="42"/>
      <c r="L34" s="42"/>
      <c r="M34" s="42"/>
      <c r="N34" s="42"/>
      <c r="O34" s="42"/>
      <c r="P34" s="42"/>
      <c r="Q34" s="42"/>
      <c r="R34" s="42"/>
      <c r="S34" s="42"/>
      <c r="T34" s="42"/>
    </row>
    <row r="35" customFormat="false" ht="16.5" hidden="false" customHeight="true" outlineLevel="0" collapsed="false">
      <c r="B35" s="40" t="s">
        <v>467</v>
      </c>
      <c r="C35" s="40"/>
      <c r="D35" s="40"/>
      <c r="E35" s="40"/>
      <c r="F35" s="40"/>
      <c r="G35" s="40"/>
      <c r="H35" s="41" t="n">
        <f aca="false">$I$104</f>
        <v>0</v>
      </c>
      <c r="I35" s="41"/>
      <c r="J35" s="42" t="s">
        <v>468</v>
      </c>
      <c r="K35" s="42"/>
      <c r="L35" s="42"/>
      <c r="M35" s="42"/>
      <c r="N35" s="42"/>
      <c r="O35" s="42"/>
      <c r="P35" s="42"/>
      <c r="Q35" s="42"/>
      <c r="R35" s="42"/>
      <c r="S35" s="42"/>
      <c r="T35" s="42"/>
    </row>
    <row r="36" customFormat="false" ht="16.5" hidden="false" customHeight="true" outlineLevel="0" collapsed="false">
      <c r="B36" s="40" t="s">
        <v>469</v>
      </c>
      <c r="C36" s="40"/>
      <c r="D36" s="40"/>
      <c r="E36" s="40"/>
      <c r="F36" s="40"/>
      <c r="G36" s="40"/>
      <c r="H36" s="41" t="n">
        <f aca="false">$I$109</f>
        <v>1</v>
      </c>
      <c r="I36" s="41"/>
      <c r="J36" s="42" t="s">
        <v>470</v>
      </c>
      <c r="K36" s="42"/>
      <c r="L36" s="42"/>
      <c r="M36" s="42"/>
      <c r="N36" s="42"/>
      <c r="O36" s="42"/>
      <c r="P36" s="42"/>
      <c r="Q36" s="42"/>
      <c r="R36" s="42"/>
      <c r="S36" s="42"/>
      <c r="T36" s="42"/>
    </row>
    <row r="37" customFormat="false" ht="16.5" hidden="false" customHeight="true" outlineLevel="0" collapsed="false">
      <c r="B37" s="40" t="s">
        <v>471</v>
      </c>
      <c r="C37" s="40"/>
      <c r="D37" s="40"/>
      <c r="E37" s="40"/>
      <c r="F37" s="40"/>
      <c r="G37" s="40"/>
      <c r="H37" s="41" t="n">
        <f aca="false">$I$108</f>
        <v>0</v>
      </c>
      <c r="I37" s="41"/>
      <c r="J37" s="42" t="s">
        <v>472</v>
      </c>
      <c r="K37" s="42"/>
      <c r="L37" s="42"/>
      <c r="M37" s="42"/>
      <c r="N37" s="42"/>
      <c r="O37" s="42"/>
      <c r="P37" s="42"/>
      <c r="Q37" s="42"/>
      <c r="R37" s="42"/>
      <c r="S37" s="42"/>
      <c r="T37" s="42"/>
    </row>
    <row r="39" customFormat="false" ht="18" hidden="false" customHeight="true" outlineLevel="0" collapsed="false">
      <c r="B39" s="12" t="s">
        <v>44</v>
      </c>
      <c r="C39" s="12"/>
      <c r="D39" s="12"/>
      <c r="E39" s="12"/>
      <c r="F39" s="12"/>
      <c r="G39" s="12"/>
      <c r="H39" s="12"/>
      <c r="I39" s="12"/>
      <c r="J39" s="12"/>
      <c r="K39" s="12"/>
      <c r="L39" s="12"/>
      <c r="M39" s="12"/>
      <c r="N39" s="12"/>
      <c r="O39" s="12"/>
      <c r="P39" s="12"/>
      <c r="Q39" s="12"/>
      <c r="R39" s="12"/>
      <c r="S39" s="12"/>
      <c r="T39" s="12"/>
    </row>
    <row r="99" customFormat="false" ht="21.75" hidden="true" customHeight="true" outlineLevel="0" collapsed="false">
      <c r="B99" s="43" t="s">
        <v>473</v>
      </c>
      <c r="C99" s="43"/>
      <c r="D99" s="43"/>
      <c r="E99" s="43"/>
      <c r="F99" s="43"/>
      <c r="G99" s="43"/>
      <c r="H99" s="43"/>
      <c r="I99" s="43"/>
      <c r="J99" s="43"/>
      <c r="K99" s="43"/>
      <c r="L99" s="43"/>
      <c r="M99" s="43"/>
      <c r="N99" s="43"/>
      <c r="O99" s="43"/>
      <c r="P99" s="43"/>
      <c r="Q99" s="43"/>
      <c r="R99" s="43"/>
      <c r="S99" s="43"/>
      <c r="T99" s="43"/>
    </row>
    <row r="101" customFormat="false" ht="15" hidden="true" customHeight="false" outlineLevel="0" collapsed="false">
      <c r="B101" s="44" t="s">
        <v>474</v>
      </c>
      <c r="C101" s="44"/>
      <c r="D101" s="44"/>
      <c r="E101" s="44"/>
      <c r="F101" s="44"/>
      <c r="G101" s="44"/>
      <c r="H101" s="44"/>
      <c r="I101" s="41" t="n">
        <f aca="false">(COUNTBLANK('Contract Review'!$H$8:$H$11)+COUNTBLANK('Contract Review'!$H$16:$H$19)+COUNTBLANK('Contract Review'!$H$24:$H$29)+COUNTBLANK('Contract Review'!$H$34:$H$39)+COUNTBLANK('Contract Review'!$H$44:$H$48)+COUNTBLANK('Contract Review'!$H$53:$H$57)+COUNTBLANK('Contract Review'!$H$62:$H$65)+COUNTBLANK('Contract Review'!$H$70:$H$73)+COUNTBLANK('Contract Review'!$H$78:$H$81)+COUNTBLANK('Contract Review'!$H$86:$H$90)+COUNTBLANK('Contract Review'!$H$95:$H$98)+COUNTBLANK('Contract Review'!$H$103:$H$106)+COUNTBLANK('Contract Review'!$H$111:$H$114)+COUNTBLANK('Contract Review'!$H$119:$H$122)+COUNTBLANK('Contract Review'!$H$127:$H$130)+(COUNTIFS('Contract Review'!$H$8:$H$11,"Not reviewed")+COUNTIFS('Contract Review'!$H$16:$H$19,"Not reviewed")+COUNTIFS('Contract Review'!$H$24:$H$29,"Not reviewed")+COUNTIFS('Contract Review'!$H$34:$H$39,"Not reviewed")+COUNTIFS('Contract Review'!$H$44:$H$48,"Not reviewed")+COUNTIFS('Contract Review'!$H$53:$H$57,"Not reviewed")+COUNTIFS('Contract Review'!$H$62:$H$65,"Not reviewed")+COUNTIFS('Contract Review'!$H$70:$H$73,"Not reviewed")+COUNTIFS('Contract Review'!$H$78:$H$81,"Not reviewed")+COUNTIFS('Contract Review'!$H$86:$H$90,"Not reviewed")+COUNTIFS('Contract Review'!$H$95:$H$98,"Not reviewed")+COUNTIFS('Contract Review'!$H$103:$H$106,"Not reviewed")+COUNTIFS('Contract Review'!$H$111:$H$114,"Not reviewed")+COUNTIFS('Contract Review'!$H$119:$H$122,"Not reviewed")+COUNTIFS('Contract Review'!$H$127:$H$130,"Not reviewed")))</f>
        <v>67</v>
      </c>
    </row>
    <row r="102" customFormat="false" ht="15" hidden="true" customHeight="false" outlineLevel="0" collapsed="false">
      <c r="B102" s="44" t="s">
        <v>475</v>
      </c>
      <c r="C102" s="44"/>
      <c r="D102" s="44"/>
      <c r="E102" s="44"/>
      <c r="F102" s="44"/>
      <c r="G102" s="44"/>
      <c r="H102" s="44"/>
      <c r="I102" s="41" t="n">
        <f aca="false">((COUNTIFS('Contract Review'!$H$8:$H$11,"Reviewed - acceptable")+COUNTIFS('Contract Review'!$H$16:$H$19,"Reviewed - acceptable")+COUNTIFS('Contract Review'!$H$24:$H$29,"Reviewed - acceptable")+COUNTIFS('Contract Review'!$H$34:$H$39,"Reviewed - acceptable")+COUNTIFS('Contract Review'!$H$44:$H$48,"Reviewed - acceptable")+COUNTIFS('Contract Review'!$H$53:$H$57,"Reviewed - acceptable")+COUNTIFS('Contract Review'!$H$62:$H$65,"Reviewed - acceptable")+COUNTIFS('Contract Review'!$H$70:$H$73,"Reviewed - acceptable")+COUNTIFS('Contract Review'!$H$78:$H$81,"Reviewed - acceptable")+COUNTIFS('Contract Review'!$H$86:$H$90,"Reviewed - acceptable")+COUNTIFS('Contract Review'!$H$95:$H$98,"Reviewed - acceptable")+COUNTIFS('Contract Review'!$H$103:$H$106,"Reviewed - acceptable")+COUNTIFS('Contract Review'!$H$111:$H$114,"Reviewed - acceptable")+COUNTIFS('Contract Review'!$H$119:$H$122,"Reviewed - acceptable")+COUNTIFS('Contract Review'!$H$127:$H$130,"Reviewed - acceptable"))+(COUNTIFS('Contract Review'!$H$8:$H$11,"Change agreed")+COUNTIFS('Contract Review'!$H$16:$H$19,"Change agreed")+COUNTIFS('Contract Review'!$H$24:$H$29,"Change agreed")+COUNTIFS('Contract Review'!$H$34:$H$39,"Change agreed")+COUNTIFS('Contract Review'!$H$44:$H$48,"Change agreed")+COUNTIFS('Contract Review'!$H$53:$H$57,"Change agreed")+COUNTIFS('Contract Review'!$H$62:$H$65,"Change agreed")+COUNTIFS('Contract Review'!$H$70:$H$73,"Change agreed")+COUNTIFS('Contract Review'!$H$78:$H$81,"Change agreed")+COUNTIFS('Contract Review'!$H$86:$H$90,"Change agreed")+COUNTIFS('Contract Review'!$H$95:$H$98,"Change agreed")+COUNTIFS('Contract Review'!$H$103:$H$106,"Change agreed")+COUNTIFS('Contract Review'!$H$111:$H$114,"Change agreed")+COUNTIFS('Contract Review'!$H$119:$H$122,"Change agreed")+COUNTIFS('Contract Review'!$H$127:$H$130,"Change agreed"))+(COUNTIFS('Contract Review'!$H$8:$H$11,"Change refused - risk accepted")+COUNTIFS('Contract Review'!$H$16:$H$19,"Change refused - risk accepted")+COUNTIFS('Contract Review'!$H$24:$H$29,"Change refused - risk accepted")+COUNTIFS('Contract Review'!$H$34:$H$39,"Change refused - risk accepted")+COUNTIFS('Contract Review'!$H$44:$H$48,"Change refused - risk accepted")+COUNTIFS('Contract Review'!$H$53:$H$57,"Change refused - risk accepted")+COUNTIFS('Contract Review'!$H$62:$H$65,"Change refused - risk accepted")+COUNTIFS('Contract Review'!$H$70:$H$73,"Change refused - risk accepted")+COUNTIFS('Contract Review'!$H$78:$H$81,"Change refused - risk accepted")+COUNTIFS('Contract Review'!$H$86:$H$90,"Change refused - risk accepted")+COUNTIFS('Contract Review'!$H$95:$H$98,"Change refused - risk accepted")+COUNTIFS('Contract Review'!$H$103:$H$106,"Change refused - risk accepted")+COUNTIFS('Contract Review'!$H$111:$H$114,"Change refused - risk accepted")+COUNTIFS('Contract Review'!$H$119:$H$122,"Change refused - risk accepted")+COUNTIFS('Contract Review'!$H$127:$H$130,"Change refused - risk accepted"))+(COUNTIFS('Contract Review'!$H$8:$H$11,"Not applicable")+COUNTIFS('Contract Review'!$H$16:$H$19,"Not applicable")+COUNTIFS('Contract Review'!$H$24:$H$29,"Not applicable")+COUNTIFS('Contract Review'!$H$34:$H$39,"Not applicable")+COUNTIFS('Contract Review'!$H$44:$H$48,"Not applicable")+COUNTIFS('Contract Review'!$H$53:$H$57,"Not applicable")+COUNTIFS('Contract Review'!$H$62:$H$65,"Not applicable")+COUNTIFS('Contract Review'!$H$70:$H$73,"Not applicable")+COUNTIFS('Contract Review'!$H$78:$H$81,"Not applicable")+COUNTIFS('Contract Review'!$H$86:$H$90,"Not applicable")+COUNTIFS('Contract Review'!$H$95:$H$98,"Not applicable")+COUNTIFS('Contract Review'!$H$103:$H$106,"Not applicable")+COUNTIFS('Contract Review'!$H$111:$H$114,"Not applicable")+COUNTIFS('Contract Review'!$H$119:$H$122,"Not applicable")+COUNTIFS('Contract Review'!$H$127:$H$130,"Not applicable")))</f>
        <v>0</v>
      </c>
    </row>
    <row r="103" customFormat="false" ht="15" hidden="true" customHeight="false" outlineLevel="0" collapsed="false">
      <c r="B103" s="44" t="s">
        <v>476</v>
      </c>
      <c r="C103" s="44"/>
      <c r="D103" s="44"/>
      <c r="E103" s="44"/>
      <c r="F103" s="44"/>
      <c r="G103" s="44"/>
      <c r="H103" s="44"/>
      <c r="I103" s="41" t="n">
        <f aca="false">((COUNTIFS('Contract Review'!$G$8:$G$11,"Critical",'Contract Review'!$H$8:$H$11,"Reviewed - change requested")+COUNTIFS('Contract Review'!$G$16:$G$19,"Critical",'Contract Review'!$H$16:$H$19,"Reviewed - change requested")+COUNTIFS('Contract Review'!$G$24:$G$29,"Critical",'Contract Review'!$H$24:$H$29,"Reviewed - change requested")+COUNTIFS('Contract Review'!$G$34:$G$39,"Critical",'Contract Review'!$H$34:$H$39,"Reviewed - change requested")+COUNTIFS('Contract Review'!$G$44:$G$48,"Critical",'Contract Review'!$H$44:$H$48,"Reviewed - change requested")+COUNTIFS('Contract Review'!$G$53:$G$57,"Critical",'Contract Review'!$H$53:$H$57,"Reviewed - change requested")+COUNTIFS('Contract Review'!$G$62:$G$65,"Critical",'Contract Review'!$H$62:$H$65,"Reviewed - change requested")+COUNTIFS('Contract Review'!$G$70:$G$73,"Critical",'Contract Review'!$H$70:$H$73,"Reviewed - change requested")+COUNTIFS('Contract Review'!$G$78:$G$81,"Critical",'Contract Review'!$H$78:$H$81,"Reviewed - change requested")+COUNTIFS('Contract Review'!$G$86:$G$90,"Critical",'Contract Review'!$H$86:$H$90,"Reviewed - change requested")+COUNTIFS('Contract Review'!$G$95:$G$98,"Critical",'Contract Review'!$H$95:$H$98,"Reviewed - change requested")+COUNTIFS('Contract Review'!$G$103:$G$106,"Critical",'Contract Review'!$H$103:$H$106,"Reviewed - change requested")+COUNTIFS('Contract Review'!$G$111:$G$114,"Critical",'Contract Review'!$H$111:$H$114,"Reviewed - change requested")+COUNTIFS('Contract Review'!$G$119:$G$122,"Critical",'Contract Review'!$H$119:$H$122,"Reviewed - change requested")+COUNTIFS('Contract Review'!$G$127:$G$130,"Critical",'Contract Review'!$H$127:$H$130,"Reviewed - change requested"))+(COUNTIFS('Contract Review'!$G$8:$G$11,"High",'Contract Review'!$H$8:$H$11,"Reviewed - change requested")+COUNTIFS('Contract Review'!$G$16:$G$19,"High",'Contract Review'!$H$16:$H$19,"Reviewed - change requested")+COUNTIFS('Contract Review'!$G$24:$G$29,"High",'Contract Review'!$H$24:$H$29,"Reviewed - change requested")+COUNTIFS('Contract Review'!$G$34:$G$39,"High",'Contract Review'!$H$34:$H$39,"Reviewed - change requested")+COUNTIFS('Contract Review'!$G$44:$G$48,"High",'Contract Review'!$H$44:$H$48,"Reviewed - change requested")+COUNTIFS('Contract Review'!$G$53:$G$57,"High",'Contract Review'!$H$53:$H$57,"Reviewed - change requested")+COUNTIFS('Contract Review'!$G$62:$G$65,"High",'Contract Review'!$H$62:$H$65,"Reviewed - change requested")+COUNTIFS('Contract Review'!$G$70:$G$73,"High",'Contract Review'!$H$70:$H$73,"Reviewed - change requested")+COUNTIFS('Contract Review'!$G$78:$G$81,"High",'Contract Review'!$H$78:$H$81,"Reviewed - change requested")+COUNTIFS('Contract Review'!$G$86:$G$90,"High",'Contract Review'!$H$86:$H$90,"Reviewed - change requested")+COUNTIFS('Contract Review'!$G$95:$G$98,"High",'Contract Review'!$H$95:$H$98,"Reviewed - change requested")+COUNTIFS('Contract Review'!$G$103:$G$106,"High",'Contract Review'!$H$103:$H$106,"Reviewed - change requested")+COUNTIFS('Contract Review'!$G$111:$G$114,"High",'Contract Review'!$H$111:$H$114,"Reviewed - change requested")+COUNTIFS('Contract Review'!$G$119:$G$122,"High",'Contract Review'!$H$119:$H$122,"Reviewed - change requested")+COUNTIFS('Contract Review'!$G$127:$G$130,"High",'Contract Review'!$H$127:$H$130,"Reviewed - change requested")))</f>
        <v>0</v>
      </c>
    </row>
    <row r="104" customFormat="false" ht="15" hidden="true" customHeight="false" outlineLevel="0" collapsed="false">
      <c r="B104" s="44" t="s">
        <v>467</v>
      </c>
      <c r="C104" s="44"/>
      <c r="D104" s="44"/>
      <c r="E104" s="44"/>
      <c r="F104" s="44"/>
      <c r="G104" s="44"/>
      <c r="H104" s="44"/>
      <c r="I104" s="41" t="n">
        <f aca="false">(COUNTIFS('Contract Review'!$H$8:$H$11,"Change refused - risk accepted")+COUNTIFS('Contract Review'!$H$16:$H$19,"Change refused - risk accepted")+COUNTIFS('Contract Review'!$H$24:$H$29,"Change refused - risk accepted")+COUNTIFS('Contract Review'!$H$34:$H$39,"Change refused - risk accepted")+COUNTIFS('Contract Review'!$H$44:$H$48,"Change refused - risk accepted")+COUNTIFS('Contract Review'!$H$53:$H$57,"Change refused - risk accepted")+COUNTIFS('Contract Review'!$H$62:$H$65,"Change refused - risk accepted")+COUNTIFS('Contract Review'!$H$70:$H$73,"Change refused - risk accepted")+COUNTIFS('Contract Review'!$H$78:$H$81,"Change refused - risk accepted")+COUNTIFS('Contract Review'!$H$86:$H$90,"Change refused - risk accepted")+COUNTIFS('Contract Review'!$H$95:$H$98,"Change refused - risk accepted")+COUNTIFS('Contract Review'!$H$103:$H$106,"Change refused - risk accepted")+COUNTIFS('Contract Review'!$H$111:$H$114,"Change refused - risk accepted")+COUNTIFS('Contract Review'!$H$119:$H$122,"Change refused - risk accepted")+COUNTIFS('Contract Review'!$H$127:$H$130,"Change refused - risk accepted"))</f>
        <v>0</v>
      </c>
    </row>
    <row r="105" customFormat="false" ht="15" hidden="true" customHeight="false" outlineLevel="0" collapsed="false">
      <c r="B105" s="44" t="s">
        <v>463</v>
      </c>
      <c r="C105" s="44"/>
      <c r="D105" s="44"/>
      <c r="E105" s="44"/>
      <c r="F105" s="44"/>
      <c r="G105" s="44"/>
      <c r="H105" s="44"/>
      <c r="I105" s="41" t="n">
        <f aca="false">(SUMPRODUCT(('Contract Review'!$H$8:$H$11&lt;&gt;"")*('Contract Review'!$H$8:$H$11&lt;&gt;"Not reviewed")*('Contract Review'!$H$8:$H$11&lt;&gt;"Not applicable")*('Contract Review'!$G$8:$G$11=""))+SUMPRODUCT(('Contract Review'!$H$16:$H$19&lt;&gt;"")*('Contract Review'!$H$16:$H$19&lt;&gt;"Not reviewed")*('Contract Review'!$H$16:$H$19&lt;&gt;"Not applicable")*('Contract Review'!$G$16:$G$19=""))+SUMPRODUCT(('Contract Review'!$H$24:$H$29&lt;&gt;"")*('Contract Review'!$H$24:$H$29&lt;&gt;"Not reviewed")*('Contract Review'!$H$24:$H$29&lt;&gt;"Not applicable")*('Contract Review'!$G$24:$G$29=""))+SUMPRODUCT(('Contract Review'!$H$34:$H$39&lt;&gt;"")*('Contract Review'!$H$34:$H$39&lt;&gt;"Not reviewed")*('Contract Review'!$H$34:$H$39&lt;&gt;"Not applicable")*('Contract Review'!$G$34:$G$39=""))+SUMPRODUCT(('Contract Review'!$H$44:$H$48&lt;&gt;"")*('Contract Review'!$H$44:$H$48&lt;&gt;"Not reviewed")*('Contract Review'!$H$44:$H$48&lt;&gt;"Not applicable")*('Contract Review'!$G$44:$G$48=""))+SUMPRODUCT(('Contract Review'!$H$53:$H$57&lt;&gt;"")*('Contract Review'!$H$53:$H$57&lt;&gt;"Not reviewed")*('Contract Review'!$H$53:$H$57&lt;&gt;"Not applicable")*('Contract Review'!$G$53:$G$57=""))+SUMPRODUCT(('Contract Review'!$H$62:$H$65&lt;&gt;"")*('Contract Review'!$H$62:$H$65&lt;&gt;"Not reviewed")*('Contract Review'!$H$62:$H$65&lt;&gt;"Not applicable")*('Contract Review'!$G$62:$G$65=""))+SUMPRODUCT(('Contract Review'!$H$70:$H$73&lt;&gt;"")*('Contract Review'!$H$70:$H$73&lt;&gt;"Not reviewed")*('Contract Review'!$H$70:$H$73&lt;&gt;"Not applicable")*('Contract Review'!$G$70:$G$73=""))+SUMPRODUCT(('Contract Review'!$H$78:$H$81&lt;&gt;"")*('Contract Review'!$H$78:$H$81&lt;&gt;"Not reviewed")*('Contract Review'!$H$78:$H$81&lt;&gt;"Not applicable")*('Contract Review'!$G$78:$G$81=""))+SUMPRODUCT(('Contract Review'!$H$86:$H$90&lt;&gt;"")*('Contract Review'!$H$86:$H$90&lt;&gt;"Not reviewed")*('Contract Review'!$H$86:$H$90&lt;&gt;"Not applicable")*('Contract Review'!$G$86:$G$90=""))+SUMPRODUCT(('Contract Review'!$H$95:$H$98&lt;&gt;"")*('Contract Review'!$H$95:$H$98&lt;&gt;"Not reviewed")*('Contract Review'!$H$95:$H$98&lt;&gt;"Not applicable")*('Contract Review'!$G$95:$G$98=""))+SUMPRODUCT(('Contract Review'!$H$103:$H$106&lt;&gt;"")*('Contract Review'!$H$103:$H$106&lt;&gt;"Not reviewed")*('Contract Review'!$H$103:$H$106&lt;&gt;"Not applicable")*('Contract Review'!$G$103:$G$106=""))+SUMPRODUCT(('Contract Review'!$H$111:$H$114&lt;&gt;"")*('Contract Review'!$H$111:$H$114&lt;&gt;"Not reviewed")*('Contract Review'!$H$111:$H$114&lt;&gt;"Not applicable")*('Contract Review'!$G$111:$G$114=""))+SUMPRODUCT(('Contract Review'!$H$119:$H$122&lt;&gt;"")*('Contract Review'!$H$119:$H$122&lt;&gt;"Not reviewed")*('Contract Review'!$H$119:$H$122&lt;&gt;"Not applicable")*('Contract Review'!$G$119:$G$122=""))+SUMPRODUCT(('Contract Review'!$H$127:$H$130&lt;&gt;"")*('Contract Review'!$H$127:$H$130&lt;&gt;"Not reviewed")*('Contract Review'!$H$127:$H$130&lt;&gt;"Not applicable")*('Contract Review'!$G$127:$G$130="")))</f>
        <v>0</v>
      </c>
    </row>
    <row r="106" customFormat="false" ht="15" hidden="true" customHeight="false" outlineLevel="0" collapsed="false">
      <c r="B106" s="44" t="s">
        <v>465</v>
      </c>
      <c r="C106" s="44"/>
      <c r="D106" s="44"/>
      <c r="E106" s="44"/>
      <c r="F106" s="44"/>
      <c r="G106" s="44"/>
      <c r="H106" s="44"/>
      <c r="I106" s="41" t="n">
        <f aca="false">(SUMPRODUCT(('Contract Review'!$H$8:$H$11&lt;&gt;"")*('Contract Review'!$H$8:$H$11&lt;&gt;"Not reviewed")*('Contract Review'!$H$8:$H$11&lt;&gt;"Not applicable")*('Contract Review'!$F$8:$F$11=""))+SUMPRODUCT(('Contract Review'!$H$16:$H$19&lt;&gt;"")*('Contract Review'!$H$16:$H$19&lt;&gt;"Not reviewed")*('Contract Review'!$H$16:$H$19&lt;&gt;"Not applicable")*('Contract Review'!$F$16:$F$19=""))+SUMPRODUCT(('Contract Review'!$H$24:$H$29&lt;&gt;"")*('Contract Review'!$H$24:$H$29&lt;&gt;"Not reviewed")*('Contract Review'!$H$24:$H$29&lt;&gt;"Not applicable")*('Contract Review'!$F$24:$F$29=""))+SUMPRODUCT(('Contract Review'!$H$34:$H$39&lt;&gt;"")*('Contract Review'!$H$34:$H$39&lt;&gt;"Not reviewed")*('Contract Review'!$H$34:$H$39&lt;&gt;"Not applicable")*('Contract Review'!$F$34:$F$39=""))+SUMPRODUCT(('Contract Review'!$H$44:$H$48&lt;&gt;"")*('Contract Review'!$H$44:$H$48&lt;&gt;"Not reviewed")*('Contract Review'!$H$44:$H$48&lt;&gt;"Not applicable")*('Contract Review'!$F$44:$F$48=""))+SUMPRODUCT(('Contract Review'!$H$53:$H$57&lt;&gt;"")*('Contract Review'!$H$53:$H$57&lt;&gt;"Not reviewed")*('Contract Review'!$H$53:$H$57&lt;&gt;"Not applicable")*('Contract Review'!$F$53:$F$57=""))+SUMPRODUCT(('Contract Review'!$H$62:$H$65&lt;&gt;"")*('Contract Review'!$H$62:$H$65&lt;&gt;"Not reviewed")*('Contract Review'!$H$62:$H$65&lt;&gt;"Not applicable")*('Contract Review'!$F$62:$F$65=""))+SUMPRODUCT(('Contract Review'!$H$70:$H$73&lt;&gt;"")*('Contract Review'!$H$70:$H$73&lt;&gt;"Not reviewed")*('Contract Review'!$H$70:$H$73&lt;&gt;"Not applicable")*('Contract Review'!$F$70:$F$73=""))+SUMPRODUCT(('Contract Review'!$H$78:$H$81&lt;&gt;"")*('Contract Review'!$H$78:$H$81&lt;&gt;"Not reviewed")*('Contract Review'!$H$78:$H$81&lt;&gt;"Not applicable")*('Contract Review'!$F$78:$F$81=""))+SUMPRODUCT(('Contract Review'!$H$86:$H$90&lt;&gt;"")*('Contract Review'!$H$86:$H$90&lt;&gt;"Not reviewed")*('Contract Review'!$H$86:$H$90&lt;&gt;"Not applicable")*('Contract Review'!$F$86:$F$90=""))+SUMPRODUCT(('Contract Review'!$H$95:$H$98&lt;&gt;"")*('Contract Review'!$H$95:$H$98&lt;&gt;"Not reviewed")*('Contract Review'!$H$95:$H$98&lt;&gt;"Not applicable")*('Contract Review'!$F$95:$F$98=""))+SUMPRODUCT(('Contract Review'!$H$103:$H$106&lt;&gt;"")*('Contract Review'!$H$103:$H$106&lt;&gt;"Not reviewed")*('Contract Review'!$H$103:$H$106&lt;&gt;"Not applicable")*('Contract Review'!$F$103:$F$106=""))+SUMPRODUCT(('Contract Review'!$H$111:$H$114&lt;&gt;"")*('Contract Review'!$H$111:$H$114&lt;&gt;"Not reviewed")*('Contract Review'!$H$111:$H$114&lt;&gt;"Not applicable")*('Contract Review'!$F$111:$F$114=""))+SUMPRODUCT(('Contract Review'!$H$119:$H$122&lt;&gt;"")*('Contract Review'!$H$119:$H$122&lt;&gt;"Not reviewed")*('Contract Review'!$H$119:$H$122&lt;&gt;"Not applicable")*('Contract Review'!$F$119:$F$122=""))+SUMPRODUCT(('Contract Review'!$H$127:$H$130&lt;&gt;"")*('Contract Review'!$H$127:$H$130&lt;&gt;"Not reviewed")*('Contract Review'!$H$127:$H$130&lt;&gt;"Not applicable")*('Contract Review'!$F$127:$F$130="")))</f>
        <v>0</v>
      </c>
    </row>
    <row r="107" customFormat="false" ht="15" hidden="true" customHeight="false" outlineLevel="0" collapsed="false">
      <c r="B107" s="44" t="s">
        <v>477</v>
      </c>
      <c r="C107" s="44"/>
      <c r="D107" s="44"/>
      <c r="E107" s="44"/>
      <c r="F107" s="44"/>
      <c r="G107" s="44"/>
      <c r="H107" s="44"/>
      <c r="I107" s="41" t="n">
        <f aca="false">COUNTIF('Notice &amp; Time Bars'!$E$8:$E$21,"&lt;&gt;")</f>
        <v>0</v>
      </c>
    </row>
    <row r="108" customFormat="false" ht="15" hidden="true" customHeight="false" outlineLevel="0" collapsed="false">
      <c r="B108" s="44" t="s">
        <v>478</v>
      </c>
      <c r="C108" s="44"/>
      <c r="D108" s="44"/>
      <c r="E108" s="44"/>
      <c r="F108" s="44"/>
      <c r="G108" s="44"/>
      <c r="H108" s="44"/>
      <c r="I108" s="41" t="n">
        <f aca="false">SUMPRODUCT(('Notice &amp; Time Bars'!$E$8:$E$21&lt;&gt;"")*('Notice &amp; Time Bars'!$I$8:$I$21&lt;&gt;"Yes")*('Notice &amp; Time Bars'!$I$8:$I$21&lt;&gt;"Not applicable"))</f>
        <v>0</v>
      </c>
    </row>
    <row r="109" customFormat="false" ht="15" hidden="true" customHeight="false" outlineLevel="0" collapsed="false">
      <c r="B109" s="44" t="s">
        <v>469</v>
      </c>
      <c r="C109" s="44"/>
      <c r="D109" s="44"/>
      <c r="E109" s="44"/>
      <c r="F109" s="44"/>
      <c r="G109" s="44"/>
      <c r="H109" s="44"/>
      <c r="I109" s="41" t="n">
        <f aca="false">COUNTIFS('Issues &amp; Positions'!$D$8:$D$26,"&lt;&gt;",'Issues &amp; Positions'!$H$8:$H$26,"Reviewed - change requested")</f>
        <v>1</v>
      </c>
    </row>
    <row r="110" customFormat="false" ht="15" hidden="true" customHeight="false" outlineLevel="0" collapsed="false">
      <c r="B110" s="44" t="s">
        <v>479</v>
      </c>
      <c r="C110" s="44"/>
      <c r="D110" s="44"/>
      <c r="E110" s="44"/>
      <c r="F110" s="44"/>
      <c r="G110" s="44"/>
      <c r="H110" s="44"/>
      <c r="I110" s="45" t="str">
        <f aca="true">IF(Cover!$C$13="","-",IF(Cover!$C$13&lt;TODAY(),"passed",NETWORKDAYS(TODAY(),Cover!$C$13)-1))</f>
        <v>-</v>
      </c>
    </row>
    <row r="111" customFormat="false" ht="15" hidden="true" customHeight="false" outlineLevel="0" collapsed="false">
      <c r="B111" s="44" t="s">
        <v>480</v>
      </c>
      <c r="C111" s="44"/>
      <c r="D111" s="44"/>
      <c r="E111" s="44"/>
      <c r="F111" s="44"/>
      <c r="G111" s="44"/>
      <c r="H111" s="44"/>
      <c r="I111" s="46" t="b">
        <f aca="true">IF(Cover!$C$13="",FALSE(),IF(Cover!$C$13&lt;TODAY(),TRUE(),NETWORKDAYS(TODAY(),Cover!$C$13)-1&lt;5))</f>
        <v>0</v>
      </c>
    </row>
  </sheetData>
  <mergeCells count="102">
    <mergeCell ref="B1:T1"/>
    <mergeCell ref="B2:T2"/>
    <mergeCell ref="B3:T3"/>
    <mergeCell ref="B4:T4"/>
    <mergeCell ref="B6:T6"/>
    <mergeCell ref="B8:D8"/>
    <mergeCell ref="F8:H8"/>
    <mergeCell ref="J8:L8"/>
    <mergeCell ref="N8:P8"/>
    <mergeCell ref="R8:T8"/>
    <mergeCell ref="B9:D9"/>
    <mergeCell ref="F9:H9"/>
    <mergeCell ref="J9:L9"/>
    <mergeCell ref="N9:P9"/>
    <mergeCell ref="R9:T9"/>
    <mergeCell ref="B10:D10"/>
    <mergeCell ref="F10:H10"/>
    <mergeCell ref="J10:L10"/>
    <mergeCell ref="N10:P10"/>
    <mergeCell ref="R10:T10"/>
    <mergeCell ref="B12:T12"/>
    <mergeCell ref="B13:H13"/>
    <mergeCell ref="J13:N13"/>
    <mergeCell ref="O13:T13"/>
    <mergeCell ref="B14:H14"/>
    <mergeCell ref="J14:N14"/>
    <mergeCell ref="O14:T14"/>
    <mergeCell ref="B15:H15"/>
    <mergeCell ref="J15:N15"/>
    <mergeCell ref="O15:T15"/>
    <mergeCell ref="B16:H16"/>
    <mergeCell ref="J16:N16"/>
    <mergeCell ref="O16:T16"/>
    <mergeCell ref="B17:H17"/>
    <mergeCell ref="J17:N17"/>
    <mergeCell ref="O17:T17"/>
    <mergeCell ref="B18:H18"/>
    <mergeCell ref="J18:N18"/>
    <mergeCell ref="O18:T18"/>
    <mergeCell ref="B19:H19"/>
    <mergeCell ref="J19:N19"/>
    <mergeCell ref="O19:T19"/>
    <mergeCell ref="B20:H20"/>
    <mergeCell ref="J20:N20"/>
    <mergeCell ref="O20:T20"/>
    <mergeCell ref="B21:H21"/>
    <mergeCell ref="J21:N21"/>
    <mergeCell ref="O21:T21"/>
    <mergeCell ref="B22:H22"/>
    <mergeCell ref="J22:N22"/>
    <mergeCell ref="O22:T22"/>
    <mergeCell ref="B23:H23"/>
    <mergeCell ref="J23:N23"/>
    <mergeCell ref="O23:T23"/>
    <mergeCell ref="B24:H24"/>
    <mergeCell ref="J24:N24"/>
    <mergeCell ref="O24:T24"/>
    <mergeCell ref="B25:H25"/>
    <mergeCell ref="J25:N25"/>
    <mergeCell ref="O25:T25"/>
    <mergeCell ref="B26:H26"/>
    <mergeCell ref="J26:N26"/>
    <mergeCell ref="O26:T26"/>
    <mergeCell ref="B27:H27"/>
    <mergeCell ref="J27:N27"/>
    <mergeCell ref="O27:T27"/>
    <mergeCell ref="B28:T28"/>
    <mergeCell ref="B30:T30"/>
    <mergeCell ref="B31:G31"/>
    <mergeCell ref="H31:I31"/>
    <mergeCell ref="J31:T31"/>
    <mergeCell ref="B32:G32"/>
    <mergeCell ref="H32:I32"/>
    <mergeCell ref="J32:T32"/>
    <mergeCell ref="B33:G33"/>
    <mergeCell ref="H33:I33"/>
    <mergeCell ref="J33:T33"/>
    <mergeCell ref="B34:G34"/>
    <mergeCell ref="H34:I34"/>
    <mergeCell ref="J34:T34"/>
    <mergeCell ref="B35:G35"/>
    <mergeCell ref="H35:I35"/>
    <mergeCell ref="J35:T35"/>
    <mergeCell ref="B36:G36"/>
    <mergeCell ref="H36:I36"/>
    <mergeCell ref="J36:T36"/>
    <mergeCell ref="B37:G37"/>
    <mergeCell ref="H37:I37"/>
    <mergeCell ref="J37:T37"/>
    <mergeCell ref="B39:T39"/>
    <mergeCell ref="B99:T99"/>
    <mergeCell ref="B101:H101"/>
    <mergeCell ref="B102:H102"/>
    <mergeCell ref="B103:H103"/>
    <mergeCell ref="B104:H104"/>
    <mergeCell ref="B105:H105"/>
    <mergeCell ref="B106:H106"/>
    <mergeCell ref="B107:H107"/>
    <mergeCell ref="B108:H108"/>
    <mergeCell ref="B109:H109"/>
    <mergeCell ref="B110:H110"/>
    <mergeCell ref="B111:H111"/>
  </mergeCells>
  <conditionalFormatting sqref="B3:T3">
    <cfRule type="expression" priority="2" aboveAverage="0" equalAverage="0" bottom="0" percent="0" rank="0" text="" dxfId="0">
      <formula>LEN($B$3)&gt;0</formula>
    </cfRule>
  </conditionalFormatting>
  <conditionalFormatting sqref="B6:T6">
    <cfRule type="expression" priority="3" aboveAverage="0" equalAverage="0" bottom="0" percent="0" rank="0" text="" dxfId="4">
      <formula>LEFT($B$6,1)="▲"</formula>
    </cfRule>
    <cfRule type="expression" priority="4" aboveAverage="0" equalAverage="0" bottom="0" percent="0" rank="0" text="" dxfId="0">
      <formula>LEFT($B$6,1)="●"</formula>
    </cfRule>
    <cfRule type="expression" priority="5" aboveAverage="0" equalAverage="0" bottom="0" percent="0" rank="0" text="" dxfId="5">
      <formula>LEFT($B$6,1)="✓"</formula>
    </cfRule>
  </conditionalFormatting>
  <conditionalFormatting sqref="F8:H10">
    <cfRule type="expression" priority="6" aboveAverage="0" equalAverage="0" bottom="0" percent="0" rank="0" text="" dxfId="4">
      <formula>$I$103&gt;0</formula>
    </cfRule>
  </conditionalFormatting>
  <conditionalFormatting sqref="J8:L10">
    <cfRule type="expression" priority="7" aboveAverage="0" equalAverage="0" bottom="0" percent="0" rank="0" text="" dxfId="4">
      <formula>$I$104&gt;2</formula>
    </cfRule>
    <cfRule type="expression" priority="8" aboveAverage="0" equalAverage="0" bottom="0" percent="0" rank="0" text="" dxfId="0">
      <formula>$I$104&gt;0</formula>
    </cfRule>
  </conditionalFormatting>
  <conditionalFormatting sqref="N8:P10">
    <cfRule type="expression" priority="9" aboveAverage="0" equalAverage="0" bottom="0" percent="0" rank="0" text="" dxfId="4">
      <formula>$I$107=0</formula>
    </cfRule>
    <cfRule type="expression" priority="10" aboveAverage="0" equalAverage="0" bottom="0" percent="0" rank="0" text="" dxfId="0">
      <formula>$I$107&lt;14</formula>
    </cfRule>
    <cfRule type="expression" priority="11" aboveAverage="0" equalAverage="0" bottom="0" percent="0" rank="0" text="" dxfId="5">
      <formula>$I$107=14</formula>
    </cfRule>
  </conditionalFormatting>
  <conditionalFormatting sqref="R8:T10">
    <cfRule type="expression" priority="12" aboveAverage="0" equalAverage="0" bottom="0" percent="0" rank="0" text="" dxfId="4">
      <formula>$I$111=1</formula>
    </cfRule>
  </conditionalFormatting>
  <conditionalFormatting sqref="O13:T27">
    <cfRule type="expression" priority="13" aboveAverage="0" equalAverage="0" bottom="0" percent="0" rank="0" text="" dxfId="4">
      <formula>LEFT($O13,1)="▲"</formula>
    </cfRule>
    <cfRule type="expression" priority="14" aboveAverage="0" equalAverage="0" bottom="0" percent="0" rank="0" text="" dxfId="0">
      <formula>LEFT($O13,1)="●"</formula>
    </cfRule>
    <cfRule type="expression" priority="15" aboveAverage="0" equalAverage="0" bottom="0" percent="0" rank="0" text="" dxfId="5">
      <formula>LEFT($O13,1)="✓"</formula>
    </cfRule>
  </conditionalFormatting>
  <hyperlinks>
    <hyperlink ref="B39"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E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0"/>
    <col collapsed="false" customWidth="true" hidden="false" outlineLevel="0" max="3" min="3" style="0" width="28"/>
    <col collapsed="false" customWidth="true" hidden="false" outlineLevel="0" max="4" min="4" style="0" width="14"/>
    <col collapsed="false" customWidth="true" hidden="false" outlineLevel="0" max="5" min="5" style="0" width="38"/>
    <col collapsed="false" customWidth="true" hidden="false" outlineLevel="0" max="6" min="6" style="0" width="2.2"/>
  </cols>
  <sheetData>
    <row r="1" customFormat="false" ht="33.75" hidden="false" customHeight="true" outlineLevel="0" collapsed="false">
      <c r="B1" s="1" t="s">
        <v>481</v>
      </c>
      <c r="C1" s="1"/>
      <c r="D1" s="1"/>
      <c r="E1" s="1"/>
    </row>
    <row r="2" customFormat="false" ht="4.5" hidden="false" customHeight="true" outlineLevel="0" collapsed="false">
      <c r="B2" s="47"/>
      <c r="C2" s="47"/>
      <c r="D2" s="47"/>
      <c r="E2" s="47"/>
    </row>
    <row r="4" customFormat="false" ht="25.5" hidden="false" customHeight="true" outlineLevel="0" collapsed="false">
      <c r="B4" s="3" t="s">
        <v>482</v>
      </c>
      <c r="C4" s="3"/>
      <c r="D4" s="3"/>
      <c r="E4" s="3"/>
    </row>
    <row r="6" customFormat="false" ht="21.75" hidden="false" customHeight="true" outlineLevel="0" collapsed="false">
      <c r="B6" s="4" t="s">
        <v>483</v>
      </c>
      <c r="C6" s="4"/>
      <c r="D6" s="4"/>
      <c r="E6" s="4"/>
    </row>
    <row r="7" customFormat="false" ht="22.5" hidden="false" customHeight="true" outlineLevel="0" collapsed="false">
      <c r="B7" s="48" t="s">
        <v>53</v>
      </c>
      <c r="C7" s="48" t="s">
        <v>54</v>
      </c>
      <c r="D7" s="48" t="s">
        <v>484</v>
      </c>
      <c r="E7" s="48" t="s">
        <v>485</v>
      </c>
    </row>
    <row r="8" customFormat="false" ht="15" hidden="false" customHeight="true" outlineLevel="0" collapsed="false">
      <c r="B8" s="49" t="s">
        <v>356</v>
      </c>
      <c r="C8" s="49" t="s">
        <v>486</v>
      </c>
      <c r="D8" s="49" t="s">
        <v>487</v>
      </c>
      <c r="E8" s="7" t="s">
        <v>488</v>
      </c>
    </row>
    <row r="9" customFormat="false" ht="15" hidden="false" customHeight="false" outlineLevel="0" collapsed="false">
      <c r="B9" s="49" t="s">
        <v>368</v>
      </c>
      <c r="C9" s="49" t="s">
        <v>489</v>
      </c>
      <c r="D9" s="49" t="s">
        <v>490</v>
      </c>
      <c r="E9" s="7"/>
    </row>
    <row r="10" customFormat="false" ht="15" hidden="false" customHeight="false" outlineLevel="0" collapsed="false">
      <c r="B10" s="49" t="s">
        <v>491</v>
      </c>
      <c r="C10" s="49" t="s">
        <v>365</v>
      </c>
      <c r="D10" s="49" t="s">
        <v>492</v>
      </c>
      <c r="E10" s="7"/>
    </row>
    <row r="11" customFormat="false" ht="15" hidden="false" customHeight="false" outlineLevel="0" collapsed="false">
      <c r="B11" s="49" t="s">
        <v>493</v>
      </c>
      <c r="C11" s="49" t="s">
        <v>359</v>
      </c>
      <c r="E11" s="7"/>
    </row>
    <row r="12" customFormat="false" ht="15" hidden="false" customHeight="false" outlineLevel="0" collapsed="false">
      <c r="B12" s="49" t="s">
        <v>494</v>
      </c>
      <c r="C12" s="49" t="s">
        <v>371</v>
      </c>
      <c r="E12" s="7"/>
    </row>
    <row r="13" customFormat="false" ht="15" hidden="false" customHeight="false" outlineLevel="0" collapsed="false">
      <c r="C13" s="49" t="s">
        <v>492</v>
      </c>
      <c r="E13" s="7"/>
    </row>
    <row r="15" customFormat="false" ht="18" hidden="false" customHeight="true" outlineLevel="0" collapsed="false">
      <c r="B15" s="12" t="s">
        <v>44</v>
      </c>
      <c r="C15" s="12"/>
      <c r="D15" s="12"/>
      <c r="E15" s="12"/>
    </row>
  </sheetData>
  <mergeCells count="6">
    <mergeCell ref="B1:E1"/>
    <mergeCell ref="B2:E2"/>
    <mergeCell ref="B4:E4"/>
    <mergeCell ref="B6:E6"/>
    <mergeCell ref="E8:E13"/>
    <mergeCell ref="B15:E15"/>
  </mergeCells>
  <hyperlinks>
    <hyperlink ref="B1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98A2"/>
    <pageSetUpPr fitToPage="true"/>
  </sheetPr>
  <dimension ref="B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30"/>
    <col collapsed="false" customWidth="true" hidden="false" outlineLevel="0" max="3" min="3" style="0" width="70"/>
    <col collapsed="false" customWidth="true" hidden="false" outlineLevel="0" max="4" min="4" style="0" width="2.2"/>
  </cols>
  <sheetData>
    <row r="1" customFormat="false" ht="33.75" hidden="false" customHeight="true" outlineLevel="0" collapsed="false">
      <c r="B1" s="1" t="s">
        <v>495</v>
      </c>
      <c r="C1" s="1"/>
    </row>
    <row r="2" customFormat="false" ht="4.5" hidden="false" customHeight="true" outlineLevel="0" collapsed="false">
      <c r="B2" s="47"/>
      <c r="C2" s="47"/>
    </row>
    <row r="4" customFormat="false" ht="25.5" hidden="false" customHeight="true" outlineLevel="0" collapsed="false">
      <c r="B4" s="3" t="s">
        <v>29</v>
      </c>
      <c r="C4" s="3"/>
    </row>
    <row r="6" customFormat="false" ht="72.75" hidden="false" customHeight="true" outlineLevel="0" collapsed="false">
      <c r="B6" s="9" t="s">
        <v>496</v>
      </c>
      <c r="C6" s="50" t="s">
        <v>497</v>
      </c>
    </row>
    <row r="7" customFormat="false" ht="45.75" hidden="false" customHeight="true" outlineLevel="0" collapsed="false">
      <c r="B7" s="9" t="s">
        <v>498</v>
      </c>
      <c r="C7" s="50" t="s">
        <v>499</v>
      </c>
    </row>
    <row r="8" customFormat="false" ht="59.25" hidden="false" customHeight="true" outlineLevel="0" collapsed="false">
      <c r="B8" s="9" t="s">
        <v>500</v>
      </c>
      <c r="C8" s="50" t="s">
        <v>501</v>
      </c>
    </row>
    <row r="9" customFormat="false" ht="45.75" hidden="false" customHeight="true" outlineLevel="0" collapsed="false">
      <c r="B9" s="9" t="s">
        <v>502</v>
      </c>
      <c r="C9" s="50" t="s">
        <v>503</v>
      </c>
    </row>
    <row r="10" customFormat="false" ht="32.25" hidden="false" customHeight="true" outlineLevel="0" collapsed="false">
      <c r="B10" s="9" t="s">
        <v>504</v>
      </c>
      <c r="C10" s="50" t="s">
        <v>505</v>
      </c>
    </row>
    <row r="11" customFormat="false" ht="32.25" hidden="false" customHeight="true" outlineLevel="0" collapsed="false">
      <c r="B11" s="9" t="s">
        <v>506</v>
      </c>
      <c r="C11" s="50" t="s">
        <v>507</v>
      </c>
    </row>
    <row r="13" customFormat="false" ht="101.25" hidden="false" customHeight="true" outlineLevel="0" collapsed="false">
      <c r="B13" s="11" t="s">
        <v>43</v>
      </c>
      <c r="C13" s="11"/>
    </row>
    <row r="15" customFormat="false" ht="18" hidden="false" customHeight="true" outlineLevel="0" collapsed="false">
      <c r="B15" s="12" t="s">
        <v>44</v>
      </c>
      <c r="C15" s="12"/>
    </row>
  </sheetData>
  <mergeCells count="5">
    <mergeCell ref="B1:C1"/>
    <mergeCell ref="B2:C2"/>
    <mergeCell ref="B4:C4"/>
    <mergeCell ref="B13:C13"/>
    <mergeCell ref="B15:C15"/>
  </mergeCells>
  <hyperlinks>
    <hyperlink ref="B15" r:id="rId1" display="Visit mastt.com"/>
  </hyperlinks>
  <printOptions headings="false" gridLines="false" gridLinesSet="true" horizontalCentered="false" verticalCentered="false"/>
  <pageMargins left="0.3" right="0.3" top="0.4" bottom="0.4"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Template</cp:category>
  <dcterms:created xsi:type="dcterms:W3CDTF">2026-08-23T23:45:42Z</dcterms:created>
  <dc:creator>Mastt</dc:creator>
  <dc:description>Mastt template - https://www.mastt.com/  (c) 2026 Mastt. Framework only; not legal advice.</dc:description>
  <cp:keywords>Mastt contract review checklist construction contract review notice time bar risk register template</cp:keywords>
  <dc:language>en-US</dc:language>
  <cp:lastModifiedBy/>
  <dcterms:modified xsi:type="dcterms:W3CDTF">2026-08-24T01:22:19Z</dcterms:modified>
  <cp:revision>0</cp:revision>
  <dc:subject>Construction contract review checklist with an issues register and a notice and time-bar table - US terms</dc:subject>
  <dc:title>Contract Review Checklist</dc:title>
</cp:coreProperties>
</file>

<file path=docProps/custom.xml><?xml version="1.0" encoding="utf-8"?>
<Properties xmlns="http://schemas.openxmlformats.org/officeDocument/2006/custom-properties" xmlns:vt="http://schemas.openxmlformats.org/officeDocument/2006/docPropsVTypes"/>
</file>