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trix" sheetId="1" state="visible" r:id="rId3"/>
    <sheet name="Stakeholders" sheetId="2" state="visible" r:id="rId4"/>
    <sheet name="Reference" sheetId="3" state="visible" r:id="rId5"/>
    <sheet name="Notes &amp; Assumptions" sheetId="4" state="visible" r:id="rId6"/>
  </sheets>
  <definedNames>
    <definedName function="false" hidden="false" localSheetId="0" name="_xlnm.Print_Area" vbProcedure="false">Matrix!$A$1:$G$36</definedName>
    <definedName function="false" hidden="false" localSheetId="0" name="_xlnm.Print_Titles" vbProcedure="false">Matrix!$1:$2</definedName>
    <definedName function="false" hidden="false" localSheetId="3" name="_xlnm.Print_Area" vbProcedure="false">'Notes &amp; Assumptions'!$A$1:$C$26</definedName>
    <definedName function="false" hidden="false" localSheetId="3" name="_xlnm.Print_Titles" vbProcedure="false">'Notes &amp; Assumptions'!$1:$2</definedName>
    <definedName function="false" hidden="false" localSheetId="2" name="_xlnm.Print_Area" vbProcedure="false">Reference!$A$1:$D$29</definedName>
    <definedName function="false" hidden="false" localSheetId="2" name="_xlnm.Print_Titles" vbProcedure="false">Reference!$1:$2</definedName>
    <definedName function="false" hidden="false" localSheetId="1" name="_xlnm.Print_Area" vbProcedure="false">Stakeholders!$A$1:$J$34</definedName>
    <definedName function="false" hidden="false" localSheetId="1" name="_xlnm.Print_Titles" vbProcedure="false">Stakeholders!$1:$2</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<sst xmlns="http://schemas.openxmlformats.org/spreadsheetml/2006/main" count="236" uniqueCount="161">
  <si>
    <t xml:space="preserve">STAKEHOLDER MATRIX</t>
  </si>
  <si>
    <t xml:space="preserve">Plotted from the scores on the Stakeholders sheet. Nothing here is typed - change a score and the name moves cell.</t>
  </si>
  <si>
    <t xml:space="preserve">MANAGE CLOSELY</t>
  </si>
  <si>
    <t xml:space="preserve">NEED TO MOVE</t>
  </si>
  <si>
    <t xml:space="preserve">OPPOSED OR BLOCKING</t>
  </si>
  <si>
    <t xml:space="preserve">INFLUENCE  ·  INTEREST      THE GRID PLOTS ITSELF</t>
  </si>
  <si>
    <t xml:space="preserve">1  ·  Low</t>
  </si>
  <si>
    <t xml:space="preserve">2  ·  Occasional</t>
  </si>
  <si>
    <t xml:space="preserve">3  ·  Active</t>
  </si>
  <si>
    <t xml:space="preserve">4  ·  High</t>
  </si>
  <si>
    <t xml:space="preserve">5  ·  Existential</t>
  </si>
  <si>
    <t xml:space="preserve">5  ·  Decides</t>
  </si>
  <si>
    <t xml:space="preserve">4  ·  Strongly shapes</t>
  </si>
  <si>
    <t xml:space="preserve">3  ·  Contributes</t>
  </si>
  <si>
    <t xml:space="preserve">2  ·  Comments</t>
  </si>
  <si>
    <t xml:space="preserve">1  ·  Observes</t>
  </si>
  <si>
    <t xml:space="preserve">INTEREST  →</t>
  </si>
  <si>
    <t xml:space="preserve">WHAT EACH QUADRANT MEANS</t>
  </si>
  <si>
    <t xml:space="preserve">High influence, high interest.  Face to face, on a named cadence, before decisions rather than after them. If you only have time for one group, it is this one.</t>
  </si>
  <si>
    <t xml:space="preserve">KEEP SATISFIED</t>
  </si>
  <si>
    <t xml:space="preserve">High influence, low interest.  They can stop you and they are not watching. Brief them enough that they are never surprised, and never so much that they disengage. The riskiest quadrant, because it looks quiet.</t>
  </si>
  <si>
    <t xml:space="preserve">KEEP INFORMED</t>
  </si>
  <si>
    <t xml:space="preserve">Low influence, high interest.  They care and they talk. Regular, honest, unfiltered updates - an informed advocate here is worth more than a managed one.</t>
  </si>
  <si>
    <t xml:space="preserve">MONITOR</t>
  </si>
  <si>
    <t xml:space="preserve">Low influence, low interest.  General communications only. Re-score them each cycle; interest moves faster than influence.</t>
  </si>
  <si>
    <t xml:space="preserve">▲ marks a stakeholder who is not yet at the position the project needs. The grid shows where people are; the triangle shows who has to move.</t>
  </si>
  <si>
    <t xml:space="preserve">WHO IS CLOSING THE GAPS  ·  BY ENGAGEMENT OWNER</t>
  </si>
  <si>
    <t xml:space="preserve">Owner</t>
  </si>
  <si>
    <t xml:space="preserve">Stakeholders</t>
  </si>
  <si>
    <t xml:space="preserve">At target</t>
  </si>
  <si>
    <t xml:space="preserve">Need to move</t>
  </si>
  <si>
    <t xml:space="preserve">Of those, in Manage Closely</t>
  </si>
  <si>
    <t xml:space="preserve">Position</t>
  </si>
  <si>
    <t xml:space="preserve">Approvals Lead</t>
  </si>
  <si>
    <t xml:space="preserve">Engagement Lead</t>
  </si>
  <si>
    <t xml:space="preserve">Project Director</t>
  </si>
  <si>
    <t xml:space="preserve">Project Manager</t>
  </si>
  <si>
    <t xml:space="preserve">A gap with nobody against it does not close, and a gap in the top-right quadrant is an agenda item rather than a mailing list. Read this beside the grid: the grid says where people are, this says who is moving them.</t>
  </si>
  <si>
    <t xml:space="preserve">Visit mastt.com</t>
  </si>
  <si>
    <t xml:space="preserve">The only sheet you type on. Score influence and interest 1 to 5 - the definitions are on the Reference sheet - and the Matrix plots itself.</t>
  </si>
  <si>
    <t xml:space="preserve">HARBOUR POINT CIVIC PRECINCT  ·  STAKEHOLDERS</t>
  </si>
  <si>
    <t xml:space="preserve">Stakeholder</t>
  </si>
  <si>
    <t xml:space="preserve">Organisation</t>
  </si>
  <si>
    <t xml:space="preserve">Role</t>
  </si>
  <si>
    <t xml:space="preserve">Influ-
ence</t>
  </si>
  <si>
    <t xml:space="preserve">Inter-
est</t>
  </si>
  <si>
    <t xml:space="preserve">Current
position</t>
  </si>
  <si>
    <t xml:space="preserve">Required
position</t>
  </si>
  <si>
    <t xml:space="preserve">Gap</t>
  </si>
  <si>
    <t xml:space="preserve">Cr. Halvorsen</t>
  </si>
  <si>
    <t xml:space="preserve">City Council</t>
  </si>
  <si>
    <t xml:space="preserve">Portfolio councillor</t>
  </si>
  <si>
    <t xml:space="preserve">Neutral</t>
  </si>
  <si>
    <t xml:space="preserve">Supporter</t>
  </si>
  <si>
    <t xml:space="preserve">D. Ferreira</t>
  </si>
  <si>
    <t xml:space="preserve">Chief Executive</t>
  </si>
  <si>
    <t xml:space="preserve">M. Oyelaran</t>
  </si>
  <si>
    <t xml:space="preserve">Transport Authority</t>
  </si>
  <si>
    <t xml:space="preserve">Network approvals</t>
  </si>
  <si>
    <t xml:space="preserve">Opposed</t>
  </si>
  <si>
    <t xml:space="preserve">S. Ferrante</t>
  </si>
  <si>
    <t xml:space="preserve">Precinct Traders Assoc.</t>
  </si>
  <si>
    <t xml:space="preserve">President</t>
  </si>
  <si>
    <t xml:space="preserve">Blocker</t>
  </si>
  <si>
    <t xml:space="preserve">A. Nakamura</t>
  </si>
  <si>
    <t xml:space="preserve">Heritage Council</t>
  </si>
  <si>
    <t xml:space="preserve">Assessment officer</t>
  </si>
  <si>
    <t xml:space="preserve">R. Mbeki</t>
  </si>
  <si>
    <t xml:space="preserve">Local residents group</t>
  </si>
  <si>
    <t xml:space="preserve">Convenor</t>
  </si>
  <si>
    <t xml:space="preserve">T. Lindgren</t>
  </si>
  <si>
    <t xml:space="preserve">Utilities provider</t>
  </si>
  <si>
    <t xml:space="preserve">Connections manager</t>
  </si>
  <si>
    <t xml:space="preserve">P. Sandoval</t>
  </si>
  <si>
    <t xml:space="preserve">State funding body</t>
  </si>
  <si>
    <t xml:space="preserve">Grant manager</t>
  </si>
  <si>
    <t xml:space="preserve">Champion</t>
  </si>
  <si>
    <t xml:space="preserve">J. Whitcombe</t>
  </si>
  <si>
    <t xml:space="preserve">Precinct tenants</t>
  </si>
  <si>
    <t xml:space="preserve">Facilities lead</t>
  </si>
  <si>
    <t xml:space="preserve">K. Adeyemi</t>
  </si>
  <si>
    <t xml:space="preserve">Design consultant</t>
  </si>
  <si>
    <t xml:space="preserve">Principal</t>
  </si>
  <si>
    <t xml:space="preserve">L. Farrow</t>
  </si>
  <si>
    <t xml:space="preserve">Contractor</t>
  </si>
  <si>
    <t xml:space="preserve">Project director</t>
  </si>
  <si>
    <t xml:space="preserve">N. Petrova</t>
  </si>
  <si>
    <t xml:space="preserve">Emergency services</t>
  </si>
  <si>
    <t xml:space="preserve">Planning liaison</t>
  </si>
  <si>
    <t xml:space="preserve">G. Aluko</t>
  </si>
  <si>
    <t xml:space="preserve">Chamber of Commerce</t>
  </si>
  <si>
    <t xml:space="preserve">Executive director</t>
  </si>
  <si>
    <t xml:space="preserve">H. Duxbury</t>
  </si>
  <si>
    <t xml:space="preserve">Adjacent landowner</t>
  </si>
  <si>
    <t xml:space="preserve">B. Cheng</t>
  </si>
  <si>
    <t xml:space="preserve">Internal audit</t>
  </si>
  <si>
    <t xml:space="preserve">Manager</t>
  </si>
  <si>
    <t xml:space="preserve">V. Okonkwo</t>
  </si>
  <si>
    <t xml:space="preserve">Accessibility panel</t>
  </si>
  <si>
    <t xml:space="preserve">Chair</t>
  </si>
  <si>
    <t xml:space="preserve">Insert rows inside the block so the Matrix follows. Every gap has an owner in the column beside it, because a gap with nobody against it does not close.</t>
  </si>
  <si>
    <t xml:space="preserve">What each score means. These definitions are what stop two people scoring the same person differently - almost no competing template supplies them.</t>
  </si>
  <si>
    <t xml:space="preserve">INFLUENCE  ·  WHAT THEY CAN DO TO THE PROJECT</t>
  </si>
  <si>
    <t xml:space="preserve">Score</t>
  </si>
  <si>
    <t xml:space="preserve">Label</t>
  </si>
  <si>
    <t xml:space="preserve">What it means</t>
  </si>
  <si>
    <t xml:space="preserve">Decides</t>
  </si>
  <si>
    <t xml:space="preserve">Can approve, stop or fund the project outright.</t>
  </si>
  <si>
    <t xml:space="preserve">Strongly shapes</t>
  </si>
  <si>
    <t xml:space="preserve">Their objection changes the outcome; their support unblocks it.</t>
  </si>
  <si>
    <t xml:space="preserve">Contributes</t>
  </si>
  <si>
    <t xml:space="preserve">Holds an approval, an input or a resource the project needs.</t>
  </si>
  <si>
    <t xml:space="preserve">Comments</t>
  </si>
  <si>
    <t xml:space="preserve">Consulted, and their view is recorded rather than binding.</t>
  </si>
  <si>
    <t xml:space="preserve">Observes</t>
  </si>
  <si>
    <t xml:space="preserve">Affected, but no lever over the decision.</t>
  </si>
  <si>
    <t xml:space="preserve">INTEREST  ·  HOW MUCH THEY CARE</t>
  </si>
  <si>
    <t xml:space="preserve">Existential</t>
  </si>
  <si>
    <t xml:space="preserve">The outcome materially changes their work, budget or standing.</t>
  </si>
  <si>
    <t xml:space="preserve">High</t>
  </si>
  <si>
    <t xml:space="preserve">Following it closely and will act on what they see.</t>
  </si>
  <si>
    <t xml:space="preserve">Active</t>
  </si>
  <si>
    <t xml:space="preserve">Engaged when it touches them.</t>
  </si>
  <si>
    <t xml:space="preserve">Occasional</t>
  </si>
  <si>
    <t xml:space="preserve">Aware, responds when asked.</t>
  </si>
  <si>
    <t xml:space="preserve">Low</t>
  </si>
  <si>
    <t xml:space="preserve">Would not notice a monthly update.</t>
  </si>
  <si>
    <t xml:space="preserve">THE FOUR QUADRANTS  ·  WHAT EACH ONE MEANS YOU DO</t>
  </si>
  <si>
    <t xml:space="preserve">Quadrant</t>
  </si>
  <si>
    <t xml:space="preserve">Where</t>
  </si>
  <si>
    <t xml:space="preserve">Strategy</t>
  </si>
  <si>
    <t xml:space="preserve">How the grid works, and where this file stops.</t>
  </si>
  <si>
    <t xml:space="preserve">HOW TO USE IT</t>
  </si>
  <si>
    <t xml:space="preserve">Score influence and interest, and the grid plots itself</t>
  </si>
  <si>
    <t xml:space="preserve">Type over the Stakeholders sheet. Nothing on the Matrix is typed - change a score and the name moves cell.</t>
  </si>
  <si>
    <t xml:space="preserve">Score the two axes separately, and honestly</t>
  </si>
  <si>
    <t xml:space="preserve">Influence is what they can do to the project. Interest is how much they care. Somebody who can stop you and is not watching is the most dangerous person on the list, and scoring them high on both because they feel important hides that.</t>
  </si>
  <si>
    <t xml:space="preserve">Set a required position, not just a current one</t>
  </si>
  <si>
    <t xml:space="preserve">The grid marks anyone who is not yet where the project needs them. That gap is the work; the matrix on its own is only a photograph.</t>
  </si>
  <si>
    <t xml:space="preserve">Re-score every cycle - interest moves faster than influence</t>
  </si>
  <si>
    <t xml:space="preserve">Somebody in Monitor becomes Keep Informed the week the work reaches their street. A matrix scored once at kick-off is wrong by the second month.</t>
  </si>
  <si>
    <t xml:space="preserve">NOTES</t>
  </si>
  <si>
    <t xml:space="preserve">Why the grid computes rather than being drawn</t>
  </si>
  <si>
    <t xml:space="preserve">Every competing template is a 2x2 picture you type names into. The picture and the scores behind it drift apart the moment anything changes, and re-drawing it is exactly the chore that stops people maintaining it. Here the scores are the only thing anyone touches.</t>
  </si>
  <si>
    <t xml:space="preserve">Keep Satisfied is the quadrant that surprises people</t>
  </si>
  <si>
    <t xml:space="preserve">High influence, low interest. They can stop the project and they are not paying attention, so nothing about them looks urgent until the week it does. In the worked example that is the Chief Executive at influence 5 and interest 2.</t>
  </si>
  <si>
    <t xml:space="preserve">A blocker in the top-right is a project issue, not a communications one</t>
  </si>
  <si>
    <t xml:space="preserve">Someone with high influence, high interest and a Blocker position will not be fixed by a newsletter. Two in the example are marked MOVE for that reason, and both belong on an agenda rather than a mailing list.</t>
  </si>
  <si>
    <t xml:space="preserve">Names, positions and grievances are personal information</t>
  </si>
  <si>
    <t xml:space="preserve">This file records opinions about identifiable people. Store it accordingly, keep the position column factual rather than editorial, and be deliberate about who receives it - a leaked stakeholder matrix does more damage than not having one.</t>
  </si>
  <si>
    <t xml:space="preserve">WHAT THIS FILE IS NOT</t>
  </si>
  <si>
    <t xml:space="preserve">The analysis is a different file</t>
  </si>
  <si>
    <t xml:space="preserve">Working out who the stakeholders are, what they want, what they are worried about and what they can do about it is stakeholder analysis, and Mastt publishes a Stakeholder Analysis Template for it. This file plots the result of that work. Do the analysis first.</t>
  </si>
  <si>
    <t xml:space="preserve">The engagement plan is a different file again</t>
  </si>
  <si>
    <t xml:space="preserve">Who talks to whom, how often, through which channel, and what gets said is the engagement plan - Mastt publishes a Stakeholder Management Plan Template. The quadrants here tell you the strategy; that file schedules it.</t>
  </si>
  <si>
    <t xml:space="preserve">What a stakeholder matrix IS, is a glossary question</t>
  </si>
  <si>
    <t xml:space="preserve">Mastt's glossary already explains the concept. This file assumes you know and gives you the grid.</t>
  </si>
  <si>
    <t xml:space="preserve">It is not a RACI and it is not a contact list</t>
  </si>
  <si>
    <t xml:space="preserve">Who does the work is a responsibility matrix - Mastt publishes RACI and RASCI templates. Phone numbers and email addresses belong in the engagement plan, not here.</t>
  </si>
  <si>
    <t xml:space="preserve">IMPORTANT</t>
  </si>
  <si>
    <t xml:space="preserve">This is a template and a worked example, not advice. The project, the organisations and every person named in it are invented and illustrative. This file records assessments of identifiable individuals - their influence, their interest and their position on a project - which in most jurisdictions is personal information and in some is subject to privacy or data protection law. Store it, share it and retain it accordingly, keep entries factual and defensible rather than editorial, and take advice before publishing or circulating it beyond the project team.</t>
  </si>
</sst>
</file>

<file path=xl/styles.xml><?xml version="1.0" encoding="utf-8"?>
<styleSheet xmlns="http://schemas.openxmlformats.org/spreadsheetml/2006/main">
  <numFmts count="2">
    <numFmt numFmtId="164" formatCode="General"/>
    <numFmt numFmtId="165" formatCode="#,##0;;\-"/>
  </numFmts>
  <fonts count="22">
    <font>
      <sz val="11"/>
      <color theme="1"/>
      <name val="Calibri"/>
      <family val="2"/>
      <charset val="1"/>
    </font>
    <font>
      <sz val="10"/>
      <name val="Arial"/>
      <family val="0"/>
    </font>
    <font>
      <sz val="10"/>
      <name val="Arial"/>
      <family val="0"/>
    </font>
    <font>
      <sz val="10"/>
      <name val="Arial"/>
      <family val="0"/>
    </font>
    <font>
      <b val="true"/>
      <sz val="13"/>
      <color rgb="FFFFFFFF"/>
      <name val="Inter"/>
      <family val="0"/>
      <charset val="1"/>
    </font>
    <font>
      <b val="true"/>
      <sz val="11"/>
      <color rgb="FFFFFFFF"/>
      <name val="Inter"/>
      <family val="0"/>
      <charset val="1"/>
    </font>
    <font>
      <b val="true"/>
      <sz val="9.5"/>
      <color rgb="FF1D3245"/>
      <name val="Inter"/>
      <family val="0"/>
      <charset val="1"/>
    </font>
    <font>
      <i val="true"/>
      <sz val="9"/>
      <color rgb="FF8E98A2"/>
      <name val="Inter"/>
      <family val="0"/>
      <charset val="1"/>
    </font>
    <font>
      <b val="true"/>
      <sz val="8"/>
      <color rgb="FF8E98A2"/>
      <name val="Inter"/>
      <family val="0"/>
      <charset val="1"/>
    </font>
    <font>
      <b val="true"/>
      <sz val="22"/>
      <color rgb="FF1D3245"/>
      <name val="Inter"/>
      <family val="0"/>
      <charset val="1"/>
    </font>
    <font>
      <i val="true"/>
      <sz val="8"/>
      <color rgb="FF8E98A2"/>
      <name val="Inter"/>
      <family val="0"/>
      <charset val="1"/>
    </font>
    <font>
      <b val="true"/>
      <sz val="9"/>
      <color rgb="FF0D3C61"/>
      <name val="Inter"/>
      <family val="0"/>
      <charset val="1"/>
    </font>
    <font>
      <sz val="10"/>
      <color rgb="FF1D3245"/>
      <name val="Inter"/>
      <family val="0"/>
      <charset val="1"/>
    </font>
    <font>
      <b val="true"/>
      <sz val="9"/>
      <color rgb="FF8E98A2"/>
      <name val="Inter"/>
      <family val="0"/>
      <charset val="1"/>
    </font>
    <font>
      <sz val="9"/>
      <color rgb="FF1D3245"/>
      <name val="Inter"/>
      <family val="0"/>
      <charset val="1"/>
    </font>
    <font>
      <i val="true"/>
      <sz val="8.5"/>
      <color rgb="FF8E98A2"/>
      <name val="Inter"/>
      <family val="0"/>
      <charset val="1"/>
    </font>
    <font>
      <b val="true"/>
      <sz val="9.5"/>
      <color rgb="FF0D3C61"/>
      <name val="Inter"/>
      <family val="0"/>
      <charset val="1"/>
    </font>
    <font>
      <u val="single"/>
      <sz val="9.5"/>
      <color rgb="FF3480BC"/>
      <name val="Inter"/>
      <family val="0"/>
      <charset val="1"/>
    </font>
    <font>
      <b val="true"/>
      <sz val="8.5"/>
      <color rgb="FF0D3C61"/>
      <name val="Inter"/>
      <family val="0"/>
      <charset val="1"/>
    </font>
    <font>
      <sz val="10"/>
      <color rgb="FF0D3C61"/>
      <name val="Inter"/>
      <family val="0"/>
      <charset val="1"/>
    </font>
    <font>
      <sz val="9.5"/>
      <color rgb="FF1D3245"/>
      <name val="Inter"/>
      <family val="0"/>
      <charset val="1"/>
    </font>
    <font>
      <b val="true"/>
      <sz val="10"/>
      <color rgb="FF0D3C61"/>
      <name val="Inter"/>
      <family val="0"/>
      <charset val="1"/>
    </font>
  </fonts>
  <fills count="11">
    <fill>
      <patternFill patternType="none"/>
    </fill>
    <fill>
      <patternFill patternType="gray125"/>
    </fill>
    <fill>
      <patternFill patternType="solid">
        <fgColor rgb="FF1D3245"/>
        <bgColor rgb="FF0D3C61"/>
      </patternFill>
    </fill>
    <fill>
      <patternFill patternType="solid">
        <fgColor rgb="FF3480BC"/>
        <bgColor rgb="FF339966"/>
      </patternFill>
    </fill>
    <fill>
      <patternFill patternType="solid">
        <fgColor rgb="FFF5F5F5"/>
        <bgColor rgb="FFF6F9FC"/>
      </patternFill>
    </fill>
    <fill>
      <patternFill patternType="solid">
        <fgColor rgb="FF0D3C61"/>
        <bgColor rgb="FF1D3245"/>
      </patternFill>
    </fill>
    <fill>
      <patternFill patternType="solid">
        <fgColor rgb="FFDCE9F4"/>
        <bgColor rgb="FFE3F0FA"/>
      </patternFill>
    </fill>
    <fill>
      <patternFill patternType="solid">
        <fgColor rgb="FFFFF4E0"/>
        <bgColor rgb="FFFDEBE9"/>
      </patternFill>
    </fill>
    <fill>
      <patternFill patternType="solid">
        <fgColor rgb="FFFDEBE9"/>
        <bgColor rgb="FFFFF4E0"/>
      </patternFill>
    </fill>
    <fill>
      <patternFill patternType="solid">
        <fgColor rgb="FFE3F0FA"/>
        <bgColor rgb="FFDCE9F4"/>
      </patternFill>
    </fill>
    <fill>
      <patternFill patternType="solid">
        <fgColor rgb="FFF6F9FC"/>
        <bgColor rgb="FFF5F5F5"/>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5"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8" fillId="4" borderId="0" xfId="0" applyFont="true" applyBorder="true" applyAlignment="true" applyProtection="false">
      <alignment horizontal="center" vertical="bottom" textRotation="0" wrapText="false" indent="0" shrinkToFit="false"/>
      <protection locked="true" hidden="false"/>
    </xf>
    <xf numFmtId="165" fontId="9" fillId="4" borderId="0" xfId="0" applyFont="true" applyBorder="true" applyAlignment="true" applyProtection="false">
      <alignment horizontal="center" vertical="center" textRotation="0" wrapText="false" indent="0" shrinkToFit="false"/>
      <protection locked="true" hidden="false"/>
    </xf>
    <xf numFmtId="164" fontId="10" fillId="4" borderId="0" xfId="0" applyFont="true" applyBorder="true" applyAlignment="true" applyProtection="false">
      <alignment horizontal="center" vertical="top" textRotation="0" wrapText="true" indent="0" shrinkToFit="false"/>
      <protection locked="true" hidden="false"/>
    </xf>
    <xf numFmtId="164" fontId="5" fillId="5" borderId="0" xfId="0" applyFont="true" applyBorder="true" applyAlignment="true" applyProtection="false">
      <alignment horizontal="left" vertical="center" textRotation="0" wrapText="false" indent="1"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1" fillId="6" borderId="0" xfId="0" applyFont="true" applyBorder="false" applyAlignment="true" applyProtection="false">
      <alignment horizontal="center" vertical="center" textRotation="0" wrapText="true" indent="0" shrinkToFit="false"/>
      <protection locked="true" hidden="false"/>
    </xf>
    <xf numFmtId="164" fontId="11" fillId="6" borderId="0" xfId="0" applyFont="true" applyBorder="false" applyAlignment="true" applyProtection="false">
      <alignment horizontal="left" vertical="center" textRotation="0" wrapText="true" indent="1" shrinkToFit="false"/>
      <protection locked="true" hidden="false"/>
    </xf>
    <xf numFmtId="164" fontId="12" fillId="7" borderId="1" xfId="0" applyFont="true" applyBorder="true" applyAlignment="true" applyProtection="false">
      <alignment horizontal="left" vertical="center" textRotation="0" wrapText="true" indent="1" shrinkToFit="false"/>
      <protection locked="true" hidden="false"/>
    </xf>
    <xf numFmtId="164" fontId="12" fillId="8" borderId="1" xfId="0" applyFont="true" applyBorder="true" applyAlignment="true" applyProtection="false">
      <alignment horizontal="left" vertical="center" textRotation="0" wrapText="true" indent="1" shrinkToFit="false"/>
      <protection locked="true" hidden="false"/>
    </xf>
    <xf numFmtId="164" fontId="12" fillId="4" borderId="1" xfId="0" applyFont="true" applyBorder="true" applyAlignment="true" applyProtection="false">
      <alignment horizontal="left" vertical="center" textRotation="0" wrapText="true" indent="1" shrinkToFit="false"/>
      <protection locked="true" hidden="false"/>
    </xf>
    <xf numFmtId="164" fontId="12" fillId="9" borderId="1" xfId="0" applyFont="true" applyBorder="true" applyAlignment="true" applyProtection="false">
      <alignment horizontal="left" vertical="center" textRotation="0" wrapText="true" indent="1" shrinkToFit="false"/>
      <protection locked="true" hidden="false"/>
    </xf>
    <xf numFmtId="164" fontId="13" fillId="0" borderId="0" xfId="0" applyFont="true" applyBorder="false" applyAlignment="true" applyProtection="false">
      <alignment horizontal="left" vertical="center" textRotation="0" wrapText="false" indent="1" shrinkToFit="false"/>
      <protection locked="true" hidden="false"/>
    </xf>
    <xf numFmtId="164" fontId="11" fillId="8" borderId="0" xfId="0" applyFont="true" applyBorder="false" applyAlignment="true" applyProtection="false">
      <alignment horizontal="left" vertical="center" textRotation="0" wrapText="true" indent="1" shrinkToFit="false"/>
      <protection locked="true" hidden="false"/>
    </xf>
    <xf numFmtId="164" fontId="14" fillId="0" borderId="0" xfId="0" applyFont="true" applyBorder="true" applyAlignment="true" applyProtection="false">
      <alignment horizontal="left" vertical="center" textRotation="0" wrapText="true" indent="1" shrinkToFit="false"/>
      <protection locked="true" hidden="false"/>
    </xf>
    <xf numFmtId="164" fontId="11" fillId="7" borderId="0" xfId="0" applyFont="true" applyBorder="false" applyAlignment="true" applyProtection="false">
      <alignment horizontal="left" vertical="center" textRotation="0" wrapText="true" indent="1" shrinkToFit="false"/>
      <protection locked="true" hidden="false"/>
    </xf>
    <xf numFmtId="164" fontId="11" fillId="9" borderId="0" xfId="0" applyFont="true" applyBorder="false" applyAlignment="true" applyProtection="false">
      <alignment horizontal="left" vertical="center" textRotation="0" wrapText="true" indent="1" shrinkToFit="false"/>
      <protection locked="true" hidden="false"/>
    </xf>
    <xf numFmtId="164" fontId="11" fillId="4" borderId="0" xfId="0" applyFont="true" applyBorder="false" applyAlignment="true" applyProtection="false">
      <alignment horizontal="left" vertical="center" textRotation="0" wrapText="true" indent="1" shrinkToFit="false"/>
      <protection locked="true" hidden="false"/>
    </xf>
    <xf numFmtId="164" fontId="15" fillId="0" borderId="0" xfId="0" applyFont="true" applyBorder="true" applyAlignment="true" applyProtection="false">
      <alignment horizontal="left" vertical="top" textRotation="0" wrapText="true" indent="1" shrinkToFit="false"/>
      <protection locked="true" hidden="false"/>
    </xf>
    <xf numFmtId="164" fontId="12" fillId="10" borderId="1" xfId="0" applyFont="true" applyBorder="true" applyAlignment="true" applyProtection="false">
      <alignment horizontal="left" vertical="center" textRotation="0" wrapText="false" indent="1" shrinkToFit="false"/>
      <protection locked="true" hidden="false"/>
    </xf>
    <xf numFmtId="164" fontId="11" fillId="6" borderId="0" xfId="0" applyFont="true" applyBorder="false" applyAlignment="true" applyProtection="false">
      <alignment horizontal="left" vertical="center" textRotation="0" wrapText="false" indent="1" shrinkToFit="false"/>
      <protection locked="true" hidden="false"/>
    </xf>
    <xf numFmtId="164" fontId="11" fillId="6" borderId="0" xfId="0" applyFont="true" applyBorder="fals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1" shrinkToFit="false"/>
      <protection locked="true" hidden="false"/>
    </xf>
    <xf numFmtId="165" fontId="12" fillId="10" borderId="1" xfId="0" applyFont="true" applyBorder="true" applyAlignment="true" applyProtection="false">
      <alignment horizontal="center" vertical="center" textRotation="0" wrapText="false" indent="1" shrinkToFit="false"/>
      <protection locked="true" hidden="false"/>
    </xf>
    <xf numFmtId="164" fontId="17" fillId="0" borderId="0" xfId="0" applyFont="true" applyBorder="true" applyAlignment="true" applyProtection="false">
      <alignment horizontal="right" vertical="center" textRotation="0" wrapText="false" indent="0" shrinkToFit="false"/>
      <protection locked="true" hidden="false"/>
    </xf>
    <xf numFmtId="164" fontId="18" fillId="6" borderId="2" xfId="0" applyFont="true" applyBorder="true" applyAlignment="true" applyProtection="false">
      <alignment horizontal="center" vertical="center" textRotation="0" wrapText="true" indent="0" shrinkToFit="false"/>
      <protection locked="true" hidden="false"/>
    </xf>
    <xf numFmtId="164" fontId="19" fillId="9" borderId="1" xfId="0" applyFont="true" applyBorder="true" applyAlignment="true" applyProtection="false">
      <alignment horizontal="left" vertical="center" textRotation="0" wrapText="true" indent="1" shrinkToFit="false"/>
      <protection locked="true" hidden="false"/>
    </xf>
    <xf numFmtId="165" fontId="19" fillId="9" borderId="1" xfId="0" applyFont="true" applyBorder="true" applyAlignment="true" applyProtection="false">
      <alignment horizontal="center" vertical="center" textRotation="0" wrapText="false" indent="1" shrinkToFit="false"/>
      <protection locked="true" hidden="false"/>
    </xf>
    <xf numFmtId="164" fontId="19" fillId="9" borderId="1" xfId="0" applyFont="true" applyBorder="true" applyAlignment="true" applyProtection="false">
      <alignment horizontal="center" vertical="center" textRotation="0" wrapText="false" indent="1" shrinkToFit="false"/>
      <protection locked="true" hidden="false"/>
    </xf>
    <xf numFmtId="164" fontId="19" fillId="9" borderId="1" xfId="0" applyFont="true" applyBorder="true" applyAlignment="true" applyProtection="false">
      <alignment horizontal="left" vertical="center" textRotation="0" wrapText="false" indent="1" shrinkToFit="false"/>
      <protection locked="true" hidden="false"/>
    </xf>
    <xf numFmtId="165" fontId="12" fillId="10" borderId="1"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1" fillId="6" borderId="0" xfId="0" applyFont="true" applyBorder="true" applyAlignment="true" applyProtection="false">
      <alignment horizontal="left" vertical="center" textRotation="0" wrapText="false" indent="1"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64" fontId="16" fillId="8" borderId="0" xfId="0" applyFont="true" applyBorder="true" applyAlignment="true" applyProtection="false">
      <alignment horizontal="left" vertical="center" textRotation="0" wrapText="true" indent="1" shrinkToFit="false"/>
      <protection locked="true" hidden="false"/>
    </xf>
    <xf numFmtId="164" fontId="16" fillId="7" borderId="0" xfId="0" applyFont="true" applyBorder="true" applyAlignment="true" applyProtection="false">
      <alignment horizontal="left" vertical="center" textRotation="0" wrapText="true" indent="1" shrinkToFit="false"/>
      <protection locked="true" hidden="false"/>
    </xf>
    <xf numFmtId="164" fontId="16" fillId="9" borderId="0" xfId="0" applyFont="true" applyBorder="true" applyAlignment="true" applyProtection="false">
      <alignment horizontal="left" vertical="center" textRotation="0" wrapText="true" indent="1" shrinkToFit="false"/>
      <protection locked="true" hidden="false"/>
    </xf>
    <xf numFmtId="164" fontId="16" fillId="4" borderId="0" xfId="0" applyFont="true" applyBorder="true" applyAlignment="true" applyProtection="false">
      <alignment horizontal="left" vertical="center" textRotation="0" wrapText="true" indent="1" shrinkToFit="false"/>
      <protection locked="true" hidden="false"/>
    </xf>
    <xf numFmtId="164" fontId="16" fillId="0" borderId="0" xfId="0" applyFont="true" applyBorder="false" applyAlignment="true" applyProtection="false">
      <alignment horizontal="left" vertical="top" textRotation="0" wrapText="true" indent="1" shrinkToFit="false"/>
      <protection locked="true" hidden="false"/>
    </xf>
    <xf numFmtId="164" fontId="14" fillId="0" borderId="0" xfId="0" applyFont="true" applyBorder="fals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bgColor rgb="FFFFF4E0"/>
        </patternFill>
      </fill>
    </dxf>
    <dxf>
      <fill>
        <patternFill>
          <bgColor rgb="FFF5F5F5"/>
        </patternFill>
      </fill>
    </dxf>
    <dxf>
      <fill>
        <patternFill>
          <bgColor rgb="FFFDEBE9"/>
        </patternFill>
      </fill>
    </dxf>
    <dxf>
      <fill>
        <patternFill>
          <bgColor rgb="FFE8F5E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6F9FC"/>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0CCFF"/>
      <rgbColor rgb="FFE8F5E9"/>
      <rgbColor rgb="FFDCE9F4"/>
      <rgbColor rgb="FFFDEBE9"/>
      <rgbColor rgb="FF99CCFF"/>
      <rgbColor rgb="FFFF99CC"/>
      <rgbColor rgb="FFCC99FF"/>
      <rgbColor rgb="FFF5F5F5"/>
      <rgbColor rgb="FF3480BC"/>
      <rgbColor rgb="FF33CCCC"/>
      <rgbColor rgb="FF99CC00"/>
      <rgbColor rgb="FFFFCC00"/>
      <rgbColor rgb="FFFF9900"/>
      <rgbColor rgb="FFFF6600"/>
      <rgbColor rgb="FF666699"/>
      <rgbColor rgb="FF8E98A2"/>
      <rgbColor rgb="FF0D3C61"/>
      <rgbColor rgb="FF339966"/>
      <rgbColor rgb="FF003300"/>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247320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G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6"/>
    <col collapsed="false" customWidth="true" hidden="false" outlineLevel="0" max="7" min="3" style="0" width="26"/>
  </cols>
  <sheetData>
    <row r="1" customFormat="false" ht="33.75" hidden="false" customHeight="true" outlineLevel="0" collapsed="false">
      <c r="B1" s="1" t="s">
        <v>0</v>
      </c>
      <c r="C1" s="1"/>
      <c r="D1" s="1"/>
      <c r="E1" s="1"/>
      <c r="F1" s="1"/>
      <c r="G1" s="1"/>
    </row>
    <row r="2" customFormat="false" ht="4.5" hidden="false" customHeight="true" outlineLevel="0" collapsed="false">
      <c r="B2" s="2"/>
      <c r="C2" s="2"/>
      <c r="D2" s="2"/>
      <c r="E2" s="2"/>
      <c r="F2" s="2"/>
      <c r="G2" s="2"/>
    </row>
    <row r="3" customFormat="false" ht="16.5" hidden="false" customHeight="true" outlineLevel="0" collapsed="false">
      <c r="B3" s="3" t="str">
        <f aca="false">""</f>
        <v/>
      </c>
      <c r="C3" s="3"/>
      <c r="D3" s="3"/>
      <c r="E3" s="3"/>
      <c r="F3" s="3"/>
      <c r="G3" s="3"/>
    </row>
    <row r="4" customFormat="false" ht="25.5" hidden="false" customHeight="true" outlineLevel="0" collapsed="false">
      <c r="B4" s="4" t="s">
        <v>1</v>
      </c>
      <c r="C4" s="4"/>
      <c r="D4" s="4"/>
      <c r="E4" s="4"/>
      <c r="F4" s="4"/>
      <c r="G4" s="4"/>
    </row>
    <row r="6" customFormat="false" ht="12.75" hidden="false" customHeight="true" outlineLevel="0" collapsed="false">
      <c r="B6" s="5" t="s">
        <v>2</v>
      </c>
      <c r="C6" s="5"/>
      <c r="D6" s="5" t="s">
        <v>3</v>
      </c>
      <c r="E6" s="5"/>
      <c r="F6" s="5" t="s">
        <v>4</v>
      </c>
      <c r="G6" s="5"/>
    </row>
    <row r="7" customFormat="false" ht="30" hidden="false" customHeight="true" outlineLevel="0" collapsed="false">
      <c r="B7" s="6" t="n">
        <f aca="false">SUMPRODUCT(--(Stakeholders!$E$8:$E$31&gt;=4),--(Stakeholders!$F$8:$F$31&gt;=4),--(Stakeholders!$B$8:$B$31&lt;&gt;""))</f>
        <v>4</v>
      </c>
      <c r="C7" s="6"/>
      <c r="D7" s="6" t="n">
        <f aca="false">SUMPRODUCT(--(LEFT(Stakeholders!$J$8:$J$31,4)="MOVE"))</f>
        <v>11</v>
      </c>
      <c r="E7" s="6"/>
      <c r="F7" s="6" t="n">
        <f aca="false">SUMPRODUCT(--(Stakeholders!$B$8:$B$31&lt;&gt;""),--((Stakeholders!$G$8:$G$31="Blocker")+(Stakeholders!$G$8:$G$31="Opposed")&gt;0))</f>
        <v>4</v>
      </c>
      <c r="G7" s="6"/>
    </row>
    <row r="8" customFormat="false" ht="15" hidden="false" customHeight="true" outlineLevel="0" collapsed="false">
      <c r="B8" s="7" t="str">
        <f aca="false">"of "&amp;COUNTIF(Stakeholders!$B$8:$B$31,"?*")&amp;" - high influence, high interest"</f>
        <v>of 16 - high influence, high interest</v>
      </c>
      <c r="C8" s="7"/>
      <c r="D8" s="7" t="str">
        <f aca="false">"not yet where the project needs them"</f>
        <v>not yet where the project needs them</v>
      </c>
      <c r="E8" s="7"/>
      <c r="F8" s="7" t="str">
        <f aca="false">"a position, not a comms problem"</f>
        <v>a position, not a comms problem</v>
      </c>
      <c r="G8" s="7"/>
    </row>
    <row r="10" customFormat="false" ht="21.75" hidden="false" customHeight="true" outlineLevel="0" collapsed="false">
      <c r="B10" s="8" t="s">
        <v>5</v>
      </c>
      <c r="C10" s="8"/>
      <c r="D10" s="8"/>
      <c r="E10" s="8"/>
      <c r="F10" s="8"/>
      <c r="G10" s="8"/>
    </row>
    <row r="11" customFormat="false" ht="25.5" hidden="false" customHeight="true" outlineLevel="0" collapsed="false">
      <c r="B11" s="9"/>
      <c r="C11" s="10" t="s">
        <v>6</v>
      </c>
      <c r="D11" s="10" t="s">
        <v>7</v>
      </c>
      <c r="E11" s="10" t="s">
        <v>8</v>
      </c>
      <c r="F11" s="10" t="s">
        <v>9</v>
      </c>
      <c r="G11" s="10" t="s">
        <v>10</v>
      </c>
    </row>
    <row r="12" customFormat="false" ht="61.5" hidden="false" customHeight="true" outlineLevel="0" collapsed="false">
      <c r="B12" s="11" t="s">
        <v>11</v>
      </c>
      <c r="C12" s="12" t="str">
        <f aca="false">IF(SUMPRODUCT(--(Stakeholders!$E$8:$E$31=5),--(Stakeholders!$F$8:$F$31=1),--(Stakeholders!$B$8:$B$31&lt;&gt;""))=0,"",SUMPRODUCT(--(Stakeholders!$E$8:$E$31=5),--(Stakeholders!$F$8:$F$31=1),--(Stakeholders!$B$8:$B$31&lt;&gt;""))&amp;IF(SUMPRODUCT(--(Stakeholders!$E$8:$E$31=5),--(Stakeholders!$F$8:$F$31=1),--(Stakeholders!$B$8:$B$31&lt;&gt;""))=1," stakeholder"," stakeholders")&amp;IF(SUMPRODUCT(--(Stakeholders!$E$8:$E$31=5),--(Stakeholders!$F$8:$F$31=1),--(Stakeholders!$B$8:$B$31&lt;&gt;""))&gt;=1,CHAR(10)&amp;IF(LEFT(IFERROR(INDEX(Stakeholders!$J$8:$J$31,SUMPRODUCT(--(Stakeholders!$E$8:$E$31=5),--(Stakeholders!$F$8:$F$31=1),--(Stakeholders!$K$8:$K$31=1),Stakeholders!$L$8:$L$31)),""),4)="MOVE","▲ ","")&amp;IFERROR(INDEX(Stakeholders!$B$8:$B$31,SUMPRODUCT(--(Stakeholders!$E$8:$E$31=5),--(Stakeholders!$F$8:$F$31=1),--(Stakeholders!$K$8:$K$31=1),Stakeholders!$L$8:$L$31)),""),"")&amp;IF(SUMPRODUCT(--(Stakeholders!$E$8:$E$31=5),--(Stakeholders!$F$8:$F$31=1),--(Stakeholders!$B$8:$B$31&lt;&gt;""))&gt;=2,CHAR(10)&amp;IF(LEFT(IFERROR(INDEX(Stakeholders!$J$8:$J$31,SUMPRODUCT(--(Stakeholders!$E$8:$E$31=5),--(Stakeholders!$F$8:$F$31=1),--(Stakeholders!$K$8:$K$31=2),Stakeholders!$L$8:$L$31)),""),4)="MOVE","▲ ","")&amp;IFERROR(INDEX(Stakeholders!$B$8:$B$31,SUMPRODUCT(--(Stakeholders!$E$8:$E$31=5),--(Stakeholders!$F$8:$F$31=1),--(Stakeholders!$K$8:$K$31=2),Stakeholders!$L$8:$L$31)),""),"")&amp;IF(SUMPRODUCT(--(Stakeholders!$E$8:$E$31=5),--(Stakeholders!$F$8:$F$31=1),--(Stakeholders!$B$8:$B$31&lt;&gt;""))&gt;=3,CHAR(10)&amp;IF(LEFT(IFERROR(INDEX(Stakeholders!$J$8:$J$31,SUMPRODUCT(--(Stakeholders!$E$8:$E$31=5),--(Stakeholders!$F$8:$F$31=1),--(Stakeholders!$K$8:$K$31=3),Stakeholders!$L$8:$L$31)),""),4)="MOVE","▲ ","")&amp;IFERROR(INDEX(Stakeholders!$B$8:$B$31,SUMPRODUCT(--(Stakeholders!$E$8:$E$31=5),--(Stakeholders!$F$8:$F$31=1),--(Stakeholders!$K$8:$K$31=3),Stakeholders!$L$8:$L$31)),""),"")&amp;IF(SUMPRODUCT(--(Stakeholders!$E$8:$E$31=5),--(Stakeholders!$F$8:$F$31=1),--(Stakeholders!$B$8:$B$31&lt;&gt;""))&gt;3,CHAR(10)&amp;"+"&amp;(SUMPRODUCT(--(Stakeholders!$E$8:$E$31=5),--(Stakeholders!$F$8:$F$31=1),--(Stakeholders!$B$8:$B$31&lt;&gt;""))-3)&amp;" more",""))</f>
        <v/>
      </c>
      <c r="D12" s="12" t="str">
        <f aca="false">IF(SUMPRODUCT(--(Stakeholders!$E$8:$E$31=5),--(Stakeholders!$F$8:$F$31=2),--(Stakeholders!$B$8:$B$31&lt;&gt;""))=0,"",SUMPRODUCT(--(Stakeholders!$E$8:$E$31=5),--(Stakeholders!$F$8:$F$31=2),--(Stakeholders!$B$8:$B$31&lt;&gt;""))&amp;IF(SUMPRODUCT(--(Stakeholders!$E$8:$E$31=5),--(Stakeholders!$F$8:$F$31=2),--(Stakeholders!$B$8:$B$31&lt;&gt;""))=1," stakeholder"," stakeholders")&amp;IF(SUMPRODUCT(--(Stakeholders!$E$8:$E$31=5),--(Stakeholders!$F$8:$F$31=2),--(Stakeholders!$B$8:$B$31&lt;&gt;""))&gt;=1,CHAR(10)&amp;IF(LEFT(IFERROR(INDEX(Stakeholders!$J$8:$J$31,SUMPRODUCT(--(Stakeholders!$E$8:$E$31=5),--(Stakeholders!$F$8:$F$31=2),--(Stakeholders!$K$8:$K$31=1),Stakeholders!$L$8:$L$31)),""),4)="MOVE","▲ ","")&amp;IFERROR(INDEX(Stakeholders!$B$8:$B$31,SUMPRODUCT(--(Stakeholders!$E$8:$E$31=5),--(Stakeholders!$F$8:$F$31=2),--(Stakeholders!$K$8:$K$31=1),Stakeholders!$L$8:$L$31)),""),"")&amp;IF(SUMPRODUCT(--(Stakeholders!$E$8:$E$31=5),--(Stakeholders!$F$8:$F$31=2),--(Stakeholders!$B$8:$B$31&lt;&gt;""))&gt;=2,CHAR(10)&amp;IF(LEFT(IFERROR(INDEX(Stakeholders!$J$8:$J$31,SUMPRODUCT(--(Stakeholders!$E$8:$E$31=5),--(Stakeholders!$F$8:$F$31=2),--(Stakeholders!$K$8:$K$31=2),Stakeholders!$L$8:$L$31)),""),4)="MOVE","▲ ","")&amp;IFERROR(INDEX(Stakeholders!$B$8:$B$31,SUMPRODUCT(--(Stakeholders!$E$8:$E$31=5),--(Stakeholders!$F$8:$F$31=2),--(Stakeholders!$K$8:$K$31=2),Stakeholders!$L$8:$L$31)),""),"")&amp;IF(SUMPRODUCT(--(Stakeholders!$E$8:$E$31=5),--(Stakeholders!$F$8:$F$31=2),--(Stakeholders!$B$8:$B$31&lt;&gt;""))&gt;=3,CHAR(10)&amp;IF(LEFT(IFERROR(INDEX(Stakeholders!$J$8:$J$31,SUMPRODUCT(--(Stakeholders!$E$8:$E$31=5),--(Stakeholders!$F$8:$F$31=2),--(Stakeholders!$K$8:$K$31=3),Stakeholders!$L$8:$L$31)),""),4)="MOVE","▲ ","")&amp;IFERROR(INDEX(Stakeholders!$B$8:$B$31,SUMPRODUCT(--(Stakeholders!$E$8:$E$31=5),--(Stakeholders!$F$8:$F$31=2),--(Stakeholders!$K$8:$K$31=3),Stakeholders!$L$8:$L$31)),""),"")&amp;IF(SUMPRODUCT(--(Stakeholders!$E$8:$E$31=5),--(Stakeholders!$F$8:$F$31=2),--(Stakeholders!$B$8:$B$31&lt;&gt;""))&gt;3,CHAR(10)&amp;"+"&amp;(SUMPRODUCT(--(Stakeholders!$E$8:$E$31=5),--(Stakeholders!$F$8:$F$31=2),--(Stakeholders!$B$8:$B$31&lt;&gt;""))-3)&amp;" more",""))</f>
        <v>1 stakeholder
D. Ferreira</v>
      </c>
      <c r="E12" s="12" t="str">
        <f aca="false">IF(SUMPRODUCT(--(Stakeholders!$E$8:$E$31=5),--(Stakeholders!$F$8:$F$31=3),--(Stakeholders!$B$8:$B$31&lt;&gt;""))=0,"",SUMPRODUCT(--(Stakeholders!$E$8:$E$31=5),--(Stakeholders!$F$8:$F$31=3),--(Stakeholders!$B$8:$B$31&lt;&gt;""))&amp;IF(SUMPRODUCT(--(Stakeholders!$E$8:$E$31=5),--(Stakeholders!$F$8:$F$31=3),--(Stakeholders!$B$8:$B$31&lt;&gt;""))=1," stakeholder"," stakeholders")&amp;IF(SUMPRODUCT(--(Stakeholders!$E$8:$E$31=5),--(Stakeholders!$F$8:$F$31=3),--(Stakeholders!$B$8:$B$31&lt;&gt;""))&gt;=1,CHAR(10)&amp;IF(LEFT(IFERROR(INDEX(Stakeholders!$J$8:$J$31,SUMPRODUCT(--(Stakeholders!$E$8:$E$31=5),--(Stakeholders!$F$8:$F$31=3),--(Stakeholders!$K$8:$K$31=1),Stakeholders!$L$8:$L$31)),""),4)="MOVE","▲ ","")&amp;IFERROR(INDEX(Stakeholders!$B$8:$B$31,SUMPRODUCT(--(Stakeholders!$E$8:$E$31=5),--(Stakeholders!$F$8:$F$31=3),--(Stakeholders!$K$8:$K$31=1),Stakeholders!$L$8:$L$31)),""),"")&amp;IF(SUMPRODUCT(--(Stakeholders!$E$8:$E$31=5),--(Stakeholders!$F$8:$F$31=3),--(Stakeholders!$B$8:$B$31&lt;&gt;""))&gt;=2,CHAR(10)&amp;IF(LEFT(IFERROR(INDEX(Stakeholders!$J$8:$J$31,SUMPRODUCT(--(Stakeholders!$E$8:$E$31=5),--(Stakeholders!$F$8:$F$31=3),--(Stakeholders!$K$8:$K$31=2),Stakeholders!$L$8:$L$31)),""),4)="MOVE","▲ ","")&amp;IFERROR(INDEX(Stakeholders!$B$8:$B$31,SUMPRODUCT(--(Stakeholders!$E$8:$E$31=5),--(Stakeholders!$F$8:$F$31=3),--(Stakeholders!$K$8:$K$31=2),Stakeholders!$L$8:$L$31)),""),"")&amp;IF(SUMPRODUCT(--(Stakeholders!$E$8:$E$31=5),--(Stakeholders!$F$8:$F$31=3),--(Stakeholders!$B$8:$B$31&lt;&gt;""))&gt;=3,CHAR(10)&amp;IF(LEFT(IFERROR(INDEX(Stakeholders!$J$8:$J$31,SUMPRODUCT(--(Stakeholders!$E$8:$E$31=5),--(Stakeholders!$F$8:$F$31=3),--(Stakeholders!$K$8:$K$31=3),Stakeholders!$L$8:$L$31)),""),4)="MOVE","▲ ","")&amp;IFERROR(INDEX(Stakeholders!$B$8:$B$31,SUMPRODUCT(--(Stakeholders!$E$8:$E$31=5),--(Stakeholders!$F$8:$F$31=3),--(Stakeholders!$K$8:$K$31=3),Stakeholders!$L$8:$L$31)),""),"")&amp;IF(SUMPRODUCT(--(Stakeholders!$E$8:$E$31=5),--(Stakeholders!$F$8:$F$31=3),--(Stakeholders!$B$8:$B$31&lt;&gt;""))&gt;3,CHAR(10)&amp;"+"&amp;(SUMPRODUCT(--(Stakeholders!$E$8:$E$31=5),--(Stakeholders!$F$8:$F$31=3),--(Stakeholders!$B$8:$B$31&lt;&gt;""))-3)&amp;" more",""))</f>
        <v>1 stakeholder
▲ Cr. Halvorsen</v>
      </c>
      <c r="F12" s="13" t="str">
        <f aca="false">IF(SUMPRODUCT(--(Stakeholders!$E$8:$E$31=5),--(Stakeholders!$F$8:$F$31=4),--(Stakeholders!$B$8:$B$31&lt;&gt;""))=0,"",SUMPRODUCT(--(Stakeholders!$E$8:$E$31=5),--(Stakeholders!$F$8:$F$31=4),--(Stakeholders!$B$8:$B$31&lt;&gt;""))&amp;IF(SUMPRODUCT(--(Stakeholders!$E$8:$E$31=5),--(Stakeholders!$F$8:$F$31=4),--(Stakeholders!$B$8:$B$31&lt;&gt;""))=1," stakeholder"," stakeholders")&amp;IF(SUMPRODUCT(--(Stakeholders!$E$8:$E$31=5),--(Stakeholders!$F$8:$F$31=4),--(Stakeholders!$B$8:$B$31&lt;&gt;""))&gt;=1,CHAR(10)&amp;IF(LEFT(IFERROR(INDEX(Stakeholders!$J$8:$J$31,SUMPRODUCT(--(Stakeholders!$E$8:$E$31=5),--(Stakeholders!$F$8:$F$31=4),--(Stakeholders!$K$8:$K$31=1),Stakeholders!$L$8:$L$31)),""),4)="MOVE","▲ ","")&amp;IFERROR(INDEX(Stakeholders!$B$8:$B$31,SUMPRODUCT(--(Stakeholders!$E$8:$E$31=5),--(Stakeholders!$F$8:$F$31=4),--(Stakeholders!$K$8:$K$31=1),Stakeholders!$L$8:$L$31)),""),"")&amp;IF(SUMPRODUCT(--(Stakeholders!$E$8:$E$31=5),--(Stakeholders!$F$8:$F$31=4),--(Stakeholders!$B$8:$B$31&lt;&gt;""))&gt;=2,CHAR(10)&amp;IF(LEFT(IFERROR(INDEX(Stakeholders!$J$8:$J$31,SUMPRODUCT(--(Stakeholders!$E$8:$E$31=5),--(Stakeholders!$F$8:$F$31=4),--(Stakeholders!$K$8:$K$31=2),Stakeholders!$L$8:$L$31)),""),4)="MOVE","▲ ","")&amp;IFERROR(INDEX(Stakeholders!$B$8:$B$31,SUMPRODUCT(--(Stakeholders!$E$8:$E$31=5),--(Stakeholders!$F$8:$F$31=4),--(Stakeholders!$K$8:$K$31=2),Stakeholders!$L$8:$L$31)),""),"")&amp;IF(SUMPRODUCT(--(Stakeholders!$E$8:$E$31=5),--(Stakeholders!$F$8:$F$31=4),--(Stakeholders!$B$8:$B$31&lt;&gt;""))&gt;=3,CHAR(10)&amp;IF(LEFT(IFERROR(INDEX(Stakeholders!$J$8:$J$31,SUMPRODUCT(--(Stakeholders!$E$8:$E$31=5),--(Stakeholders!$F$8:$F$31=4),--(Stakeholders!$K$8:$K$31=3),Stakeholders!$L$8:$L$31)),""),4)="MOVE","▲ ","")&amp;IFERROR(INDEX(Stakeholders!$B$8:$B$31,SUMPRODUCT(--(Stakeholders!$E$8:$E$31=5),--(Stakeholders!$F$8:$F$31=4),--(Stakeholders!$K$8:$K$31=3),Stakeholders!$L$8:$L$31)),""),"")&amp;IF(SUMPRODUCT(--(Stakeholders!$E$8:$E$31=5),--(Stakeholders!$F$8:$F$31=4),--(Stakeholders!$B$8:$B$31&lt;&gt;""))&gt;3,CHAR(10)&amp;"+"&amp;(SUMPRODUCT(--(Stakeholders!$E$8:$E$31=5),--(Stakeholders!$F$8:$F$31=4),--(Stakeholders!$B$8:$B$31&lt;&gt;""))-3)&amp;" more",""))</f>
        <v>1 stakeholder
▲ P. Sandoval</v>
      </c>
      <c r="G12" s="13" t="str">
        <f aca="false">IF(SUMPRODUCT(--(Stakeholders!$E$8:$E$31=5),--(Stakeholders!$F$8:$F$31=5),--(Stakeholders!$B$8:$B$31&lt;&gt;""))=0,"",SUMPRODUCT(--(Stakeholders!$E$8:$E$31=5),--(Stakeholders!$F$8:$F$31=5),--(Stakeholders!$B$8:$B$31&lt;&gt;""))&amp;IF(SUMPRODUCT(--(Stakeholders!$E$8:$E$31=5),--(Stakeholders!$F$8:$F$31=5),--(Stakeholders!$B$8:$B$31&lt;&gt;""))=1," stakeholder"," stakeholders")&amp;IF(SUMPRODUCT(--(Stakeholders!$E$8:$E$31=5),--(Stakeholders!$F$8:$F$31=5),--(Stakeholders!$B$8:$B$31&lt;&gt;""))&gt;=1,CHAR(10)&amp;IF(LEFT(IFERROR(INDEX(Stakeholders!$J$8:$J$31,SUMPRODUCT(--(Stakeholders!$E$8:$E$31=5),--(Stakeholders!$F$8:$F$31=5),--(Stakeholders!$K$8:$K$31=1),Stakeholders!$L$8:$L$31)),""),4)="MOVE","▲ ","")&amp;IFERROR(INDEX(Stakeholders!$B$8:$B$31,SUMPRODUCT(--(Stakeholders!$E$8:$E$31=5),--(Stakeholders!$F$8:$F$31=5),--(Stakeholders!$K$8:$K$31=1),Stakeholders!$L$8:$L$31)),""),"")&amp;IF(SUMPRODUCT(--(Stakeholders!$E$8:$E$31=5),--(Stakeholders!$F$8:$F$31=5),--(Stakeholders!$B$8:$B$31&lt;&gt;""))&gt;=2,CHAR(10)&amp;IF(LEFT(IFERROR(INDEX(Stakeholders!$J$8:$J$31,SUMPRODUCT(--(Stakeholders!$E$8:$E$31=5),--(Stakeholders!$F$8:$F$31=5),--(Stakeholders!$K$8:$K$31=2),Stakeholders!$L$8:$L$31)),""),4)="MOVE","▲ ","")&amp;IFERROR(INDEX(Stakeholders!$B$8:$B$31,SUMPRODUCT(--(Stakeholders!$E$8:$E$31=5),--(Stakeholders!$F$8:$F$31=5),--(Stakeholders!$K$8:$K$31=2),Stakeholders!$L$8:$L$31)),""),"")&amp;IF(SUMPRODUCT(--(Stakeholders!$E$8:$E$31=5),--(Stakeholders!$F$8:$F$31=5),--(Stakeholders!$B$8:$B$31&lt;&gt;""))&gt;=3,CHAR(10)&amp;IF(LEFT(IFERROR(INDEX(Stakeholders!$J$8:$J$31,SUMPRODUCT(--(Stakeholders!$E$8:$E$31=5),--(Stakeholders!$F$8:$F$31=5),--(Stakeholders!$K$8:$K$31=3),Stakeholders!$L$8:$L$31)),""),4)="MOVE","▲ ","")&amp;IFERROR(INDEX(Stakeholders!$B$8:$B$31,SUMPRODUCT(--(Stakeholders!$E$8:$E$31=5),--(Stakeholders!$F$8:$F$31=5),--(Stakeholders!$K$8:$K$31=3),Stakeholders!$L$8:$L$31)),""),"")&amp;IF(SUMPRODUCT(--(Stakeholders!$E$8:$E$31=5),--(Stakeholders!$F$8:$F$31=5),--(Stakeholders!$B$8:$B$31&lt;&gt;""))&gt;3,CHAR(10)&amp;"+"&amp;(SUMPRODUCT(--(Stakeholders!$E$8:$E$31=5),--(Stakeholders!$F$8:$F$31=5),--(Stakeholders!$B$8:$B$31&lt;&gt;""))-3)&amp;" more",""))</f>
        <v/>
      </c>
    </row>
    <row r="13" customFormat="false" ht="61.5" hidden="false" customHeight="true" outlineLevel="0" collapsed="false">
      <c r="B13" s="11" t="s">
        <v>12</v>
      </c>
      <c r="C13" s="12" t="str">
        <f aca="false">IF(SUMPRODUCT(--(Stakeholders!$E$8:$E$31=4),--(Stakeholders!$F$8:$F$31=1),--(Stakeholders!$B$8:$B$31&lt;&gt;""))=0,"",SUMPRODUCT(--(Stakeholders!$E$8:$E$31=4),--(Stakeholders!$F$8:$F$31=1),--(Stakeholders!$B$8:$B$31&lt;&gt;""))&amp;IF(SUMPRODUCT(--(Stakeholders!$E$8:$E$31=4),--(Stakeholders!$F$8:$F$31=1),--(Stakeholders!$B$8:$B$31&lt;&gt;""))=1," stakeholder"," stakeholders")&amp;IF(SUMPRODUCT(--(Stakeholders!$E$8:$E$31=4),--(Stakeholders!$F$8:$F$31=1),--(Stakeholders!$B$8:$B$31&lt;&gt;""))&gt;=1,CHAR(10)&amp;IF(LEFT(IFERROR(INDEX(Stakeholders!$J$8:$J$31,SUMPRODUCT(--(Stakeholders!$E$8:$E$31=4),--(Stakeholders!$F$8:$F$31=1),--(Stakeholders!$K$8:$K$31=1),Stakeholders!$L$8:$L$31)),""),4)="MOVE","▲ ","")&amp;IFERROR(INDEX(Stakeholders!$B$8:$B$31,SUMPRODUCT(--(Stakeholders!$E$8:$E$31=4),--(Stakeholders!$F$8:$F$31=1),--(Stakeholders!$K$8:$K$31=1),Stakeholders!$L$8:$L$31)),""),"")&amp;IF(SUMPRODUCT(--(Stakeholders!$E$8:$E$31=4),--(Stakeholders!$F$8:$F$31=1),--(Stakeholders!$B$8:$B$31&lt;&gt;""))&gt;=2,CHAR(10)&amp;IF(LEFT(IFERROR(INDEX(Stakeholders!$J$8:$J$31,SUMPRODUCT(--(Stakeholders!$E$8:$E$31=4),--(Stakeholders!$F$8:$F$31=1),--(Stakeholders!$K$8:$K$31=2),Stakeholders!$L$8:$L$31)),""),4)="MOVE","▲ ","")&amp;IFERROR(INDEX(Stakeholders!$B$8:$B$31,SUMPRODUCT(--(Stakeholders!$E$8:$E$31=4),--(Stakeholders!$F$8:$F$31=1),--(Stakeholders!$K$8:$K$31=2),Stakeholders!$L$8:$L$31)),""),"")&amp;IF(SUMPRODUCT(--(Stakeholders!$E$8:$E$31=4),--(Stakeholders!$F$8:$F$31=1),--(Stakeholders!$B$8:$B$31&lt;&gt;""))&gt;=3,CHAR(10)&amp;IF(LEFT(IFERROR(INDEX(Stakeholders!$J$8:$J$31,SUMPRODUCT(--(Stakeholders!$E$8:$E$31=4),--(Stakeholders!$F$8:$F$31=1),--(Stakeholders!$K$8:$K$31=3),Stakeholders!$L$8:$L$31)),""),4)="MOVE","▲ ","")&amp;IFERROR(INDEX(Stakeholders!$B$8:$B$31,SUMPRODUCT(--(Stakeholders!$E$8:$E$31=4),--(Stakeholders!$F$8:$F$31=1),--(Stakeholders!$K$8:$K$31=3),Stakeholders!$L$8:$L$31)),""),"")&amp;IF(SUMPRODUCT(--(Stakeholders!$E$8:$E$31=4),--(Stakeholders!$F$8:$F$31=1),--(Stakeholders!$B$8:$B$31&lt;&gt;""))&gt;3,CHAR(10)&amp;"+"&amp;(SUMPRODUCT(--(Stakeholders!$E$8:$E$31=4),--(Stakeholders!$F$8:$F$31=1),--(Stakeholders!$B$8:$B$31&lt;&gt;""))-3)&amp;" more",""))</f>
        <v/>
      </c>
      <c r="D13" s="12" t="str">
        <f aca="false">IF(SUMPRODUCT(--(Stakeholders!$E$8:$E$31=4),--(Stakeholders!$F$8:$F$31=2),--(Stakeholders!$B$8:$B$31&lt;&gt;""))=0,"",SUMPRODUCT(--(Stakeholders!$E$8:$E$31=4),--(Stakeholders!$F$8:$F$31=2),--(Stakeholders!$B$8:$B$31&lt;&gt;""))&amp;IF(SUMPRODUCT(--(Stakeholders!$E$8:$E$31=4),--(Stakeholders!$F$8:$F$31=2),--(Stakeholders!$B$8:$B$31&lt;&gt;""))=1," stakeholder"," stakeholders")&amp;IF(SUMPRODUCT(--(Stakeholders!$E$8:$E$31=4),--(Stakeholders!$F$8:$F$31=2),--(Stakeholders!$B$8:$B$31&lt;&gt;""))&gt;=1,CHAR(10)&amp;IF(LEFT(IFERROR(INDEX(Stakeholders!$J$8:$J$31,SUMPRODUCT(--(Stakeholders!$E$8:$E$31=4),--(Stakeholders!$F$8:$F$31=2),--(Stakeholders!$K$8:$K$31=1),Stakeholders!$L$8:$L$31)),""),4)="MOVE","▲ ","")&amp;IFERROR(INDEX(Stakeholders!$B$8:$B$31,SUMPRODUCT(--(Stakeholders!$E$8:$E$31=4),--(Stakeholders!$F$8:$F$31=2),--(Stakeholders!$K$8:$K$31=1),Stakeholders!$L$8:$L$31)),""),"")&amp;IF(SUMPRODUCT(--(Stakeholders!$E$8:$E$31=4),--(Stakeholders!$F$8:$F$31=2),--(Stakeholders!$B$8:$B$31&lt;&gt;""))&gt;=2,CHAR(10)&amp;IF(LEFT(IFERROR(INDEX(Stakeholders!$J$8:$J$31,SUMPRODUCT(--(Stakeholders!$E$8:$E$31=4),--(Stakeholders!$F$8:$F$31=2),--(Stakeholders!$K$8:$K$31=2),Stakeholders!$L$8:$L$31)),""),4)="MOVE","▲ ","")&amp;IFERROR(INDEX(Stakeholders!$B$8:$B$31,SUMPRODUCT(--(Stakeholders!$E$8:$E$31=4),--(Stakeholders!$F$8:$F$31=2),--(Stakeholders!$K$8:$K$31=2),Stakeholders!$L$8:$L$31)),""),"")&amp;IF(SUMPRODUCT(--(Stakeholders!$E$8:$E$31=4),--(Stakeholders!$F$8:$F$31=2),--(Stakeholders!$B$8:$B$31&lt;&gt;""))&gt;=3,CHAR(10)&amp;IF(LEFT(IFERROR(INDEX(Stakeholders!$J$8:$J$31,SUMPRODUCT(--(Stakeholders!$E$8:$E$31=4),--(Stakeholders!$F$8:$F$31=2),--(Stakeholders!$K$8:$K$31=3),Stakeholders!$L$8:$L$31)),""),4)="MOVE","▲ ","")&amp;IFERROR(INDEX(Stakeholders!$B$8:$B$31,SUMPRODUCT(--(Stakeholders!$E$8:$E$31=4),--(Stakeholders!$F$8:$F$31=2),--(Stakeholders!$K$8:$K$31=3),Stakeholders!$L$8:$L$31)),""),"")&amp;IF(SUMPRODUCT(--(Stakeholders!$E$8:$E$31=4),--(Stakeholders!$F$8:$F$31=2),--(Stakeholders!$B$8:$B$31&lt;&gt;""))&gt;3,CHAR(10)&amp;"+"&amp;(SUMPRODUCT(--(Stakeholders!$E$8:$E$31=4),--(Stakeholders!$F$8:$F$31=2),--(Stakeholders!$B$8:$B$31&lt;&gt;""))-3)&amp;" more",""))</f>
        <v/>
      </c>
      <c r="E13" s="12" t="str">
        <f aca="false">IF(SUMPRODUCT(--(Stakeholders!$E$8:$E$31=4),--(Stakeholders!$F$8:$F$31=3),--(Stakeholders!$B$8:$B$31&lt;&gt;""))=0,"",SUMPRODUCT(--(Stakeholders!$E$8:$E$31=4),--(Stakeholders!$F$8:$F$31=3),--(Stakeholders!$B$8:$B$31&lt;&gt;""))&amp;IF(SUMPRODUCT(--(Stakeholders!$E$8:$E$31=4),--(Stakeholders!$F$8:$F$31=3),--(Stakeholders!$B$8:$B$31&lt;&gt;""))=1," stakeholder"," stakeholders")&amp;IF(SUMPRODUCT(--(Stakeholders!$E$8:$E$31=4),--(Stakeholders!$F$8:$F$31=3),--(Stakeholders!$B$8:$B$31&lt;&gt;""))&gt;=1,CHAR(10)&amp;IF(LEFT(IFERROR(INDEX(Stakeholders!$J$8:$J$31,SUMPRODUCT(--(Stakeholders!$E$8:$E$31=4),--(Stakeholders!$F$8:$F$31=3),--(Stakeholders!$K$8:$K$31=1),Stakeholders!$L$8:$L$31)),""),4)="MOVE","▲ ","")&amp;IFERROR(INDEX(Stakeholders!$B$8:$B$31,SUMPRODUCT(--(Stakeholders!$E$8:$E$31=4),--(Stakeholders!$F$8:$F$31=3),--(Stakeholders!$K$8:$K$31=1),Stakeholders!$L$8:$L$31)),""),"")&amp;IF(SUMPRODUCT(--(Stakeholders!$E$8:$E$31=4),--(Stakeholders!$F$8:$F$31=3),--(Stakeholders!$B$8:$B$31&lt;&gt;""))&gt;=2,CHAR(10)&amp;IF(LEFT(IFERROR(INDEX(Stakeholders!$J$8:$J$31,SUMPRODUCT(--(Stakeholders!$E$8:$E$31=4),--(Stakeholders!$F$8:$F$31=3),--(Stakeholders!$K$8:$K$31=2),Stakeholders!$L$8:$L$31)),""),4)="MOVE","▲ ","")&amp;IFERROR(INDEX(Stakeholders!$B$8:$B$31,SUMPRODUCT(--(Stakeholders!$E$8:$E$31=4),--(Stakeholders!$F$8:$F$31=3),--(Stakeholders!$K$8:$K$31=2),Stakeholders!$L$8:$L$31)),""),"")&amp;IF(SUMPRODUCT(--(Stakeholders!$E$8:$E$31=4),--(Stakeholders!$F$8:$F$31=3),--(Stakeholders!$B$8:$B$31&lt;&gt;""))&gt;=3,CHAR(10)&amp;IF(LEFT(IFERROR(INDEX(Stakeholders!$J$8:$J$31,SUMPRODUCT(--(Stakeholders!$E$8:$E$31=4),--(Stakeholders!$F$8:$F$31=3),--(Stakeholders!$K$8:$K$31=3),Stakeholders!$L$8:$L$31)),""),4)="MOVE","▲ ","")&amp;IFERROR(INDEX(Stakeholders!$B$8:$B$31,SUMPRODUCT(--(Stakeholders!$E$8:$E$31=4),--(Stakeholders!$F$8:$F$31=3),--(Stakeholders!$K$8:$K$31=3),Stakeholders!$L$8:$L$31)),""),"")&amp;IF(SUMPRODUCT(--(Stakeholders!$E$8:$E$31=4),--(Stakeholders!$F$8:$F$31=3),--(Stakeholders!$B$8:$B$31&lt;&gt;""))&gt;3,CHAR(10)&amp;"+"&amp;(SUMPRODUCT(--(Stakeholders!$E$8:$E$31=4),--(Stakeholders!$F$8:$F$31=3),--(Stakeholders!$B$8:$B$31&lt;&gt;""))-3)&amp;" more",""))</f>
        <v/>
      </c>
      <c r="F13" s="13" t="str">
        <f aca="false">IF(SUMPRODUCT(--(Stakeholders!$E$8:$E$31=4),--(Stakeholders!$F$8:$F$31=4),--(Stakeholders!$B$8:$B$31&lt;&gt;""))=0,"",SUMPRODUCT(--(Stakeholders!$E$8:$E$31=4),--(Stakeholders!$F$8:$F$31=4),--(Stakeholders!$B$8:$B$31&lt;&gt;""))&amp;IF(SUMPRODUCT(--(Stakeholders!$E$8:$E$31=4),--(Stakeholders!$F$8:$F$31=4),--(Stakeholders!$B$8:$B$31&lt;&gt;""))=1," stakeholder"," stakeholders")&amp;IF(SUMPRODUCT(--(Stakeholders!$E$8:$E$31=4),--(Stakeholders!$F$8:$F$31=4),--(Stakeholders!$B$8:$B$31&lt;&gt;""))&gt;=1,CHAR(10)&amp;IF(LEFT(IFERROR(INDEX(Stakeholders!$J$8:$J$31,SUMPRODUCT(--(Stakeholders!$E$8:$E$31=4),--(Stakeholders!$F$8:$F$31=4),--(Stakeholders!$K$8:$K$31=1),Stakeholders!$L$8:$L$31)),""),4)="MOVE","▲ ","")&amp;IFERROR(INDEX(Stakeholders!$B$8:$B$31,SUMPRODUCT(--(Stakeholders!$E$8:$E$31=4),--(Stakeholders!$F$8:$F$31=4),--(Stakeholders!$K$8:$K$31=1),Stakeholders!$L$8:$L$31)),""),"")&amp;IF(SUMPRODUCT(--(Stakeholders!$E$8:$E$31=4),--(Stakeholders!$F$8:$F$31=4),--(Stakeholders!$B$8:$B$31&lt;&gt;""))&gt;=2,CHAR(10)&amp;IF(LEFT(IFERROR(INDEX(Stakeholders!$J$8:$J$31,SUMPRODUCT(--(Stakeholders!$E$8:$E$31=4),--(Stakeholders!$F$8:$F$31=4),--(Stakeholders!$K$8:$K$31=2),Stakeholders!$L$8:$L$31)),""),4)="MOVE","▲ ","")&amp;IFERROR(INDEX(Stakeholders!$B$8:$B$31,SUMPRODUCT(--(Stakeholders!$E$8:$E$31=4),--(Stakeholders!$F$8:$F$31=4),--(Stakeholders!$K$8:$K$31=2),Stakeholders!$L$8:$L$31)),""),"")&amp;IF(SUMPRODUCT(--(Stakeholders!$E$8:$E$31=4),--(Stakeholders!$F$8:$F$31=4),--(Stakeholders!$B$8:$B$31&lt;&gt;""))&gt;=3,CHAR(10)&amp;IF(LEFT(IFERROR(INDEX(Stakeholders!$J$8:$J$31,SUMPRODUCT(--(Stakeholders!$E$8:$E$31=4),--(Stakeholders!$F$8:$F$31=4),--(Stakeholders!$K$8:$K$31=3),Stakeholders!$L$8:$L$31)),""),4)="MOVE","▲ ","")&amp;IFERROR(INDEX(Stakeholders!$B$8:$B$31,SUMPRODUCT(--(Stakeholders!$E$8:$E$31=4),--(Stakeholders!$F$8:$F$31=4),--(Stakeholders!$K$8:$K$31=3),Stakeholders!$L$8:$L$31)),""),"")&amp;IF(SUMPRODUCT(--(Stakeholders!$E$8:$E$31=4),--(Stakeholders!$F$8:$F$31=4),--(Stakeholders!$B$8:$B$31&lt;&gt;""))&gt;3,CHAR(10)&amp;"+"&amp;(SUMPRODUCT(--(Stakeholders!$E$8:$E$31=4),--(Stakeholders!$F$8:$F$31=4),--(Stakeholders!$B$8:$B$31&lt;&gt;""))-3)&amp;" more",""))</f>
        <v>1 stakeholder
▲ A. Nakamura</v>
      </c>
      <c r="G13" s="13" t="str">
        <f aca="false">IF(SUMPRODUCT(--(Stakeholders!$E$8:$E$31=4),--(Stakeholders!$F$8:$F$31=5),--(Stakeholders!$B$8:$B$31&lt;&gt;""))=0,"",SUMPRODUCT(--(Stakeholders!$E$8:$E$31=4),--(Stakeholders!$F$8:$F$31=5),--(Stakeholders!$B$8:$B$31&lt;&gt;""))&amp;IF(SUMPRODUCT(--(Stakeholders!$E$8:$E$31=4),--(Stakeholders!$F$8:$F$31=5),--(Stakeholders!$B$8:$B$31&lt;&gt;""))=1," stakeholder"," stakeholders")&amp;IF(SUMPRODUCT(--(Stakeholders!$E$8:$E$31=4),--(Stakeholders!$F$8:$F$31=5),--(Stakeholders!$B$8:$B$31&lt;&gt;""))&gt;=1,CHAR(10)&amp;IF(LEFT(IFERROR(INDEX(Stakeholders!$J$8:$J$31,SUMPRODUCT(--(Stakeholders!$E$8:$E$31=4),--(Stakeholders!$F$8:$F$31=5),--(Stakeholders!$K$8:$K$31=1),Stakeholders!$L$8:$L$31)),""),4)="MOVE","▲ ","")&amp;IFERROR(INDEX(Stakeholders!$B$8:$B$31,SUMPRODUCT(--(Stakeholders!$E$8:$E$31=4),--(Stakeholders!$F$8:$F$31=5),--(Stakeholders!$K$8:$K$31=1),Stakeholders!$L$8:$L$31)),""),"")&amp;IF(SUMPRODUCT(--(Stakeholders!$E$8:$E$31=4),--(Stakeholders!$F$8:$F$31=5),--(Stakeholders!$B$8:$B$31&lt;&gt;""))&gt;=2,CHAR(10)&amp;IF(LEFT(IFERROR(INDEX(Stakeholders!$J$8:$J$31,SUMPRODUCT(--(Stakeholders!$E$8:$E$31=4),--(Stakeholders!$F$8:$F$31=5),--(Stakeholders!$K$8:$K$31=2),Stakeholders!$L$8:$L$31)),""),4)="MOVE","▲ ","")&amp;IFERROR(INDEX(Stakeholders!$B$8:$B$31,SUMPRODUCT(--(Stakeholders!$E$8:$E$31=4),--(Stakeholders!$F$8:$F$31=5),--(Stakeholders!$K$8:$K$31=2),Stakeholders!$L$8:$L$31)),""),"")&amp;IF(SUMPRODUCT(--(Stakeholders!$E$8:$E$31=4),--(Stakeholders!$F$8:$F$31=5),--(Stakeholders!$B$8:$B$31&lt;&gt;""))&gt;=3,CHAR(10)&amp;IF(LEFT(IFERROR(INDEX(Stakeholders!$J$8:$J$31,SUMPRODUCT(--(Stakeholders!$E$8:$E$31=4),--(Stakeholders!$F$8:$F$31=5),--(Stakeholders!$K$8:$K$31=3),Stakeholders!$L$8:$L$31)),""),4)="MOVE","▲ ","")&amp;IFERROR(INDEX(Stakeholders!$B$8:$B$31,SUMPRODUCT(--(Stakeholders!$E$8:$E$31=4),--(Stakeholders!$F$8:$F$31=5),--(Stakeholders!$K$8:$K$31=3),Stakeholders!$L$8:$L$31)),""),"")&amp;IF(SUMPRODUCT(--(Stakeholders!$E$8:$E$31=4),--(Stakeholders!$F$8:$F$31=5),--(Stakeholders!$B$8:$B$31&lt;&gt;""))&gt;3,CHAR(10)&amp;"+"&amp;(SUMPRODUCT(--(Stakeholders!$E$8:$E$31=4),--(Stakeholders!$F$8:$F$31=5),--(Stakeholders!$B$8:$B$31&lt;&gt;""))-3)&amp;" more",""))</f>
        <v>2 stakeholders
▲ M. Oyelaran
▲ H. Duxbury</v>
      </c>
    </row>
    <row r="14" customFormat="false" ht="61.5" hidden="false" customHeight="true" outlineLevel="0" collapsed="false">
      <c r="B14" s="11" t="s">
        <v>13</v>
      </c>
      <c r="C14" s="14" t="str">
        <f aca="false">IF(SUMPRODUCT(--(Stakeholders!$E$8:$E$31=3),--(Stakeholders!$F$8:$F$31=1),--(Stakeholders!$B$8:$B$31&lt;&gt;""))=0,"",SUMPRODUCT(--(Stakeholders!$E$8:$E$31=3),--(Stakeholders!$F$8:$F$31=1),--(Stakeholders!$B$8:$B$31&lt;&gt;""))&amp;IF(SUMPRODUCT(--(Stakeholders!$E$8:$E$31=3),--(Stakeholders!$F$8:$F$31=1),--(Stakeholders!$B$8:$B$31&lt;&gt;""))=1," stakeholder"," stakeholders")&amp;IF(SUMPRODUCT(--(Stakeholders!$E$8:$E$31=3),--(Stakeholders!$F$8:$F$31=1),--(Stakeholders!$B$8:$B$31&lt;&gt;""))&gt;=1,CHAR(10)&amp;IF(LEFT(IFERROR(INDEX(Stakeholders!$J$8:$J$31,SUMPRODUCT(--(Stakeholders!$E$8:$E$31=3),--(Stakeholders!$F$8:$F$31=1),--(Stakeholders!$K$8:$K$31=1),Stakeholders!$L$8:$L$31)),""),4)="MOVE","▲ ","")&amp;IFERROR(INDEX(Stakeholders!$B$8:$B$31,SUMPRODUCT(--(Stakeholders!$E$8:$E$31=3),--(Stakeholders!$F$8:$F$31=1),--(Stakeholders!$K$8:$K$31=1),Stakeholders!$L$8:$L$31)),""),"")&amp;IF(SUMPRODUCT(--(Stakeholders!$E$8:$E$31=3),--(Stakeholders!$F$8:$F$31=1),--(Stakeholders!$B$8:$B$31&lt;&gt;""))&gt;=2,CHAR(10)&amp;IF(LEFT(IFERROR(INDEX(Stakeholders!$J$8:$J$31,SUMPRODUCT(--(Stakeholders!$E$8:$E$31=3),--(Stakeholders!$F$8:$F$31=1),--(Stakeholders!$K$8:$K$31=2),Stakeholders!$L$8:$L$31)),""),4)="MOVE","▲ ","")&amp;IFERROR(INDEX(Stakeholders!$B$8:$B$31,SUMPRODUCT(--(Stakeholders!$E$8:$E$31=3),--(Stakeholders!$F$8:$F$31=1),--(Stakeholders!$K$8:$K$31=2),Stakeholders!$L$8:$L$31)),""),"")&amp;IF(SUMPRODUCT(--(Stakeholders!$E$8:$E$31=3),--(Stakeholders!$F$8:$F$31=1),--(Stakeholders!$B$8:$B$31&lt;&gt;""))&gt;=3,CHAR(10)&amp;IF(LEFT(IFERROR(INDEX(Stakeholders!$J$8:$J$31,SUMPRODUCT(--(Stakeholders!$E$8:$E$31=3),--(Stakeholders!$F$8:$F$31=1),--(Stakeholders!$K$8:$K$31=3),Stakeholders!$L$8:$L$31)),""),4)="MOVE","▲ ","")&amp;IFERROR(INDEX(Stakeholders!$B$8:$B$31,SUMPRODUCT(--(Stakeholders!$E$8:$E$31=3),--(Stakeholders!$F$8:$F$31=1),--(Stakeholders!$K$8:$K$31=3),Stakeholders!$L$8:$L$31)),""),"")&amp;IF(SUMPRODUCT(--(Stakeholders!$E$8:$E$31=3),--(Stakeholders!$F$8:$F$31=1),--(Stakeholders!$B$8:$B$31&lt;&gt;""))&gt;3,CHAR(10)&amp;"+"&amp;(SUMPRODUCT(--(Stakeholders!$E$8:$E$31=3),--(Stakeholders!$F$8:$F$31=1),--(Stakeholders!$B$8:$B$31&lt;&gt;""))-3)&amp;" more",""))</f>
        <v>1 stakeholder
B. Cheng</v>
      </c>
      <c r="D14" s="14" t="str">
        <f aca="false">IF(SUMPRODUCT(--(Stakeholders!$E$8:$E$31=3),--(Stakeholders!$F$8:$F$31=2),--(Stakeholders!$B$8:$B$31&lt;&gt;""))=0,"",SUMPRODUCT(--(Stakeholders!$E$8:$E$31=3),--(Stakeholders!$F$8:$F$31=2),--(Stakeholders!$B$8:$B$31&lt;&gt;""))&amp;IF(SUMPRODUCT(--(Stakeholders!$E$8:$E$31=3),--(Stakeholders!$F$8:$F$31=2),--(Stakeholders!$B$8:$B$31&lt;&gt;""))=1," stakeholder"," stakeholders")&amp;IF(SUMPRODUCT(--(Stakeholders!$E$8:$E$31=3),--(Stakeholders!$F$8:$F$31=2),--(Stakeholders!$B$8:$B$31&lt;&gt;""))&gt;=1,CHAR(10)&amp;IF(LEFT(IFERROR(INDEX(Stakeholders!$J$8:$J$31,SUMPRODUCT(--(Stakeholders!$E$8:$E$31=3),--(Stakeholders!$F$8:$F$31=2),--(Stakeholders!$K$8:$K$31=1),Stakeholders!$L$8:$L$31)),""),4)="MOVE","▲ ","")&amp;IFERROR(INDEX(Stakeholders!$B$8:$B$31,SUMPRODUCT(--(Stakeholders!$E$8:$E$31=3),--(Stakeholders!$F$8:$F$31=2),--(Stakeholders!$K$8:$K$31=1),Stakeholders!$L$8:$L$31)),""),"")&amp;IF(SUMPRODUCT(--(Stakeholders!$E$8:$E$31=3),--(Stakeholders!$F$8:$F$31=2),--(Stakeholders!$B$8:$B$31&lt;&gt;""))&gt;=2,CHAR(10)&amp;IF(LEFT(IFERROR(INDEX(Stakeholders!$J$8:$J$31,SUMPRODUCT(--(Stakeholders!$E$8:$E$31=3),--(Stakeholders!$F$8:$F$31=2),--(Stakeholders!$K$8:$K$31=2),Stakeholders!$L$8:$L$31)),""),4)="MOVE","▲ ","")&amp;IFERROR(INDEX(Stakeholders!$B$8:$B$31,SUMPRODUCT(--(Stakeholders!$E$8:$E$31=3),--(Stakeholders!$F$8:$F$31=2),--(Stakeholders!$K$8:$K$31=2),Stakeholders!$L$8:$L$31)),""),"")&amp;IF(SUMPRODUCT(--(Stakeholders!$E$8:$E$31=3),--(Stakeholders!$F$8:$F$31=2),--(Stakeholders!$B$8:$B$31&lt;&gt;""))&gt;=3,CHAR(10)&amp;IF(LEFT(IFERROR(INDEX(Stakeholders!$J$8:$J$31,SUMPRODUCT(--(Stakeholders!$E$8:$E$31=3),--(Stakeholders!$F$8:$F$31=2),--(Stakeholders!$K$8:$K$31=3),Stakeholders!$L$8:$L$31)),""),4)="MOVE","▲ ","")&amp;IFERROR(INDEX(Stakeholders!$B$8:$B$31,SUMPRODUCT(--(Stakeholders!$E$8:$E$31=3),--(Stakeholders!$F$8:$F$31=2),--(Stakeholders!$K$8:$K$31=3),Stakeholders!$L$8:$L$31)),""),"")&amp;IF(SUMPRODUCT(--(Stakeholders!$E$8:$E$31=3),--(Stakeholders!$F$8:$F$31=2),--(Stakeholders!$B$8:$B$31&lt;&gt;""))&gt;3,CHAR(10)&amp;"+"&amp;(SUMPRODUCT(--(Stakeholders!$E$8:$E$31=3),--(Stakeholders!$F$8:$F$31=2),--(Stakeholders!$B$8:$B$31&lt;&gt;""))-3)&amp;" more",""))</f>
        <v>2 stakeholders
▲ T. Lindgren
▲ N. Petrova</v>
      </c>
      <c r="E14" s="14" t="str">
        <f aca="false">IF(SUMPRODUCT(--(Stakeholders!$E$8:$E$31=3),--(Stakeholders!$F$8:$F$31=3),--(Stakeholders!$B$8:$B$31&lt;&gt;""))=0,"",SUMPRODUCT(--(Stakeholders!$E$8:$E$31=3),--(Stakeholders!$F$8:$F$31=3),--(Stakeholders!$B$8:$B$31&lt;&gt;""))&amp;IF(SUMPRODUCT(--(Stakeholders!$E$8:$E$31=3),--(Stakeholders!$F$8:$F$31=3),--(Stakeholders!$B$8:$B$31&lt;&gt;""))=1," stakeholder"," stakeholders")&amp;IF(SUMPRODUCT(--(Stakeholders!$E$8:$E$31=3),--(Stakeholders!$F$8:$F$31=3),--(Stakeholders!$B$8:$B$31&lt;&gt;""))&gt;=1,CHAR(10)&amp;IF(LEFT(IFERROR(INDEX(Stakeholders!$J$8:$J$31,SUMPRODUCT(--(Stakeholders!$E$8:$E$31=3),--(Stakeholders!$F$8:$F$31=3),--(Stakeholders!$K$8:$K$31=1),Stakeholders!$L$8:$L$31)),""),4)="MOVE","▲ ","")&amp;IFERROR(INDEX(Stakeholders!$B$8:$B$31,SUMPRODUCT(--(Stakeholders!$E$8:$E$31=3),--(Stakeholders!$F$8:$F$31=3),--(Stakeholders!$K$8:$K$31=1),Stakeholders!$L$8:$L$31)),""),"")&amp;IF(SUMPRODUCT(--(Stakeholders!$E$8:$E$31=3),--(Stakeholders!$F$8:$F$31=3),--(Stakeholders!$B$8:$B$31&lt;&gt;""))&gt;=2,CHAR(10)&amp;IF(LEFT(IFERROR(INDEX(Stakeholders!$J$8:$J$31,SUMPRODUCT(--(Stakeholders!$E$8:$E$31=3),--(Stakeholders!$F$8:$F$31=3),--(Stakeholders!$K$8:$K$31=2),Stakeholders!$L$8:$L$31)),""),4)="MOVE","▲ ","")&amp;IFERROR(INDEX(Stakeholders!$B$8:$B$31,SUMPRODUCT(--(Stakeholders!$E$8:$E$31=3),--(Stakeholders!$F$8:$F$31=3),--(Stakeholders!$K$8:$K$31=2),Stakeholders!$L$8:$L$31)),""),"")&amp;IF(SUMPRODUCT(--(Stakeholders!$E$8:$E$31=3),--(Stakeholders!$F$8:$F$31=3),--(Stakeholders!$B$8:$B$31&lt;&gt;""))&gt;=3,CHAR(10)&amp;IF(LEFT(IFERROR(INDEX(Stakeholders!$J$8:$J$31,SUMPRODUCT(--(Stakeholders!$E$8:$E$31=3),--(Stakeholders!$F$8:$F$31=3),--(Stakeholders!$K$8:$K$31=3),Stakeholders!$L$8:$L$31)),""),4)="MOVE","▲ ","")&amp;IFERROR(INDEX(Stakeholders!$B$8:$B$31,SUMPRODUCT(--(Stakeholders!$E$8:$E$31=3),--(Stakeholders!$F$8:$F$31=3),--(Stakeholders!$K$8:$K$31=3),Stakeholders!$L$8:$L$31)),""),"")&amp;IF(SUMPRODUCT(--(Stakeholders!$E$8:$E$31=3),--(Stakeholders!$F$8:$F$31=3),--(Stakeholders!$B$8:$B$31&lt;&gt;""))&gt;3,CHAR(10)&amp;"+"&amp;(SUMPRODUCT(--(Stakeholders!$E$8:$E$31=3),--(Stakeholders!$F$8:$F$31=3),--(Stakeholders!$B$8:$B$31&lt;&gt;""))-3)&amp;" more",""))</f>
        <v/>
      </c>
      <c r="F14" s="15" t="str">
        <f aca="false">IF(SUMPRODUCT(--(Stakeholders!$E$8:$E$31=3),--(Stakeholders!$F$8:$F$31=4),--(Stakeholders!$B$8:$B$31&lt;&gt;""))=0,"",SUMPRODUCT(--(Stakeholders!$E$8:$E$31=3),--(Stakeholders!$F$8:$F$31=4),--(Stakeholders!$B$8:$B$31&lt;&gt;""))&amp;IF(SUMPRODUCT(--(Stakeholders!$E$8:$E$31=3),--(Stakeholders!$F$8:$F$31=4),--(Stakeholders!$B$8:$B$31&lt;&gt;""))=1," stakeholder"," stakeholders")&amp;IF(SUMPRODUCT(--(Stakeholders!$E$8:$E$31=3),--(Stakeholders!$F$8:$F$31=4),--(Stakeholders!$B$8:$B$31&lt;&gt;""))&gt;=1,CHAR(10)&amp;IF(LEFT(IFERROR(INDEX(Stakeholders!$J$8:$J$31,SUMPRODUCT(--(Stakeholders!$E$8:$E$31=3),--(Stakeholders!$F$8:$F$31=4),--(Stakeholders!$K$8:$K$31=1),Stakeholders!$L$8:$L$31)),""),4)="MOVE","▲ ","")&amp;IFERROR(INDEX(Stakeholders!$B$8:$B$31,SUMPRODUCT(--(Stakeholders!$E$8:$E$31=3),--(Stakeholders!$F$8:$F$31=4),--(Stakeholders!$K$8:$K$31=1),Stakeholders!$L$8:$L$31)),""),"")&amp;IF(SUMPRODUCT(--(Stakeholders!$E$8:$E$31=3),--(Stakeholders!$F$8:$F$31=4),--(Stakeholders!$B$8:$B$31&lt;&gt;""))&gt;=2,CHAR(10)&amp;IF(LEFT(IFERROR(INDEX(Stakeholders!$J$8:$J$31,SUMPRODUCT(--(Stakeholders!$E$8:$E$31=3),--(Stakeholders!$F$8:$F$31=4),--(Stakeholders!$K$8:$K$31=2),Stakeholders!$L$8:$L$31)),""),4)="MOVE","▲ ","")&amp;IFERROR(INDEX(Stakeholders!$B$8:$B$31,SUMPRODUCT(--(Stakeholders!$E$8:$E$31=3),--(Stakeholders!$F$8:$F$31=4),--(Stakeholders!$K$8:$K$31=2),Stakeholders!$L$8:$L$31)),""),"")&amp;IF(SUMPRODUCT(--(Stakeholders!$E$8:$E$31=3),--(Stakeholders!$F$8:$F$31=4),--(Stakeholders!$B$8:$B$31&lt;&gt;""))&gt;=3,CHAR(10)&amp;IF(LEFT(IFERROR(INDEX(Stakeholders!$J$8:$J$31,SUMPRODUCT(--(Stakeholders!$E$8:$E$31=3),--(Stakeholders!$F$8:$F$31=4),--(Stakeholders!$K$8:$K$31=3),Stakeholders!$L$8:$L$31)),""),4)="MOVE","▲ ","")&amp;IFERROR(INDEX(Stakeholders!$B$8:$B$31,SUMPRODUCT(--(Stakeholders!$E$8:$E$31=3),--(Stakeholders!$F$8:$F$31=4),--(Stakeholders!$K$8:$K$31=3),Stakeholders!$L$8:$L$31)),""),"")&amp;IF(SUMPRODUCT(--(Stakeholders!$E$8:$E$31=3),--(Stakeholders!$F$8:$F$31=4),--(Stakeholders!$B$8:$B$31&lt;&gt;""))&gt;3,CHAR(10)&amp;"+"&amp;(SUMPRODUCT(--(Stakeholders!$E$8:$E$31=3),--(Stakeholders!$F$8:$F$31=4),--(Stakeholders!$B$8:$B$31&lt;&gt;""))-3)&amp;" more",""))</f>
        <v>1 stakeholder
L. Farrow</v>
      </c>
      <c r="G14" s="15" t="str">
        <f aca="false">IF(SUMPRODUCT(--(Stakeholders!$E$8:$E$31=3),--(Stakeholders!$F$8:$F$31=5),--(Stakeholders!$B$8:$B$31&lt;&gt;""))=0,"",SUMPRODUCT(--(Stakeholders!$E$8:$E$31=3),--(Stakeholders!$F$8:$F$31=5),--(Stakeholders!$B$8:$B$31&lt;&gt;""))&amp;IF(SUMPRODUCT(--(Stakeholders!$E$8:$E$31=3),--(Stakeholders!$F$8:$F$31=5),--(Stakeholders!$B$8:$B$31&lt;&gt;""))=1," stakeholder"," stakeholders")&amp;IF(SUMPRODUCT(--(Stakeholders!$E$8:$E$31=3),--(Stakeholders!$F$8:$F$31=5),--(Stakeholders!$B$8:$B$31&lt;&gt;""))&gt;=1,CHAR(10)&amp;IF(LEFT(IFERROR(INDEX(Stakeholders!$J$8:$J$31,SUMPRODUCT(--(Stakeholders!$E$8:$E$31=3),--(Stakeholders!$F$8:$F$31=5),--(Stakeholders!$K$8:$K$31=1),Stakeholders!$L$8:$L$31)),""),4)="MOVE","▲ ","")&amp;IFERROR(INDEX(Stakeholders!$B$8:$B$31,SUMPRODUCT(--(Stakeholders!$E$8:$E$31=3),--(Stakeholders!$F$8:$F$31=5),--(Stakeholders!$K$8:$K$31=1),Stakeholders!$L$8:$L$31)),""),"")&amp;IF(SUMPRODUCT(--(Stakeholders!$E$8:$E$31=3),--(Stakeholders!$F$8:$F$31=5),--(Stakeholders!$B$8:$B$31&lt;&gt;""))&gt;=2,CHAR(10)&amp;IF(LEFT(IFERROR(INDEX(Stakeholders!$J$8:$J$31,SUMPRODUCT(--(Stakeholders!$E$8:$E$31=3),--(Stakeholders!$F$8:$F$31=5),--(Stakeholders!$K$8:$K$31=2),Stakeholders!$L$8:$L$31)),""),4)="MOVE","▲ ","")&amp;IFERROR(INDEX(Stakeholders!$B$8:$B$31,SUMPRODUCT(--(Stakeholders!$E$8:$E$31=3),--(Stakeholders!$F$8:$F$31=5),--(Stakeholders!$K$8:$K$31=2),Stakeholders!$L$8:$L$31)),""),"")&amp;IF(SUMPRODUCT(--(Stakeholders!$E$8:$E$31=3),--(Stakeholders!$F$8:$F$31=5),--(Stakeholders!$B$8:$B$31&lt;&gt;""))&gt;=3,CHAR(10)&amp;IF(LEFT(IFERROR(INDEX(Stakeholders!$J$8:$J$31,SUMPRODUCT(--(Stakeholders!$E$8:$E$31=3),--(Stakeholders!$F$8:$F$31=5),--(Stakeholders!$K$8:$K$31=3),Stakeholders!$L$8:$L$31)),""),4)="MOVE","▲ ","")&amp;IFERROR(INDEX(Stakeholders!$B$8:$B$31,SUMPRODUCT(--(Stakeholders!$E$8:$E$31=3),--(Stakeholders!$F$8:$F$31=5),--(Stakeholders!$K$8:$K$31=3),Stakeholders!$L$8:$L$31)),""),"")&amp;IF(SUMPRODUCT(--(Stakeholders!$E$8:$E$31=3),--(Stakeholders!$F$8:$F$31=5),--(Stakeholders!$B$8:$B$31&lt;&gt;""))&gt;3,CHAR(10)&amp;"+"&amp;(SUMPRODUCT(--(Stakeholders!$E$8:$E$31=3),--(Stakeholders!$F$8:$F$31=5),--(Stakeholders!$B$8:$B$31&lt;&gt;""))-3)&amp;" more",""))</f>
        <v>1 stakeholder
K. Adeyemi</v>
      </c>
    </row>
    <row r="15" customFormat="false" ht="61.5" hidden="false" customHeight="true" outlineLevel="0" collapsed="false">
      <c r="B15" s="11" t="s">
        <v>14</v>
      </c>
      <c r="C15" s="14" t="str">
        <f aca="false">IF(SUMPRODUCT(--(Stakeholders!$E$8:$E$31=2),--(Stakeholders!$F$8:$F$31=1),--(Stakeholders!$B$8:$B$31&lt;&gt;""))=0,"",SUMPRODUCT(--(Stakeholders!$E$8:$E$31=2),--(Stakeholders!$F$8:$F$31=1),--(Stakeholders!$B$8:$B$31&lt;&gt;""))&amp;IF(SUMPRODUCT(--(Stakeholders!$E$8:$E$31=2),--(Stakeholders!$F$8:$F$31=1),--(Stakeholders!$B$8:$B$31&lt;&gt;""))=1," stakeholder"," stakeholders")&amp;IF(SUMPRODUCT(--(Stakeholders!$E$8:$E$31=2),--(Stakeholders!$F$8:$F$31=1),--(Stakeholders!$B$8:$B$31&lt;&gt;""))&gt;=1,CHAR(10)&amp;IF(LEFT(IFERROR(INDEX(Stakeholders!$J$8:$J$31,SUMPRODUCT(--(Stakeholders!$E$8:$E$31=2),--(Stakeholders!$F$8:$F$31=1),--(Stakeholders!$K$8:$K$31=1),Stakeholders!$L$8:$L$31)),""),4)="MOVE","▲ ","")&amp;IFERROR(INDEX(Stakeholders!$B$8:$B$31,SUMPRODUCT(--(Stakeholders!$E$8:$E$31=2),--(Stakeholders!$F$8:$F$31=1),--(Stakeholders!$K$8:$K$31=1),Stakeholders!$L$8:$L$31)),""),"")&amp;IF(SUMPRODUCT(--(Stakeholders!$E$8:$E$31=2),--(Stakeholders!$F$8:$F$31=1),--(Stakeholders!$B$8:$B$31&lt;&gt;""))&gt;=2,CHAR(10)&amp;IF(LEFT(IFERROR(INDEX(Stakeholders!$J$8:$J$31,SUMPRODUCT(--(Stakeholders!$E$8:$E$31=2),--(Stakeholders!$F$8:$F$31=1),--(Stakeholders!$K$8:$K$31=2),Stakeholders!$L$8:$L$31)),""),4)="MOVE","▲ ","")&amp;IFERROR(INDEX(Stakeholders!$B$8:$B$31,SUMPRODUCT(--(Stakeholders!$E$8:$E$31=2),--(Stakeholders!$F$8:$F$31=1),--(Stakeholders!$K$8:$K$31=2),Stakeholders!$L$8:$L$31)),""),"")&amp;IF(SUMPRODUCT(--(Stakeholders!$E$8:$E$31=2),--(Stakeholders!$F$8:$F$31=1),--(Stakeholders!$B$8:$B$31&lt;&gt;""))&gt;=3,CHAR(10)&amp;IF(LEFT(IFERROR(INDEX(Stakeholders!$J$8:$J$31,SUMPRODUCT(--(Stakeholders!$E$8:$E$31=2),--(Stakeholders!$F$8:$F$31=1),--(Stakeholders!$K$8:$K$31=3),Stakeholders!$L$8:$L$31)),""),4)="MOVE","▲ ","")&amp;IFERROR(INDEX(Stakeholders!$B$8:$B$31,SUMPRODUCT(--(Stakeholders!$E$8:$E$31=2),--(Stakeholders!$F$8:$F$31=1),--(Stakeholders!$K$8:$K$31=3),Stakeholders!$L$8:$L$31)),""),"")&amp;IF(SUMPRODUCT(--(Stakeholders!$E$8:$E$31=2),--(Stakeholders!$F$8:$F$31=1),--(Stakeholders!$B$8:$B$31&lt;&gt;""))&gt;3,CHAR(10)&amp;"+"&amp;(SUMPRODUCT(--(Stakeholders!$E$8:$E$31=2),--(Stakeholders!$F$8:$F$31=1),--(Stakeholders!$B$8:$B$31&lt;&gt;""))-3)&amp;" more",""))</f>
        <v/>
      </c>
      <c r="D15" s="14" t="str">
        <f aca="false">IF(SUMPRODUCT(--(Stakeholders!$E$8:$E$31=2),--(Stakeholders!$F$8:$F$31=2),--(Stakeholders!$B$8:$B$31&lt;&gt;""))=0,"",SUMPRODUCT(--(Stakeholders!$E$8:$E$31=2),--(Stakeholders!$F$8:$F$31=2),--(Stakeholders!$B$8:$B$31&lt;&gt;""))&amp;IF(SUMPRODUCT(--(Stakeholders!$E$8:$E$31=2),--(Stakeholders!$F$8:$F$31=2),--(Stakeholders!$B$8:$B$31&lt;&gt;""))=1," stakeholder"," stakeholders")&amp;IF(SUMPRODUCT(--(Stakeholders!$E$8:$E$31=2),--(Stakeholders!$F$8:$F$31=2),--(Stakeholders!$B$8:$B$31&lt;&gt;""))&gt;=1,CHAR(10)&amp;IF(LEFT(IFERROR(INDEX(Stakeholders!$J$8:$J$31,SUMPRODUCT(--(Stakeholders!$E$8:$E$31=2),--(Stakeholders!$F$8:$F$31=2),--(Stakeholders!$K$8:$K$31=1),Stakeholders!$L$8:$L$31)),""),4)="MOVE","▲ ","")&amp;IFERROR(INDEX(Stakeholders!$B$8:$B$31,SUMPRODUCT(--(Stakeholders!$E$8:$E$31=2),--(Stakeholders!$F$8:$F$31=2),--(Stakeholders!$K$8:$K$31=1),Stakeholders!$L$8:$L$31)),""),"")&amp;IF(SUMPRODUCT(--(Stakeholders!$E$8:$E$31=2),--(Stakeholders!$F$8:$F$31=2),--(Stakeholders!$B$8:$B$31&lt;&gt;""))&gt;=2,CHAR(10)&amp;IF(LEFT(IFERROR(INDEX(Stakeholders!$J$8:$J$31,SUMPRODUCT(--(Stakeholders!$E$8:$E$31=2),--(Stakeholders!$F$8:$F$31=2),--(Stakeholders!$K$8:$K$31=2),Stakeholders!$L$8:$L$31)),""),4)="MOVE","▲ ","")&amp;IFERROR(INDEX(Stakeholders!$B$8:$B$31,SUMPRODUCT(--(Stakeholders!$E$8:$E$31=2),--(Stakeholders!$F$8:$F$31=2),--(Stakeholders!$K$8:$K$31=2),Stakeholders!$L$8:$L$31)),""),"")&amp;IF(SUMPRODUCT(--(Stakeholders!$E$8:$E$31=2),--(Stakeholders!$F$8:$F$31=2),--(Stakeholders!$B$8:$B$31&lt;&gt;""))&gt;=3,CHAR(10)&amp;IF(LEFT(IFERROR(INDEX(Stakeholders!$J$8:$J$31,SUMPRODUCT(--(Stakeholders!$E$8:$E$31=2),--(Stakeholders!$F$8:$F$31=2),--(Stakeholders!$K$8:$K$31=3),Stakeholders!$L$8:$L$31)),""),4)="MOVE","▲ ","")&amp;IFERROR(INDEX(Stakeholders!$B$8:$B$31,SUMPRODUCT(--(Stakeholders!$E$8:$E$31=2),--(Stakeholders!$F$8:$F$31=2),--(Stakeholders!$K$8:$K$31=3),Stakeholders!$L$8:$L$31)),""),"")&amp;IF(SUMPRODUCT(--(Stakeholders!$E$8:$E$31=2),--(Stakeholders!$F$8:$F$31=2),--(Stakeholders!$B$8:$B$31&lt;&gt;""))&gt;3,CHAR(10)&amp;"+"&amp;(SUMPRODUCT(--(Stakeholders!$E$8:$E$31=2),--(Stakeholders!$F$8:$F$31=2),--(Stakeholders!$B$8:$B$31&lt;&gt;""))-3)&amp;" more",""))</f>
        <v/>
      </c>
      <c r="E15" s="14" t="str">
        <f aca="false">IF(SUMPRODUCT(--(Stakeholders!$E$8:$E$31=2),--(Stakeholders!$F$8:$F$31=3),--(Stakeholders!$B$8:$B$31&lt;&gt;""))=0,"",SUMPRODUCT(--(Stakeholders!$E$8:$E$31=2),--(Stakeholders!$F$8:$F$31=3),--(Stakeholders!$B$8:$B$31&lt;&gt;""))&amp;IF(SUMPRODUCT(--(Stakeholders!$E$8:$E$31=2),--(Stakeholders!$F$8:$F$31=3),--(Stakeholders!$B$8:$B$31&lt;&gt;""))=1," stakeholder"," stakeholders")&amp;IF(SUMPRODUCT(--(Stakeholders!$E$8:$E$31=2),--(Stakeholders!$F$8:$F$31=3),--(Stakeholders!$B$8:$B$31&lt;&gt;""))&gt;=1,CHAR(10)&amp;IF(LEFT(IFERROR(INDEX(Stakeholders!$J$8:$J$31,SUMPRODUCT(--(Stakeholders!$E$8:$E$31=2),--(Stakeholders!$F$8:$F$31=3),--(Stakeholders!$K$8:$K$31=1),Stakeholders!$L$8:$L$31)),""),4)="MOVE","▲ ","")&amp;IFERROR(INDEX(Stakeholders!$B$8:$B$31,SUMPRODUCT(--(Stakeholders!$E$8:$E$31=2),--(Stakeholders!$F$8:$F$31=3),--(Stakeholders!$K$8:$K$31=1),Stakeholders!$L$8:$L$31)),""),"")&amp;IF(SUMPRODUCT(--(Stakeholders!$E$8:$E$31=2),--(Stakeholders!$F$8:$F$31=3),--(Stakeholders!$B$8:$B$31&lt;&gt;""))&gt;=2,CHAR(10)&amp;IF(LEFT(IFERROR(INDEX(Stakeholders!$J$8:$J$31,SUMPRODUCT(--(Stakeholders!$E$8:$E$31=2),--(Stakeholders!$F$8:$F$31=3),--(Stakeholders!$K$8:$K$31=2),Stakeholders!$L$8:$L$31)),""),4)="MOVE","▲ ","")&amp;IFERROR(INDEX(Stakeholders!$B$8:$B$31,SUMPRODUCT(--(Stakeholders!$E$8:$E$31=2),--(Stakeholders!$F$8:$F$31=3),--(Stakeholders!$K$8:$K$31=2),Stakeholders!$L$8:$L$31)),""),"")&amp;IF(SUMPRODUCT(--(Stakeholders!$E$8:$E$31=2),--(Stakeholders!$F$8:$F$31=3),--(Stakeholders!$B$8:$B$31&lt;&gt;""))&gt;=3,CHAR(10)&amp;IF(LEFT(IFERROR(INDEX(Stakeholders!$J$8:$J$31,SUMPRODUCT(--(Stakeholders!$E$8:$E$31=2),--(Stakeholders!$F$8:$F$31=3),--(Stakeholders!$K$8:$K$31=3),Stakeholders!$L$8:$L$31)),""),4)="MOVE","▲ ","")&amp;IFERROR(INDEX(Stakeholders!$B$8:$B$31,SUMPRODUCT(--(Stakeholders!$E$8:$E$31=2),--(Stakeholders!$F$8:$F$31=3),--(Stakeholders!$K$8:$K$31=3),Stakeholders!$L$8:$L$31)),""),"")&amp;IF(SUMPRODUCT(--(Stakeholders!$E$8:$E$31=2),--(Stakeholders!$F$8:$F$31=3),--(Stakeholders!$B$8:$B$31&lt;&gt;""))&gt;3,CHAR(10)&amp;"+"&amp;(SUMPRODUCT(--(Stakeholders!$E$8:$E$31=2),--(Stakeholders!$F$8:$F$31=3),--(Stakeholders!$B$8:$B$31&lt;&gt;""))-3)&amp;" more",""))</f>
        <v>1 stakeholder
G. Aluko</v>
      </c>
      <c r="F15" s="15" t="str">
        <f aca="false">IF(SUMPRODUCT(--(Stakeholders!$E$8:$E$31=2),--(Stakeholders!$F$8:$F$31=4),--(Stakeholders!$B$8:$B$31&lt;&gt;""))=0,"",SUMPRODUCT(--(Stakeholders!$E$8:$E$31=2),--(Stakeholders!$F$8:$F$31=4),--(Stakeholders!$B$8:$B$31&lt;&gt;""))&amp;IF(SUMPRODUCT(--(Stakeholders!$E$8:$E$31=2),--(Stakeholders!$F$8:$F$31=4),--(Stakeholders!$B$8:$B$31&lt;&gt;""))=1," stakeholder"," stakeholders")&amp;IF(SUMPRODUCT(--(Stakeholders!$E$8:$E$31=2),--(Stakeholders!$F$8:$F$31=4),--(Stakeholders!$B$8:$B$31&lt;&gt;""))&gt;=1,CHAR(10)&amp;IF(LEFT(IFERROR(INDEX(Stakeholders!$J$8:$J$31,SUMPRODUCT(--(Stakeholders!$E$8:$E$31=2),--(Stakeholders!$F$8:$F$31=4),--(Stakeholders!$K$8:$K$31=1),Stakeholders!$L$8:$L$31)),""),4)="MOVE","▲ ","")&amp;IFERROR(INDEX(Stakeholders!$B$8:$B$31,SUMPRODUCT(--(Stakeholders!$E$8:$E$31=2),--(Stakeholders!$F$8:$F$31=4),--(Stakeholders!$K$8:$K$31=1),Stakeholders!$L$8:$L$31)),""),"")&amp;IF(SUMPRODUCT(--(Stakeholders!$E$8:$E$31=2),--(Stakeholders!$F$8:$F$31=4),--(Stakeholders!$B$8:$B$31&lt;&gt;""))&gt;=2,CHAR(10)&amp;IF(LEFT(IFERROR(INDEX(Stakeholders!$J$8:$J$31,SUMPRODUCT(--(Stakeholders!$E$8:$E$31=2),--(Stakeholders!$F$8:$F$31=4),--(Stakeholders!$K$8:$K$31=2),Stakeholders!$L$8:$L$31)),""),4)="MOVE","▲ ","")&amp;IFERROR(INDEX(Stakeholders!$B$8:$B$31,SUMPRODUCT(--(Stakeholders!$E$8:$E$31=2),--(Stakeholders!$F$8:$F$31=4),--(Stakeholders!$K$8:$K$31=2),Stakeholders!$L$8:$L$31)),""),"")&amp;IF(SUMPRODUCT(--(Stakeholders!$E$8:$E$31=2),--(Stakeholders!$F$8:$F$31=4),--(Stakeholders!$B$8:$B$31&lt;&gt;""))&gt;=3,CHAR(10)&amp;IF(LEFT(IFERROR(INDEX(Stakeholders!$J$8:$J$31,SUMPRODUCT(--(Stakeholders!$E$8:$E$31=2),--(Stakeholders!$F$8:$F$31=4),--(Stakeholders!$K$8:$K$31=3),Stakeholders!$L$8:$L$31)),""),4)="MOVE","▲ ","")&amp;IFERROR(INDEX(Stakeholders!$B$8:$B$31,SUMPRODUCT(--(Stakeholders!$E$8:$E$31=2),--(Stakeholders!$F$8:$F$31=4),--(Stakeholders!$K$8:$K$31=3),Stakeholders!$L$8:$L$31)),""),"")&amp;IF(SUMPRODUCT(--(Stakeholders!$E$8:$E$31=2),--(Stakeholders!$F$8:$F$31=4),--(Stakeholders!$B$8:$B$31&lt;&gt;""))&gt;3,CHAR(10)&amp;"+"&amp;(SUMPRODUCT(--(Stakeholders!$E$8:$E$31=2),--(Stakeholders!$F$8:$F$31=4),--(Stakeholders!$B$8:$B$31&lt;&gt;""))-3)&amp;" more",""))</f>
        <v>2 stakeholders
▲ J. Whitcombe
▲ V. Okonkwo</v>
      </c>
      <c r="G15" s="15" t="str">
        <f aca="false">IF(SUMPRODUCT(--(Stakeholders!$E$8:$E$31=2),--(Stakeholders!$F$8:$F$31=5),--(Stakeholders!$B$8:$B$31&lt;&gt;""))=0,"",SUMPRODUCT(--(Stakeholders!$E$8:$E$31=2),--(Stakeholders!$F$8:$F$31=5),--(Stakeholders!$B$8:$B$31&lt;&gt;""))&amp;IF(SUMPRODUCT(--(Stakeholders!$E$8:$E$31=2),--(Stakeholders!$F$8:$F$31=5),--(Stakeholders!$B$8:$B$31&lt;&gt;""))=1," stakeholder"," stakeholders")&amp;IF(SUMPRODUCT(--(Stakeholders!$E$8:$E$31=2),--(Stakeholders!$F$8:$F$31=5),--(Stakeholders!$B$8:$B$31&lt;&gt;""))&gt;=1,CHAR(10)&amp;IF(LEFT(IFERROR(INDEX(Stakeholders!$J$8:$J$31,SUMPRODUCT(--(Stakeholders!$E$8:$E$31=2),--(Stakeholders!$F$8:$F$31=5),--(Stakeholders!$K$8:$K$31=1),Stakeholders!$L$8:$L$31)),""),4)="MOVE","▲ ","")&amp;IFERROR(INDEX(Stakeholders!$B$8:$B$31,SUMPRODUCT(--(Stakeholders!$E$8:$E$31=2),--(Stakeholders!$F$8:$F$31=5),--(Stakeholders!$K$8:$K$31=1),Stakeholders!$L$8:$L$31)),""),"")&amp;IF(SUMPRODUCT(--(Stakeholders!$E$8:$E$31=2),--(Stakeholders!$F$8:$F$31=5),--(Stakeholders!$B$8:$B$31&lt;&gt;""))&gt;=2,CHAR(10)&amp;IF(LEFT(IFERROR(INDEX(Stakeholders!$J$8:$J$31,SUMPRODUCT(--(Stakeholders!$E$8:$E$31=2),--(Stakeholders!$F$8:$F$31=5),--(Stakeholders!$K$8:$K$31=2),Stakeholders!$L$8:$L$31)),""),4)="MOVE","▲ ","")&amp;IFERROR(INDEX(Stakeholders!$B$8:$B$31,SUMPRODUCT(--(Stakeholders!$E$8:$E$31=2),--(Stakeholders!$F$8:$F$31=5),--(Stakeholders!$K$8:$K$31=2),Stakeholders!$L$8:$L$31)),""),"")&amp;IF(SUMPRODUCT(--(Stakeholders!$E$8:$E$31=2),--(Stakeholders!$F$8:$F$31=5),--(Stakeholders!$B$8:$B$31&lt;&gt;""))&gt;=3,CHAR(10)&amp;IF(LEFT(IFERROR(INDEX(Stakeholders!$J$8:$J$31,SUMPRODUCT(--(Stakeholders!$E$8:$E$31=2),--(Stakeholders!$F$8:$F$31=5),--(Stakeholders!$K$8:$K$31=3),Stakeholders!$L$8:$L$31)),""),4)="MOVE","▲ ","")&amp;IFERROR(INDEX(Stakeholders!$B$8:$B$31,SUMPRODUCT(--(Stakeholders!$E$8:$E$31=2),--(Stakeholders!$F$8:$F$31=5),--(Stakeholders!$K$8:$K$31=3),Stakeholders!$L$8:$L$31)),""),"")&amp;IF(SUMPRODUCT(--(Stakeholders!$E$8:$E$31=2),--(Stakeholders!$F$8:$F$31=5),--(Stakeholders!$B$8:$B$31&lt;&gt;""))&gt;3,CHAR(10)&amp;"+"&amp;(SUMPRODUCT(--(Stakeholders!$E$8:$E$31=2),--(Stakeholders!$F$8:$F$31=5),--(Stakeholders!$B$8:$B$31&lt;&gt;""))-3)&amp;" more",""))</f>
        <v>2 stakeholders
▲ S. Ferrante
▲ R. Mbeki</v>
      </c>
    </row>
    <row r="16" customFormat="false" ht="61.5" hidden="false" customHeight="true" outlineLevel="0" collapsed="false">
      <c r="B16" s="11" t="s">
        <v>15</v>
      </c>
      <c r="C16" s="14" t="str">
        <f aca="false">IF(SUMPRODUCT(--(Stakeholders!$E$8:$E$31=1),--(Stakeholders!$F$8:$F$31=1),--(Stakeholders!$B$8:$B$31&lt;&gt;""))=0,"",SUMPRODUCT(--(Stakeholders!$E$8:$E$31=1),--(Stakeholders!$F$8:$F$31=1),--(Stakeholders!$B$8:$B$31&lt;&gt;""))&amp;IF(SUMPRODUCT(--(Stakeholders!$E$8:$E$31=1),--(Stakeholders!$F$8:$F$31=1),--(Stakeholders!$B$8:$B$31&lt;&gt;""))=1," stakeholder"," stakeholders")&amp;IF(SUMPRODUCT(--(Stakeholders!$E$8:$E$31=1),--(Stakeholders!$F$8:$F$31=1),--(Stakeholders!$B$8:$B$31&lt;&gt;""))&gt;=1,CHAR(10)&amp;IF(LEFT(IFERROR(INDEX(Stakeholders!$J$8:$J$31,SUMPRODUCT(--(Stakeholders!$E$8:$E$31=1),--(Stakeholders!$F$8:$F$31=1),--(Stakeholders!$K$8:$K$31=1),Stakeholders!$L$8:$L$31)),""),4)="MOVE","▲ ","")&amp;IFERROR(INDEX(Stakeholders!$B$8:$B$31,SUMPRODUCT(--(Stakeholders!$E$8:$E$31=1),--(Stakeholders!$F$8:$F$31=1),--(Stakeholders!$K$8:$K$31=1),Stakeholders!$L$8:$L$31)),""),"")&amp;IF(SUMPRODUCT(--(Stakeholders!$E$8:$E$31=1),--(Stakeholders!$F$8:$F$31=1),--(Stakeholders!$B$8:$B$31&lt;&gt;""))&gt;=2,CHAR(10)&amp;IF(LEFT(IFERROR(INDEX(Stakeholders!$J$8:$J$31,SUMPRODUCT(--(Stakeholders!$E$8:$E$31=1),--(Stakeholders!$F$8:$F$31=1),--(Stakeholders!$K$8:$K$31=2),Stakeholders!$L$8:$L$31)),""),4)="MOVE","▲ ","")&amp;IFERROR(INDEX(Stakeholders!$B$8:$B$31,SUMPRODUCT(--(Stakeholders!$E$8:$E$31=1),--(Stakeholders!$F$8:$F$31=1),--(Stakeholders!$K$8:$K$31=2),Stakeholders!$L$8:$L$31)),""),"")&amp;IF(SUMPRODUCT(--(Stakeholders!$E$8:$E$31=1),--(Stakeholders!$F$8:$F$31=1),--(Stakeholders!$B$8:$B$31&lt;&gt;""))&gt;=3,CHAR(10)&amp;IF(LEFT(IFERROR(INDEX(Stakeholders!$J$8:$J$31,SUMPRODUCT(--(Stakeholders!$E$8:$E$31=1),--(Stakeholders!$F$8:$F$31=1),--(Stakeholders!$K$8:$K$31=3),Stakeholders!$L$8:$L$31)),""),4)="MOVE","▲ ","")&amp;IFERROR(INDEX(Stakeholders!$B$8:$B$31,SUMPRODUCT(--(Stakeholders!$E$8:$E$31=1),--(Stakeholders!$F$8:$F$31=1),--(Stakeholders!$K$8:$K$31=3),Stakeholders!$L$8:$L$31)),""),"")&amp;IF(SUMPRODUCT(--(Stakeholders!$E$8:$E$31=1),--(Stakeholders!$F$8:$F$31=1),--(Stakeholders!$B$8:$B$31&lt;&gt;""))&gt;3,CHAR(10)&amp;"+"&amp;(SUMPRODUCT(--(Stakeholders!$E$8:$E$31=1),--(Stakeholders!$F$8:$F$31=1),--(Stakeholders!$B$8:$B$31&lt;&gt;""))-3)&amp;" more",""))</f>
        <v/>
      </c>
      <c r="D16" s="14" t="str">
        <f aca="false">IF(SUMPRODUCT(--(Stakeholders!$E$8:$E$31=1),--(Stakeholders!$F$8:$F$31=2),--(Stakeholders!$B$8:$B$31&lt;&gt;""))=0,"",SUMPRODUCT(--(Stakeholders!$E$8:$E$31=1),--(Stakeholders!$F$8:$F$31=2),--(Stakeholders!$B$8:$B$31&lt;&gt;""))&amp;IF(SUMPRODUCT(--(Stakeholders!$E$8:$E$31=1),--(Stakeholders!$F$8:$F$31=2),--(Stakeholders!$B$8:$B$31&lt;&gt;""))=1," stakeholder"," stakeholders")&amp;IF(SUMPRODUCT(--(Stakeholders!$E$8:$E$31=1),--(Stakeholders!$F$8:$F$31=2),--(Stakeholders!$B$8:$B$31&lt;&gt;""))&gt;=1,CHAR(10)&amp;IF(LEFT(IFERROR(INDEX(Stakeholders!$J$8:$J$31,SUMPRODUCT(--(Stakeholders!$E$8:$E$31=1),--(Stakeholders!$F$8:$F$31=2),--(Stakeholders!$K$8:$K$31=1),Stakeholders!$L$8:$L$31)),""),4)="MOVE","▲ ","")&amp;IFERROR(INDEX(Stakeholders!$B$8:$B$31,SUMPRODUCT(--(Stakeholders!$E$8:$E$31=1),--(Stakeholders!$F$8:$F$31=2),--(Stakeholders!$K$8:$K$31=1),Stakeholders!$L$8:$L$31)),""),"")&amp;IF(SUMPRODUCT(--(Stakeholders!$E$8:$E$31=1),--(Stakeholders!$F$8:$F$31=2),--(Stakeholders!$B$8:$B$31&lt;&gt;""))&gt;=2,CHAR(10)&amp;IF(LEFT(IFERROR(INDEX(Stakeholders!$J$8:$J$31,SUMPRODUCT(--(Stakeholders!$E$8:$E$31=1),--(Stakeholders!$F$8:$F$31=2),--(Stakeholders!$K$8:$K$31=2),Stakeholders!$L$8:$L$31)),""),4)="MOVE","▲ ","")&amp;IFERROR(INDEX(Stakeholders!$B$8:$B$31,SUMPRODUCT(--(Stakeholders!$E$8:$E$31=1),--(Stakeholders!$F$8:$F$31=2),--(Stakeholders!$K$8:$K$31=2),Stakeholders!$L$8:$L$31)),""),"")&amp;IF(SUMPRODUCT(--(Stakeholders!$E$8:$E$31=1),--(Stakeholders!$F$8:$F$31=2),--(Stakeholders!$B$8:$B$31&lt;&gt;""))&gt;=3,CHAR(10)&amp;IF(LEFT(IFERROR(INDEX(Stakeholders!$J$8:$J$31,SUMPRODUCT(--(Stakeholders!$E$8:$E$31=1),--(Stakeholders!$F$8:$F$31=2),--(Stakeholders!$K$8:$K$31=3),Stakeholders!$L$8:$L$31)),""),4)="MOVE","▲ ","")&amp;IFERROR(INDEX(Stakeholders!$B$8:$B$31,SUMPRODUCT(--(Stakeholders!$E$8:$E$31=1),--(Stakeholders!$F$8:$F$31=2),--(Stakeholders!$K$8:$K$31=3),Stakeholders!$L$8:$L$31)),""),"")&amp;IF(SUMPRODUCT(--(Stakeholders!$E$8:$E$31=1),--(Stakeholders!$F$8:$F$31=2),--(Stakeholders!$B$8:$B$31&lt;&gt;""))&gt;3,CHAR(10)&amp;"+"&amp;(SUMPRODUCT(--(Stakeholders!$E$8:$E$31=1),--(Stakeholders!$F$8:$F$31=2),--(Stakeholders!$B$8:$B$31&lt;&gt;""))-3)&amp;" more",""))</f>
        <v/>
      </c>
      <c r="E16" s="14" t="str">
        <f aca="false">IF(SUMPRODUCT(--(Stakeholders!$E$8:$E$31=1),--(Stakeholders!$F$8:$F$31=3),--(Stakeholders!$B$8:$B$31&lt;&gt;""))=0,"",SUMPRODUCT(--(Stakeholders!$E$8:$E$31=1),--(Stakeholders!$F$8:$F$31=3),--(Stakeholders!$B$8:$B$31&lt;&gt;""))&amp;IF(SUMPRODUCT(--(Stakeholders!$E$8:$E$31=1),--(Stakeholders!$F$8:$F$31=3),--(Stakeholders!$B$8:$B$31&lt;&gt;""))=1," stakeholder"," stakeholders")&amp;IF(SUMPRODUCT(--(Stakeholders!$E$8:$E$31=1),--(Stakeholders!$F$8:$F$31=3),--(Stakeholders!$B$8:$B$31&lt;&gt;""))&gt;=1,CHAR(10)&amp;IF(LEFT(IFERROR(INDEX(Stakeholders!$J$8:$J$31,SUMPRODUCT(--(Stakeholders!$E$8:$E$31=1),--(Stakeholders!$F$8:$F$31=3),--(Stakeholders!$K$8:$K$31=1),Stakeholders!$L$8:$L$31)),""),4)="MOVE","▲ ","")&amp;IFERROR(INDEX(Stakeholders!$B$8:$B$31,SUMPRODUCT(--(Stakeholders!$E$8:$E$31=1),--(Stakeholders!$F$8:$F$31=3),--(Stakeholders!$K$8:$K$31=1),Stakeholders!$L$8:$L$31)),""),"")&amp;IF(SUMPRODUCT(--(Stakeholders!$E$8:$E$31=1),--(Stakeholders!$F$8:$F$31=3),--(Stakeholders!$B$8:$B$31&lt;&gt;""))&gt;=2,CHAR(10)&amp;IF(LEFT(IFERROR(INDEX(Stakeholders!$J$8:$J$31,SUMPRODUCT(--(Stakeholders!$E$8:$E$31=1),--(Stakeholders!$F$8:$F$31=3),--(Stakeholders!$K$8:$K$31=2),Stakeholders!$L$8:$L$31)),""),4)="MOVE","▲ ","")&amp;IFERROR(INDEX(Stakeholders!$B$8:$B$31,SUMPRODUCT(--(Stakeholders!$E$8:$E$31=1),--(Stakeholders!$F$8:$F$31=3),--(Stakeholders!$K$8:$K$31=2),Stakeholders!$L$8:$L$31)),""),"")&amp;IF(SUMPRODUCT(--(Stakeholders!$E$8:$E$31=1),--(Stakeholders!$F$8:$F$31=3),--(Stakeholders!$B$8:$B$31&lt;&gt;""))&gt;=3,CHAR(10)&amp;IF(LEFT(IFERROR(INDEX(Stakeholders!$J$8:$J$31,SUMPRODUCT(--(Stakeholders!$E$8:$E$31=1),--(Stakeholders!$F$8:$F$31=3),--(Stakeholders!$K$8:$K$31=3),Stakeholders!$L$8:$L$31)),""),4)="MOVE","▲ ","")&amp;IFERROR(INDEX(Stakeholders!$B$8:$B$31,SUMPRODUCT(--(Stakeholders!$E$8:$E$31=1),--(Stakeholders!$F$8:$F$31=3),--(Stakeholders!$K$8:$K$31=3),Stakeholders!$L$8:$L$31)),""),"")&amp;IF(SUMPRODUCT(--(Stakeholders!$E$8:$E$31=1),--(Stakeholders!$F$8:$F$31=3),--(Stakeholders!$B$8:$B$31&lt;&gt;""))&gt;3,CHAR(10)&amp;"+"&amp;(SUMPRODUCT(--(Stakeholders!$E$8:$E$31=1),--(Stakeholders!$F$8:$F$31=3),--(Stakeholders!$B$8:$B$31&lt;&gt;""))-3)&amp;" more",""))</f>
        <v/>
      </c>
      <c r="F16" s="15" t="str">
        <f aca="false">IF(SUMPRODUCT(--(Stakeholders!$E$8:$E$31=1),--(Stakeholders!$F$8:$F$31=4),--(Stakeholders!$B$8:$B$31&lt;&gt;""))=0,"",SUMPRODUCT(--(Stakeholders!$E$8:$E$31=1),--(Stakeholders!$F$8:$F$31=4),--(Stakeholders!$B$8:$B$31&lt;&gt;""))&amp;IF(SUMPRODUCT(--(Stakeholders!$E$8:$E$31=1),--(Stakeholders!$F$8:$F$31=4),--(Stakeholders!$B$8:$B$31&lt;&gt;""))=1," stakeholder"," stakeholders")&amp;IF(SUMPRODUCT(--(Stakeholders!$E$8:$E$31=1),--(Stakeholders!$F$8:$F$31=4),--(Stakeholders!$B$8:$B$31&lt;&gt;""))&gt;=1,CHAR(10)&amp;IF(LEFT(IFERROR(INDEX(Stakeholders!$J$8:$J$31,SUMPRODUCT(--(Stakeholders!$E$8:$E$31=1),--(Stakeholders!$F$8:$F$31=4),--(Stakeholders!$K$8:$K$31=1),Stakeholders!$L$8:$L$31)),""),4)="MOVE","▲ ","")&amp;IFERROR(INDEX(Stakeholders!$B$8:$B$31,SUMPRODUCT(--(Stakeholders!$E$8:$E$31=1),--(Stakeholders!$F$8:$F$31=4),--(Stakeholders!$K$8:$K$31=1),Stakeholders!$L$8:$L$31)),""),"")&amp;IF(SUMPRODUCT(--(Stakeholders!$E$8:$E$31=1),--(Stakeholders!$F$8:$F$31=4),--(Stakeholders!$B$8:$B$31&lt;&gt;""))&gt;=2,CHAR(10)&amp;IF(LEFT(IFERROR(INDEX(Stakeholders!$J$8:$J$31,SUMPRODUCT(--(Stakeholders!$E$8:$E$31=1),--(Stakeholders!$F$8:$F$31=4),--(Stakeholders!$K$8:$K$31=2),Stakeholders!$L$8:$L$31)),""),4)="MOVE","▲ ","")&amp;IFERROR(INDEX(Stakeholders!$B$8:$B$31,SUMPRODUCT(--(Stakeholders!$E$8:$E$31=1),--(Stakeholders!$F$8:$F$31=4),--(Stakeholders!$K$8:$K$31=2),Stakeholders!$L$8:$L$31)),""),"")&amp;IF(SUMPRODUCT(--(Stakeholders!$E$8:$E$31=1),--(Stakeholders!$F$8:$F$31=4),--(Stakeholders!$B$8:$B$31&lt;&gt;""))&gt;=3,CHAR(10)&amp;IF(LEFT(IFERROR(INDEX(Stakeholders!$J$8:$J$31,SUMPRODUCT(--(Stakeholders!$E$8:$E$31=1),--(Stakeholders!$F$8:$F$31=4),--(Stakeholders!$K$8:$K$31=3),Stakeholders!$L$8:$L$31)),""),4)="MOVE","▲ ","")&amp;IFERROR(INDEX(Stakeholders!$B$8:$B$31,SUMPRODUCT(--(Stakeholders!$E$8:$E$31=1),--(Stakeholders!$F$8:$F$31=4),--(Stakeholders!$K$8:$K$31=3),Stakeholders!$L$8:$L$31)),""),"")&amp;IF(SUMPRODUCT(--(Stakeholders!$E$8:$E$31=1),--(Stakeholders!$F$8:$F$31=4),--(Stakeholders!$B$8:$B$31&lt;&gt;""))&gt;3,CHAR(10)&amp;"+"&amp;(SUMPRODUCT(--(Stakeholders!$E$8:$E$31=1),--(Stakeholders!$F$8:$F$31=4),--(Stakeholders!$B$8:$B$31&lt;&gt;""))-3)&amp;" more",""))</f>
        <v/>
      </c>
      <c r="G16" s="15" t="str">
        <f aca="false">IF(SUMPRODUCT(--(Stakeholders!$E$8:$E$31=1),--(Stakeholders!$F$8:$F$31=5),--(Stakeholders!$B$8:$B$31&lt;&gt;""))=0,"",SUMPRODUCT(--(Stakeholders!$E$8:$E$31=1),--(Stakeholders!$F$8:$F$31=5),--(Stakeholders!$B$8:$B$31&lt;&gt;""))&amp;IF(SUMPRODUCT(--(Stakeholders!$E$8:$E$31=1),--(Stakeholders!$F$8:$F$31=5),--(Stakeholders!$B$8:$B$31&lt;&gt;""))=1," stakeholder"," stakeholders")&amp;IF(SUMPRODUCT(--(Stakeholders!$E$8:$E$31=1),--(Stakeholders!$F$8:$F$31=5),--(Stakeholders!$B$8:$B$31&lt;&gt;""))&gt;=1,CHAR(10)&amp;IF(LEFT(IFERROR(INDEX(Stakeholders!$J$8:$J$31,SUMPRODUCT(--(Stakeholders!$E$8:$E$31=1),--(Stakeholders!$F$8:$F$31=5),--(Stakeholders!$K$8:$K$31=1),Stakeholders!$L$8:$L$31)),""),4)="MOVE","▲ ","")&amp;IFERROR(INDEX(Stakeholders!$B$8:$B$31,SUMPRODUCT(--(Stakeholders!$E$8:$E$31=1),--(Stakeholders!$F$8:$F$31=5),--(Stakeholders!$K$8:$K$31=1),Stakeholders!$L$8:$L$31)),""),"")&amp;IF(SUMPRODUCT(--(Stakeholders!$E$8:$E$31=1),--(Stakeholders!$F$8:$F$31=5),--(Stakeholders!$B$8:$B$31&lt;&gt;""))&gt;=2,CHAR(10)&amp;IF(LEFT(IFERROR(INDEX(Stakeholders!$J$8:$J$31,SUMPRODUCT(--(Stakeholders!$E$8:$E$31=1),--(Stakeholders!$F$8:$F$31=5),--(Stakeholders!$K$8:$K$31=2),Stakeholders!$L$8:$L$31)),""),4)="MOVE","▲ ","")&amp;IFERROR(INDEX(Stakeholders!$B$8:$B$31,SUMPRODUCT(--(Stakeholders!$E$8:$E$31=1),--(Stakeholders!$F$8:$F$31=5),--(Stakeholders!$K$8:$K$31=2),Stakeholders!$L$8:$L$31)),""),"")&amp;IF(SUMPRODUCT(--(Stakeholders!$E$8:$E$31=1),--(Stakeholders!$F$8:$F$31=5),--(Stakeholders!$B$8:$B$31&lt;&gt;""))&gt;=3,CHAR(10)&amp;IF(LEFT(IFERROR(INDEX(Stakeholders!$J$8:$J$31,SUMPRODUCT(--(Stakeholders!$E$8:$E$31=1),--(Stakeholders!$F$8:$F$31=5),--(Stakeholders!$K$8:$K$31=3),Stakeholders!$L$8:$L$31)),""),4)="MOVE","▲ ","")&amp;IFERROR(INDEX(Stakeholders!$B$8:$B$31,SUMPRODUCT(--(Stakeholders!$E$8:$E$31=1),--(Stakeholders!$F$8:$F$31=5),--(Stakeholders!$K$8:$K$31=3),Stakeholders!$L$8:$L$31)),""),"")&amp;IF(SUMPRODUCT(--(Stakeholders!$E$8:$E$31=1),--(Stakeholders!$F$8:$F$31=5),--(Stakeholders!$B$8:$B$31&lt;&gt;""))&gt;3,CHAR(10)&amp;"+"&amp;(SUMPRODUCT(--(Stakeholders!$E$8:$E$31=1),--(Stakeholders!$F$8:$F$31=5),--(Stakeholders!$B$8:$B$31&lt;&gt;""))-3)&amp;" more",""))</f>
        <v/>
      </c>
    </row>
    <row r="18" customFormat="false" ht="15" hidden="false" customHeight="false" outlineLevel="0" collapsed="false">
      <c r="B18" s="16" t="s">
        <v>16</v>
      </c>
    </row>
    <row r="20" customFormat="false" ht="21.75" hidden="false" customHeight="true" outlineLevel="0" collapsed="false">
      <c r="B20" s="8" t="s">
        <v>17</v>
      </c>
      <c r="C20" s="8"/>
      <c r="D20" s="8"/>
      <c r="E20" s="8"/>
      <c r="F20" s="8"/>
      <c r="G20" s="8"/>
    </row>
    <row r="21" customFormat="false" ht="28.5" hidden="false" customHeight="true" outlineLevel="0" collapsed="false">
      <c r="B21" s="17" t="s">
        <v>2</v>
      </c>
      <c r="C21" s="18" t="s">
        <v>18</v>
      </c>
      <c r="D21" s="18"/>
      <c r="E21" s="18"/>
      <c r="F21" s="18"/>
      <c r="G21" s="18"/>
    </row>
    <row r="22" customFormat="false" ht="28.5" hidden="false" customHeight="true" outlineLevel="0" collapsed="false">
      <c r="B22" s="19" t="s">
        <v>19</v>
      </c>
      <c r="C22" s="18" t="s">
        <v>20</v>
      </c>
      <c r="D22" s="18"/>
      <c r="E22" s="18"/>
      <c r="F22" s="18"/>
      <c r="G22" s="18"/>
    </row>
    <row r="23" customFormat="false" ht="28.5" hidden="false" customHeight="true" outlineLevel="0" collapsed="false">
      <c r="B23" s="20" t="s">
        <v>21</v>
      </c>
      <c r="C23" s="18" t="s">
        <v>22</v>
      </c>
      <c r="D23" s="18"/>
      <c r="E23" s="18"/>
      <c r="F23" s="18"/>
      <c r="G23" s="18"/>
    </row>
    <row r="24" customFormat="false" ht="27.75" hidden="false" customHeight="true" outlineLevel="0" collapsed="false">
      <c r="B24" s="21" t="s">
        <v>23</v>
      </c>
      <c r="C24" s="18" t="s">
        <v>24</v>
      </c>
      <c r="D24" s="18"/>
      <c r="E24" s="18"/>
      <c r="F24" s="18"/>
      <c r="G24" s="18"/>
    </row>
    <row r="26" customFormat="false" ht="17.25" hidden="false" customHeight="true" outlineLevel="0" collapsed="false">
      <c r="B26" s="22" t="s">
        <v>25</v>
      </c>
      <c r="C26" s="22"/>
      <c r="D26" s="22"/>
      <c r="E26" s="22"/>
      <c r="F26" s="22"/>
      <c r="G26" s="22"/>
    </row>
    <row r="27" customFormat="false" ht="21.75" hidden="false" customHeight="true" outlineLevel="0" collapsed="false">
      <c r="B27" s="23" t="str">
        <f aca="false">IF(COUNTIF(Stakeholders!$B$8:$B$31,"?*")=0,"Add stakeholders on the Stakeholders sheet.",IF(SUMPRODUCT(--(LEFT(Stakeholders!$J$8:$J$31,4)="MOVE"))=0,COUNTIF(Stakeholders!$B$8:$B$31,"?*")&amp;" stakeholders plotted, and every one is at the position the project needs.",SUMPRODUCT(--(LEFT(Stakeholders!$J$8:$J$31,4)="MOVE"))&amp;" of "&amp;COUNTIF(Stakeholders!$B$8:$B$31,"?*")&amp;" stakeholders are not yet where the project needs them - see the Gap column on the Stakeholders sheet."))</f>
        <v>11 of 16 stakeholders are not yet where the project needs them - see the Gap column on the Stakeholders sheet.</v>
      </c>
      <c r="C27" s="23"/>
      <c r="D27" s="23"/>
      <c r="E27" s="23"/>
      <c r="F27" s="23"/>
      <c r="G27" s="23"/>
    </row>
    <row r="29" customFormat="false" ht="21.75" hidden="false" customHeight="true" outlineLevel="0" collapsed="false">
      <c r="B29" s="8" t="s">
        <v>26</v>
      </c>
      <c r="C29" s="8"/>
      <c r="D29" s="8"/>
      <c r="E29" s="8"/>
      <c r="F29" s="8"/>
      <c r="G29" s="8"/>
    </row>
    <row r="30" customFormat="false" ht="25.5" hidden="false" customHeight="true" outlineLevel="0" collapsed="false">
      <c r="B30" s="24" t="s">
        <v>27</v>
      </c>
      <c r="C30" s="25" t="s">
        <v>28</v>
      </c>
      <c r="D30" s="25" t="s">
        <v>29</v>
      </c>
      <c r="E30" s="25" t="s">
        <v>30</v>
      </c>
      <c r="F30" s="25" t="s">
        <v>31</v>
      </c>
      <c r="G30" s="24" t="s">
        <v>32</v>
      </c>
    </row>
    <row r="31" customFormat="false" ht="28.5" hidden="false" customHeight="true" outlineLevel="0" collapsed="false">
      <c r="B31" s="26" t="s">
        <v>33</v>
      </c>
      <c r="C31" s="27" t="n">
        <f aca="false">COUNTIF(Stakeholders!$I$8:$I$31,"Approvals Lead")</f>
        <v>2</v>
      </c>
      <c r="D31" s="27" t="n">
        <f aca="false">COUNTIF(Stakeholders!$I$8:$I$31,"Approvals Lead")-SUMPRODUCT(--(Stakeholders!$I$8:$I$31="Approvals Lead"),--(LEFT(Stakeholders!$J$8:$J$31,4)="MOVE"))</f>
        <v>0</v>
      </c>
      <c r="E31" s="27" t="n">
        <f aca="false">SUMPRODUCT(--(Stakeholders!$I$8:$I$31="Approvals Lead"),--(LEFT(Stakeholders!$J$8:$J$31,4)="MOVE"))</f>
        <v>2</v>
      </c>
      <c r="F31" s="27" t="n">
        <f aca="false">SUMPRODUCT(--(Stakeholders!$I$8:$I$31="Approvals Lead"),--(LEFT(Stakeholders!$J$8:$J$31,4)="MOVE"),--(Stakeholders!$E$8:$E$31&gt;=4),--(Stakeholders!$F$8:$F$31&gt;=4))</f>
        <v>2</v>
      </c>
      <c r="G31" s="23" t="str">
        <f aca="false">IF(COUNTIF(Stakeholders!$I$8:$I$31,"Approvals Lead")=0,"None assigned",IF(SUMPRODUCT(--(Stakeholders!$I$8:$I$31="Approvals Lead"),--(LEFT(Stakeholders!$J$8:$J$31,4)="MOVE"),--(Stakeholders!$E$8:$E$31&gt;=4),--(Stakeholders!$F$8:$F$31&gt;=4))&gt;0,SUMPRODUCT(--(Stakeholders!$I$8:$I$31="Approvals Lead"),--(LEFT(Stakeholders!$J$8:$J$31,4)="MOVE"),--(Stakeholders!$E$8:$E$31&gt;=4),--(Stakeholders!$F$8:$F$31&gt;=4))&amp;" in the quadrant that can stop the project",IF(SUMPRODUCT(--(Stakeholders!$I$8:$I$31="Approvals Lead"),--(LEFT(Stakeholders!$J$8:$J$31,4)="MOVE"))=0,"All at target",SUMPRODUCT(--(Stakeholders!$I$8:$I$31="Approvals Lead"),--(LEFT(Stakeholders!$J$8:$J$31,4)="MOVE"))&amp;" to move, none critical")))</f>
        <v>2 in the quadrant that can stop the project</v>
      </c>
    </row>
    <row r="32" customFormat="false" ht="28.5" hidden="false" customHeight="true" outlineLevel="0" collapsed="false">
      <c r="B32" s="26" t="s">
        <v>34</v>
      </c>
      <c r="C32" s="27" t="n">
        <f aca="false">COUNTIF(Stakeholders!$I$8:$I$31,"Engagement Lead")</f>
        <v>5</v>
      </c>
      <c r="D32" s="27" t="n">
        <f aca="false">COUNTIF(Stakeholders!$I$8:$I$31,"Engagement Lead")-SUMPRODUCT(--(Stakeholders!$I$8:$I$31="Engagement Lead"),--(LEFT(Stakeholders!$J$8:$J$31,4)="MOVE"))</f>
        <v>1</v>
      </c>
      <c r="E32" s="27" t="n">
        <f aca="false">SUMPRODUCT(--(Stakeholders!$I$8:$I$31="Engagement Lead"),--(LEFT(Stakeholders!$J$8:$J$31,4)="MOVE"))</f>
        <v>4</v>
      </c>
      <c r="F32" s="27" t="n">
        <f aca="false">SUMPRODUCT(--(Stakeholders!$I$8:$I$31="Engagement Lead"),--(LEFT(Stakeholders!$J$8:$J$31,4)="MOVE"),--(Stakeholders!$E$8:$E$31&gt;=4),--(Stakeholders!$F$8:$F$31&gt;=4))</f>
        <v>0</v>
      </c>
      <c r="G32" s="23" t="str">
        <f aca="false">IF(COUNTIF(Stakeholders!$I$8:$I$31,"Engagement Lead")=0,"None assigned",IF(SUMPRODUCT(--(Stakeholders!$I$8:$I$31="Engagement Lead"),--(LEFT(Stakeholders!$J$8:$J$31,4)="MOVE"),--(Stakeholders!$E$8:$E$31&gt;=4),--(Stakeholders!$F$8:$F$31&gt;=4))&gt;0,SUMPRODUCT(--(Stakeholders!$I$8:$I$31="Engagement Lead"),--(LEFT(Stakeholders!$J$8:$J$31,4)="MOVE"),--(Stakeholders!$E$8:$E$31&gt;=4),--(Stakeholders!$F$8:$F$31&gt;=4))&amp;" in the quadrant that can stop the project",IF(SUMPRODUCT(--(Stakeholders!$I$8:$I$31="Engagement Lead"),--(LEFT(Stakeholders!$J$8:$J$31,4)="MOVE"))=0,"All at target",SUMPRODUCT(--(Stakeholders!$I$8:$I$31="Engagement Lead"),--(LEFT(Stakeholders!$J$8:$J$31,4)="MOVE"))&amp;" to move, none critical")))</f>
        <v>4 to move, none critical</v>
      </c>
    </row>
    <row r="33" customFormat="false" ht="28.5" hidden="false" customHeight="true" outlineLevel="0" collapsed="false">
      <c r="B33" s="26" t="s">
        <v>35</v>
      </c>
      <c r="C33" s="27" t="n">
        <f aca="false">COUNTIF(Stakeholders!$I$8:$I$31,"Project Director")</f>
        <v>4</v>
      </c>
      <c r="D33" s="27" t="n">
        <f aca="false">COUNTIF(Stakeholders!$I$8:$I$31,"Project Director")-SUMPRODUCT(--(Stakeholders!$I$8:$I$31="Project Director"),--(LEFT(Stakeholders!$J$8:$J$31,4)="MOVE"))</f>
        <v>1</v>
      </c>
      <c r="E33" s="27" t="n">
        <f aca="false">SUMPRODUCT(--(Stakeholders!$I$8:$I$31="Project Director"),--(LEFT(Stakeholders!$J$8:$J$31,4)="MOVE"))</f>
        <v>3</v>
      </c>
      <c r="F33" s="27" t="n">
        <f aca="false">SUMPRODUCT(--(Stakeholders!$I$8:$I$31="Project Director"),--(LEFT(Stakeholders!$J$8:$J$31,4)="MOVE"),--(Stakeholders!$E$8:$E$31&gt;=4),--(Stakeholders!$F$8:$F$31&gt;=4))</f>
        <v>2</v>
      </c>
      <c r="G33" s="23" t="str">
        <f aca="false">IF(COUNTIF(Stakeholders!$I$8:$I$31,"Project Director")=0,"None assigned",IF(SUMPRODUCT(--(Stakeholders!$I$8:$I$31="Project Director"),--(LEFT(Stakeholders!$J$8:$J$31,4)="MOVE"),--(Stakeholders!$E$8:$E$31&gt;=4),--(Stakeholders!$F$8:$F$31&gt;=4))&gt;0,SUMPRODUCT(--(Stakeholders!$I$8:$I$31="Project Director"),--(LEFT(Stakeholders!$J$8:$J$31,4)="MOVE"),--(Stakeholders!$E$8:$E$31&gt;=4),--(Stakeholders!$F$8:$F$31&gt;=4))&amp;" in the quadrant that can stop the project",IF(SUMPRODUCT(--(Stakeholders!$I$8:$I$31="Project Director"),--(LEFT(Stakeholders!$J$8:$J$31,4)="MOVE"))=0,"All at target",SUMPRODUCT(--(Stakeholders!$I$8:$I$31="Project Director"),--(LEFT(Stakeholders!$J$8:$J$31,4)="MOVE"))&amp;" to move, none critical")))</f>
        <v>2 in the quadrant that can stop the project</v>
      </c>
    </row>
    <row r="34" customFormat="false" ht="28.5" hidden="false" customHeight="true" outlineLevel="0" collapsed="false">
      <c r="B34" s="26" t="s">
        <v>36</v>
      </c>
      <c r="C34" s="27" t="n">
        <f aca="false">COUNTIF(Stakeholders!$I$8:$I$31,"Project Manager")</f>
        <v>5</v>
      </c>
      <c r="D34" s="27" t="n">
        <f aca="false">COUNTIF(Stakeholders!$I$8:$I$31,"Project Manager")-SUMPRODUCT(--(Stakeholders!$I$8:$I$31="Project Manager"),--(LEFT(Stakeholders!$J$8:$J$31,4)="MOVE"))</f>
        <v>3</v>
      </c>
      <c r="E34" s="27" t="n">
        <f aca="false">SUMPRODUCT(--(Stakeholders!$I$8:$I$31="Project Manager"),--(LEFT(Stakeholders!$J$8:$J$31,4)="MOVE"))</f>
        <v>2</v>
      </c>
      <c r="F34" s="27" t="n">
        <f aca="false">SUMPRODUCT(--(Stakeholders!$I$8:$I$31="Project Manager"),--(LEFT(Stakeholders!$J$8:$J$31,4)="MOVE"),--(Stakeholders!$E$8:$E$31&gt;=4),--(Stakeholders!$F$8:$F$31&gt;=4))</f>
        <v>0</v>
      </c>
      <c r="G34" s="23" t="str">
        <f aca="false">IF(COUNTIF(Stakeholders!$I$8:$I$31,"Project Manager")=0,"None assigned",IF(SUMPRODUCT(--(Stakeholders!$I$8:$I$31="Project Manager"),--(LEFT(Stakeholders!$J$8:$J$31,4)="MOVE"),--(Stakeholders!$E$8:$E$31&gt;=4),--(Stakeholders!$F$8:$F$31&gt;=4))&gt;0,SUMPRODUCT(--(Stakeholders!$I$8:$I$31="Project Manager"),--(LEFT(Stakeholders!$J$8:$J$31,4)="MOVE"),--(Stakeholders!$E$8:$E$31&gt;=4),--(Stakeholders!$F$8:$F$31&gt;=4))&amp;" in the quadrant that can stop the project",IF(SUMPRODUCT(--(Stakeholders!$I$8:$I$31="Project Manager"),--(LEFT(Stakeholders!$J$8:$J$31,4)="MOVE"))=0,"All at target",SUMPRODUCT(--(Stakeholders!$I$8:$I$31="Project Manager"),--(LEFT(Stakeholders!$J$8:$J$31,4)="MOVE"))&amp;" to move, none critical")))</f>
        <v>2 to move, none critical</v>
      </c>
    </row>
    <row r="35" customFormat="false" ht="28.5" hidden="false" customHeight="true" outlineLevel="0" collapsed="false">
      <c r="B35" s="22" t="s">
        <v>37</v>
      </c>
      <c r="C35" s="22"/>
      <c r="D35" s="22"/>
      <c r="E35" s="22"/>
      <c r="F35" s="22"/>
      <c r="G35" s="22"/>
    </row>
    <row r="37" customFormat="false" ht="18" hidden="false" customHeight="true" outlineLevel="0" collapsed="false">
      <c r="B37" s="28" t="s">
        <v>38</v>
      </c>
      <c r="C37" s="28"/>
      <c r="D37" s="28"/>
      <c r="E37" s="28"/>
      <c r="F37" s="28"/>
      <c r="G37" s="28"/>
    </row>
  </sheetData>
  <mergeCells count="24">
    <mergeCell ref="B1:G1"/>
    <mergeCell ref="B2:G2"/>
    <mergeCell ref="B3:G3"/>
    <mergeCell ref="B4:G4"/>
    <mergeCell ref="B6:C6"/>
    <mergeCell ref="D6:E6"/>
    <mergeCell ref="F6:G6"/>
    <mergeCell ref="B7:C7"/>
    <mergeCell ref="D7:E7"/>
    <mergeCell ref="F7:G7"/>
    <mergeCell ref="B8:C8"/>
    <mergeCell ref="D8:E8"/>
    <mergeCell ref="F8:G8"/>
    <mergeCell ref="B10:G10"/>
    <mergeCell ref="B20:G20"/>
    <mergeCell ref="C21:G21"/>
    <mergeCell ref="C22:G22"/>
    <mergeCell ref="C23:G23"/>
    <mergeCell ref="C24:G24"/>
    <mergeCell ref="B26:G26"/>
    <mergeCell ref="B27:G27"/>
    <mergeCell ref="B29:G29"/>
    <mergeCell ref="B35:G35"/>
    <mergeCell ref="B37:G37"/>
  </mergeCells>
  <conditionalFormatting sqref="B3:G3">
    <cfRule type="expression" priority="2" aboveAverage="0" equalAverage="0" bottom="0" percent="0" rank="0" text="" dxfId="0">
      <formula>LEN($B$3)&gt;0</formula>
    </cfRule>
  </conditionalFormatting>
  <conditionalFormatting sqref="B6:C8">
    <cfRule type="expression" priority="3" aboveAverage="0" equalAverage="0" bottom="0" percent="0" rank="0" text="" dxfId="1">
      <formula>A1&gt;=0</formula>
    </cfRule>
  </conditionalFormatting>
  <conditionalFormatting sqref="D6:E8">
    <cfRule type="expression" priority="4" aboveAverage="0" equalAverage="0" bottom="0" percent="0" rank="0" text="" dxfId="2">
      <formula>SUMPRODUCT(--(LEFT(Stakeholders!$J$8:$J$31,4)="MOVE"))&gt;=COUNTIF(Stakeholders!$B$8:$B$31,"?*")/2</formula>
    </cfRule>
    <cfRule type="expression" priority="5" aboveAverage="0" equalAverage="0" bottom="0" percent="0" rank="0" text="" dxfId="0">
      <formula>SUMPRODUCT(--(LEFT(Stakeholders!$J$8:$J$31,4)="MOVE"))&gt;0</formula>
    </cfRule>
    <cfRule type="expression" priority="6" aboveAverage="0" equalAverage="0" bottom="0" percent="0" rank="0" text="" dxfId="3">
      <formula>SUMPRODUCT(--(LEFT(Stakeholders!$J$8:$J$31,4)="MOVE"))=0</formula>
    </cfRule>
  </conditionalFormatting>
  <conditionalFormatting sqref="F6:G8">
    <cfRule type="expression" priority="7" aboveAverage="0" equalAverage="0" bottom="0" percent="0" rank="0" text="" dxfId="2">
      <formula>SUMPRODUCT(--(Stakeholders!$B$8:$B$31&lt;&gt;""),--((Stakeholders!$G$8:$G$31="Blocker")+(Stakeholders!$G$8:$G$31="Opposed")&gt;0))&gt;=3</formula>
    </cfRule>
    <cfRule type="expression" priority="8" aboveAverage="0" equalAverage="0" bottom="0" percent="0" rank="0" text="" dxfId="0">
      <formula>SUMPRODUCT(--(Stakeholders!$B$8:$B$31&lt;&gt;""),--((Stakeholders!$G$8:$G$31="Blocker")+(Stakeholders!$G$8:$G$31="Opposed")&gt;0))&gt;0</formula>
    </cfRule>
    <cfRule type="expression" priority="9" aboveAverage="0" equalAverage="0" bottom="0" percent="0" rank="0" text="" dxfId="3">
      <formula>SUMPRODUCT(--(Stakeholders!$B$8:$B$31&lt;&gt;""),--((Stakeholders!$G$8:$G$31="Blocker")+(Stakeholders!$G$8:$G$31="Opposed")&gt;0))=0</formula>
    </cfRule>
  </conditionalFormatting>
  <conditionalFormatting sqref="B31:G34">
    <cfRule type="expression" priority="10" aboveAverage="0" equalAverage="0" bottom="0" percent="0" rank="0" text="" dxfId="2">
      <formula>ISNUMBER(SEARCH("can stop the project",$G31))</formula>
    </cfRule>
    <cfRule type="expression" priority="11" aboveAverage="0" equalAverage="0" bottom="0" percent="0" rank="0" text="" dxfId="3">
      <formula>EXACT($G31,"All at target")</formula>
    </cfRule>
    <cfRule type="expression" priority="12" aboveAverage="0" equalAverage="0" bottom="0" percent="0" rank="0" text="" dxfId="0">
      <formula>ISNUMBER(SEARCH("to move, none critical",$G31))</formula>
    </cfRule>
  </conditionalFormatting>
  <hyperlinks>
    <hyperlink ref="B37" r:id="rId1" display="Visit mastt.com"/>
  </hyperlinks>
  <printOptions headings="false" gridLines="false" gridLinesSet="true" horizontalCentered="false" verticalCentered="false"/>
  <pageMargins left="0.3" right="0.3" top="0.4" bottom="0.4" header="0.511811023622047" footer="0.15"/>
  <pageSetup paperSize="9" scale="100" fitToWidth="1" fitToHeight="1"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L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7" topLeftCell="E8" activePane="bottomRight" state="frozen"/>
      <selection pane="topLeft" activeCell="A1" activeCellId="0" sqref="A1"/>
      <selection pane="topRight" activeCell="E1" activeCellId="0" sqref="E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9"/>
    <col collapsed="false" customWidth="true" hidden="false" outlineLevel="0" max="3" min="3" style="0" width="22"/>
    <col collapsed="false" customWidth="true" hidden="false" outlineLevel="0" max="4" min="4" style="0" width="21"/>
    <col collapsed="false" customWidth="true" hidden="false" outlineLevel="0" max="6" min="5" style="0" width="9"/>
    <col collapsed="false" customWidth="true" hidden="false" outlineLevel="0" max="8" min="7" style="0" width="13"/>
    <col collapsed="false" customWidth="true" hidden="false" outlineLevel="0" max="10" min="9" style="0" width="21"/>
    <col collapsed="false" customWidth="true" hidden="true" outlineLevel="0" max="12" min="11" style="0" width="6"/>
  </cols>
  <sheetData>
    <row r="1" customFormat="false" ht="33.75" hidden="false" customHeight="true" outlineLevel="0" collapsed="false">
      <c r="B1" s="1" t="s">
        <v>0</v>
      </c>
      <c r="C1" s="1"/>
      <c r="D1" s="1"/>
      <c r="E1" s="1"/>
      <c r="F1" s="1"/>
      <c r="G1" s="1"/>
      <c r="H1" s="1"/>
      <c r="I1" s="1"/>
      <c r="J1" s="1"/>
    </row>
    <row r="2" customFormat="false" ht="4.5" hidden="false" customHeight="true" outlineLevel="0" collapsed="false">
      <c r="B2" s="2"/>
      <c r="C2" s="2"/>
      <c r="D2" s="2"/>
      <c r="E2" s="2"/>
      <c r="F2" s="2"/>
      <c r="G2" s="2"/>
      <c r="H2" s="2"/>
      <c r="I2" s="2"/>
      <c r="J2" s="2"/>
    </row>
    <row r="3" customFormat="false" ht="16.5" hidden="false" customHeight="true" outlineLevel="0" collapsed="false">
      <c r="B3" s="3" t="str">
        <f aca="false">""</f>
        <v/>
      </c>
      <c r="C3" s="3"/>
      <c r="D3" s="3"/>
      <c r="E3" s="3"/>
      <c r="F3" s="3"/>
      <c r="G3" s="3"/>
      <c r="H3" s="3"/>
      <c r="I3" s="3"/>
      <c r="J3" s="3"/>
    </row>
    <row r="4" customFormat="false" ht="25.5" hidden="false" customHeight="true" outlineLevel="0" collapsed="false">
      <c r="B4" s="4" t="s">
        <v>39</v>
      </c>
      <c r="C4" s="4"/>
      <c r="D4" s="4"/>
      <c r="E4" s="4"/>
      <c r="F4" s="4"/>
      <c r="G4" s="4"/>
      <c r="H4" s="4"/>
      <c r="I4" s="4"/>
      <c r="J4" s="4"/>
    </row>
    <row r="6" customFormat="false" ht="21.75" hidden="false" customHeight="true" outlineLevel="0" collapsed="false">
      <c r="B6" s="8" t="s">
        <v>40</v>
      </c>
      <c r="C6" s="8"/>
      <c r="D6" s="8"/>
      <c r="E6" s="8"/>
      <c r="F6" s="8"/>
      <c r="G6" s="8"/>
      <c r="H6" s="8"/>
      <c r="I6" s="8"/>
      <c r="J6" s="8"/>
    </row>
    <row r="7" customFormat="false" ht="34.5" hidden="false" customHeight="true" outlineLevel="0" collapsed="false">
      <c r="B7" s="29" t="s">
        <v>41</v>
      </c>
      <c r="C7" s="29" t="s">
        <v>42</v>
      </c>
      <c r="D7" s="29" t="s">
        <v>43</v>
      </c>
      <c r="E7" s="29" t="s">
        <v>44</v>
      </c>
      <c r="F7" s="29" t="s">
        <v>45</v>
      </c>
      <c r="G7" s="29" t="s">
        <v>46</v>
      </c>
      <c r="H7" s="29" t="s">
        <v>47</v>
      </c>
      <c r="I7" s="29" t="s">
        <v>27</v>
      </c>
      <c r="J7" s="29" t="s">
        <v>48</v>
      </c>
    </row>
    <row r="8" customFormat="false" ht="15" hidden="false" customHeight="false" outlineLevel="0" collapsed="false">
      <c r="B8" s="30" t="s">
        <v>49</v>
      </c>
      <c r="C8" s="30" t="s">
        <v>50</v>
      </c>
      <c r="D8" s="30" t="s">
        <v>51</v>
      </c>
      <c r="E8" s="31" t="n">
        <v>5</v>
      </c>
      <c r="F8" s="31" t="n">
        <v>3</v>
      </c>
      <c r="G8" s="32" t="s">
        <v>52</v>
      </c>
      <c r="H8" s="32" t="s">
        <v>53</v>
      </c>
      <c r="I8" s="33" t="s">
        <v>35</v>
      </c>
      <c r="J8" s="23" t="str">
        <f aca="false">IF(OR($B8="",$G8="",$H8=""),"",IFERROR(IF(MATCH($H8,Reference!$F$6:$F$10,0)-MATCH($G8,Reference!$F$6:$F$10,0)&gt;0,"MOVE +"&amp;(MATCH($H8,Reference!$F$6:$F$10,0)-MATCH($G8,Reference!$F$6:$F$10,0))&amp;" steps",IF(MATCH($H8,Reference!$F$6:$F$10,0)-MATCH($G8,Reference!$F$6:$F$10,0)&lt;0,"Ahead of target","At target")),"?"))</f>
        <v>MOVE +1 steps</v>
      </c>
      <c r="K8" s="34" t="n">
        <f aca="false">IF(OR($B8="",$E8="",$F8=""),"",COUNTIFS($E$8:$E8,$E8,$F$8:$F8,$F8))</f>
        <v>1</v>
      </c>
      <c r="L8" s="34" t="n">
        <f aca="false">IF($B8="","",ROW()-8+1)</f>
        <v>1</v>
      </c>
    </row>
    <row r="9" customFormat="false" ht="15" hidden="false" customHeight="false" outlineLevel="0" collapsed="false">
      <c r="B9" s="30" t="s">
        <v>54</v>
      </c>
      <c r="C9" s="30" t="s">
        <v>50</v>
      </c>
      <c r="D9" s="30" t="s">
        <v>55</v>
      </c>
      <c r="E9" s="31" t="n">
        <v>5</v>
      </c>
      <c r="F9" s="31" t="n">
        <v>2</v>
      </c>
      <c r="G9" s="32" t="s">
        <v>53</v>
      </c>
      <c r="H9" s="32" t="s">
        <v>53</v>
      </c>
      <c r="I9" s="33" t="s">
        <v>35</v>
      </c>
      <c r="J9" s="23" t="str">
        <f aca="false">IF(OR($B9="",$G9="",$H9=""),"",IFERROR(IF(MATCH($H9,Reference!$F$6:$F$10,0)-MATCH($G9,Reference!$F$6:$F$10,0)&gt;0,"MOVE +"&amp;(MATCH($H9,Reference!$F$6:$F$10,0)-MATCH($G9,Reference!$F$6:$F$10,0))&amp;" steps",IF(MATCH($H9,Reference!$F$6:$F$10,0)-MATCH($G9,Reference!$F$6:$F$10,0)&lt;0,"Ahead of target","At target")),"?"))</f>
        <v>At target</v>
      </c>
      <c r="K9" s="34" t="n">
        <f aca="false">IF(OR($B9="",$E9="",$F9=""),"",COUNTIFS($E$8:$E9,$E9,$F$8:$F9,$F9))</f>
        <v>1</v>
      </c>
      <c r="L9" s="34" t="n">
        <f aca="false">IF($B9="","",ROW()-8+1)</f>
        <v>2</v>
      </c>
    </row>
    <row r="10" customFormat="false" ht="15" hidden="false" customHeight="false" outlineLevel="0" collapsed="false">
      <c r="B10" s="30" t="s">
        <v>56</v>
      </c>
      <c r="C10" s="30" t="s">
        <v>57</v>
      </c>
      <c r="D10" s="30" t="s">
        <v>58</v>
      </c>
      <c r="E10" s="31" t="n">
        <v>4</v>
      </c>
      <c r="F10" s="31" t="n">
        <v>5</v>
      </c>
      <c r="G10" s="32" t="s">
        <v>59</v>
      </c>
      <c r="H10" s="32" t="s">
        <v>52</v>
      </c>
      <c r="I10" s="33" t="s">
        <v>33</v>
      </c>
      <c r="J10" s="23" t="str">
        <f aca="false">IF(OR($B10="",$G10="",$H10=""),"",IFERROR(IF(MATCH($H10,Reference!$F$6:$F$10,0)-MATCH($G10,Reference!$F$6:$F$10,0)&gt;0,"MOVE +"&amp;(MATCH($H10,Reference!$F$6:$F$10,0)-MATCH($G10,Reference!$F$6:$F$10,0))&amp;" steps",IF(MATCH($H10,Reference!$F$6:$F$10,0)-MATCH($G10,Reference!$F$6:$F$10,0)&lt;0,"Ahead of target","At target")),"?"))</f>
        <v>MOVE +1 steps</v>
      </c>
      <c r="K10" s="34" t="n">
        <f aca="false">IF(OR($B10="",$E10="",$F10=""),"",COUNTIFS($E$8:$E10,$E10,$F$8:$F10,$F10))</f>
        <v>1</v>
      </c>
      <c r="L10" s="34" t="n">
        <f aca="false">IF($B10="","",ROW()-8+1)</f>
        <v>3</v>
      </c>
    </row>
    <row r="11" customFormat="false" ht="25.35" hidden="false" customHeight="false" outlineLevel="0" collapsed="false">
      <c r="B11" s="30" t="s">
        <v>60</v>
      </c>
      <c r="C11" s="30" t="s">
        <v>61</v>
      </c>
      <c r="D11" s="30" t="s">
        <v>62</v>
      </c>
      <c r="E11" s="31" t="n">
        <v>2</v>
      </c>
      <c r="F11" s="31" t="n">
        <v>5</v>
      </c>
      <c r="G11" s="32" t="s">
        <v>63</v>
      </c>
      <c r="H11" s="32" t="s">
        <v>52</v>
      </c>
      <c r="I11" s="33" t="s">
        <v>34</v>
      </c>
      <c r="J11" s="23" t="str">
        <f aca="false">IF(OR($B11="",$G11="",$H11=""),"",IFERROR(IF(MATCH($H11,Reference!$F$6:$F$10,0)-MATCH($G11,Reference!$F$6:$F$10,0)&gt;0,"MOVE +"&amp;(MATCH($H11,Reference!$F$6:$F$10,0)-MATCH($G11,Reference!$F$6:$F$10,0))&amp;" steps",IF(MATCH($H11,Reference!$F$6:$F$10,0)-MATCH($G11,Reference!$F$6:$F$10,0)&lt;0,"Ahead of target","At target")),"?"))</f>
        <v>MOVE +2 steps</v>
      </c>
      <c r="K11" s="34" t="n">
        <f aca="false">IF(OR($B11="",$E11="",$F11=""),"",COUNTIFS($E$8:$E11,$E11,$F$8:$F11,$F11))</f>
        <v>1</v>
      </c>
      <c r="L11" s="34" t="n">
        <f aca="false">IF($B11="","",ROW()-8+1)</f>
        <v>4</v>
      </c>
    </row>
    <row r="12" customFormat="false" ht="15" hidden="false" customHeight="false" outlineLevel="0" collapsed="false">
      <c r="B12" s="30" t="s">
        <v>64</v>
      </c>
      <c r="C12" s="30" t="s">
        <v>65</v>
      </c>
      <c r="D12" s="30" t="s">
        <v>66</v>
      </c>
      <c r="E12" s="31" t="n">
        <v>4</v>
      </c>
      <c r="F12" s="31" t="n">
        <v>4</v>
      </c>
      <c r="G12" s="32" t="s">
        <v>52</v>
      </c>
      <c r="H12" s="32" t="s">
        <v>53</v>
      </c>
      <c r="I12" s="33" t="s">
        <v>33</v>
      </c>
      <c r="J12" s="23" t="str">
        <f aca="false">IF(OR($B12="",$G12="",$H12=""),"",IFERROR(IF(MATCH($H12,Reference!$F$6:$F$10,0)-MATCH($G12,Reference!$F$6:$F$10,0)&gt;0,"MOVE +"&amp;(MATCH($H12,Reference!$F$6:$F$10,0)-MATCH($G12,Reference!$F$6:$F$10,0))&amp;" steps",IF(MATCH($H12,Reference!$F$6:$F$10,0)-MATCH($G12,Reference!$F$6:$F$10,0)&lt;0,"Ahead of target","At target")),"?"))</f>
        <v>MOVE +1 steps</v>
      </c>
      <c r="K12" s="34" t="n">
        <f aca="false">IF(OR($B12="",$E12="",$F12=""),"",COUNTIFS($E$8:$E12,$E12,$F$8:$F12,$F12))</f>
        <v>1</v>
      </c>
      <c r="L12" s="34" t="n">
        <f aca="false">IF($B12="","",ROW()-8+1)</f>
        <v>5</v>
      </c>
    </row>
    <row r="13" customFormat="false" ht="15" hidden="false" customHeight="false" outlineLevel="0" collapsed="false">
      <c r="B13" s="30" t="s">
        <v>67</v>
      </c>
      <c r="C13" s="30" t="s">
        <v>68</v>
      </c>
      <c r="D13" s="30" t="s">
        <v>69</v>
      </c>
      <c r="E13" s="31" t="n">
        <v>2</v>
      </c>
      <c r="F13" s="31" t="n">
        <v>5</v>
      </c>
      <c r="G13" s="32" t="s">
        <v>59</v>
      </c>
      <c r="H13" s="32" t="s">
        <v>52</v>
      </c>
      <c r="I13" s="33" t="s">
        <v>34</v>
      </c>
      <c r="J13" s="23" t="str">
        <f aca="false">IF(OR($B13="",$G13="",$H13=""),"",IFERROR(IF(MATCH($H13,Reference!$F$6:$F$10,0)-MATCH($G13,Reference!$F$6:$F$10,0)&gt;0,"MOVE +"&amp;(MATCH($H13,Reference!$F$6:$F$10,0)-MATCH($G13,Reference!$F$6:$F$10,0))&amp;" steps",IF(MATCH($H13,Reference!$F$6:$F$10,0)-MATCH($G13,Reference!$F$6:$F$10,0)&lt;0,"Ahead of target","At target")),"?"))</f>
        <v>MOVE +1 steps</v>
      </c>
      <c r="K13" s="34" t="n">
        <f aca="false">IF(OR($B13="",$E13="",$F13=""),"",COUNTIFS($E$8:$E13,$E13,$F$8:$F13,$F13))</f>
        <v>2</v>
      </c>
      <c r="L13" s="34" t="n">
        <f aca="false">IF($B13="","",ROW()-8+1)</f>
        <v>6</v>
      </c>
    </row>
    <row r="14" customFormat="false" ht="15" hidden="false" customHeight="false" outlineLevel="0" collapsed="false">
      <c r="B14" s="30" t="s">
        <v>70</v>
      </c>
      <c r="C14" s="30" t="s">
        <v>71</v>
      </c>
      <c r="D14" s="30" t="s">
        <v>72</v>
      </c>
      <c r="E14" s="31" t="n">
        <v>3</v>
      </c>
      <c r="F14" s="31" t="n">
        <v>2</v>
      </c>
      <c r="G14" s="32" t="s">
        <v>52</v>
      </c>
      <c r="H14" s="32" t="s">
        <v>53</v>
      </c>
      <c r="I14" s="33" t="s">
        <v>36</v>
      </c>
      <c r="J14" s="23" t="str">
        <f aca="false">IF(OR($B14="",$G14="",$H14=""),"",IFERROR(IF(MATCH($H14,Reference!$F$6:$F$10,0)-MATCH($G14,Reference!$F$6:$F$10,0)&gt;0,"MOVE +"&amp;(MATCH($H14,Reference!$F$6:$F$10,0)-MATCH($G14,Reference!$F$6:$F$10,0))&amp;" steps",IF(MATCH($H14,Reference!$F$6:$F$10,0)-MATCH($G14,Reference!$F$6:$F$10,0)&lt;0,"Ahead of target","At target")),"?"))</f>
        <v>MOVE +1 steps</v>
      </c>
      <c r="K14" s="34" t="n">
        <f aca="false">IF(OR($B14="",$E14="",$F14=""),"",COUNTIFS($E$8:$E14,$E14,$F$8:$F14,$F14))</f>
        <v>1</v>
      </c>
      <c r="L14" s="34" t="n">
        <f aca="false">IF($B14="","",ROW()-8+1)</f>
        <v>7</v>
      </c>
    </row>
    <row r="15" customFormat="false" ht="15" hidden="false" customHeight="false" outlineLevel="0" collapsed="false">
      <c r="B15" s="30" t="s">
        <v>73</v>
      </c>
      <c r="C15" s="30" t="s">
        <v>74</v>
      </c>
      <c r="D15" s="30" t="s">
        <v>75</v>
      </c>
      <c r="E15" s="31" t="n">
        <v>5</v>
      </c>
      <c r="F15" s="31" t="n">
        <v>4</v>
      </c>
      <c r="G15" s="32" t="s">
        <v>53</v>
      </c>
      <c r="H15" s="32" t="s">
        <v>76</v>
      </c>
      <c r="I15" s="33" t="s">
        <v>35</v>
      </c>
      <c r="J15" s="23" t="str">
        <f aca="false">IF(OR($B15="",$G15="",$H15=""),"",IFERROR(IF(MATCH($H15,Reference!$F$6:$F$10,0)-MATCH($G15,Reference!$F$6:$F$10,0)&gt;0,"MOVE +"&amp;(MATCH($H15,Reference!$F$6:$F$10,0)-MATCH($G15,Reference!$F$6:$F$10,0))&amp;" steps",IF(MATCH($H15,Reference!$F$6:$F$10,0)-MATCH($G15,Reference!$F$6:$F$10,0)&lt;0,"Ahead of target","At target")),"?"))</f>
        <v>MOVE +1 steps</v>
      </c>
      <c r="K15" s="34" t="n">
        <f aca="false">IF(OR($B15="",$E15="",$F15=""),"",COUNTIFS($E$8:$E15,$E15,$F$8:$F15,$F15))</f>
        <v>1</v>
      </c>
      <c r="L15" s="34" t="n">
        <f aca="false">IF($B15="","",ROW()-8+1)</f>
        <v>8</v>
      </c>
    </row>
    <row r="16" customFormat="false" ht="15" hidden="false" customHeight="false" outlineLevel="0" collapsed="false">
      <c r="B16" s="30" t="s">
        <v>77</v>
      </c>
      <c r="C16" s="30" t="s">
        <v>78</v>
      </c>
      <c r="D16" s="30" t="s">
        <v>79</v>
      </c>
      <c r="E16" s="31" t="n">
        <v>2</v>
      </c>
      <c r="F16" s="31" t="n">
        <v>4</v>
      </c>
      <c r="G16" s="32" t="s">
        <v>52</v>
      </c>
      <c r="H16" s="32" t="s">
        <v>53</v>
      </c>
      <c r="I16" s="33" t="s">
        <v>34</v>
      </c>
      <c r="J16" s="23" t="str">
        <f aca="false">IF(OR($B16="",$G16="",$H16=""),"",IFERROR(IF(MATCH($H16,Reference!$F$6:$F$10,0)-MATCH($G16,Reference!$F$6:$F$10,0)&gt;0,"MOVE +"&amp;(MATCH($H16,Reference!$F$6:$F$10,0)-MATCH($G16,Reference!$F$6:$F$10,0))&amp;" steps",IF(MATCH($H16,Reference!$F$6:$F$10,0)-MATCH($G16,Reference!$F$6:$F$10,0)&lt;0,"Ahead of target","At target")),"?"))</f>
        <v>MOVE +1 steps</v>
      </c>
      <c r="K16" s="34" t="n">
        <f aca="false">IF(OR($B16="",$E16="",$F16=""),"",COUNTIFS($E$8:$E16,$E16,$F$8:$F16,$F16))</f>
        <v>1</v>
      </c>
      <c r="L16" s="34" t="n">
        <f aca="false">IF($B16="","",ROW()-8+1)</f>
        <v>9</v>
      </c>
    </row>
    <row r="17" customFormat="false" ht="15" hidden="false" customHeight="false" outlineLevel="0" collapsed="false">
      <c r="B17" s="30" t="s">
        <v>80</v>
      </c>
      <c r="C17" s="30" t="s">
        <v>81</v>
      </c>
      <c r="D17" s="30" t="s">
        <v>82</v>
      </c>
      <c r="E17" s="31" t="n">
        <v>3</v>
      </c>
      <c r="F17" s="31" t="n">
        <v>5</v>
      </c>
      <c r="G17" s="32" t="s">
        <v>76</v>
      </c>
      <c r="H17" s="32" t="s">
        <v>76</v>
      </c>
      <c r="I17" s="33" t="s">
        <v>36</v>
      </c>
      <c r="J17" s="23" t="str">
        <f aca="false">IF(OR($B17="",$G17="",$H17=""),"",IFERROR(IF(MATCH($H17,Reference!$F$6:$F$10,0)-MATCH($G17,Reference!$F$6:$F$10,0)&gt;0,"MOVE +"&amp;(MATCH($H17,Reference!$F$6:$F$10,0)-MATCH($G17,Reference!$F$6:$F$10,0))&amp;" steps",IF(MATCH($H17,Reference!$F$6:$F$10,0)-MATCH($G17,Reference!$F$6:$F$10,0)&lt;0,"Ahead of target","At target")),"?"))</f>
        <v>At target</v>
      </c>
      <c r="K17" s="34" t="n">
        <f aca="false">IF(OR($B17="",$E17="",$F17=""),"",COUNTIFS($E$8:$E17,$E17,$F$8:$F17,$F17))</f>
        <v>1</v>
      </c>
      <c r="L17" s="34" t="n">
        <f aca="false">IF($B17="","",ROW()-8+1)</f>
        <v>10</v>
      </c>
    </row>
    <row r="18" customFormat="false" ht="15" hidden="false" customHeight="false" outlineLevel="0" collapsed="false">
      <c r="B18" s="30" t="s">
        <v>83</v>
      </c>
      <c r="C18" s="30" t="s">
        <v>84</v>
      </c>
      <c r="D18" s="30" t="s">
        <v>85</v>
      </c>
      <c r="E18" s="31" t="n">
        <v>3</v>
      </c>
      <c r="F18" s="31" t="n">
        <v>4</v>
      </c>
      <c r="G18" s="32" t="s">
        <v>53</v>
      </c>
      <c r="H18" s="32" t="s">
        <v>53</v>
      </c>
      <c r="I18" s="33" t="s">
        <v>36</v>
      </c>
      <c r="J18" s="23" t="str">
        <f aca="false">IF(OR($B18="",$G18="",$H18=""),"",IFERROR(IF(MATCH($H18,Reference!$F$6:$F$10,0)-MATCH($G18,Reference!$F$6:$F$10,0)&gt;0,"MOVE +"&amp;(MATCH($H18,Reference!$F$6:$F$10,0)-MATCH($G18,Reference!$F$6:$F$10,0))&amp;" steps",IF(MATCH($H18,Reference!$F$6:$F$10,0)-MATCH($G18,Reference!$F$6:$F$10,0)&lt;0,"Ahead of target","At target")),"?"))</f>
        <v>At target</v>
      </c>
      <c r="K18" s="34" t="n">
        <f aca="false">IF(OR($B18="",$E18="",$F18=""),"",COUNTIFS($E$8:$E18,$E18,$F$8:$F18,$F18))</f>
        <v>1</v>
      </c>
      <c r="L18" s="34" t="n">
        <f aca="false">IF($B18="","",ROW()-8+1)</f>
        <v>11</v>
      </c>
    </row>
    <row r="19" customFormat="false" ht="15" hidden="false" customHeight="false" outlineLevel="0" collapsed="false">
      <c r="B19" s="30" t="s">
        <v>86</v>
      </c>
      <c r="C19" s="30" t="s">
        <v>87</v>
      </c>
      <c r="D19" s="30" t="s">
        <v>88</v>
      </c>
      <c r="E19" s="31" t="n">
        <v>3</v>
      </c>
      <c r="F19" s="31" t="n">
        <v>2</v>
      </c>
      <c r="G19" s="32" t="s">
        <v>52</v>
      </c>
      <c r="H19" s="32" t="s">
        <v>53</v>
      </c>
      <c r="I19" s="33" t="s">
        <v>36</v>
      </c>
      <c r="J19" s="23" t="str">
        <f aca="false">IF(OR($B19="",$G19="",$H19=""),"",IFERROR(IF(MATCH($H19,Reference!$F$6:$F$10,0)-MATCH($G19,Reference!$F$6:$F$10,0)&gt;0,"MOVE +"&amp;(MATCH($H19,Reference!$F$6:$F$10,0)-MATCH($G19,Reference!$F$6:$F$10,0))&amp;" steps",IF(MATCH($H19,Reference!$F$6:$F$10,0)-MATCH($G19,Reference!$F$6:$F$10,0)&lt;0,"Ahead of target","At target")),"?"))</f>
        <v>MOVE +1 steps</v>
      </c>
      <c r="K19" s="34" t="n">
        <f aca="false">IF(OR($B19="",$E19="",$F19=""),"",COUNTIFS($E$8:$E19,$E19,$F$8:$F19,$F19))</f>
        <v>2</v>
      </c>
      <c r="L19" s="34" t="n">
        <f aca="false">IF($B19="","",ROW()-8+1)</f>
        <v>12</v>
      </c>
    </row>
    <row r="20" customFormat="false" ht="15" hidden="false" customHeight="false" outlineLevel="0" collapsed="false">
      <c r="B20" s="30" t="s">
        <v>89</v>
      </c>
      <c r="C20" s="30" t="s">
        <v>90</v>
      </c>
      <c r="D20" s="30" t="s">
        <v>91</v>
      </c>
      <c r="E20" s="31" t="n">
        <v>2</v>
      </c>
      <c r="F20" s="31" t="n">
        <v>3</v>
      </c>
      <c r="G20" s="32" t="s">
        <v>52</v>
      </c>
      <c r="H20" s="32" t="s">
        <v>52</v>
      </c>
      <c r="I20" s="33" t="s">
        <v>34</v>
      </c>
      <c r="J20" s="23" t="str">
        <f aca="false">IF(OR($B20="",$G20="",$H20=""),"",IFERROR(IF(MATCH($H20,Reference!$F$6:$F$10,0)-MATCH($G20,Reference!$F$6:$F$10,0)&gt;0,"MOVE +"&amp;(MATCH($H20,Reference!$F$6:$F$10,0)-MATCH($G20,Reference!$F$6:$F$10,0))&amp;" steps",IF(MATCH($H20,Reference!$F$6:$F$10,0)-MATCH($G20,Reference!$F$6:$F$10,0)&lt;0,"Ahead of target","At target")),"?"))</f>
        <v>At target</v>
      </c>
      <c r="K20" s="34" t="n">
        <f aca="false">IF(OR($B20="",$E20="",$F20=""),"",COUNTIFS($E$8:$E20,$E20,$F$8:$F20,$F20))</f>
        <v>1</v>
      </c>
      <c r="L20" s="34" t="n">
        <f aca="false">IF($B20="","",ROW()-8+1)</f>
        <v>13</v>
      </c>
    </row>
    <row r="21" customFormat="false" ht="15" hidden="false" customHeight="false" outlineLevel="0" collapsed="false">
      <c r="B21" s="30" t="s">
        <v>92</v>
      </c>
      <c r="C21" s="30" t="s">
        <v>93</v>
      </c>
      <c r="D21" s="30" t="s">
        <v>27</v>
      </c>
      <c r="E21" s="31" t="n">
        <v>4</v>
      </c>
      <c r="F21" s="31" t="n">
        <v>5</v>
      </c>
      <c r="G21" s="32" t="s">
        <v>63</v>
      </c>
      <c r="H21" s="32" t="s">
        <v>52</v>
      </c>
      <c r="I21" s="33" t="s">
        <v>35</v>
      </c>
      <c r="J21" s="23" t="str">
        <f aca="false">IF(OR($B21="",$G21="",$H21=""),"",IFERROR(IF(MATCH($H21,Reference!$F$6:$F$10,0)-MATCH($G21,Reference!$F$6:$F$10,0)&gt;0,"MOVE +"&amp;(MATCH($H21,Reference!$F$6:$F$10,0)-MATCH($G21,Reference!$F$6:$F$10,0))&amp;" steps",IF(MATCH($H21,Reference!$F$6:$F$10,0)-MATCH($G21,Reference!$F$6:$F$10,0)&lt;0,"Ahead of target","At target")),"?"))</f>
        <v>MOVE +2 steps</v>
      </c>
      <c r="K21" s="34" t="n">
        <f aca="false">IF(OR($B21="",$E21="",$F21=""),"",COUNTIFS($E$8:$E21,$E21,$F$8:$F21,$F21))</f>
        <v>2</v>
      </c>
      <c r="L21" s="34" t="n">
        <f aca="false">IF($B21="","",ROW()-8+1)</f>
        <v>14</v>
      </c>
    </row>
    <row r="22" customFormat="false" ht="15" hidden="false" customHeight="false" outlineLevel="0" collapsed="false">
      <c r="B22" s="30" t="s">
        <v>94</v>
      </c>
      <c r="C22" s="30" t="s">
        <v>95</v>
      </c>
      <c r="D22" s="30" t="s">
        <v>96</v>
      </c>
      <c r="E22" s="31" t="n">
        <v>3</v>
      </c>
      <c r="F22" s="31" t="n">
        <v>1</v>
      </c>
      <c r="G22" s="32" t="s">
        <v>52</v>
      </c>
      <c r="H22" s="32" t="s">
        <v>52</v>
      </c>
      <c r="I22" s="33" t="s">
        <v>36</v>
      </c>
      <c r="J22" s="23" t="str">
        <f aca="false">IF(OR($B22="",$G22="",$H22=""),"",IFERROR(IF(MATCH($H22,Reference!$F$6:$F$10,0)-MATCH($G22,Reference!$F$6:$F$10,0)&gt;0,"MOVE +"&amp;(MATCH($H22,Reference!$F$6:$F$10,0)-MATCH($G22,Reference!$F$6:$F$10,0))&amp;" steps",IF(MATCH($H22,Reference!$F$6:$F$10,0)-MATCH($G22,Reference!$F$6:$F$10,0)&lt;0,"Ahead of target","At target")),"?"))</f>
        <v>At target</v>
      </c>
      <c r="K22" s="34" t="n">
        <f aca="false">IF(OR($B22="",$E22="",$F22=""),"",COUNTIFS($E$8:$E22,$E22,$F$8:$F22,$F22))</f>
        <v>1</v>
      </c>
      <c r="L22" s="34" t="n">
        <f aca="false">IF($B22="","",ROW()-8+1)</f>
        <v>15</v>
      </c>
    </row>
    <row r="23" customFormat="false" ht="15" hidden="false" customHeight="false" outlineLevel="0" collapsed="false">
      <c r="B23" s="30" t="s">
        <v>97</v>
      </c>
      <c r="C23" s="30" t="s">
        <v>98</v>
      </c>
      <c r="D23" s="30" t="s">
        <v>99</v>
      </c>
      <c r="E23" s="31" t="n">
        <v>2</v>
      </c>
      <c r="F23" s="31" t="n">
        <v>4</v>
      </c>
      <c r="G23" s="32" t="s">
        <v>52</v>
      </c>
      <c r="H23" s="32" t="s">
        <v>53</v>
      </c>
      <c r="I23" s="33" t="s">
        <v>34</v>
      </c>
      <c r="J23" s="23" t="str">
        <f aca="false">IF(OR($B23="",$G23="",$H23=""),"",IFERROR(IF(MATCH($H23,Reference!$F$6:$F$10,0)-MATCH($G23,Reference!$F$6:$F$10,0)&gt;0,"MOVE +"&amp;(MATCH($H23,Reference!$F$6:$F$10,0)-MATCH($G23,Reference!$F$6:$F$10,0))&amp;" steps",IF(MATCH($H23,Reference!$F$6:$F$10,0)-MATCH($G23,Reference!$F$6:$F$10,0)&lt;0,"Ahead of target","At target")),"?"))</f>
        <v>MOVE +1 steps</v>
      </c>
      <c r="K23" s="34" t="n">
        <f aca="false">IF(OR($B23="",$E23="",$F23=""),"",COUNTIFS($E$8:$E23,$E23,$F$8:$F23,$F23))</f>
        <v>2</v>
      </c>
      <c r="L23" s="34" t="n">
        <f aca="false">IF($B23="","",ROW()-8+1)</f>
        <v>16</v>
      </c>
    </row>
    <row r="24" customFormat="false" ht="15" hidden="false" customHeight="false" outlineLevel="0" collapsed="false">
      <c r="B24" s="30"/>
      <c r="C24" s="30"/>
      <c r="D24" s="30"/>
      <c r="E24" s="31"/>
      <c r="F24" s="31"/>
      <c r="G24" s="32"/>
      <c r="H24" s="32"/>
      <c r="I24" s="33"/>
      <c r="J24" s="23" t="str">
        <f aca="false">IF(OR($B24="",$G24="",$H24=""),"",IFERROR(IF(MATCH($H24,Reference!$F$6:$F$10,0)-MATCH($G24,Reference!$F$6:$F$10,0)&gt;0,"MOVE +"&amp;(MATCH($H24,Reference!$F$6:$F$10,0)-MATCH($G24,Reference!$F$6:$F$10,0))&amp;" steps",IF(MATCH($H24,Reference!$F$6:$F$10,0)-MATCH($G24,Reference!$F$6:$F$10,0)&lt;0,"Ahead of target","At target")),"?"))</f>
        <v/>
      </c>
      <c r="K24" s="34" t="str">
        <f aca="false">IF(OR($B24="",$E24="",$F24=""),"",COUNTIFS($E$8:$E24,$E24,$F$8:$F24,$F24))</f>
        <v/>
      </c>
      <c r="L24" s="34" t="str">
        <f aca="false">IF($B24="","",ROW()-8+1)</f>
        <v/>
      </c>
    </row>
    <row r="25" customFormat="false" ht="15" hidden="false" customHeight="false" outlineLevel="0" collapsed="false">
      <c r="B25" s="30"/>
      <c r="C25" s="30"/>
      <c r="D25" s="30"/>
      <c r="E25" s="31"/>
      <c r="F25" s="31"/>
      <c r="G25" s="32"/>
      <c r="H25" s="32"/>
      <c r="I25" s="33"/>
      <c r="J25" s="23" t="str">
        <f aca="false">IF(OR($B25="",$G25="",$H25=""),"",IFERROR(IF(MATCH($H25,Reference!$F$6:$F$10,0)-MATCH($G25,Reference!$F$6:$F$10,0)&gt;0,"MOVE +"&amp;(MATCH($H25,Reference!$F$6:$F$10,0)-MATCH($G25,Reference!$F$6:$F$10,0))&amp;" steps",IF(MATCH($H25,Reference!$F$6:$F$10,0)-MATCH($G25,Reference!$F$6:$F$10,0)&lt;0,"Ahead of target","At target")),"?"))</f>
        <v/>
      </c>
      <c r="K25" s="34" t="str">
        <f aca="false">IF(OR($B25="",$E25="",$F25=""),"",COUNTIFS($E$8:$E25,$E25,$F$8:$F25,$F25))</f>
        <v/>
      </c>
      <c r="L25" s="34" t="str">
        <f aca="false">IF($B25="","",ROW()-8+1)</f>
        <v/>
      </c>
    </row>
    <row r="26" customFormat="false" ht="15" hidden="false" customHeight="false" outlineLevel="0" collapsed="false">
      <c r="B26" s="30"/>
      <c r="C26" s="30"/>
      <c r="D26" s="30"/>
      <c r="E26" s="31"/>
      <c r="F26" s="31"/>
      <c r="G26" s="32"/>
      <c r="H26" s="32"/>
      <c r="I26" s="33"/>
      <c r="J26" s="23" t="str">
        <f aca="false">IF(OR($B26="",$G26="",$H26=""),"",IFERROR(IF(MATCH($H26,Reference!$F$6:$F$10,0)-MATCH($G26,Reference!$F$6:$F$10,0)&gt;0,"MOVE +"&amp;(MATCH($H26,Reference!$F$6:$F$10,0)-MATCH($G26,Reference!$F$6:$F$10,0))&amp;" steps",IF(MATCH($H26,Reference!$F$6:$F$10,0)-MATCH($G26,Reference!$F$6:$F$10,0)&lt;0,"Ahead of target","At target")),"?"))</f>
        <v/>
      </c>
      <c r="K26" s="34" t="str">
        <f aca="false">IF(OR($B26="",$E26="",$F26=""),"",COUNTIFS($E$8:$E26,$E26,$F$8:$F26,$F26))</f>
        <v/>
      </c>
      <c r="L26" s="34" t="str">
        <f aca="false">IF($B26="","",ROW()-8+1)</f>
        <v/>
      </c>
    </row>
    <row r="27" customFormat="false" ht="15" hidden="false" customHeight="false" outlineLevel="0" collapsed="false">
      <c r="B27" s="30"/>
      <c r="C27" s="30"/>
      <c r="D27" s="30"/>
      <c r="E27" s="31"/>
      <c r="F27" s="31"/>
      <c r="G27" s="32"/>
      <c r="H27" s="32"/>
      <c r="I27" s="33"/>
      <c r="J27" s="23" t="str">
        <f aca="false">IF(OR($B27="",$G27="",$H27=""),"",IFERROR(IF(MATCH($H27,Reference!$F$6:$F$10,0)-MATCH($G27,Reference!$F$6:$F$10,0)&gt;0,"MOVE +"&amp;(MATCH($H27,Reference!$F$6:$F$10,0)-MATCH($G27,Reference!$F$6:$F$10,0))&amp;" steps",IF(MATCH($H27,Reference!$F$6:$F$10,0)-MATCH($G27,Reference!$F$6:$F$10,0)&lt;0,"Ahead of target","At target")),"?"))</f>
        <v/>
      </c>
      <c r="K27" s="34" t="str">
        <f aca="false">IF(OR($B27="",$E27="",$F27=""),"",COUNTIFS($E$8:$E27,$E27,$F$8:$F27,$F27))</f>
        <v/>
      </c>
      <c r="L27" s="34" t="str">
        <f aca="false">IF($B27="","",ROW()-8+1)</f>
        <v/>
      </c>
    </row>
    <row r="28" customFormat="false" ht="15" hidden="false" customHeight="false" outlineLevel="0" collapsed="false">
      <c r="B28" s="30"/>
      <c r="C28" s="30"/>
      <c r="D28" s="30"/>
      <c r="E28" s="31"/>
      <c r="F28" s="31"/>
      <c r="G28" s="32"/>
      <c r="H28" s="32"/>
      <c r="I28" s="33"/>
      <c r="J28" s="23" t="str">
        <f aca="false">IF(OR($B28="",$G28="",$H28=""),"",IFERROR(IF(MATCH($H28,Reference!$F$6:$F$10,0)-MATCH($G28,Reference!$F$6:$F$10,0)&gt;0,"MOVE +"&amp;(MATCH($H28,Reference!$F$6:$F$10,0)-MATCH($G28,Reference!$F$6:$F$10,0))&amp;" steps",IF(MATCH($H28,Reference!$F$6:$F$10,0)-MATCH($G28,Reference!$F$6:$F$10,0)&lt;0,"Ahead of target","At target")),"?"))</f>
        <v/>
      </c>
      <c r="K28" s="34" t="str">
        <f aca="false">IF(OR($B28="",$E28="",$F28=""),"",COUNTIFS($E$8:$E28,$E28,$F$8:$F28,$F28))</f>
        <v/>
      </c>
      <c r="L28" s="34" t="str">
        <f aca="false">IF($B28="","",ROW()-8+1)</f>
        <v/>
      </c>
    </row>
    <row r="29" customFormat="false" ht="15" hidden="false" customHeight="false" outlineLevel="0" collapsed="false">
      <c r="B29" s="30"/>
      <c r="C29" s="30"/>
      <c r="D29" s="30"/>
      <c r="E29" s="31"/>
      <c r="F29" s="31"/>
      <c r="G29" s="32"/>
      <c r="H29" s="32"/>
      <c r="I29" s="33"/>
      <c r="J29" s="23" t="str">
        <f aca="false">IF(OR($B29="",$G29="",$H29=""),"",IFERROR(IF(MATCH($H29,Reference!$F$6:$F$10,0)-MATCH($G29,Reference!$F$6:$F$10,0)&gt;0,"MOVE +"&amp;(MATCH($H29,Reference!$F$6:$F$10,0)-MATCH($G29,Reference!$F$6:$F$10,0))&amp;" steps",IF(MATCH($H29,Reference!$F$6:$F$10,0)-MATCH($G29,Reference!$F$6:$F$10,0)&lt;0,"Ahead of target","At target")),"?"))</f>
        <v/>
      </c>
      <c r="K29" s="34" t="str">
        <f aca="false">IF(OR($B29="",$E29="",$F29=""),"",COUNTIFS($E$8:$E29,$E29,$F$8:$F29,$F29))</f>
        <v/>
      </c>
      <c r="L29" s="34" t="str">
        <f aca="false">IF($B29="","",ROW()-8+1)</f>
        <v/>
      </c>
    </row>
    <row r="30" customFormat="false" ht="15" hidden="false" customHeight="false" outlineLevel="0" collapsed="false">
      <c r="B30" s="30"/>
      <c r="C30" s="30"/>
      <c r="D30" s="30"/>
      <c r="E30" s="31"/>
      <c r="F30" s="31"/>
      <c r="G30" s="32"/>
      <c r="H30" s="32"/>
      <c r="I30" s="33"/>
      <c r="J30" s="23" t="str">
        <f aca="false">IF(OR($B30="",$G30="",$H30=""),"",IFERROR(IF(MATCH($H30,Reference!$F$6:$F$10,0)-MATCH($G30,Reference!$F$6:$F$10,0)&gt;0,"MOVE +"&amp;(MATCH($H30,Reference!$F$6:$F$10,0)-MATCH($G30,Reference!$F$6:$F$10,0))&amp;" steps",IF(MATCH($H30,Reference!$F$6:$F$10,0)-MATCH($G30,Reference!$F$6:$F$10,0)&lt;0,"Ahead of target","At target")),"?"))</f>
        <v/>
      </c>
      <c r="K30" s="34" t="str">
        <f aca="false">IF(OR($B30="",$E30="",$F30=""),"",COUNTIFS($E$8:$E30,$E30,$F$8:$F30,$F30))</f>
        <v/>
      </c>
      <c r="L30" s="34" t="str">
        <f aca="false">IF($B30="","",ROW()-8+1)</f>
        <v/>
      </c>
    </row>
    <row r="31" customFormat="false" ht="15" hidden="false" customHeight="false" outlineLevel="0" collapsed="false">
      <c r="B31" s="30"/>
      <c r="C31" s="30"/>
      <c r="D31" s="30"/>
      <c r="E31" s="31"/>
      <c r="F31" s="31"/>
      <c r="G31" s="32"/>
      <c r="H31" s="32"/>
      <c r="I31" s="33"/>
      <c r="J31" s="23" t="str">
        <f aca="false">IF(OR($B31="",$G31="",$H31=""),"",IFERROR(IF(MATCH($H31,Reference!$F$6:$F$10,0)-MATCH($G31,Reference!$F$6:$F$10,0)&gt;0,"MOVE +"&amp;(MATCH($H31,Reference!$F$6:$F$10,0)-MATCH($G31,Reference!$F$6:$F$10,0))&amp;" steps",IF(MATCH($H31,Reference!$F$6:$F$10,0)-MATCH($G31,Reference!$F$6:$F$10,0)&lt;0,"Ahead of target","At target")),"?"))</f>
        <v/>
      </c>
      <c r="K31" s="34" t="str">
        <f aca="false">IF(OR($B31="",$E31="",$F31=""),"",COUNTIFS($E$8:$E31,$E31,$F$8:$F31,$F31))</f>
        <v/>
      </c>
      <c r="L31" s="34" t="str">
        <f aca="false">IF($B31="","",ROW()-8+1)</f>
        <v/>
      </c>
    </row>
    <row r="33" customFormat="false" ht="17.25" hidden="false" customHeight="true" outlineLevel="0" collapsed="false">
      <c r="B33" s="22" t="s">
        <v>100</v>
      </c>
      <c r="C33" s="22"/>
      <c r="D33" s="22"/>
      <c r="E33" s="22"/>
      <c r="F33" s="22"/>
      <c r="G33" s="22"/>
      <c r="H33" s="22"/>
      <c r="I33" s="22"/>
      <c r="J33" s="22"/>
    </row>
    <row r="35" customFormat="false" ht="18" hidden="false" customHeight="true" outlineLevel="0" collapsed="false">
      <c r="B35" s="28" t="s">
        <v>38</v>
      </c>
      <c r="C35" s="28"/>
      <c r="D35" s="28"/>
      <c r="E35" s="28"/>
      <c r="F35" s="28"/>
      <c r="G35" s="28"/>
      <c r="H35" s="28"/>
      <c r="I35" s="28"/>
      <c r="J35" s="28"/>
    </row>
  </sheetData>
  <mergeCells count="7">
    <mergeCell ref="B1:J1"/>
    <mergeCell ref="B2:J2"/>
    <mergeCell ref="B3:J3"/>
    <mergeCell ref="B4:J4"/>
    <mergeCell ref="B6:J6"/>
    <mergeCell ref="B33:J33"/>
    <mergeCell ref="B35:J35"/>
  </mergeCells>
  <conditionalFormatting sqref="B3:J3">
    <cfRule type="expression" priority="2" aboveAverage="0" equalAverage="0" bottom="0" percent="0" rank="0" text="" dxfId="0">
      <formula>LEN($B$3)&gt;0</formula>
    </cfRule>
  </conditionalFormatting>
  <conditionalFormatting sqref="B8:J31">
    <cfRule type="expression" priority="3" aboveAverage="0" equalAverage="0" bottom="0" percent="0" rank="0" text="" dxfId="0">
      <formula>LEFT($J8,4)="MOVE"</formula>
    </cfRule>
  </conditionalFormatting>
  <dataValidations count="120">
    <dataValidation allowBlank="true" errorStyle="stop" operator="between" showDropDown="false" showErrorMessage="false" showInputMessage="false" sqref="G8" type="list">
      <formula1>Reference!$F$6:$F$10</formula1>
      <formula2>0</formula2>
    </dataValidation>
    <dataValidation allowBlank="true" errorStyle="stop" operator="between" showDropDown="false" showErrorMessage="false" showInputMessage="false" sqref="H8" type="list">
      <formula1>Reference!$F$6:$F$10</formula1>
      <formula2>0</formula2>
    </dataValidation>
    <dataValidation allowBlank="true" errorStyle="stop" operator="between" showDropDown="false" showErrorMessage="false" showInputMessage="false" sqref="I8" type="list">
      <formula1>Reference!$G$6:$G$9</formula1>
      <formula2>0</formula2>
    </dataValidation>
    <dataValidation allowBlank="true" errorStyle="stop" operator="between" showDropDown="false" showErrorMessage="false" showInputMessage="false" sqref="E8" type="list">
      <formula1>Reference!$B$8:$B$12</formula1>
      <formula2>0</formula2>
    </dataValidation>
    <dataValidation allowBlank="true" errorStyle="stop" operator="between" showDropDown="false" showErrorMessage="false" showInputMessage="false" sqref="F8" type="list">
      <formula1>Reference!$B$17:$B$21</formula1>
      <formula2>0</formula2>
    </dataValidation>
    <dataValidation allowBlank="true" errorStyle="stop" operator="between" showDropDown="false" showErrorMessage="false" showInputMessage="false" sqref="G9" type="list">
      <formula1>Reference!$F$6:$F$10</formula1>
      <formula2>0</formula2>
    </dataValidation>
    <dataValidation allowBlank="true" errorStyle="stop" operator="between" showDropDown="false" showErrorMessage="false" showInputMessage="false" sqref="H9" type="list">
      <formula1>Reference!$F$6:$F$10</formula1>
      <formula2>0</formula2>
    </dataValidation>
    <dataValidation allowBlank="true" errorStyle="stop" operator="between" showDropDown="false" showErrorMessage="false" showInputMessage="false" sqref="I9" type="list">
      <formula1>Reference!$G$6:$G$9</formula1>
      <formula2>0</formula2>
    </dataValidation>
    <dataValidation allowBlank="true" errorStyle="stop" operator="between" showDropDown="false" showErrorMessage="false" showInputMessage="false" sqref="E9" type="list">
      <formula1>Reference!$B$8:$B$12</formula1>
      <formula2>0</formula2>
    </dataValidation>
    <dataValidation allowBlank="true" errorStyle="stop" operator="between" showDropDown="false" showErrorMessage="false" showInputMessage="false" sqref="F9" type="list">
      <formula1>Reference!$B$17:$B$21</formula1>
      <formula2>0</formula2>
    </dataValidation>
    <dataValidation allowBlank="true" errorStyle="stop" operator="between" showDropDown="false" showErrorMessage="false" showInputMessage="false" sqref="G10" type="list">
      <formula1>Reference!$F$6:$F$10</formula1>
      <formula2>0</formula2>
    </dataValidation>
    <dataValidation allowBlank="true" errorStyle="stop" operator="between" showDropDown="false" showErrorMessage="false" showInputMessage="false" sqref="H10" type="list">
      <formula1>Reference!$F$6:$F$10</formula1>
      <formula2>0</formula2>
    </dataValidation>
    <dataValidation allowBlank="true" errorStyle="stop" operator="between" showDropDown="false" showErrorMessage="false" showInputMessage="false" sqref="I10" type="list">
      <formula1>Reference!$G$6:$G$9</formula1>
      <formula2>0</formula2>
    </dataValidation>
    <dataValidation allowBlank="true" errorStyle="stop" operator="between" showDropDown="false" showErrorMessage="false" showInputMessage="false" sqref="E10" type="list">
      <formula1>Reference!$B$8:$B$12</formula1>
      <formula2>0</formula2>
    </dataValidation>
    <dataValidation allowBlank="true" errorStyle="stop" operator="between" showDropDown="false" showErrorMessage="false" showInputMessage="false" sqref="F10" type="list">
      <formula1>Reference!$B$17:$B$21</formula1>
      <formula2>0</formula2>
    </dataValidation>
    <dataValidation allowBlank="true" errorStyle="stop" operator="between" showDropDown="false" showErrorMessage="false" showInputMessage="false" sqref="G11" type="list">
      <formula1>Reference!$F$6:$F$10</formula1>
      <formula2>0</formula2>
    </dataValidation>
    <dataValidation allowBlank="true" errorStyle="stop" operator="between" showDropDown="false" showErrorMessage="false" showInputMessage="false" sqref="H11" type="list">
      <formula1>Reference!$F$6:$F$10</formula1>
      <formula2>0</formula2>
    </dataValidation>
    <dataValidation allowBlank="true" errorStyle="stop" operator="between" showDropDown="false" showErrorMessage="false" showInputMessage="false" sqref="I11" type="list">
      <formula1>Reference!$G$6:$G$9</formula1>
      <formula2>0</formula2>
    </dataValidation>
    <dataValidation allowBlank="true" errorStyle="stop" operator="between" showDropDown="false" showErrorMessage="false" showInputMessage="false" sqref="E11" type="list">
      <formula1>Reference!$B$8:$B$12</formula1>
      <formula2>0</formula2>
    </dataValidation>
    <dataValidation allowBlank="true" errorStyle="stop" operator="between" showDropDown="false" showErrorMessage="false" showInputMessage="false" sqref="F11" type="list">
      <formula1>Reference!$B$17:$B$21</formula1>
      <formula2>0</formula2>
    </dataValidation>
    <dataValidation allowBlank="true" errorStyle="stop" operator="between" showDropDown="false" showErrorMessage="false" showInputMessage="false" sqref="G12" type="list">
      <formula1>Reference!$F$6:$F$10</formula1>
      <formula2>0</formula2>
    </dataValidation>
    <dataValidation allowBlank="true" errorStyle="stop" operator="between" showDropDown="false" showErrorMessage="false" showInputMessage="false" sqref="H12" type="list">
      <formula1>Reference!$F$6:$F$10</formula1>
      <formula2>0</formula2>
    </dataValidation>
    <dataValidation allowBlank="true" errorStyle="stop" operator="between" showDropDown="false" showErrorMessage="false" showInputMessage="false" sqref="I12" type="list">
      <formula1>Reference!$G$6:$G$9</formula1>
      <formula2>0</formula2>
    </dataValidation>
    <dataValidation allowBlank="true" errorStyle="stop" operator="between" showDropDown="false" showErrorMessage="false" showInputMessage="false" sqref="E12" type="list">
      <formula1>Reference!$B$8:$B$12</formula1>
      <formula2>0</formula2>
    </dataValidation>
    <dataValidation allowBlank="true" errorStyle="stop" operator="between" showDropDown="false" showErrorMessage="false" showInputMessage="false" sqref="F12" type="list">
      <formula1>Reference!$B$17:$B$21</formula1>
      <formula2>0</formula2>
    </dataValidation>
    <dataValidation allowBlank="true" errorStyle="stop" operator="between" showDropDown="false" showErrorMessage="false" showInputMessage="false" sqref="G13" type="list">
      <formula1>Reference!$F$6:$F$10</formula1>
      <formula2>0</formula2>
    </dataValidation>
    <dataValidation allowBlank="true" errorStyle="stop" operator="between" showDropDown="false" showErrorMessage="false" showInputMessage="false" sqref="H13" type="list">
      <formula1>Reference!$F$6:$F$10</formula1>
      <formula2>0</formula2>
    </dataValidation>
    <dataValidation allowBlank="true" errorStyle="stop" operator="between" showDropDown="false" showErrorMessage="false" showInputMessage="false" sqref="I13" type="list">
      <formula1>Reference!$G$6:$G$9</formula1>
      <formula2>0</formula2>
    </dataValidation>
    <dataValidation allowBlank="true" errorStyle="stop" operator="between" showDropDown="false" showErrorMessage="false" showInputMessage="false" sqref="E13" type="list">
      <formula1>Reference!$B$8:$B$12</formula1>
      <formula2>0</formula2>
    </dataValidation>
    <dataValidation allowBlank="true" errorStyle="stop" operator="between" showDropDown="false" showErrorMessage="false" showInputMessage="false" sqref="F13" type="list">
      <formula1>Reference!$B$17:$B$21</formula1>
      <formula2>0</formula2>
    </dataValidation>
    <dataValidation allowBlank="true" errorStyle="stop" operator="between" showDropDown="false" showErrorMessage="false" showInputMessage="false" sqref="G14" type="list">
      <formula1>Reference!$F$6:$F$10</formula1>
      <formula2>0</formula2>
    </dataValidation>
    <dataValidation allowBlank="true" errorStyle="stop" operator="between" showDropDown="false" showErrorMessage="false" showInputMessage="false" sqref="H14" type="list">
      <formula1>Reference!$F$6:$F$10</formula1>
      <formula2>0</formula2>
    </dataValidation>
    <dataValidation allowBlank="true" errorStyle="stop" operator="between" showDropDown="false" showErrorMessage="false" showInputMessage="false" sqref="I14" type="list">
      <formula1>Reference!$G$6:$G$9</formula1>
      <formula2>0</formula2>
    </dataValidation>
    <dataValidation allowBlank="true" errorStyle="stop" operator="between" showDropDown="false" showErrorMessage="false" showInputMessage="false" sqref="E14" type="list">
      <formula1>Reference!$B$8:$B$12</formula1>
      <formula2>0</formula2>
    </dataValidation>
    <dataValidation allowBlank="true" errorStyle="stop" operator="between" showDropDown="false" showErrorMessage="false" showInputMessage="false" sqref="F14" type="list">
      <formula1>Reference!$B$17:$B$21</formula1>
      <formula2>0</formula2>
    </dataValidation>
    <dataValidation allowBlank="true" errorStyle="stop" operator="between" showDropDown="false" showErrorMessage="false" showInputMessage="false" sqref="G15" type="list">
      <formula1>Reference!$F$6:$F$10</formula1>
      <formula2>0</formula2>
    </dataValidation>
    <dataValidation allowBlank="true" errorStyle="stop" operator="between" showDropDown="false" showErrorMessage="false" showInputMessage="false" sqref="H15" type="list">
      <formula1>Reference!$F$6:$F$10</formula1>
      <formula2>0</formula2>
    </dataValidation>
    <dataValidation allowBlank="true" errorStyle="stop" operator="between" showDropDown="false" showErrorMessage="false" showInputMessage="false" sqref="I15" type="list">
      <formula1>Reference!$G$6:$G$9</formula1>
      <formula2>0</formula2>
    </dataValidation>
    <dataValidation allowBlank="true" errorStyle="stop" operator="between" showDropDown="false" showErrorMessage="false" showInputMessage="false" sqref="E15" type="list">
      <formula1>Reference!$B$8:$B$12</formula1>
      <formula2>0</formula2>
    </dataValidation>
    <dataValidation allowBlank="true" errorStyle="stop" operator="between" showDropDown="false" showErrorMessage="false" showInputMessage="false" sqref="F15" type="list">
      <formula1>Reference!$B$17:$B$21</formula1>
      <formula2>0</formula2>
    </dataValidation>
    <dataValidation allowBlank="true" errorStyle="stop" operator="between" showDropDown="false" showErrorMessage="false" showInputMessage="false" sqref="G16" type="list">
      <formula1>Reference!$F$6:$F$10</formula1>
      <formula2>0</formula2>
    </dataValidation>
    <dataValidation allowBlank="true" errorStyle="stop" operator="between" showDropDown="false" showErrorMessage="false" showInputMessage="false" sqref="H16" type="list">
      <formula1>Reference!$F$6:$F$10</formula1>
      <formula2>0</formula2>
    </dataValidation>
    <dataValidation allowBlank="true" errorStyle="stop" operator="between" showDropDown="false" showErrorMessage="false" showInputMessage="false" sqref="I16" type="list">
      <formula1>Reference!$G$6:$G$9</formula1>
      <formula2>0</formula2>
    </dataValidation>
    <dataValidation allowBlank="true" errorStyle="stop" operator="between" showDropDown="false" showErrorMessage="false" showInputMessage="false" sqref="E16" type="list">
      <formula1>Reference!$B$8:$B$12</formula1>
      <formula2>0</formula2>
    </dataValidation>
    <dataValidation allowBlank="true" errorStyle="stop" operator="between" showDropDown="false" showErrorMessage="false" showInputMessage="false" sqref="F16" type="list">
      <formula1>Reference!$B$17:$B$21</formula1>
      <formula2>0</formula2>
    </dataValidation>
    <dataValidation allowBlank="true" errorStyle="stop" operator="between" showDropDown="false" showErrorMessage="false" showInputMessage="false" sqref="G17" type="list">
      <formula1>Reference!$F$6:$F$10</formula1>
      <formula2>0</formula2>
    </dataValidation>
    <dataValidation allowBlank="true" errorStyle="stop" operator="between" showDropDown="false" showErrorMessage="false" showInputMessage="false" sqref="H17" type="list">
      <formula1>Reference!$F$6:$F$10</formula1>
      <formula2>0</formula2>
    </dataValidation>
    <dataValidation allowBlank="true" errorStyle="stop" operator="between" showDropDown="false" showErrorMessage="false" showInputMessage="false" sqref="I17" type="list">
      <formula1>Reference!$G$6:$G$9</formula1>
      <formula2>0</formula2>
    </dataValidation>
    <dataValidation allowBlank="true" errorStyle="stop" operator="between" showDropDown="false" showErrorMessage="false" showInputMessage="false" sqref="E17" type="list">
      <formula1>Reference!$B$8:$B$12</formula1>
      <formula2>0</formula2>
    </dataValidation>
    <dataValidation allowBlank="true" errorStyle="stop" operator="between" showDropDown="false" showErrorMessage="false" showInputMessage="false" sqref="F17" type="list">
      <formula1>Reference!$B$17:$B$21</formula1>
      <formula2>0</formula2>
    </dataValidation>
    <dataValidation allowBlank="true" errorStyle="stop" operator="between" showDropDown="false" showErrorMessage="false" showInputMessage="false" sqref="G18" type="list">
      <formula1>Reference!$F$6:$F$10</formula1>
      <formula2>0</formula2>
    </dataValidation>
    <dataValidation allowBlank="true" errorStyle="stop" operator="between" showDropDown="false" showErrorMessage="false" showInputMessage="false" sqref="H18" type="list">
      <formula1>Reference!$F$6:$F$10</formula1>
      <formula2>0</formula2>
    </dataValidation>
    <dataValidation allowBlank="true" errorStyle="stop" operator="between" showDropDown="false" showErrorMessage="false" showInputMessage="false" sqref="I18" type="list">
      <formula1>Reference!$G$6:$G$9</formula1>
      <formula2>0</formula2>
    </dataValidation>
    <dataValidation allowBlank="true" errorStyle="stop" operator="between" showDropDown="false" showErrorMessage="false" showInputMessage="false" sqref="E18" type="list">
      <formula1>Reference!$B$8:$B$12</formula1>
      <formula2>0</formula2>
    </dataValidation>
    <dataValidation allowBlank="true" errorStyle="stop" operator="between" showDropDown="false" showErrorMessage="false" showInputMessage="false" sqref="F18" type="list">
      <formula1>Reference!$B$17:$B$21</formula1>
      <formula2>0</formula2>
    </dataValidation>
    <dataValidation allowBlank="true" errorStyle="stop" operator="between" showDropDown="false" showErrorMessage="false" showInputMessage="false" sqref="G19" type="list">
      <formula1>Reference!$F$6:$F$10</formula1>
      <formula2>0</formula2>
    </dataValidation>
    <dataValidation allowBlank="true" errorStyle="stop" operator="between" showDropDown="false" showErrorMessage="false" showInputMessage="false" sqref="H19" type="list">
      <formula1>Reference!$F$6:$F$10</formula1>
      <formula2>0</formula2>
    </dataValidation>
    <dataValidation allowBlank="true" errorStyle="stop" operator="between" showDropDown="false" showErrorMessage="false" showInputMessage="false" sqref="I19" type="list">
      <formula1>Reference!$G$6:$G$9</formula1>
      <formula2>0</formula2>
    </dataValidation>
    <dataValidation allowBlank="true" errorStyle="stop" operator="between" showDropDown="false" showErrorMessage="false" showInputMessage="false" sqref="E19" type="list">
      <formula1>Reference!$B$8:$B$12</formula1>
      <formula2>0</formula2>
    </dataValidation>
    <dataValidation allowBlank="true" errorStyle="stop" operator="between" showDropDown="false" showErrorMessage="false" showInputMessage="false" sqref="F19" type="list">
      <formula1>Reference!$B$17:$B$21</formula1>
      <formula2>0</formula2>
    </dataValidation>
    <dataValidation allowBlank="true" errorStyle="stop" operator="between" showDropDown="false" showErrorMessage="false" showInputMessage="false" sqref="G20" type="list">
      <formula1>Reference!$F$6:$F$10</formula1>
      <formula2>0</formula2>
    </dataValidation>
    <dataValidation allowBlank="true" errorStyle="stop" operator="between" showDropDown="false" showErrorMessage="false" showInputMessage="false" sqref="H20" type="list">
      <formula1>Reference!$F$6:$F$10</formula1>
      <formula2>0</formula2>
    </dataValidation>
    <dataValidation allowBlank="true" errorStyle="stop" operator="between" showDropDown="false" showErrorMessage="false" showInputMessage="false" sqref="I20" type="list">
      <formula1>Reference!$G$6:$G$9</formula1>
      <formula2>0</formula2>
    </dataValidation>
    <dataValidation allowBlank="true" errorStyle="stop" operator="between" showDropDown="false" showErrorMessage="false" showInputMessage="false" sqref="E20" type="list">
      <formula1>Reference!$B$8:$B$12</formula1>
      <formula2>0</formula2>
    </dataValidation>
    <dataValidation allowBlank="true" errorStyle="stop" operator="between" showDropDown="false" showErrorMessage="false" showInputMessage="false" sqref="F20" type="list">
      <formula1>Reference!$B$17:$B$21</formula1>
      <formula2>0</formula2>
    </dataValidation>
    <dataValidation allowBlank="true" errorStyle="stop" operator="between" showDropDown="false" showErrorMessage="false" showInputMessage="false" sqref="G21" type="list">
      <formula1>Reference!$F$6:$F$10</formula1>
      <formula2>0</formula2>
    </dataValidation>
    <dataValidation allowBlank="true" errorStyle="stop" operator="between" showDropDown="false" showErrorMessage="false" showInputMessage="false" sqref="H21" type="list">
      <formula1>Reference!$F$6:$F$10</formula1>
      <formula2>0</formula2>
    </dataValidation>
    <dataValidation allowBlank="true" errorStyle="stop" operator="between" showDropDown="false" showErrorMessage="false" showInputMessage="false" sqref="I21" type="list">
      <formula1>Reference!$G$6:$G$9</formula1>
      <formula2>0</formula2>
    </dataValidation>
    <dataValidation allowBlank="true" errorStyle="stop" operator="between" showDropDown="false" showErrorMessage="false" showInputMessage="false" sqref="E21" type="list">
      <formula1>Reference!$B$8:$B$12</formula1>
      <formula2>0</formula2>
    </dataValidation>
    <dataValidation allowBlank="true" errorStyle="stop" operator="between" showDropDown="false" showErrorMessage="false" showInputMessage="false" sqref="F21" type="list">
      <formula1>Reference!$B$17:$B$21</formula1>
      <formula2>0</formula2>
    </dataValidation>
    <dataValidation allowBlank="true" errorStyle="stop" operator="between" showDropDown="false" showErrorMessage="false" showInputMessage="false" sqref="G22" type="list">
      <formula1>Reference!$F$6:$F$10</formula1>
      <formula2>0</formula2>
    </dataValidation>
    <dataValidation allowBlank="true" errorStyle="stop" operator="between" showDropDown="false" showErrorMessage="false" showInputMessage="false" sqref="H22" type="list">
      <formula1>Reference!$F$6:$F$10</formula1>
      <formula2>0</formula2>
    </dataValidation>
    <dataValidation allowBlank="true" errorStyle="stop" operator="between" showDropDown="false" showErrorMessage="false" showInputMessage="false" sqref="I22" type="list">
      <formula1>Reference!$G$6:$G$9</formula1>
      <formula2>0</formula2>
    </dataValidation>
    <dataValidation allowBlank="true" errorStyle="stop" operator="between" showDropDown="false" showErrorMessage="false" showInputMessage="false" sqref="E22" type="list">
      <formula1>Reference!$B$8:$B$12</formula1>
      <formula2>0</formula2>
    </dataValidation>
    <dataValidation allowBlank="true" errorStyle="stop" operator="between" showDropDown="false" showErrorMessage="false" showInputMessage="false" sqref="F22" type="list">
      <formula1>Reference!$B$17:$B$21</formula1>
      <formula2>0</formula2>
    </dataValidation>
    <dataValidation allowBlank="true" errorStyle="stop" operator="between" showDropDown="false" showErrorMessage="false" showInputMessage="false" sqref="G23" type="list">
      <formula1>Reference!$F$6:$F$10</formula1>
      <formula2>0</formula2>
    </dataValidation>
    <dataValidation allowBlank="true" errorStyle="stop" operator="between" showDropDown="false" showErrorMessage="false" showInputMessage="false" sqref="H23" type="list">
      <formula1>Reference!$F$6:$F$10</formula1>
      <formula2>0</formula2>
    </dataValidation>
    <dataValidation allowBlank="true" errorStyle="stop" operator="between" showDropDown="false" showErrorMessage="false" showInputMessage="false" sqref="I23" type="list">
      <formula1>Reference!$G$6:$G$9</formula1>
      <formula2>0</formula2>
    </dataValidation>
    <dataValidation allowBlank="true" errorStyle="stop" operator="between" showDropDown="false" showErrorMessage="false" showInputMessage="false" sqref="E23" type="list">
      <formula1>Reference!$B$8:$B$12</formula1>
      <formula2>0</formula2>
    </dataValidation>
    <dataValidation allowBlank="true" errorStyle="stop" operator="between" showDropDown="false" showErrorMessage="false" showInputMessage="false" sqref="F23" type="list">
      <formula1>Reference!$B$17:$B$21</formula1>
      <formula2>0</formula2>
    </dataValidation>
    <dataValidation allowBlank="true" errorStyle="stop" operator="between" showDropDown="false" showErrorMessage="false" showInputMessage="false" sqref="G24" type="list">
      <formula1>Reference!$F$6:$F$10</formula1>
      <formula2>0</formula2>
    </dataValidation>
    <dataValidation allowBlank="true" errorStyle="stop" operator="between" showDropDown="false" showErrorMessage="false" showInputMessage="false" sqref="H24" type="list">
      <formula1>Reference!$F$6:$F$10</formula1>
      <formula2>0</formula2>
    </dataValidation>
    <dataValidation allowBlank="true" errorStyle="stop" operator="between" showDropDown="false" showErrorMessage="false" showInputMessage="false" sqref="I24" type="list">
      <formula1>Reference!$G$6:$G$9</formula1>
      <formula2>0</formula2>
    </dataValidation>
    <dataValidation allowBlank="true" errorStyle="stop" operator="between" showDropDown="false" showErrorMessage="false" showInputMessage="false" sqref="E24" type="list">
      <formula1>Reference!$B$8:$B$12</formula1>
      <formula2>0</formula2>
    </dataValidation>
    <dataValidation allowBlank="true" errorStyle="stop" operator="between" showDropDown="false" showErrorMessage="false" showInputMessage="false" sqref="F24" type="list">
      <formula1>Reference!$B$17:$B$21</formula1>
      <formula2>0</formula2>
    </dataValidation>
    <dataValidation allowBlank="true" errorStyle="stop" operator="between" showDropDown="false" showErrorMessage="false" showInputMessage="false" sqref="G25" type="list">
      <formula1>Reference!$F$6:$F$10</formula1>
      <formula2>0</formula2>
    </dataValidation>
    <dataValidation allowBlank="true" errorStyle="stop" operator="between" showDropDown="false" showErrorMessage="false" showInputMessage="false" sqref="H25" type="list">
      <formula1>Reference!$F$6:$F$10</formula1>
      <formula2>0</formula2>
    </dataValidation>
    <dataValidation allowBlank="true" errorStyle="stop" operator="between" showDropDown="false" showErrorMessage="false" showInputMessage="false" sqref="I25" type="list">
      <formula1>Reference!$G$6:$G$9</formula1>
      <formula2>0</formula2>
    </dataValidation>
    <dataValidation allowBlank="true" errorStyle="stop" operator="between" showDropDown="false" showErrorMessage="false" showInputMessage="false" sqref="E25" type="list">
      <formula1>Reference!$B$8:$B$12</formula1>
      <formula2>0</formula2>
    </dataValidation>
    <dataValidation allowBlank="true" errorStyle="stop" operator="between" showDropDown="false" showErrorMessage="false" showInputMessage="false" sqref="F25" type="list">
      <formula1>Reference!$B$17:$B$21</formula1>
      <formula2>0</formula2>
    </dataValidation>
    <dataValidation allowBlank="true" errorStyle="stop" operator="between" showDropDown="false" showErrorMessage="false" showInputMessage="false" sqref="G26" type="list">
      <formula1>Reference!$F$6:$F$10</formula1>
      <formula2>0</formula2>
    </dataValidation>
    <dataValidation allowBlank="true" errorStyle="stop" operator="between" showDropDown="false" showErrorMessage="false" showInputMessage="false" sqref="H26" type="list">
      <formula1>Reference!$F$6:$F$10</formula1>
      <formula2>0</formula2>
    </dataValidation>
    <dataValidation allowBlank="true" errorStyle="stop" operator="between" showDropDown="false" showErrorMessage="false" showInputMessage="false" sqref="I26" type="list">
      <formula1>Reference!$G$6:$G$9</formula1>
      <formula2>0</formula2>
    </dataValidation>
    <dataValidation allowBlank="true" errorStyle="stop" operator="between" showDropDown="false" showErrorMessage="false" showInputMessage="false" sqref="E26" type="list">
      <formula1>Reference!$B$8:$B$12</formula1>
      <formula2>0</formula2>
    </dataValidation>
    <dataValidation allowBlank="true" errorStyle="stop" operator="between" showDropDown="false" showErrorMessage="false" showInputMessage="false" sqref="F26" type="list">
      <formula1>Reference!$B$17:$B$21</formula1>
      <formula2>0</formula2>
    </dataValidation>
    <dataValidation allowBlank="true" errorStyle="stop" operator="between" showDropDown="false" showErrorMessage="false" showInputMessage="false" sqref="G27" type="list">
      <formula1>Reference!$F$6:$F$10</formula1>
      <formula2>0</formula2>
    </dataValidation>
    <dataValidation allowBlank="true" errorStyle="stop" operator="between" showDropDown="false" showErrorMessage="false" showInputMessage="false" sqref="H27" type="list">
      <formula1>Reference!$F$6:$F$10</formula1>
      <formula2>0</formula2>
    </dataValidation>
    <dataValidation allowBlank="true" errorStyle="stop" operator="between" showDropDown="false" showErrorMessage="false" showInputMessage="false" sqref="I27" type="list">
      <formula1>Reference!$G$6:$G$9</formula1>
      <formula2>0</formula2>
    </dataValidation>
    <dataValidation allowBlank="true" errorStyle="stop" operator="between" showDropDown="false" showErrorMessage="false" showInputMessage="false" sqref="E27" type="list">
      <formula1>Reference!$B$8:$B$12</formula1>
      <formula2>0</formula2>
    </dataValidation>
    <dataValidation allowBlank="true" errorStyle="stop" operator="between" showDropDown="false" showErrorMessage="false" showInputMessage="false" sqref="F27" type="list">
      <formula1>Reference!$B$17:$B$21</formula1>
      <formula2>0</formula2>
    </dataValidation>
    <dataValidation allowBlank="true" errorStyle="stop" operator="between" showDropDown="false" showErrorMessage="false" showInputMessage="false" sqref="G28" type="list">
      <formula1>Reference!$F$6:$F$10</formula1>
      <formula2>0</formula2>
    </dataValidation>
    <dataValidation allowBlank="true" errorStyle="stop" operator="between" showDropDown="false" showErrorMessage="false" showInputMessage="false" sqref="H28" type="list">
      <formula1>Reference!$F$6:$F$10</formula1>
      <formula2>0</formula2>
    </dataValidation>
    <dataValidation allowBlank="true" errorStyle="stop" operator="between" showDropDown="false" showErrorMessage="false" showInputMessage="false" sqref="I28" type="list">
      <formula1>Reference!$G$6:$G$9</formula1>
      <formula2>0</formula2>
    </dataValidation>
    <dataValidation allowBlank="true" errorStyle="stop" operator="between" showDropDown="false" showErrorMessage="false" showInputMessage="false" sqref="E28" type="list">
      <formula1>Reference!$B$8:$B$12</formula1>
      <formula2>0</formula2>
    </dataValidation>
    <dataValidation allowBlank="true" errorStyle="stop" operator="between" showDropDown="false" showErrorMessage="false" showInputMessage="false" sqref="F28" type="list">
      <formula1>Reference!$B$17:$B$21</formula1>
      <formula2>0</formula2>
    </dataValidation>
    <dataValidation allowBlank="true" errorStyle="stop" operator="between" showDropDown="false" showErrorMessage="false" showInputMessage="false" sqref="G29" type="list">
      <formula1>Reference!$F$6:$F$10</formula1>
      <formula2>0</formula2>
    </dataValidation>
    <dataValidation allowBlank="true" errorStyle="stop" operator="between" showDropDown="false" showErrorMessage="false" showInputMessage="false" sqref="H29" type="list">
      <formula1>Reference!$F$6:$F$10</formula1>
      <formula2>0</formula2>
    </dataValidation>
    <dataValidation allowBlank="true" errorStyle="stop" operator="between" showDropDown="false" showErrorMessage="false" showInputMessage="false" sqref="I29" type="list">
      <formula1>Reference!$G$6:$G$9</formula1>
      <formula2>0</formula2>
    </dataValidation>
    <dataValidation allowBlank="true" errorStyle="stop" operator="between" showDropDown="false" showErrorMessage="false" showInputMessage="false" sqref="E29" type="list">
      <formula1>Reference!$B$8:$B$12</formula1>
      <formula2>0</formula2>
    </dataValidation>
    <dataValidation allowBlank="true" errorStyle="stop" operator="between" showDropDown="false" showErrorMessage="false" showInputMessage="false" sqref="F29" type="list">
      <formula1>Reference!$B$17:$B$21</formula1>
      <formula2>0</formula2>
    </dataValidation>
    <dataValidation allowBlank="true" errorStyle="stop" operator="between" showDropDown="false" showErrorMessage="false" showInputMessage="false" sqref="G30" type="list">
      <formula1>Reference!$F$6:$F$10</formula1>
      <formula2>0</formula2>
    </dataValidation>
    <dataValidation allowBlank="true" errorStyle="stop" operator="between" showDropDown="false" showErrorMessage="false" showInputMessage="false" sqref="H30" type="list">
      <formula1>Reference!$F$6:$F$10</formula1>
      <formula2>0</formula2>
    </dataValidation>
    <dataValidation allowBlank="true" errorStyle="stop" operator="between" showDropDown="false" showErrorMessage="false" showInputMessage="false" sqref="I30" type="list">
      <formula1>Reference!$G$6:$G$9</formula1>
      <formula2>0</formula2>
    </dataValidation>
    <dataValidation allowBlank="true" errorStyle="stop" operator="between" showDropDown="false" showErrorMessage="false" showInputMessage="false" sqref="E30" type="list">
      <formula1>Reference!$B$8:$B$12</formula1>
      <formula2>0</formula2>
    </dataValidation>
    <dataValidation allowBlank="true" errorStyle="stop" operator="between" showDropDown="false" showErrorMessage="false" showInputMessage="false" sqref="F30" type="list">
      <formula1>Reference!$B$17:$B$21</formula1>
      <formula2>0</formula2>
    </dataValidation>
    <dataValidation allowBlank="true" errorStyle="stop" operator="between" showDropDown="false" showErrorMessage="false" showInputMessage="false" sqref="G31" type="list">
      <formula1>Reference!$F$6:$F$10</formula1>
      <formula2>0</formula2>
    </dataValidation>
    <dataValidation allowBlank="true" errorStyle="stop" operator="between" showDropDown="false" showErrorMessage="false" showInputMessage="false" sqref="H31" type="list">
      <formula1>Reference!$F$6:$F$10</formula1>
      <formula2>0</formula2>
    </dataValidation>
    <dataValidation allowBlank="true" errorStyle="stop" operator="between" showDropDown="false" showErrorMessage="false" showInputMessage="false" sqref="I31" type="list">
      <formula1>Reference!$G$6:$G$9</formula1>
      <formula2>0</formula2>
    </dataValidation>
    <dataValidation allowBlank="true" errorStyle="stop" operator="between" showDropDown="false" showErrorMessage="false" showInputMessage="false" sqref="E31" type="list">
      <formula1>Reference!$B$8:$B$12</formula1>
      <formula2>0</formula2>
    </dataValidation>
    <dataValidation allowBlank="true" errorStyle="stop" operator="between" showDropDown="false" showErrorMessage="false" showInputMessage="false" sqref="F31" type="list">
      <formula1>Reference!$B$17:$B$21</formula1>
      <formula2>0</formula2>
    </dataValidation>
  </dataValidations>
  <hyperlinks>
    <hyperlink ref="B35" r:id="rId1" display="Visit mastt.com"/>
  </hyperlinks>
  <printOptions headings="false" gridLines="false" gridLinesSet="true" horizontalCentered="false" verticalCentered="false"/>
  <pageMargins left="0.3" right="0.3" top="0.4" bottom="0.4" header="0.511811023622047" footer="0.15"/>
  <pageSetup paperSize="9" scale="100" fitToWidth="1" fitToHeight="1"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G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0"/>
    <col collapsed="false" customWidth="true" hidden="false" outlineLevel="0" max="3" min="3" style="0" width="26"/>
    <col collapsed="false" customWidth="true" hidden="false" outlineLevel="0" max="4" min="4" style="0" width="90"/>
    <col collapsed="false" customWidth="true" hidden="false" outlineLevel="0" max="5" min="5" style="0" width="20"/>
    <col collapsed="false" customWidth="true" hidden="true" outlineLevel="0" max="7" min="6" style="0" width="20"/>
  </cols>
  <sheetData>
    <row r="1" customFormat="false" ht="33.75" hidden="false" customHeight="true" outlineLevel="0" collapsed="false">
      <c r="B1" s="1" t="s">
        <v>0</v>
      </c>
      <c r="C1" s="1"/>
      <c r="D1" s="1"/>
      <c r="E1" s="1"/>
    </row>
    <row r="2" customFormat="false" ht="4.5" hidden="false" customHeight="true" outlineLevel="0" collapsed="false">
      <c r="B2" s="2"/>
      <c r="C2" s="2"/>
      <c r="D2" s="2"/>
      <c r="E2" s="2"/>
    </row>
    <row r="3" customFormat="false" ht="16.5" hidden="false" customHeight="true" outlineLevel="0" collapsed="false">
      <c r="B3" s="3" t="str">
        <f aca="false">""</f>
        <v/>
      </c>
      <c r="C3" s="3"/>
      <c r="D3" s="3"/>
      <c r="E3" s="3"/>
    </row>
    <row r="4" customFormat="false" ht="25.5" hidden="false" customHeight="true" outlineLevel="0" collapsed="false">
      <c r="B4" s="4" t="s">
        <v>101</v>
      </c>
      <c r="C4" s="4"/>
      <c r="D4" s="4"/>
      <c r="E4" s="4"/>
    </row>
    <row r="5" customFormat="false" ht="15" hidden="false" customHeight="false" outlineLevel="0" collapsed="false">
      <c r="F5" s="35" t="s">
        <v>32</v>
      </c>
      <c r="G5" s="35" t="s">
        <v>27</v>
      </c>
    </row>
    <row r="6" customFormat="false" ht="21.75" hidden="false" customHeight="true" outlineLevel="0" collapsed="false">
      <c r="B6" s="8" t="s">
        <v>102</v>
      </c>
      <c r="C6" s="8"/>
      <c r="D6" s="8"/>
      <c r="E6" s="8"/>
      <c r="F6" s="36" t="s">
        <v>63</v>
      </c>
      <c r="G6" s="36" t="s">
        <v>33</v>
      </c>
    </row>
    <row r="7" customFormat="false" ht="15" hidden="false" customHeight="false" outlineLevel="0" collapsed="false">
      <c r="B7" s="25" t="s">
        <v>103</v>
      </c>
      <c r="C7" s="24" t="s">
        <v>104</v>
      </c>
      <c r="D7" s="37" t="s">
        <v>105</v>
      </c>
      <c r="E7" s="37"/>
      <c r="F7" s="36" t="s">
        <v>59</v>
      </c>
      <c r="G7" s="36" t="s">
        <v>34</v>
      </c>
    </row>
    <row r="8" customFormat="false" ht="19.5" hidden="false" customHeight="true" outlineLevel="0" collapsed="false">
      <c r="B8" s="38" t="n">
        <v>5</v>
      </c>
      <c r="C8" s="39" t="s">
        <v>106</v>
      </c>
      <c r="D8" s="18" t="s">
        <v>107</v>
      </c>
      <c r="E8" s="18"/>
      <c r="F8" s="36" t="s">
        <v>52</v>
      </c>
      <c r="G8" s="36" t="s">
        <v>35</v>
      </c>
    </row>
    <row r="9" customFormat="false" ht="19.5" hidden="false" customHeight="true" outlineLevel="0" collapsed="false">
      <c r="B9" s="38" t="n">
        <v>4</v>
      </c>
      <c r="C9" s="39" t="s">
        <v>108</v>
      </c>
      <c r="D9" s="18" t="s">
        <v>109</v>
      </c>
      <c r="E9" s="18"/>
      <c r="F9" s="36" t="s">
        <v>53</v>
      </c>
      <c r="G9" s="36" t="s">
        <v>36</v>
      </c>
    </row>
    <row r="10" customFormat="false" ht="19.5" hidden="false" customHeight="true" outlineLevel="0" collapsed="false">
      <c r="B10" s="38" t="n">
        <v>3</v>
      </c>
      <c r="C10" s="39" t="s">
        <v>110</v>
      </c>
      <c r="D10" s="18" t="s">
        <v>111</v>
      </c>
      <c r="E10" s="18"/>
      <c r="F10" s="36" t="s">
        <v>76</v>
      </c>
    </row>
    <row r="11" customFormat="false" ht="19.5" hidden="false" customHeight="true" outlineLevel="0" collapsed="false">
      <c r="B11" s="38" t="n">
        <v>2</v>
      </c>
      <c r="C11" s="39" t="s">
        <v>112</v>
      </c>
      <c r="D11" s="18" t="s">
        <v>113</v>
      </c>
      <c r="E11" s="18"/>
    </row>
    <row r="12" customFormat="false" ht="19.5" hidden="false" customHeight="true" outlineLevel="0" collapsed="false">
      <c r="B12" s="38" t="n">
        <v>1</v>
      </c>
      <c r="C12" s="39" t="s">
        <v>114</v>
      </c>
      <c r="D12" s="18" t="s">
        <v>115</v>
      </c>
      <c r="E12" s="18"/>
    </row>
    <row r="14" customFormat="false" ht="21.75" hidden="false" customHeight="true" outlineLevel="0" collapsed="false">
      <c r="B14" s="8" t="s">
        <v>116</v>
      </c>
      <c r="C14" s="8"/>
      <c r="D14" s="8"/>
      <c r="E14" s="8"/>
    </row>
    <row r="15" customFormat="false" ht="15" hidden="false" customHeight="false" outlineLevel="0" collapsed="false">
      <c r="B15" s="25" t="s">
        <v>103</v>
      </c>
      <c r="C15" s="24" t="s">
        <v>104</v>
      </c>
      <c r="D15" s="37" t="s">
        <v>105</v>
      </c>
      <c r="E15" s="37"/>
    </row>
    <row r="16" customFormat="false" ht="19.5" hidden="false" customHeight="true" outlineLevel="0" collapsed="false">
      <c r="B16" s="38" t="n">
        <v>5</v>
      </c>
      <c r="C16" s="39" t="s">
        <v>117</v>
      </c>
      <c r="D16" s="18" t="s">
        <v>118</v>
      </c>
      <c r="E16" s="18"/>
    </row>
    <row r="17" customFormat="false" ht="19.5" hidden="false" customHeight="true" outlineLevel="0" collapsed="false">
      <c r="B17" s="38" t="n">
        <v>4</v>
      </c>
      <c r="C17" s="39" t="s">
        <v>119</v>
      </c>
      <c r="D17" s="18" t="s">
        <v>120</v>
      </c>
      <c r="E17" s="18"/>
    </row>
    <row r="18" customFormat="false" ht="19.5" hidden="false" customHeight="true" outlineLevel="0" collapsed="false">
      <c r="B18" s="38" t="n">
        <v>3</v>
      </c>
      <c r="C18" s="39" t="s">
        <v>121</v>
      </c>
      <c r="D18" s="18" t="s">
        <v>122</v>
      </c>
      <c r="E18" s="18"/>
    </row>
    <row r="19" customFormat="false" ht="19.5" hidden="false" customHeight="true" outlineLevel="0" collapsed="false">
      <c r="B19" s="38" t="n">
        <v>2</v>
      </c>
      <c r="C19" s="39" t="s">
        <v>123</v>
      </c>
      <c r="D19" s="18" t="s">
        <v>124</v>
      </c>
      <c r="E19" s="18"/>
    </row>
    <row r="20" customFormat="false" ht="19.5" hidden="false" customHeight="true" outlineLevel="0" collapsed="false">
      <c r="B20" s="38" t="n">
        <v>1</v>
      </c>
      <c r="C20" s="39" t="s">
        <v>125</v>
      </c>
      <c r="D20" s="18" t="s">
        <v>126</v>
      </c>
      <c r="E20" s="18"/>
    </row>
    <row r="22" customFormat="false" ht="21.75" hidden="false" customHeight="true" outlineLevel="0" collapsed="false">
      <c r="B22" s="8" t="s">
        <v>127</v>
      </c>
      <c r="C22" s="8"/>
      <c r="D22" s="8"/>
      <c r="E22" s="8"/>
    </row>
    <row r="23" customFormat="false" ht="15" hidden="false" customHeight="false" outlineLevel="0" collapsed="false">
      <c r="B23" s="24" t="s">
        <v>128</v>
      </c>
      <c r="C23" s="24" t="s">
        <v>129</v>
      </c>
      <c r="D23" s="37" t="s">
        <v>130</v>
      </c>
      <c r="E23" s="37"/>
    </row>
    <row r="24" customFormat="false" ht="30" hidden="false" customHeight="true" outlineLevel="0" collapsed="false">
      <c r="B24" s="40" t="s">
        <v>2</v>
      </c>
      <c r="C24" s="40"/>
      <c r="D24" s="18" t="s">
        <v>18</v>
      </c>
      <c r="E24" s="18"/>
    </row>
    <row r="25" customFormat="false" ht="30" hidden="false" customHeight="true" outlineLevel="0" collapsed="false">
      <c r="B25" s="41" t="s">
        <v>19</v>
      </c>
      <c r="C25" s="41"/>
      <c r="D25" s="18" t="s">
        <v>20</v>
      </c>
      <c r="E25" s="18"/>
    </row>
    <row r="26" customFormat="false" ht="30" hidden="false" customHeight="true" outlineLevel="0" collapsed="false">
      <c r="B26" s="42" t="s">
        <v>21</v>
      </c>
      <c r="C26" s="42"/>
      <c r="D26" s="18" t="s">
        <v>22</v>
      </c>
      <c r="E26" s="18"/>
    </row>
    <row r="27" customFormat="false" ht="30" hidden="false" customHeight="true" outlineLevel="0" collapsed="false">
      <c r="B27" s="43" t="s">
        <v>23</v>
      </c>
      <c r="C27" s="43"/>
      <c r="D27" s="18" t="s">
        <v>24</v>
      </c>
      <c r="E27" s="18"/>
    </row>
    <row r="30" customFormat="false" ht="18" hidden="false" customHeight="true" outlineLevel="0" collapsed="false">
      <c r="B30" s="28" t="s">
        <v>38</v>
      </c>
      <c r="C30" s="28"/>
      <c r="D30" s="28"/>
    </row>
  </sheetData>
  <mergeCells count="29">
    <mergeCell ref="B1:E1"/>
    <mergeCell ref="B2:E2"/>
    <mergeCell ref="B3:E3"/>
    <mergeCell ref="B4:E4"/>
    <mergeCell ref="B6:E6"/>
    <mergeCell ref="D7:E7"/>
    <mergeCell ref="D8:E8"/>
    <mergeCell ref="D9:E9"/>
    <mergeCell ref="D10:E10"/>
    <mergeCell ref="D11:E11"/>
    <mergeCell ref="D12:E12"/>
    <mergeCell ref="B14:E14"/>
    <mergeCell ref="D15:E15"/>
    <mergeCell ref="D16:E16"/>
    <mergeCell ref="D17:E17"/>
    <mergeCell ref="D18:E18"/>
    <mergeCell ref="D19:E19"/>
    <mergeCell ref="D20:E20"/>
    <mergeCell ref="B22:E22"/>
    <mergeCell ref="D23:E23"/>
    <mergeCell ref="B24:C24"/>
    <mergeCell ref="D24:E24"/>
    <mergeCell ref="B25:C25"/>
    <mergeCell ref="D25:E25"/>
    <mergeCell ref="B26:C26"/>
    <mergeCell ref="D26:E26"/>
    <mergeCell ref="B27:C27"/>
    <mergeCell ref="D27:E27"/>
    <mergeCell ref="B30:D30"/>
  </mergeCells>
  <conditionalFormatting sqref="B3:E3">
    <cfRule type="expression" priority="2" aboveAverage="0" equalAverage="0" bottom="0" percent="0" rank="0" text="" dxfId="0">
      <formula>LEN($B$3)&gt;0</formula>
    </cfRule>
  </conditionalFormatting>
  <hyperlinks>
    <hyperlink ref="B30" r:id="rId1" display="Visit mastt.com"/>
  </hyperlinks>
  <printOptions headings="false" gridLines="false" gridLinesSet="true" horizontalCentered="false" verticalCentered="false"/>
  <pageMargins left="0.3" right="0.3" top="0.4" bottom="0.4" header="0.511811023622047" footer="0.15"/>
  <pageSetup paperSize="9" scale="100" fitToWidth="1" fitToHeight="1"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8"/>
    <col collapsed="false" customWidth="true" hidden="false" outlineLevel="0" max="3" min="3" style="0" width="74"/>
  </cols>
  <sheetData>
    <row r="1" customFormat="false" ht="33.75" hidden="false" customHeight="true" outlineLevel="0" collapsed="false">
      <c r="B1" s="1" t="s">
        <v>0</v>
      </c>
      <c r="C1" s="1"/>
    </row>
    <row r="2" customFormat="false" ht="4.5" hidden="false" customHeight="true" outlineLevel="0" collapsed="false">
      <c r="B2" s="2"/>
      <c r="C2" s="2"/>
    </row>
    <row r="3" customFormat="false" ht="16.5" hidden="false" customHeight="true" outlineLevel="0" collapsed="false">
      <c r="B3" s="3" t="str">
        <f aca="false">""</f>
        <v/>
      </c>
      <c r="C3" s="3"/>
    </row>
    <row r="4" customFormat="false" ht="25.5" hidden="false" customHeight="true" outlineLevel="0" collapsed="false">
      <c r="B4" s="4" t="s">
        <v>131</v>
      </c>
      <c r="C4" s="4"/>
    </row>
    <row r="6" customFormat="false" ht="21.75" hidden="false" customHeight="true" outlineLevel="0" collapsed="false">
      <c r="B6" s="8" t="s">
        <v>132</v>
      </c>
      <c r="C6" s="8"/>
    </row>
    <row r="7" customFormat="false" ht="40.5" hidden="false" customHeight="true" outlineLevel="0" collapsed="false">
      <c r="B7" s="44" t="s">
        <v>133</v>
      </c>
      <c r="C7" s="45" t="s">
        <v>134</v>
      </c>
    </row>
    <row r="8" customFormat="false" ht="40.5" hidden="false" customHeight="true" outlineLevel="0" collapsed="false">
      <c r="B8" s="44" t="s">
        <v>135</v>
      </c>
      <c r="C8" s="45" t="s">
        <v>136</v>
      </c>
    </row>
    <row r="9" customFormat="false" ht="30" hidden="false" customHeight="true" outlineLevel="0" collapsed="false">
      <c r="B9" s="44" t="s">
        <v>137</v>
      </c>
      <c r="C9" s="45" t="s">
        <v>138</v>
      </c>
    </row>
    <row r="10" customFormat="false" ht="40.5" hidden="false" customHeight="true" outlineLevel="0" collapsed="false">
      <c r="B10" s="44" t="s">
        <v>139</v>
      </c>
      <c r="C10" s="45" t="s">
        <v>140</v>
      </c>
    </row>
    <row r="12" customFormat="false" ht="21.75" hidden="false" customHeight="true" outlineLevel="0" collapsed="false">
      <c r="B12" s="8" t="s">
        <v>141</v>
      </c>
      <c r="C12" s="8"/>
    </row>
    <row r="13" customFormat="false" ht="52.5" hidden="false" customHeight="true" outlineLevel="0" collapsed="false">
      <c r="B13" s="44" t="s">
        <v>142</v>
      </c>
      <c r="C13" s="45" t="s">
        <v>143</v>
      </c>
    </row>
    <row r="14" customFormat="false" ht="40.5" hidden="false" customHeight="true" outlineLevel="0" collapsed="false">
      <c r="B14" s="44" t="s">
        <v>144</v>
      </c>
      <c r="C14" s="45" t="s">
        <v>145</v>
      </c>
    </row>
    <row r="15" customFormat="false" ht="40.5" hidden="false" customHeight="true" outlineLevel="0" collapsed="false">
      <c r="B15" s="44" t="s">
        <v>146</v>
      </c>
      <c r="C15" s="45" t="s">
        <v>147</v>
      </c>
    </row>
    <row r="16" customFormat="false" ht="40.5" hidden="false" customHeight="true" outlineLevel="0" collapsed="false">
      <c r="B16" s="44" t="s">
        <v>148</v>
      </c>
      <c r="C16" s="45" t="s">
        <v>149</v>
      </c>
    </row>
    <row r="18" customFormat="false" ht="21.75" hidden="false" customHeight="true" outlineLevel="0" collapsed="false">
      <c r="B18" s="8" t="s">
        <v>150</v>
      </c>
      <c r="C18" s="8"/>
    </row>
    <row r="19" customFormat="false" ht="52.5" hidden="false" customHeight="true" outlineLevel="0" collapsed="false">
      <c r="B19" s="44" t="s">
        <v>151</v>
      </c>
      <c r="C19" s="45" t="s">
        <v>152</v>
      </c>
    </row>
    <row r="20" customFormat="false" ht="40.5" hidden="false" customHeight="true" outlineLevel="0" collapsed="false">
      <c r="B20" s="44" t="s">
        <v>153</v>
      </c>
      <c r="C20" s="45" t="s">
        <v>154</v>
      </c>
    </row>
    <row r="21" customFormat="false" ht="30" hidden="false" customHeight="true" outlineLevel="0" collapsed="false">
      <c r="B21" s="44" t="s">
        <v>155</v>
      </c>
      <c r="C21" s="45" t="s">
        <v>156</v>
      </c>
    </row>
    <row r="22" customFormat="false" ht="40.5" hidden="false" customHeight="true" outlineLevel="0" collapsed="false">
      <c r="B22" s="44" t="s">
        <v>157</v>
      </c>
      <c r="C22" s="45" t="s">
        <v>158</v>
      </c>
    </row>
    <row r="24" customFormat="false" ht="21.75" hidden="false" customHeight="true" outlineLevel="0" collapsed="false">
      <c r="B24" s="8" t="s">
        <v>159</v>
      </c>
      <c r="C24" s="8"/>
    </row>
    <row r="25" customFormat="false" ht="75" hidden="false" customHeight="true" outlineLevel="0" collapsed="false">
      <c r="B25" s="46" t="s">
        <v>160</v>
      </c>
      <c r="C25" s="46"/>
    </row>
    <row r="27" customFormat="false" ht="18" hidden="false" customHeight="true" outlineLevel="0" collapsed="false">
      <c r="B27" s="28" t="s">
        <v>38</v>
      </c>
      <c r="C27" s="28"/>
    </row>
  </sheetData>
  <mergeCells count="10">
    <mergeCell ref="B1:C1"/>
    <mergeCell ref="B2:C2"/>
    <mergeCell ref="B3:C3"/>
    <mergeCell ref="B4:C4"/>
    <mergeCell ref="B6:C6"/>
    <mergeCell ref="B12:C12"/>
    <mergeCell ref="B18:C18"/>
    <mergeCell ref="B24:C24"/>
    <mergeCell ref="B25:C25"/>
    <mergeCell ref="B27:C27"/>
  </mergeCells>
  <conditionalFormatting sqref="B3:C3">
    <cfRule type="expression" priority="2" aboveAverage="0" equalAverage="0" bottom="0" percent="0" rank="0" text="" dxfId="0">
      <formula>LEN($B$3)&gt;0</formula>
    </cfRule>
  </conditionalFormatting>
  <hyperlinks>
    <hyperlink ref="B27" r:id="rId1" display="Visit mastt.com"/>
  </hyperlinks>
  <printOptions headings="false" gridLines="false" gridLinesSet="true" horizontalCentered="false" verticalCentered="false"/>
  <pageMargins left="0.3" right="0.3" top="0.4" bottom="0.4" header="0.511811023622047" footer="0.15"/>
  <pageSetup paperSize="9" scale="100" fitToWidth="1" fitToHeight="0" pageOrder="downThenOver" orientation="portrait" blackAndWhite="false" draft="false" cellComments="none" horizontalDpi="300" verticalDpi="300" copies="1"/>
  <headerFooter differentFirst="false" differentOddEven="false">
    <oddHeader/>
    <oddFooter>&amp;R&amp;9 &amp;K3480bcVisit mastt.com</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2026-08-26T12:11:01Z</dcterms:created>
  <dc:creator>openpyxl</dc:creator>
  <dc:description/>
  <dc:language>en-US</dc:language>
  <cp:lastModifiedBy/>
  <dcterms:modified xsi:type="dcterms:W3CDTF">2026-08-26T12:11:02Z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