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Change Log" sheetId="2" state="visible" r:id="rId4"/>
    <sheet name="Contract Position" sheetId="3" state="visible" r:id="rId5"/>
    <sheet name="Change Summary" sheetId="4" state="visible" r:id="rId6"/>
    <sheet name="Lists" sheetId="5" state="visible" r:id="rId7"/>
    <sheet name="Notes &amp; Assumptions" sheetId="6" state="visible" r:id="rId8"/>
  </sheet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<sst xmlns="http://schemas.openxmlformats.org/spreadsheetml/2006/main" count="247" uniqueCount="183">
  <si>
    <t xml:space="preserve">CHANGE LOG</t>
  </si>
  <si>
    <t xml:space="preserve">One row per change, claimed and approved kept apart, and a contract position that only moves on an agreed amount.</t>
  </si>
  <si>
    <t xml:space="preserve">SET THIS UP ONCE</t>
  </si>
  <si>
    <t xml:space="preserve">Project</t>
  </si>
  <si>
    <t xml:space="preserve">e.g. Northbank Ambulatory Care Center</t>
  </si>
  <si>
    <t xml:space="preserve">Project number</t>
  </si>
  <si>
    <t xml:space="preserve">e.g. NB2-2026-014</t>
  </si>
  <si>
    <t xml:space="preserve">Contract</t>
  </si>
  <si>
    <t xml:space="preserve">One contract per workbook</t>
  </si>
  <si>
    <t xml:space="preserve">Contractor</t>
  </si>
  <si>
    <t xml:space="preserve">e.g. Halbrook Construction</t>
  </si>
  <si>
    <t xml:space="preserve">Original contract sum</t>
  </si>
  <si>
    <t xml:space="preserve">As awarded, before any change</t>
  </si>
  <si>
    <t xml:space="preserve">Original completion date</t>
  </si>
  <si>
    <t xml:space="preserve">As awarded, before any extension of time</t>
  </si>
  <si>
    <t xml:space="preserve">Decision threshold, days</t>
  </si>
  <si>
    <t xml:space="preserve">Undecided longer than this flags as overdue</t>
  </si>
  <si>
    <t xml:space="preserve">Data date</t>
  </si>
  <si>
    <t xml:space="preserve">Leave it blank and it uses today.</t>
  </si>
  <si>
    <t xml:space="preserve">WHAT IS IN THIS FILE</t>
  </si>
  <si>
    <t xml:space="preserve">Change Log</t>
  </si>
  <si>
    <t xml:space="preserve">One row per change. Cost and time are recorded twice - claimed, then approved - and the check column says what the row is missing.</t>
  </si>
  <si>
    <t xml:space="preserve">Contract Position</t>
  </si>
  <si>
    <t xml:space="preserve">Approved changes only, against the original sum and date. Everything undecided is shown separately as exposure.</t>
  </si>
  <si>
    <t xml:space="preserve">Change Summary</t>
  </si>
  <si>
    <t xml:space="preserve">Nothing typed. Approved against claimed, the exposure, the oldest open change.</t>
  </si>
  <si>
    <t xml:space="preserve">Lists</t>
  </si>
  <si>
    <t xml:space="preserve">Status, type, origin and route. Edit them here and the workbook follows.</t>
  </si>
  <si>
    <t xml:space="preserve">Notes &amp; Assumptions</t>
  </si>
  <si>
    <t xml:space="preserve">What was assumed, what to change first, and what this file is not.</t>
  </si>
  <si>
    <t xml:space="preserve">HOW TO USE IT</t>
  </si>
  <si>
    <t xml:space="preserve">Raise the row the day the change appears</t>
  </si>
  <si>
    <t xml:space="preserve">Not the day it is priced. The date raised is what proves how long the decision took.</t>
  </si>
  <si>
    <t xml:space="preserve">Keep claimed and approved apart</t>
  </si>
  <si>
    <t xml:space="preserve">Leave the approved columns empty until somebody with authority decides. One column that gets overwritten destroys the record of what was asked for.</t>
  </si>
  <si>
    <t xml:space="preserve">Only Approved moves the contract sum</t>
  </si>
  <si>
    <t xml:space="preserve">"Approved - price to follow" does not - the file carries it as exposure instead.</t>
  </si>
  <si>
    <t xml:space="preserve">Give every row a route</t>
  </si>
  <si>
    <t xml:space="preserve">A change with no route is a change nobody has decided how to handle.</t>
  </si>
  <si>
    <t xml:space="preserve">Watch the days open, not the status</t>
  </si>
  <si>
    <t xml:space="preserve">Set the decision threshold on this Cover and anything past it flags, whatever its status.</t>
  </si>
  <si>
    <t xml:space="preserve">Record where the documents are</t>
  </si>
  <si>
    <t xml:space="preserve">The row is an index. Name the file, the email or the drawing revision.</t>
  </si>
  <si>
    <t xml:space="preserve">IMPORTANT   This is a record, not an approval, and not a contract document. Writing a change here does not create an entitlement, does not give notice, and does not change the contract sum or the completion date - only the contract's own change mechanism does that, in the form and within the time the contract requires. The worked example is invented and every figure in it is illustrative. Read your contract's change clause before you rely on any of this, and get advice on anything that may become a claim.</t>
  </si>
  <si>
    <t xml:space="preserve">Visit mastt.com</t>
  </si>
  <si>
    <t xml:space="preserve">Claimed is not approved. Fill the claimed columns when the change is raised and leave the approved columns empty until somebody with authority decides.</t>
  </si>
  <si>
    <t xml:space="preserve">Change no.</t>
  </si>
  <si>
    <t xml:space="preserve">Date raised</t>
  </si>
  <si>
    <t xml:space="preserve">Raised by</t>
  </si>
  <si>
    <t xml:space="preserve">Title</t>
  </si>
  <si>
    <t xml:space="preserve">What changed, and why</t>
  </si>
  <si>
    <t xml:space="preserve">Type of change</t>
  </si>
  <si>
    <t xml:space="preserve">Origin</t>
  </si>
  <si>
    <t xml:space="preserve">Route</t>
  </si>
  <si>
    <t xml:space="preserve">Cost claimed</t>
  </si>
  <si>
    <t xml:space="preserve">Days claimed</t>
  </si>
  <si>
    <t xml:space="preserve">Cost approved</t>
  </si>
  <si>
    <t xml:space="preserve">Days approved</t>
  </si>
  <si>
    <t xml:space="preserve">Cost variance</t>
  </si>
  <si>
    <t xml:space="preserve">Status</t>
  </si>
  <si>
    <t xml:space="preserve">Decided by</t>
  </si>
  <si>
    <t xml:space="preserve">Date decided</t>
  </si>
  <si>
    <t xml:space="preserve">Days open</t>
  </si>
  <si>
    <t xml:space="preserve">Where the documents are</t>
  </si>
  <si>
    <t xml:space="preserve">Check</t>
  </si>
  <si>
    <t xml:space="preserve">CO-001</t>
  </si>
  <si>
    <t xml:space="preserve">R. Delacroix</t>
  </si>
  <si>
    <t xml:space="preserve">Switchgear relocation to level 2 riser</t>
  </si>
  <si>
    <t xml:space="preserve">Utility connection point moved after the authority review, so the main switchgear and the riser above it relocate one level.</t>
  </si>
  <si>
    <t xml:space="preserve">Regulatory or authority</t>
  </si>
  <si>
    <t xml:space="preserve">Authority</t>
  </si>
  <si>
    <t xml:space="preserve">Change order</t>
  </si>
  <si>
    <t xml:space="preserve">Approved</t>
  </si>
  <si>
    <t xml:space="preserve">M. Okafor</t>
  </si>
  <si>
    <t xml:space="preserve">Change file CO folder, and the email of that date</t>
  </si>
  <si>
    <t xml:space="preserve">CO-002</t>
  </si>
  <si>
    <t xml:space="preserve">Rock in the south lift pit excavation</t>
  </si>
  <si>
    <t xml:space="preserve">Rock encountered below the reduced level shown on the geotechnical report. Breaking and cart-away of 140 cubic yards.</t>
  </si>
  <si>
    <t xml:space="preserve">Site condition</t>
  </si>
  <si>
    <t xml:space="preserve">Existing conditions</t>
  </si>
  <si>
    <t xml:space="preserve">CO-003</t>
  </si>
  <si>
    <t xml:space="preserve">Nurse call system upgrade to the current standard</t>
  </si>
  <si>
    <t xml:space="preserve">Owner elected to upgrade the nurse call heads and head-end to the current campus standard after the design was documented.</t>
  </si>
  <si>
    <t xml:space="preserve">Owner request</t>
  </si>
  <si>
    <t xml:space="preserve">Owner</t>
  </si>
  <si>
    <t xml:space="preserve">Change directive</t>
  </si>
  <si>
    <t xml:space="preserve">Approved - price to follow</t>
  </si>
  <si>
    <t xml:space="preserve">CO-004</t>
  </si>
  <si>
    <t xml:space="preserve">Acceleration to recover the shutdown window</t>
  </si>
  <si>
    <t xml:space="preserve">Contractor proposal to add a second shift for four weeks to bring the level 3 shutdown back inside its original window.</t>
  </si>
  <si>
    <t xml:space="preserve">Schedule only</t>
  </si>
  <si>
    <t xml:space="preserve">Change request - not instructed</t>
  </si>
  <si>
    <t xml:space="preserve">Priced - awaiting decision</t>
  </si>
  <si>
    <t xml:space="preserve">CO-005</t>
  </si>
  <si>
    <t xml:space="preserve">Delete the external canopy glazing</t>
  </si>
  <si>
    <t xml:space="preserve">Canopy glazing deleted from this contract and moved to the separate landscape package.</t>
  </si>
  <si>
    <t xml:space="preserve">Scope deletion</t>
  </si>
  <si>
    <t xml:space="preserve">TOTAL</t>
  </si>
  <si>
    <t xml:space="preserve">Twenty-five blank rows are pre-formatted. Insert rows inside the block, never below it, so the totals, the contract position and the summary all follow. A negative cost is a credit and a negative day count is time recovered - both are added, so a deletion reduces the sum without a separate column. Date decided is the last column on the row: fill it when the decision is made and Days open stops counting.</t>
  </si>
  <si>
    <t xml:space="preserve">CHANGE LOG     ·     CONTRACT POSITION</t>
  </si>
  <si>
    <t xml:space="preserve">Approved changes only. Everything claimed and not yet decided is exposure, not position.</t>
  </si>
  <si>
    <t xml:space="preserve">THE CONTRACT SUM</t>
  </si>
  <si>
    <t xml:space="preserve">Amount</t>
  </si>
  <si>
    <t xml:space="preserve">Days</t>
  </si>
  <si>
    <t xml:space="preserve">Where it comes from</t>
  </si>
  <si>
    <t xml:space="preserve">Original contract sum, as awarded</t>
  </si>
  <si>
    <t xml:space="preserve">Cover - the sum before any change</t>
  </si>
  <si>
    <t xml:space="preserve">Approved changes</t>
  </si>
  <si>
    <t xml:space="preserve">Change Log - status Approved only, cost and days approved</t>
  </si>
  <si>
    <t xml:space="preserve">CURRENT CONTRACT SUM</t>
  </si>
  <si>
    <t xml:space="preserve">Original plus approved changes. This is the only number that has been agreed.</t>
  </si>
  <si>
    <t xml:space="preserve">Claimed and not yet decided</t>
  </si>
  <si>
    <t xml:space="preserve">Change Log - every status except Approved, Rejected and Withdrawn, at the CLAIMED amount</t>
  </si>
  <si>
    <t xml:space="preserve">Instructed with no price agreed</t>
  </si>
  <si>
    <t xml:space="preserve">Change Log - work instructed, amount still open. Included in the line above.</t>
  </si>
  <si>
    <t xml:space="preserve">WORST CASE IF EVERYTHING CLAIMED IS ALLOWED</t>
  </si>
  <si>
    <t xml:space="preserve">Current sum plus everything claimed and undecided. Not a forecast - a boundary.</t>
  </si>
  <si>
    <t xml:space="preserve">THE COMPLETION DATE</t>
  </si>
  <si>
    <t xml:space="preserve">Date</t>
  </si>
  <si>
    <t xml:space="preserve">Original completion date, as awarded</t>
  </si>
  <si>
    <t xml:space="preserve">Cover</t>
  </si>
  <si>
    <t xml:space="preserve">Approved extension of time</t>
  </si>
  <si>
    <t xml:space="preserve">Change Log - days approved on Approved rows only</t>
  </si>
  <si>
    <t xml:space="preserve">CURRENT COMPLETION DATE</t>
  </si>
  <si>
    <t xml:space="preserve">Original plus approved days. The agreed date.</t>
  </si>
  <si>
    <t xml:space="preserve">Days claimed and not yet decided</t>
  </si>
  <si>
    <t xml:space="preserve">Change Log - claimed days on every undecided row</t>
  </si>
  <si>
    <t xml:space="preserve">Nothing on this sheet is typed. The current sum and the current completion date move only on a change whose status is Approved - an instruction with no agreed amount is shown as exposure and nothing else, because a sum cannot change on an intention. The worst case is a boundary, not a forecast: it assumes every open claim is allowed in full, which is the one thing you can say without pricing anything.</t>
  </si>
  <si>
    <t xml:space="preserve">CHANGE LOG     ·     CHANGE SUMMARY</t>
  </si>
  <si>
    <t xml:space="preserve">Nothing typed. Every figure is a formula over the Change Log.</t>
  </si>
  <si>
    <t xml:space="preserve">APPROVED</t>
  </si>
  <si>
    <t xml:space="preserve">CLAIMED, UNDECIDED</t>
  </si>
  <si>
    <t xml:space="preserve">UNPRICED INSTRUCTIONS</t>
  </si>
  <si>
    <t xml:space="preserve">OLDEST OPEN, DAYS</t>
  </si>
  <si>
    <t xml:space="preserve">instructed, amount still open</t>
  </si>
  <si>
    <t xml:space="preserve">WHAT WAS CLAIMED, AND WHAT WAS APPROVED</t>
  </si>
  <si>
    <t xml:space="preserve">Change</t>
  </si>
  <si>
    <t xml:space="preserve">Claimed</t>
  </si>
  <si>
    <t xml:space="preserve">Variance</t>
  </si>
  <si>
    <t xml:space="preserve">A negative variance means the change was approved for less than was claimed - that is your review working, and it is the number to show whoever asks what the cost management is buying. A row with a claim and no approved figure has not been decided.</t>
  </si>
  <si>
    <t xml:space="preserve">APPROVED COST BY TYPE OF CHANGE</t>
  </si>
  <si>
    <t xml:space="preserve">Scope addition</t>
  </si>
  <si>
    <t xml:space="preserve">Design change</t>
  </si>
  <si>
    <t xml:space="preserve">Error or omission</t>
  </si>
  <si>
    <t xml:space="preserve">Substitution</t>
  </si>
  <si>
    <t xml:space="preserve">Correction - no cost or time</t>
  </si>
  <si>
    <t xml:space="preserve">One hue on purpose: this is magnitude, not identity. Approved cost only - the claimed figures are on the table above, because a chart of what people asked for is not a chart of what the project costs.</t>
  </si>
  <si>
    <t xml:space="preserve">WHO CAUSED THE APPROVED CHANGES</t>
  </si>
  <si>
    <t xml:space="preserve">Designer</t>
  </si>
  <si>
    <t xml:space="preserve">Third party</t>
  </si>
  <si>
    <t xml:space="preserve">Not established</t>
  </si>
  <si>
    <t xml:space="preserve">Origin is the column that answers who pays, and it is the one people leave blank. "Not established" is an honest entry and a prompt; an empty cell is neither.</t>
  </si>
  <si>
    <t xml:space="preserve">CHANGE LOG     ·     LISTS</t>
  </si>
  <si>
    <t xml:space="preserve">The four dropdowns. Edit them here and the log follows.</t>
  </si>
  <si>
    <t xml:space="preserve">DROPDOWNS</t>
  </si>
  <si>
    <t xml:space="preserve">Yes / No</t>
  </si>
  <si>
    <t xml:space="preserve">Raised</t>
  </si>
  <si>
    <t xml:space="preserve">Yes</t>
  </si>
  <si>
    <t xml:space="preserve">Under review</t>
  </si>
  <si>
    <t xml:space="preserve">No</t>
  </si>
  <si>
    <t xml:space="preserve">Absorbed - no change order</t>
  </si>
  <si>
    <t xml:space="preserve">Allowance drawdown</t>
  </si>
  <si>
    <t xml:space="preserve">Rejected</t>
  </si>
  <si>
    <t xml:space="preserve">Contingency drawdown</t>
  </si>
  <si>
    <t xml:space="preserve">Withdrawn</t>
  </si>
  <si>
    <t xml:space="preserve">Deferred</t>
  </si>
  <si>
    <t xml:space="preserve">Only "Approved" moves the contract sum. "Approved - price to follow" means the work has been instructed and the amount has not been agreed, so it is carried as exposure instead - which is the honest treatment and usually the uncomfortable one. If you add a status, add it to the Contract Position sheet's rule as well or it will be counted as open.</t>
  </si>
  <si>
    <t xml:space="preserve">CHANGE LOG     ·     NOTES &amp; ASSUMPTIONS</t>
  </si>
  <si>
    <t xml:space="preserve">What this file assumes, what to change first, and what it is not.</t>
  </si>
  <si>
    <t xml:space="preserve">What this file assumes</t>
  </si>
  <si>
    <t xml:space="preserve">One project under one contract, with one party deciding changes. Not a program-wide change register and not a software release log. If you run several contracts, use one workbook per contract - the contract position on sheet 3 only makes sense against a single contract sum.</t>
  </si>
  <si>
    <t xml:space="preserve">Claimed and approved are different columns on purpose</t>
  </si>
  <si>
    <t xml:space="preserve">The variance between them is the number that tells you whether your review is working. A log with one cost column cannot produce it.</t>
  </si>
  <si>
    <t xml:space="preserve">Only Approved moves the sum</t>
  </si>
  <si>
    <t xml:space="preserve">"Approved - price to follow" and "Priced - awaiting decision" are both shown as exposure and neither changes the contract position. That is the honest treatment, and it is why the exposure figure is usually the uncomfortable one.</t>
  </si>
  <si>
    <t xml:space="preserve">Time is in calendar days</t>
  </si>
  <si>
    <t xml:space="preserve">Every day column is calendar days unless your contract says otherwise. If it works in working days, say so in the route or the notes column and stay consistent - the file does not convert between them.</t>
  </si>
  <si>
    <t xml:space="preserve">A negative number is a reduction</t>
  </si>
  <si>
    <t xml:space="preserve">Deletions and credits go in as negatives, in both cost and days. The contract position adds them, so a credit reduces the sum without needing a separate column.</t>
  </si>
  <si>
    <t xml:space="preserve">The file does not price anything</t>
  </si>
  <si>
    <t xml:space="preserve">It records what was claimed and what was agreed. Whether an amount is reasonable, and whether an entitlement exists at all, are questions for your contract and your quantity surveyor.</t>
  </si>
  <si>
    <t xml:space="preserve">Dates are yours</t>
  </si>
  <si>
    <t xml:space="preserve">Nothing here calculates a decision date for you, because the period depends on your contract. Set the threshold on the Cover and the file will tell you when you have passed it.</t>
  </si>
</sst>
</file>

<file path=xl/styles.xml><?xml version="1.0" encoding="utf-8"?>
<styleSheet xmlns="http://schemas.openxmlformats.org/spreadsheetml/2006/main">
  <numFmts count="7">
    <numFmt numFmtId="164" formatCode="General"/>
    <numFmt numFmtId="165" formatCode="#,##0;\-#,##0;\-"/>
    <numFmt numFmtId="166" formatCode="d\ mmm\ yyyy"/>
    <numFmt numFmtId="167" formatCode="0"/>
    <numFmt numFmtId="168" formatCode="\+0;\-0;\-"/>
    <numFmt numFmtId="169" formatCode="\+#,##0;\-#,##0;\-"/>
    <numFmt numFmtId="170" formatCode="0;;\-"/>
  </numFmts>
  <fonts count="28">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8.5"/>
      <color rgb="FF0D3C61"/>
      <name val="Inter"/>
      <family val="0"/>
      <charset val="1"/>
    </font>
    <font>
      <sz val="10"/>
      <color rgb="FF1D3245"/>
      <name val="Inter"/>
      <family val="0"/>
      <charset val="1"/>
    </font>
    <font>
      <b val="true"/>
      <sz val="9"/>
      <color rgb="FFFFFFFF"/>
      <name val="Inter"/>
      <family val="0"/>
      <charset val="1"/>
    </font>
    <font>
      <b val="true"/>
      <sz val="9"/>
      <color rgb="FF0D3C61"/>
      <name val="Inter"/>
      <family val="0"/>
      <charset val="1"/>
    </font>
    <font>
      <sz val="9.5"/>
      <color rgb="FF1D3245"/>
      <name val="Inter"/>
      <family val="0"/>
      <charset val="1"/>
    </font>
    <font>
      <b val="true"/>
      <sz val="9.5"/>
      <color rgb="FFFFFFFF"/>
      <name val="Inter"/>
      <family val="0"/>
      <charset val="1"/>
    </font>
    <font>
      <i val="true"/>
      <sz val="8.5"/>
      <color rgb="FF9FB3C8"/>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sz val="8.5"/>
      <color rgb="FF1D3245"/>
      <name val="Inter"/>
      <family val="0"/>
      <charset val="1"/>
    </font>
    <font>
      <b val="true"/>
      <sz val="10"/>
      <color rgb="FF1D3245"/>
      <name val="Inter"/>
      <family val="0"/>
      <charset val="1"/>
    </font>
    <font>
      <sz val="9"/>
      <color rgb="FF0D3C61"/>
      <name val="Inter"/>
      <family val="0"/>
      <charset val="1"/>
    </font>
  </fonts>
  <fills count="13">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DCE9F4"/>
        <bgColor rgb="FFE3F0FA"/>
      </patternFill>
    </fill>
    <fill>
      <patternFill patternType="solid">
        <fgColor rgb="FFF6F9FC"/>
        <bgColor rgb="FFF5F5F5"/>
      </patternFill>
    </fill>
    <fill>
      <patternFill patternType="solid">
        <fgColor rgb="FF215383"/>
        <bgColor rgb="FF0D3C61"/>
      </patternFill>
    </fill>
    <fill>
      <patternFill patternType="solid">
        <fgColor rgb="FF0B79D0"/>
        <bgColor rgb="FF3480BC"/>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right" vertical="center" textRotation="0" wrapText="false" indent="1" shrinkToFit="false"/>
      <protection locked="true" hidden="false"/>
    </xf>
    <xf numFmtId="166" fontId="8" fillId="5" borderId="1" xfId="0" applyFont="true" applyBorder="true" applyAlignment="true" applyProtection="false">
      <alignment horizontal="left" vertical="center" textRotation="0" wrapText="false" indent="1" shrinkToFit="false"/>
      <protection locked="true" hidden="false"/>
    </xf>
    <xf numFmtId="167" fontId="8" fillId="5" borderId="1" xfId="0" applyFont="true" applyBorder="true" applyAlignment="true" applyProtection="false">
      <alignment horizontal="right"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14" fillId="7" borderId="2"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false" indent="0" shrinkToFit="false"/>
      <protection locked="true" hidden="false"/>
    </xf>
    <xf numFmtId="166" fontId="8" fillId="5" borderId="1" xfId="0" applyFont="true" applyBorder="true" applyAlignment="true" applyProtection="false">
      <alignment horizontal="center"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8" fontId="8" fillId="5" borderId="1" xfId="0" applyFont="true" applyBorder="true" applyAlignment="true" applyProtection="false">
      <alignment horizontal="center" vertical="center" textRotation="0" wrapText="false" indent="1" shrinkToFit="false"/>
      <protection locked="true" hidden="false"/>
    </xf>
    <xf numFmtId="169" fontId="15" fillId="8" borderId="1" xfId="0" applyFont="true" applyBorder="true" applyAlignment="true" applyProtection="false">
      <alignment horizontal="right" vertical="center" textRotation="0" wrapText="false" indent="1" shrinkToFit="false"/>
      <protection locked="true" hidden="false"/>
    </xf>
    <xf numFmtId="170" fontId="15" fillId="8" borderId="1" xfId="0" applyFont="true" applyBorder="true" applyAlignment="true" applyProtection="false">
      <alignment horizontal="center" vertical="center" textRotation="0" wrapText="false" indent="1" shrinkToFit="false"/>
      <protection locked="true" hidden="false"/>
    </xf>
    <xf numFmtId="164" fontId="9" fillId="8" borderId="1" xfId="0" applyFont="true" applyBorder="true" applyAlignment="true" applyProtection="false">
      <alignment horizontal="left" vertical="center" textRotation="0" wrapText="true" indent="1" shrinkToFit="false"/>
      <protection locked="true" hidden="false"/>
    </xf>
    <xf numFmtId="164" fontId="16" fillId="2" borderId="0" xfId="0" applyFont="true" applyBorder="true" applyAlignment="true" applyProtection="false">
      <alignment horizontal="left" vertical="center" textRotation="0" wrapText="false" indent="1" shrinkToFit="false"/>
      <protection locked="true" hidden="false"/>
    </xf>
    <xf numFmtId="165" fontId="16" fillId="2" borderId="1" xfId="0" applyFont="true" applyBorder="true" applyAlignment="true" applyProtection="false">
      <alignment horizontal="right" vertical="center" textRotation="0" wrapText="false" indent="1" shrinkToFit="false"/>
      <protection locked="true" hidden="false"/>
    </xf>
    <xf numFmtId="168" fontId="16" fillId="2" borderId="1" xfId="0" applyFont="true" applyBorder="true" applyAlignment="true" applyProtection="false">
      <alignment horizontal="center" vertical="center" textRotation="0" wrapText="false" indent="1" shrinkToFit="false"/>
      <protection locked="true" hidden="false"/>
    </xf>
    <xf numFmtId="169" fontId="16" fillId="2" borderId="1" xfId="0" applyFont="true" applyBorder="true" applyAlignment="true" applyProtection="false">
      <alignment horizontal="right" vertical="center" textRotation="0" wrapText="false" indent="1" shrinkToFit="false"/>
      <protection locked="true" hidden="false"/>
    </xf>
    <xf numFmtId="164" fontId="16" fillId="2" borderId="1" xfId="0" applyFont="true" applyBorder="true" applyAlignment="true" applyProtection="false">
      <alignment horizontal="left"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9" borderId="0" xfId="0" applyFont="true" applyBorder="true" applyAlignment="true" applyProtection="false">
      <alignment horizontal="left" vertical="center" textRotation="0" wrapText="false" indent="1" shrinkToFit="false"/>
      <protection locked="true" hidden="false"/>
    </xf>
    <xf numFmtId="164" fontId="17" fillId="7" borderId="2"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left" vertical="center" textRotation="0" wrapText="true" indent="1" shrinkToFit="false"/>
      <protection locked="true" hidden="false"/>
    </xf>
    <xf numFmtId="165" fontId="15" fillId="8" borderId="1" xfId="0" applyFont="true" applyBorder="true" applyAlignment="true" applyProtection="false">
      <alignment horizontal="right" vertical="center" textRotation="0" wrapText="false" indent="1" shrinkToFit="false"/>
      <protection locked="true" hidden="false"/>
    </xf>
    <xf numFmtId="164" fontId="9" fillId="0" borderId="0" xfId="0" applyFont="true" applyBorder="false" applyAlignment="true" applyProtection="false">
      <alignment horizontal="left" vertical="center" textRotation="0" wrapText="true" indent="1" shrinkToFit="false"/>
      <protection locked="true" hidden="false"/>
    </xf>
    <xf numFmtId="168" fontId="15" fillId="8" borderId="1" xfId="0" applyFont="true" applyBorder="true" applyAlignment="true" applyProtection="false">
      <alignment horizontal="center" vertical="center" textRotation="0" wrapText="false" indent="1" shrinkToFit="false"/>
      <protection locked="true" hidden="false"/>
    </xf>
    <xf numFmtId="164" fontId="19" fillId="2" borderId="0" xfId="0" applyFont="true" applyBorder="false" applyAlignment="true" applyProtection="false">
      <alignment horizontal="left" vertical="center" textRotation="0" wrapText="true" indent="1" shrinkToFit="false"/>
      <protection locked="true" hidden="false"/>
    </xf>
    <xf numFmtId="165" fontId="19" fillId="2" borderId="1" xfId="0" applyFont="true" applyBorder="true" applyAlignment="true" applyProtection="false">
      <alignment horizontal="right" vertical="center" textRotation="0" wrapText="false" indent="1" shrinkToFit="false"/>
      <protection locked="true" hidden="false"/>
    </xf>
    <xf numFmtId="168" fontId="19" fillId="2" borderId="1" xfId="0" applyFont="true" applyBorder="true" applyAlignment="true" applyProtection="false">
      <alignment horizontal="center" vertical="center" textRotation="0" wrapText="false" indent="1" shrinkToFit="false"/>
      <protection locked="true" hidden="false"/>
    </xf>
    <xf numFmtId="164" fontId="20" fillId="2" borderId="0" xfId="0" applyFont="true" applyBorder="false" applyAlignment="true" applyProtection="false">
      <alignment horizontal="left" vertical="center" textRotation="0" wrapText="true" indent="1" shrinkToFit="false"/>
      <protection locked="true" hidden="false"/>
    </xf>
    <xf numFmtId="166" fontId="15" fillId="8" borderId="1" xfId="0" applyFont="true" applyBorder="true" applyAlignment="true" applyProtection="false">
      <alignment horizontal="center" vertical="center" textRotation="0" wrapText="false" indent="1" shrinkToFit="false"/>
      <protection locked="true" hidden="false"/>
    </xf>
    <xf numFmtId="166" fontId="19" fillId="2" borderId="1" xfId="0" applyFont="true" applyBorder="true" applyAlignment="true" applyProtection="false">
      <alignment horizontal="center" vertical="center" textRotation="0" wrapText="false" indent="1" shrinkToFit="false"/>
      <protection locked="true" hidden="false"/>
    </xf>
    <xf numFmtId="164" fontId="19" fillId="2" borderId="0" xfId="0" applyFont="true" applyBorder="false" applyAlignment="false" applyProtection="false">
      <alignment horizontal="general" vertical="bottom" textRotation="0" wrapText="false" indent="0" shrinkToFit="false"/>
      <protection locked="true" hidden="false"/>
    </xf>
    <xf numFmtId="164" fontId="5" fillId="10" borderId="0" xfId="0" applyFont="true" applyBorder="true" applyAlignment="true" applyProtection="false">
      <alignment horizontal="left" vertical="center" textRotation="0" wrapText="false" indent="1" shrinkToFit="false"/>
      <protection locked="true" hidden="false"/>
    </xf>
    <xf numFmtId="164" fontId="21" fillId="0" borderId="0" xfId="0" applyFont="true" applyBorder="true" applyAlignment="true" applyProtection="false">
      <alignment horizontal="left" vertical="center" textRotation="0" wrapText="false" indent="1" shrinkToFit="false"/>
      <protection locked="true" hidden="false"/>
    </xf>
    <xf numFmtId="164" fontId="22" fillId="11" borderId="0" xfId="0" applyFont="true" applyBorder="true" applyAlignment="true" applyProtection="false">
      <alignment horizontal="center" vertical="bottom" textRotation="0" wrapText="false" indent="0" shrinkToFit="false"/>
      <protection locked="true" hidden="false"/>
    </xf>
    <xf numFmtId="165" fontId="23" fillId="11" borderId="0" xfId="0" applyFont="true" applyBorder="true" applyAlignment="true" applyProtection="false">
      <alignment horizontal="center" vertical="center" textRotation="0" wrapText="false" indent="0" shrinkToFit="false"/>
      <protection locked="true" hidden="false"/>
    </xf>
    <xf numFmtId="167" fontId="23" fillId="11" borderId="0" xfId="0" applyFont="true" applyBorder="true" applyAlignment="true" applyProtection="false">
      <alignment horizontal="center" vertical="center" textRotation="0" wrapText="false" indent="0" shrinkToFit="false"/>
      <protection locked="true" hidden="false"/>
    </xf>
    <xf numFmtId="164" fontId="24" fillId="11" borderId="0" xfId="0" applyFont="true" applyBorder="true" applyAlignment="true" applyProtection="false">
      <alignment horizontal="center" vertical="top" textRotation="0" wrapText="true" indent="0" shrinkToFit="false"/>
      <protection locked="true" hidden="false"/>
    </xf>
    <xf numFmtId="164" fontId="25" fillId="8" borderId="1" xfId="0" applyFont="true" applyBorder="true" applyAlignment="true" applyProtection="false">
      <alignment horizontal="left" vertical="center" textRotation="0" wrapText="false" indent="1"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65" fontId="26" fillId="8" borderId="1" xfId="0" applyFont="true" applyBorder="true" applyAlignment="true" applyProtection="false">
      <alignment horizontal="center" vertical="center" textRotation="0" wrapText="false" indent="1" shrinkToFit="false"/>
      <protection locked="true" hidden="false"/>
    </xf>
    <xf numFmtId="164" fontId="27" fillId="8" borderId="1" xfId="0" applyFont="true" applyBorder="true" applyAlignment="true" applyProtection="false">
      <alignment horizontal="left" vertical="center" textRotation="0" wrapText="false" indent="0"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FFF4E0"/>
        </patternFill>
      </fill>
    </dxf>
    <dxf>
      <font>
        <name val="Inter"/>
        <charset val="1"/>
        <family val="0"/>
        <b val="1"/>
        <color rgb="FF4CAF50"/>
        <sz val="9"/>
      </font>
      <fill>
        <patternFill>
          <bgColor rgb="FFE8F5E9"/>
        </patternFill>
      </fill>
    </dxf>
    <dxf>
      <font>
        <name val="Inter"/>
        <charset val="1"/>
        <family val="0"/>
        <b val="1"/>
        <color rgb="FFE31B0C"/>
        <sz val="9"/>
      </font>
      <fill>
        <patternFill>
          <bgColor rgb="FFFDEBE9"/>
        </patternFill>
      </fill>
    </dxf>
    <dxf>
      <font>
        <name val="Inter"/>
        <charset val="1"/>
        <family val="0"/>
        <b val="1"/>
        <color rgb="FFEC6917"/>
        <sz val="9"/>
      </font>
      <fill>
        <patternFill>
          <bgColor rgb="FFFFF4E0"/>
        </patternFill>
      </fill>
    </dxf>
    <dxf>
      <font>
        <name val="Inter"/>
        <charset val="1"/>
        <family val="0"/>
        <b val="1"/>
        <color rgb="FFEC6917"/>
        <sz val="8"/>
      </font>
      <fill>
        <patternFill>
          <bgColor rgb="FFFFF4E0"/>
        </patternFill>
      </fill>
    </dxf>
    <dxf>
      <fill>
        <patternFill>
          <bgColor rgb="FFFDEBE9"/>
        </patternFill>
      </fill>
    </dxf>
    <dxf>
      <fill>
        <patternFill>
          <bgColor rgb="FFE8F5E9"/>
        </patternFill>
      </fill>
    </dxf>
    <dxf>
      <font>
        <name val="Inter"/>
        <charset val="1"/>
        <family val="0"/>
        <b val="1"/>
        <color rgb="FF4CAF50"/>
        <sz val="8"/>
      </font>
      <fill>
        <patternFill>
          <bgColor rgb="FFE8F5E9"/>
        </patternFill>
      </fill>
    </dxf>
    <dxf>
      <font>
        <name val="Inter"/>
        <charset val="1"/>
        <family val="0"/>
        <b val="1"/>
        <color rgb="FFE31B0C"/>
        <sz val="8"/>
      </font>
      <fill>
        <patternFill>
          <bgColor rgb="FFFDEB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9FB3C8"/>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F6F9FC"/>
      <rgbColor rgb="FFFF99CC"/>
      <rgbColor rgb="FFCC99FF"/>
      <rgbColor rgb="FFF5F5F5"/>
      <rgbColor rgb="FF3480BC"/>
      <rgbColor rgb="FF33CCCC"/>
      <rgbColor rgb="FF99CC00"/>
      <rgbColor rgb="FFFFCC00"/>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176760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3" min="3" style="0" width="22"/>
    <col collapsed="false" customWidth="true" hidden="false" outlineLevel="0" max="4" min="4" style="0" width="14"/>
    <col collapsed="false" customWidth="true" hidden="false" outlineLevel="0" max="5" min="5" style="0" width="16"/>
    <col collapsed="false" customWidth="true" hidden="false" outlineLevel="0" max="6" min="6" style="0" width="18"/>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4" customFormat="false" ht="25.5" hidden="false" customHeight="true" outlineLevel="0" collapsed="false">
      <c r="B4" s="3" t="s">
        <v>1</v>
      </c>
      <c r="C4" s="3"/>
      <c r="D4" s="3"/>
      <c r="E4" s="3"/>
      <c r="F4" s="3"/>
    </row>
    <row r="6" customFormat="false" ht="21.75" hidden="false" customHeight="true" outlineLevel="0" collapsed="false">
      <c r="B6" s="4" t="s">
        <v>2</v>
      </c>
      <c r="C6" s="4"/>
      <c r="D6" s="4"/>
      <c r="E6" s="4"/>
      <c r="F6" s="4"/>
    </row>
    <row r="7" customFormat="false" ht="30"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6"/>
      <c r="D10" s="6"/>
      <c r="E10" s="7" t="s">
        <v>10</v>
      </c>
      <c r="F10" s="7"/>
    </row>
    <row r="11" customFormat="false" ht="19.5" hidden="false" customHeight="true" outlineLevel="0" collapsed="false">
      <c r="B11" s="5" t="s">
        <v>11</v>
      </c>
      <c r="C11" s="8"/>
      <c r="D11" s="8"/>
      <c r="E11" s="7" t="s">
        <v>12</v>
      </c>
      <c r="F11" s="7"/>
    </row>
    <row r="12" customFormat="false" ht="30" hidden="false" customHeight="true" outlineLevel="0" collapsed="false">
      <c r="B12" s="5" t="s">
        <v>13</v>
      </c>
      <c r="C12" s="9"/>
      <c r="D12" s="9"/>
      <c r="E12" s="7" t="s">
        <v>14</v>
      </c>
      <c r="F12" s="7"/>
    </row>
    <row r="13" customFormat="false" ht="30" hidden="false" customHeight="true" outlineLevel="0" collapsed="false">
      <c r="B13" s="5" t="s">
        <v>15</v>
      </c>
      <c r="C13" s="10"/>
      <c r="D13" s="10"/>
      <c r="E13" s="7" t="s">
        <v>16</v>
      </c>
      <c r="F13" s="7"/>
    </row>
    <row r="14" customFormat="false" ht="19.5" hidden="false" customHeight="true" outlineLevel="0" collapsed="false">
      <c r="B14" s="5" t="s">
        <v>17</v>
      </c>
      <c r="C14" s="9"/>
      <c r="D14" s="9"/>
      <c r="E14" s="7" t="s">
        <v>18</v>
      </c>
      <c r="F14" s="7"/>
    </row>
    <row r="16" customFormat="false" ht="21.75" hidden="false" customHeight="true" outlineLevel="0" collapsed="false">
      <c r="B16" s="4" t="s">
        <v>19</v>
      </c>
      <c r="C16" s="4"/>
      <c r="D16" s="4"/>
      <c r="E16" s="4"/>
      <c r="F16" s="4"/>
    </row>
    <row r="17" customFormat="false" ht="29.25" hidden="false" customHeight="true" outlineLevel="0" collapsed="false">
      <c r="B17" s="11" t="s">
        <v>20</v>
      </c>
      <c r="C17" s="12" t="s">
        <v>21</v>
      </c>
      <c r="D17" s="12"/>
      <c r="E17" s="12"/>
      <c r="F17" s="12"/>
    </row>
    <row r="18" customFormat="false" ht="29.25" hidden="false" customHeight="true" outlineLevel="0" collapsed="false">
      <c r="B18" s="11" t="s">
        <v>22</v>
      </c>
      <c r="C18" s="12" t="s">
        <v>23</v>
      </c>
      <c r="D18" s="12"/>
      <c r="E18" s="12"/>
      <c r="F18" s="12"/>
    </row>
    <row r="19" customFormat="false" ht="16.5" hidden="false" customHeight="true" outlineLevel="0" collapsed="false">
      <c r="B19" s="11" t="s">
        <v>24</v>
      </c>
      <c r="C19" s="12" t="s">
        <v>25</v>
      </c>
      <c r="D19" s="12"/>
      <c r="E19" s="12"/>
      <c r="F19" s="12"/>
    </row>
    <row r="20" customFormat="false" ht="16.5" hidden="false" customHeight="true" outlineLevel="0" collapsed="false">
      <c r="B20" s="11" t="s">
        <v>26</v>
      </c>
      <c r="C20" s="12" t="s">
        <v>27</v>
      </c>
      <c r="D20" s="12"/>
      <c r="E20" s="12"/>
      <c r="F20" s="12"/>
    </row>
    <row r="21" customFormat="false" ht="16.5" hidden="false" customHeight="true" outlineLevel="0" collapsed="false">
      <c r="B21" s="11" t="s">
        <v>28</v>
      </c>
      <c r="C21" s="12" t="s">
        <v>29</v>
      </c>
      <c r="D21" s="12"/>
      <c r="E21" s="12"/>
      <c r="F21" s="12"/>
    </row>
    <row r="23" customFormat="false" ht="21.75" hidden="false" customHeight="true" outlineLevel="0" collapsed="false">
      <c r="B23" s="4" t="s">
        <v>30</v>
      </c>
      <c r="C23" s="4"/>
      <c r="D23" s="4"/>
      <c r="E23" s="4"/>
      <c r="F23" s="4"/>
    </row>
    <row r="24" customFormat="false" ht="29.25" hidden="false" customHeight="true" outlineLevel="0" collapsed="false">
      <c r="B24" s="11" t="s">
        <v>31</v>
      </c>
      <c r="C24" s="12" t="s">
        <v>32</v>
      </c>
      <c r="D24" s="12"/>
      <c r="E24" s="12"/>
      <c r="F24" s="12"/>
    </row>
    <row r="25" customFormat="false" ht="29.25" hidden="false" customHeight="true" outlineLevel="0" collapsed="false">
      <c r="B25" s="11" t="s">
        <v>33</v>
      </c>
      <c r="C25" s="12" t="s">
        <v>34</v>
      </c>
      <c r="D25" s="12"/>
      <c r="E25" s="12"/>
      <c r="F25" s="12"/>
    </row>
    <row r="26" customFormat="false" ht="29.25" hidden="false" customHeight="true" outlineLevel="0" collapsed="false">
      <c r="B26" s="11" t="s">
        <v>35</v>
      </c>
      <c r="C26" s="12" t="s">
        <v>36</v>
      </c>
      <c r="D26" s="12"/>
      <c r="E26" s="12"/>
      <c r="F26" s="12"/>
    </row>
    <row r="27" customFormat="false" ht="16.5" hidden="false" customHeight="true" outlineLevel="0" collapsed="false">
      <c r="B27" s="11" t="s">
        <v>37</v>
      </c>
      <c r="C27" s="12" t="s">
        <v>38</v>
      </c>
      <c r="D27" s="12"/>
      <c r="E27" s="12"/>
      <c r="F27" s="12"/>
    </row>
    <row r="28" customFormat="false" ht="29.25" hidden="false" customHeight="true" outlineLevel="0" collapsed="false">
      <c r="B28" s="11" t="s">
        <v>39</v>
      </c>
      <c r="C28" s="12" t="s">
        <v>40</v>
      </c>
      <c r="D28" s="12"/>
      <c r="E28" s="12"/>
      <c r="F28" s="12"/>
    </row>
    <row r="29" customFormat="false" ht="29.25" hidden="false" customHeight="true" outlineLevel="0" collapsed="false">
      <c r="B29" s="11" t="s">
        <v>41</v>
      </c>
      <c r="C29" s="12" t="s">
        <v>42</v>
      </c>
      <c r="D29" s="12"/>
      <c r="E29" s="12"/>
      <c r="F29" s="12"/>
    </row>
    <row r="31" customFormat="false" ht="72.75" hidden="false" customHeight="true" outlineLevel="0" collapsed="false">
      <c r="B31" s="13" t="s">
        <v>43</v>
      </c>
      <c r="C31" s="13"/>
      <c r="D31" s="13"/>
      <c r="E31" s="13"/>
      <c r="F31" s="13"/>
    </row>
    <row r="32" customFormat="false" ht="18" hidden="false" customHeight="true" outlineLevel="0" collapsed="false">
      <c r="B32" s="14" t="s">
        <v>44</v>
      </c>
      <c r="C32" s="14"/>
      <c r="D32" s="14"/>
      <c r="E32" s="14"/>
      <c r="F32" s="14"/>
    </row>
  </sheetData>
  <mergeCells count="35">
    <mergeCell ref="B1:F1"/>
    <mergeCell ref="B2:F2"/>
    <mergeCell ref="B4:F4"/>
    <mergeCell ref="B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B16:F16"/>
    <mergeCell ref="C17:F17"/>
    <mergeCell ref="C18:F18"/>
    <mergeCell ref="C19:F19"/>
    <mergeCell ref="C20:F20"/>
    <mergeCell ref="C21:F21"/>
    <mergeCell ref="B23:F23"/>
    <mergeCell ref="C24:F24"/>
    <mergeCell ref="C25:F25"/>
    <mergeCell ref="C26:F26"/>
    <mergeCell ref="C27:F27"/>
    <mergeCell ref="C28:F28"/>
    <mergeCell ref="C29:F29"/>
    <mergeCell ref="B31:F31"/>
    <mergeCell ref="B32:F32"/>
  </mergeCells>
  <hyperlinks>
    <hyperlink ref="B32"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T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12"/>
    <col collapsed="false" customWidth="true" hidden="false" outlineLevel="0" max="4" min="4" style="0" width="14"/>
    <col collapsed="false" customWidth="true" hidden="false" outlineLevel="0" max="5" min="5" style="0" width="32"/>
    <col collapsed="false" customWidth="true" hidden="false" outlineLevel="0" max="6" min="6" style="0" width="42"/>
    <col collapsed="false" customWidth="true" hidden="false" outlineLevel="0" max="7" min="7" style="0" width="24"/>
    <col collapsed="false" customWidth="true" hidden="false" outlineLevel="0" max="8" min="8" style="0" width="20"/>
    <col collapsed="false" customWidth="true" hidden="false" outlineLevel="0" max="9" min="9" style="0" width="30"/>
    <col collapsed="false" customWidth="true" hidden="false" outlineLevel="0" max="10" min="10" style="0" width="13"/>
    <col collapsed="false" customWidth="true" hidden="false" outlineLevel="0" max="11" min="11" style="0" width="11"/>
    <col collapsed="false" customWidth="true" hidden="false" outlineLevel="0" max="12" min="12" style="0" width="13"/>
    <col collapsed="false" customWidth="true" hidden="false" outlineLevel="0" max="13" min="13" style="0" width="11"/>
    <col collapsed="false" customWidth="true" hidden="false" outlineLevel="0" max="14" min="14" style="0" width="13"/>
    <col collapsed="false" customWidth="true" hidden="false" outlineLevel="0" max="15" min="15" style="0" width="25"/>
    <col collapsed="false" customWidth="true" hidden="false" outlineLevel="0" max="17" min="16" style="0" width="13"/>
    <col collapsed="false" customWidth="true" hidden="false" outlineLevel="0" max="18" min="18" style="0" width="11"/>
    <col collapsed="false" customWidth="true" hidden="false" outlineLevel="0" max="19" min="19" style="0" width="22"/>
    <col collapsed="false" customWidth="true" hidden="false" outlineLevel="0" max="20" min="20" style="0" width="30"/>
    <col collapsed="false" customWidth="true" hidden="false" outlineLevel="0" max="21" min="21" style="0" width="2.2"/>
  </cols>
  <sheetData>
    <row r="1" customFormat="false" ht="33.75" hidden="false" customHeight="true" outlineLevel="0" collapsed="false">
      <c r="B1" s="1" t="s">
        <v>0</v>
      </c>
      <c r="C1" s="1"/>
      <c r="D1" s="1"/>
      <c r="E1" s="1"/>
      <c r="F1" s="1"/>
      <c r="G1" s="1"/>
      <c r="H1" s="1"/>
      <c r="I1" s="1"/>
      <c r="J1" s="1"/>
      <c r="K1" s="1"/>
      <c r="L1" s="1"/>
      <c r="M1" s="1"/>
      <c r="N1" s="1"/>
      <c r="O1" s="1"/>
      <c r="P1" s="1"/>
      <c r="Q1" s="1"/>
      <c r="R1" s="1"/>
      <c r="S1" s="1"/>
      <c r="T1" s="1"/>
    </row>
    <row r="2" customFormat="false" ht="4.5" hidden="false" customHeight="true" outlineLevel="0" collapsed="false">
      <c r="B2" s="2"/>
      <c r="C2" s="2"/>
      <c r="D2" s="2"/>
      <c r="E2" s="2"/>
      <c r="F2" s="2"/>
      <c r="G2" s="2"/>
      <c r="H2" s="2"/>
      <c r="I2" s="2"/>
      <c r="J2" s="2"/>
      <c r="K2" s="2"/>
      <c r="L2" s="2"/>
      <c r="M2" s="2"/>
      <c r="N2" s="2"/>
      <c r="O2" s="2"/>
      <c r="P2" s="2"/>
      <c r="Q2" s="2"/>
      <c r="R2" s="2"/>
      <c r="S2" s="2"/>
      <c r="T2" s="2"/>
    </row>
    <row r="3" customFormat="false" ht="16.5" hidden="false" customHeight="true" outlineLevel="0" collapsed="false">
      <c r="B3" s="15" t="str">
        <f aca="false">IF('Change Log'!$B$8&lt;&gt;"CO-001","","EXAMPLE CONTENT - five worked changes, including one approved below the claim, one instructed with no price agreed, one rejected and one left undecided past the threshold. Delete the rows and this banner disappears.")</f>
        <v/>
      </c>
      <c r="C3" s="15"/>
      <c r="D3" s="15"/>
      <c r="E3" s="15"/>
      <c r="F3" s="15"/>
      <c r="G3" s="15"/>
      <c r="H3" s="15"/>
      <c r="I3" s="15"/>
      <c r="J3" s="15"/>
      <c r="K3" s="15"/>
      <c r="L3" s="15"/>
      <c r="M3" s="15"/>
      <c r="N3" s="15"/>
      <c r="O3" s="15"/>
      <c r="P3" s="15"/>
      <c r="Q3" s="15"/>
      <c r="R3" s="15"/>
      <c r="S3" s="15"/>
      <c r="T3" s="15"/>
    </row>
    <row r="4" customFormat="false" ht="25.5" hidden="false" customHeight="true" outlineLevel="0" collapsed="false">
      <c r="B4" s="3" t="s">
        <v>45</v>
      </c>
      <c r="C4" s="3"/>
      <c r="D4" s="3"/>
      <c r="E4" s="3"/>
      <c r="F4" s="3"/>
      <c r="G4" s="3"/>
      <c r="H4" s="3"/>
      <c r="I4" s="3"/>
      <c r="J4" s="3"/>
      <c r="K4" s="3"/>
      <c r="L4" s="3"/>
      <c r="M4" s="3"/>
      <c r="N4" s="3"/>
      <c r="O4" s="3"/>
      <c r="P4" s="3"/>
      <c r="Q4" s="3"/>
      <c r="R4" s="3"/>
      <c r="S4" s="3"/>
      <c r="T4" s="3"/>
    </row>
    <row r="6" customFormat="false" ht="34.5" hidden="false" customHeight="true" outlineLevel="0" collapsed="false">
      <c r="B6" s="16" t="s">
        <v>46</v>
      </c>
      <c r="C6" s="16" t="s">
        <v>47</v>
      </c>
      <c r="D6" s="16" t="s">
        <v>48</v>
      </c>
      <c r="E6" s="16" t="s">
        <v>49</v>
      </c>
      <c r="F6" s="16" t="s">
        <v>50</v>
      </c>
      <c r="G6" s="16" t="s">
        <v>51</v>
      </c>
      <c r="H6" s="16" t="s">
        <v>52</v>
      </c>
      <c r="I6" s="16" t="s">
        <v>53</v>
      </c>
      <c r="J6" s="16" t="s">
        <v>54</v>
      </c>
      <c r="K6" s="16" t="s">
        <v>55</v>
      </c>
      <c r="L6" s="16" t="s">
        <v>56</v>
      </c>
      <c r="M6" s="16" t="s">
        <v>57</v>
      </c>
      <c r="N6" s="16" t="s">
        <v>58</v>
      </c>
      <c r="O6" s="16" t="s">
        <v>59</v>
      </c>
      <c r="P6" s="16" t="s">
        <v>60</v>
      </c>
      <c r="Q6" s="16" t="s">
        <v>61</v>
      </c>
      <c r="R6" s="16" t="s">
        <v>62</v>
      </c>
      <c r="S6" s="16" t="s">
        <v>63</v>
      </c>
      <c r="T6" s="16" t="s">
        <v>64</v>
      </c>
    </row>
    <row r="7" customFormat="false" ht="45.75" hidden="false" customHeight="true" outlineLevel="0" collapsed="false">
      <c r="B7" s="17" t="s">
        <v>65</v>
      </c>
      <c r="C7" s="18" t="n">
        <f aca="true">IF(Cover!$C$14="",TODAY(),Cover!$C$14)-96</f>
        <v>46161</v>
      </c>
      <c r="D7" s="6" t="s">
        <v>66</v>
      </c>
      <c r="E7" s="19" t="s">
        <v>67</v>
      </c>
      <c r="F7" s="19" t="s">
        <v>68</v>
      </c>
      <c r="G7" s="6" t="s">
        <v>69</v>
      </c>
      <c r="H7" s="6" t="s">
        <v>70</v>
      </c>
      <c r="I7" s="6" t="s">
        <v>71</v>
      </c>
      <c r="J7" s="8" t="n">
        <v>84500</v>
      </c>
      <c r="K7" s="20" t="n">
        <v>12</v>
      </c>
      <c r="L7" s="8" t="n">
        <v>71200</v>
      </c>
      <c r="M7" s="20" t="n">
        <v>8</v>
      </c>
      <c r="N7" s="21" t="n">
        <f aca="false">IF(OR($J7="",$L7=""),"",$L7-$J7)</f>
        <v>-13300</v>
      </c>
      <c r="O7" s="6" t="s">
        <v>72</v>
      </c>
      <c r="P7" s="6" t="s">
        <v>73</v>
      </c>
      <c r="Q7" s="18" t="n">
        <f aca="true">IF(Cover!$C$14="",TODAY(),Cover!$C$14)-74</f>
        <v>46183</v>
      </c>
      <c r="R7" s="22" t="n">
        <f aca="true">IF($C7="",0,IF($Q7&lt;&gt;"",$Q7-$C7,IF(Cover!$C$14="",TODAY(),Cover!$C$14)-$C7))</f>
        <v>22</v>
      </c>
      <c r="S7" s="19" t="s">
        <v>74</v>
      </c>
      <c r="T7" s="23" t="str">
        <f aca="false">IF(AND($E7="",$F7=""),"",IF($C7="","No date raised - that date is what proves how long the decision took",IF($O7="","Set a status",IF($G7="","No type of change",IF($H7="","Origin not recorded - who caused it decides who pays",IF($I7="","No route - nobody has decided how this change is being handled",IF(AND($J7="",$K7=""),"Nothing claimed - record the cost, the days, or say zero",IF(AND($O7="Approved",$L7="",$M7=""),"Approved with nothing approved - enter the agreed cost and days",IF(AND($O7="Approved - price to follow",$R7&gt;IF(Cover!$C$13="",21,Cover!$C$13)),"Instructed &amp; still unpriced past the threshold - this is the expensive state",IF(AND(ISNA(MATCH($O7,{"Approved","Rejected","Withdrawn"},0)),$R7&gt;IF(Cover!$C$13="",21,Cover!$C$13)),"Overdue for decision",IF($S7="","No document reference","")))))))))))</f>
        <v/>
      </c>
    </row>
    <row r="8" customFormat="false" ht="45.75" hidden="false" customHeight="true" outlineLevel="0" collapsed="false">
      <c r="B8" s="17" t="s">
        <v>75</v>
      </c>
      <c r="C8" s="18" t="n">
        <f aca="true">IF(Cover!$C$14="",TODAY(),Cover!$C$14)-71</f>
        <v>46186</v>
      </c>
      <c r="D8" s="6" t="s">
        <v>66</v>
      </c>
      <c r="E8" s="19" t="s">
        <v>76</v>
      </c>
      <c r="F8" s="19" t="s">
        <v>77</v>
      </c>
      <c r="G8" s="6" t="s">
        <v>78</v>
      </c>
      <c r="H8" s="6" t="s">
        <v>79</v>
      </c>
      <c r="I8" s="6" t="s">
        <v>71</v>
      </c>
      <c r="J8" s="8" t="n">
        <v>52800</v>
      </c>
      <c r="K8" s="20" t="n">
        <v>9</v>
      </c>
      <c r="L8" s="8" t="n">
        <v>41600</v>
      </c>
      <c r="M8" s="20" t="n">
        <v>6</v>
      </c>
      <c r="N8" s="21" t="n">
        <f aca="false">IF(OR($J8="",$L8=""),"",$L8-$J8)</f>
        <v>-11200</v>
      </c>
      <c r="O8" s="6" t="s">
        <v>72</v>
      </c>
      <c r="P8" s="6" t="s">
        <v>73</v>
      </c>
      <c r="Q8" s="18" t="n">
        <f aca="true">IF(Cover!$C$14="",TODAY(),Cover!$C$14)-52</f>
        <v>46205</v>
      </c>
      <c r="R8" s="22" t="n">
        <f aca="true">IF($C8="",0,IF($Q8&lt;&gt;"",$Q8-$C8,IF(Cover!$C$14="",TODAY(),Cover!$C$14)-$C8))</f>
        <v>19</v>
      </c>
      <c r="S8" s="19" t="s">
        <v>74</v>
      </c>
      <c r="T8" s="23" t="str">
        <f aca="false">IF(AND($E8="",$F8=""),"",IF($C8="","No date raised - that date is what proves how long the decision took",IF($O8="","Set a status",IF($G8="","No type of change",IF($H8="","Origin not recorded - who caused it decides who pays",IF($I8="","No route - nobody has decided how this change is being handled",IF(AND($J8="",$K8=""),"Nothing claimed - record the cost, the days, or say zero",IF(AND($O8="Approved",$L8="",$M8=""),"Approved with nothing approved - enter the agreed cost and days",IF(AND($O8="Approved - price to follow",$R8&gt;IF(Cover!$C$13="",21,Cover!$C$13)),"Instructed &amp; still unpriced past the threshold - this is the expensive state",IF(AND(ISNA(MATCH($O8,{"Approved","Rejected","Withdrawn"},0)),$R8&gt;IF(Cover!$C$13="",21,Cover!$C$13)),"Overdue for decision",IF($S8="","No document reference","")))))))))))</f>
        <v/>
      </c>
    </row>
    <row r="9" customFormat="false" ht="45.75" hidden="false" customHeight="true" outlineLevel="0" collapsed="false">
      <c r="B9" s="17" t="s">
        <v>80</v>
      </c>
      <c r="C9" s="18" t="n">
        <f aca="true">IF(Cover!$C$14="",TODAY(),Cover!$C$14)-44</f>
        <v>46213</v>
      </c>
      <c r="D9" s="6" t="s">
        <v>66</v>
      </c>
      <c r="E9" s="19" t="s">
        <v>81</v>
      </c>
      <c r="F9" s="19" t="s">
        <v>82</v>
      </c>
      <c r="G9" s="6" t="s">
        <v>83</v>
      </c>
      <c r="H9" s="6" t="s">
        <v>84</v>
      </c>
      <c r="I9" s="6" t="s">
        <v>85</v>
      </c>
      <c r="J9" s="8" t="n">
        <v>118000</v>
      </c>
      <c r="K9" s="20" t="n">
        <v>15</v>
      </c>
      <c r="L9" s="8"/>
      <c r="M9" s="20"/>
      <c r="N9" s="21" t="str">
        <f aca="false">IF(OR($J9="",$L9=""),"",$L9-$J9)</f>
        <v/>
      </c>
      <c r="O9" s="6" t="s">
        <v>86</v>
      </c>
      <c r="P9" s="6" t="s">
        <v>73</v>
      </c>
      <c r="Q9" s="18" t="n">
        <f aca="true">IF(Cover!$C$14="",TODAY(),Cover!$C$14)-40</f>
        <v>46217</v>
      </c>
      <c r="R9" s="22" t="n">
        <f aca="true">IF($C9="",0,IF($Q9&lt;&gt;"",$Q9-$C9,IF(Cover!$C$14="",TODAY(),Cover!$C$14)-$C9))</f>
        <v>4</v>
      </c>
      <c r="S9" s="19" t="s">
        <v>74</v>
      </c>
      <c r="T9" s="23" t="str">
        <f aca="false">IF(AND($E9="",$F9=""),"",IF($C9="","No date raised - that date is what proves how long the decision took",IF($O9="","Set a status",IF($G9="","No type of change",IF($H9="","Origin not recorded - who caused it decides who pays",IF($I9="","No route - nobody has decided how this change is being handled",IF(AND($J9="",$K9=""),"Nothing claimed - record the cost, the days, or say zero",IF(AND($O9="Approved",$L9="",$M9=""),"Approved with nothing approved - enter the agreed cost and days",IF(AND($O9="Approved - price to follow",$R9&gt;IF(Cover!$C$13="",21,Cover!$C$13)),"Instructed &amp; still unpriced past the threshold - this is the expensive state",IF(AND(ISNA(MATCH($O9,{"Approved","Rejected","Withdrawn"},0)),$R9&gt;IF(Cover!$C$13="",21,Cover!$C$13)),"Overdue for decision",IF($S9="","No document reference","")))))))))))</f>
        <v/>
      </c>
    </row>
    <row r="10" customFormat="false" ht="45.75" hidden="false" customHeight="true" outlineLevel="0" collapsed="false">
      <c r="B10" s="17" t="s">
        <v>87</v>
      </c>
      <c r="C10" s="18" t="n">
        <f aca="true">IF(Cover!$C$14="",TODAY(),Cover!$C$14)-29</f>
        <v>46228</v>
      </c>
      <c r="D10" s="6" t="s">
        <v>66</v>
      </c>
      <c r="E10" s="19" t="s">
        <v>88</v>
      </c>
      <c r="F10" s="19" t="s">
        <v>89</v>
      </c>
      <c r="G10" s="6" t="s">
        <v>90</v>
      </c>
      <c r="H10" s="6" t="s">
        <v>9</v>
      </c>
      <c r="I10" s="6" t="s">
        <v>91</v>
      </c>
      <c r="J10" s="8" t="n">
        <v>96400</v>
      </c>
      <c r="K10" s="20" t="n">
        <v>-14</v>
      </c>
      <c r="L10" s="8"/>
      <c r="M10" s="20"/>
      <c r="N10" s="21" t="str">
        <f aca="false">IF(OR($J10="",$L10=""),"",$L10-$J10)</f>
        <v/>
      </c>
      <c r="O10" s="6" t="s">
        <v>92</v>
      </c>
      <c r="P10" s="6"/>
      <c r="Q10" s="18"/>
      <c r="R10" s="22" t="n">
        <f aca="true">IF($C10="",0,IF($Q10&lt;&gt;"",$Q10-$C10,IF(Cover!$C$14="",TODAY(),Cover!$C$14)-$C10))</f>
        <v>29</v>
      </c>
      <c r="S10" s="19" t="s">
        <v>74</v>
      </c>
      <c r="T10" s="23" t="str">
        <f aca="false">IF(AND($E10="",$F10=""),"",IF($C10="","No date raised - that date is what proves how long the decision took",IF($O10="","Set a status",IF($G10="","No type of change",IF($H10="","Origin not recorded - who caused it decides who pays",IF($I10="","No route - nobody has decided how this change is being handled",IF(AND($J10="",$K10=""),"Nothing claimed - record the cost, the days, or say zero",IF(AND($O10="Approved",$L10="",$M10=""),"Approved with nothing approved - enter the agreed cost and days",IF(AND($O10="Approved - price to follow",$R10&gt;IF(Cover!$C$13="",21,Cover!$C$13)),"Instructed &amp; still unpriced past the threshold - this is the expensive state",IF(AND(ISNA(MATCH($O10,{"Approved","Rejected","Withdrawn"},0)),$R10&gt;IF(Cover!$C$13="",21,Cover!$C$13)),"Overdue for decision",IF($S10="","No document reference","")))))))))))</f>
        <v>Overdue for decision</v>
      </c>
    </row>
    <row r="11" customFormat="false" ht="33" hidden="false" customHeight="true" outlineLevel="0" collapsed="false">
      <c r="B11" s="17" t="s">
        <v>93</v>
      </c>
      <c r="C11" s="18" t="n">
        <f aca="true">IF(Cover!$C$14="",TODAY(),Cover!$C$14)-18</f>
        <v>46239</v>
      </c>
      <c r="D11" s="6" t="s">
        <v>66</v>
      </c>
      <c r="E11" s="19" t="s">
        <v>94</v>
      </c>
      <c r="F11" s="19" t="s">
        <v>95</v>
      </c>
      <c r="G11" s="6" t="s">
        <v>96</v>
      </c>
      <c r="H11" s="6" t="s">
        <v>84</v>
      </c>
      <c r="I11" s="6" t="s">
        <v>71</v>
      </c>
      <c r="J11" s="8" t="n">
        <v>-37500</v>
      </c>
      <c r="K11" s="20" t="n">
        <v>0</v>
      </c>
      <c r="L11" s="8" t="n">
        <v>-37500</v>
      </c>
      <c r="M11" s="20" t="n">
        <v>0</v>
      </c>
      <c r="N11" s="21" t="n">
        <f aca="false">IF(OR($J11="",$L11=""),"",$L11-$J11)</f>
        <v>0</v>
      </c>
      <c r="O11" s="6" t="s">
        <v>72</v>
      </c>
      <c r="P11" s="6" t="s">
        <v>73</v>
      </c>
      <c r="Q11" s="18" t="n">
        <f aca="true">IF(Cover!$C$14="",TODAY(),Cover!$C$14)-11</f>
        <v>46246</v>
      </c>
      <c r="R11" s="22" t="n">
        <f aca="true">IF($C11="",0,IF($Q11&lt;&gt;"",$Q11-$C11,IF(Cover!$C$14="",TODAY(),Cover!$C$14)-$C11))</f>
        <v>7</v>
      </c>
      <c r="S11" s="19" t="s">
        <v>74</v>
      </c>
      <c r="T11" s="23" t="str">
        <f aca="false">IF(AND($E11="",$F11=""),"",IF($C11="","No date raised - that date is what proves how long the decision took",IF($O11="","Set a status",IF($G11="","No type of change",IF($H11="","Origin not recorded - who caused it decides who pays",IF($I11="","No route - nobody has decided how this change is being handled",IF(AND($J11="",$K11=""),"Nothing claimed - record the cost, the days, or say zero",IF(AND($O11="Approved",$L11="",$M11=""),"Approved with nothing approved - enter the agreed cost and days",IF(AND($O11="Approved - price to follow",$R11&gt;IF(Cover!$C$13="",21,Cover!$C$13)),"Instructed &amp; still unpriced past the threshold - this is the expensive state",IF(AND(ISNA(MATCH($O11,{"Approved","Rejected","Withdrawn"},0)),$R11&gt;IF(Cover!$C$13="",21,Cover!$C$13)),"Overdue for decision",IF($S11="","No document reference","")))))))))))</f>
        <v/>
      </c>
    </row>
    <row r="12" customFormat="false" ht="24" hidden="false" customHeight="true" outlineLevel="0" collapsed="false">
      <c r="C12" s="18"/>
      <c r="D12" s="6"/>
      <c r="E12" s="19"/>
      <c r="F12" s="19"/>
      <c r="G12" s="6"/>
      <c r="H12" s="6"/>
      <c r="I12" s="6"/>
      <c r="J12" s="8"/>
      <c r="K12" s="20"/>
      <c r="L12" s="8"/>
      <c r="M12" s="20"/>
      <c r="N12" s="21" t="str">
        <f aca="false">IF(OR($J12="",$L12=""),"",$L12-$J12)</f>
        <v/>
      </c>
      <c r="O12" s="6"/>
      <c r="P12" s="6"/>
      <c r="Q12" s="18"/>
      <c r="R12" s="22" t="n">
        <f aca="true">IF($C12="",0,IF($Q12&lt;&gt;"",$Q12-$C12,IF(Cover!$C$14="",TODAY(),Cover!$C$14)-$C12))</f>
        <v>0</v>
      </c>
      <c r="S12" s="19"/>
      <c r="T12" s="23" t="str">
        <f aca="false">IF(AND($E12="",$F12=""),"",IF($C12="","No date raised - that date is what proves how long the decision took",IF($O12="","Set a status",IF($G12="","No type of change",IF($H12="","Origin not recorded - who caused it decides who pays",IF($I12="","No route - nobody has decided how this change is being handled",IF(AND($J12="",$K12=""),"Nothing claimed - record the cost, the days, or say zero",IF(AND($O12="Approved",$L12="",$M12=""),"Approved with nothing approved - enter the agreed cost and days",IF(AND($O12="Approved - price to follow",$R12&gt;IF(Cover!$C$13="",21,Cover!$C$13)),"Instructed &amp; still unpriced past the threshold - this is the expensive state",IF(AND(ISNA(MATCH($O12,{"Approved","Rejected","Withdrawn"},0)),$R12&gt;IF(Cover!$C$13="",21,Cover!$C$13)),"Overdue for decision",IF($S12="","No document reference","")))))))))))</f>
        <v/>
      </c>
    </row>
    <row r="13" customFormat="false" ht="24" hidden="false" customHeight="true" outlineLevel="0" collapsed="false">
      <c r="C13" s="18"/>
      <c r="D13" s="6"/>
      <c r="E13" s="19"/>
      <c r="F13" s="19"/>
      <c r="G13" s="6"/>
      <c r="H13" s="6"/>
      <c r="I13" s="6"/>
      <c r="J13" s="8"/>
      <c r="K13" s="20"/>
      <c r="L13" s="8"/>
      <c r="M13" s="20"/>
      <c r="N13" s="21" t="str">
        <f aca="false">IF(OR($J13="",$L13=""),"",$L13-$J13)</f>
        <v/>
      </c>
      <c r="O13" s="6"/>
      <c r="P13" s="6"/>
      <c r="Q13" s="18"/>
      <c r="R13" s="22" t="n">
        <f aca="true">IF($C13="",0,IF($Q13&lt;&gt;"",$Q13-$C13,IF(Cover!$C$14="",TODAY(),Cover!$C$14)-$C13))</f>
        <v>0</v>
      </c>
      <c r="S13" s="19"/>
      <c r="T13" s="23" t="str">
        <f aca="false">IF(AND($E13="",$F13=""),"",IF($C13="","No date raised - that date is what proves how long the decision took",IF($O13="","Set a status",IF($G13="","No type of change",IF($H13="","Origin not recorded - who caused it decides who pays",IF($I13="","No route - nobody has decided how this change is being handled",IF(AND($J13="",$K13=""),"Nothing claimed - record the cost, the days, or say zero",IF(AND($O13="Approved",$L13="",$M13=""),"Approved with nothing approved - enter the agreed cost and days",IF(AND($O13="Approved - price to follow",$R13&gt;IF(Cover!$C$13="",21,Cover!$C$13)),"Instructed &amp; still unpriced past the threshold - this is the expensive state",IF(AND(ISNA(MATCH($O13,{"Approved","Rejected","Withdrawn"},0)),$R13&gt;IF(Cover!$C$13="",21,Cover!$C$13)),"Overdue for decision",IF($S13="","No document reference","")))))))))))</f>
        <v/>
      </c>
    </row>
    <row r="14" customFormat="false" ht="24" hidden="false" customHeight="true" outlineLevel="0" collapsed="false">
      <c r="C14" s="18"/>
      <c r="D14" s="6"/>
      <c r="E14" s="19"/>
      <c r="F14" s="19"/>
      <c r="G14" s="6"/>
      <c r="H14" s="6"/>
      <c r="I14" s="6"/>
      <c r="J14" s="8"/>
      <c r="K14" s="20"/>
      <c r="L14" s="8"/>
      <c r="M14" s="20"/>
      <c r="N14" s="21" t="str">
        <f aca="false">IF(OR($J14="",$L14=""),"",$L14-$J14)</f>
        <v/>
      </c>
      <c r="O14" s="6"/>
      <c r="P14" s="6"/>
      <c r="Q14" s="18"/>
      <c r="R14" s="22" t="n">
        <f aca="true">IF($C14="",0,IF($Q14&lt;&gt;"",$Q14-$C14,IF(Cover!$C$14="",TODAY(),Cover!$C$14)-$C14))</f>
        <v>0</v>
      </c>
      <c r="S14" s="19"/>
      <c r="T14" s="23" t="str">
        <f aca="false">IF(AND($E14="",$F14=""),"",IF($C14="","No date raised - that date is what proves how long the decision took",IF($O14="","Set a status",IF($G14="","No type of change",IF($H14="","Origin not recorded - who caused it decides who pays",IF($I14="","No route - nobody has decided how this change is being handled",IF(AND($J14="",$K14=""),"Nothing claimed - record the cost, the days, or say zero",IF(AND($O14="Approved",$L14="",$M14=""),"Approved with nothing approved - enter the agreed cost and days",IF(AND($O14="Approved - price to follow",$R14&gt;IF(Cover!$C$13="",21,Cover!$C$13)),"Instructed &amp; still unpriced past the threshold - this is the expensive state",IF(AND(ISNA(MATCH($O14,{"Approved","Rejected","Withdrawn"},0)),$R14&gt;IF(Cover!$C$13="",21,Cover!$C$13)),"Overdue for decision",IF($S14="","No document reference","")))))))))))</f>
        <v/>
      </c>
    </row>
    <row r="15" customFormat="false" ht="24" hidden="false" customHeight="true" outlineLevel="0" collapsed="false">
      <c r="C15" s="18"/>
      <c r="D15" s="6"/>
      <c r="E15" s="19"/>
      <c r="F15" s="19"/>
      <c r="G15" s="6"/>
      <c r="H15" s="6"/>
      <c r="I15" s="6"/>
      <c r="J15" s="8"/>
      <c r="K15" s="20"/>
      <c r="L15" s="8"/>
      <c r="M15" s="20"/>
      <c r="N15" s="21" t="str">
        <f aca="false">IF(OR($J15="",$L15=""),"",$L15-$J15)</f>
        <v/>
      </c>
      <c r="O15" s="6"/>
      <c r="P15" s="6"/>
      <c r="Q15" s="18"/>
      <c r="R15" s="22" t="n">
        <f aca="true">IF($C15="",0,IF($Q15&lt;&gt;"",$Q15-$C15,IF(Cover!$C$14="",TODAY(),Cover!$C$14)-$C15))</f>
        <v>0</v>
      </c>
      <c r="S15" s="19"/>
      <c r="T15" s="23" t="str">
        <f aca="false">IF(AND($E15="",$F15=""),"",IF($C15="","No date raised - that date is what proves how long the decision took",IF($O15="","Set a status",IF($G15="","No type of change",IF($H15="","Origin not recorded - who caused it decides who pays",IF($I15="","No route - nobody has decided how this change is being handled",IF(AND($J15="",$K15=""),"Nothing claimed - record the cost, the days, or say zero",IF(AND($O15="Approved",$L15="",$M15=""),"Approved with nothing approved - enter the agreed cost and days",IF(AND($O15="Approved - price to follow",$R15&gt;IF(Cover!$C$13="",21,Cover!$C$13)),"Instructed &amp; still unpriced past the threshold - this is the expensive state",IF(AND(ISNA(MATCH($O15,{"Approved","Rejected","Withdrawn"},0)),$R15&gt;IF(Cover!$C$13="",21,Cover!$C$13)),"Overdue for decision",IF($S15="","No document reference","")))))))))))</f>
        <v/>
      </c>
    </row>
    <row r="16" customFormat="false" ht="24" hidden="false" customHeight="true" outlineLevel="0" collapsed="false">
      <c r="C16" s="18"/>
      <c r="D16" s="6"/>
      <c r="E16" s="19"/>
      <c r="F16" s="19"/>
      <c r="G16" s="6"/>
      <c r="H16" s="6"/>
      <c r="I16" s="6"/>
      <c r="J16" s="8"/>
      <c r="K16" s="20"/>
      <c r="L16" s="8"/>
      <c r="M16" s="20"/>
      <c r="N16" s="21" t="str">
        <f aca="false">IF(OR($J16="",$L16=""),"",$L16-$J16)</f>
        <v/>
      </c>
      <c r="O16" s="6"/>
      <c r="P16" s="6"/>
      <c r="Q16" s="18"/>
      <c r="R16" s="22" t="n">
        <f aca="true">IF($C16="",0,IF($Q16&lt;&gt;"",$Q16-$C16,IF(Cover!$C$14="",TODAY(),Cover!$C$14)-$C16))</f>
        <v>0</v>
      </c>
      <c r="S16" s="19"/>
      <c r="T16" s="23" t="str">
        <f aca="false">IF(AND($E16="",$F16=""),"",IF($C16="","No date raised - that date is what proves how long the decision took",IF($O16="","Set a status",IF($G16="","No type of change",IF($H16="","Origin not recorded - who caused it decides who pays",IF($I16="","No route - nobody has decided how this change is being handled",IF(AND($J16="",$K16=""),"Nothing claimed - record the cost, the days, or say zero",IF(AND($O16="Approved",$L16="",$M16=""),"Approved with nothing approved - enter the agreed cost and days",IF(AND($O16="Approved - price to follow",$R16&gt;IF(Cover!$C$13="",21,Cover!$C$13)),"Instructed &amp; still unpriced past the threshold - this is the expensive state",IF(AND(ISNA(MATCH($O16,{"Approved","Rejected","Withdrawn"},0)),$R16&gt;IF(Cover!$C$13="",21,Cover!$C$13)),"Overdue for decision",IF($S16="","No document reference","")))))))))))</f>
        <v/>
      </c>
    </row>
    <row r="17" customFormat="false" ht="24" hidden="false" customHeight="true" outlineLevel="0" collapsed="false">
      <c r="C17" s="18"/>
      <c r="D17" s="6"/>
      <c r="E17" s="19"/>
      <c r="F17" s="19"/>
      <c r="G17" s="6"/>
      <c r="H17" s="6"/>
      <c r="I17" s="6"/>
      <c r="J17" s="8"/>
      <c r="K17" s="20"/>
      <c r="L17" s="8"/>
      <c r="M17" s="20"/>
      <c r="N17" s="21" t="str">
        <f aca="false">IF(OR($J17="",$L17=""),"",$L17-$J17)</f>
        <v/>
      </c>
      <c r="O17" s="6"/>
      <c r="P17" s="6"/>
      <c r="Q17" s="18"/>
      <c r="R17" s="22" t="n">
        <f aca="true">IF($C17="",0,IF($Q17&lt;&gt;"",$Q17-$C17,IF(Cover!$C$14="",TODAY(),Cover!$C$14)-$C17))</f>
        <v>0</v>
      </c>
      <c r="S17" s="19"/>
      <c r="T17" s="23" t="str">
        <f aca="false">IF(AND($E17="",$F17=""),"",IF($C17="","No date raised - that date is what proves how long the decision took",IF($O17="","Set a status",IF($G17="","No type of change",IF($H17="","Origin not recorded - who caused it decides who pays",IF($I17="","No route - nobody has decided how this change is being handled",IF(AND($J17="",$K17=""),"Nothing claimed - record the cost, the days, or say zero",IF(AND($O17="Approved",$L17="",$M17=""),"Approved with nothing approved - enter the agreed cost and days",IF(AND($O17="Approved - price to follow",$R17&gt;IF(Cover!$C$13="",21,Cover!$C$13)),"Instructed &amp; still unpriced past the threshold - this is the expensive state",IF(AND(ISNA(MATCH($O17,{"Approved","Rejected","Withdrawn"},0)),$R17&gt;IF(Cover!$C$13="",21,Cover!$C$13)),"Overdue for decision",IF($S17="","No document reference","")))))))))))</f>
        <v/>
      </c>
    </row>
    <row r="18" customFormat="false" ht="24" hidden="false" customHeight="true" outlineLevel="0" collapsed="false">
      <c r="C18" s="18"/>
      <c r="D18" s="6"/>
      <c r="E18" s="19"/>
      <c r="F18" s="19"/>
      <c r="G18" s="6"/>
      <c r="H18" s="6"/>
      <c r="I18" s="6"/>
      <c r="J18" s="8"/>
      <c r="K18" s="20"/>
      <c r="L18" s="8"/>
      <c r="M18" s="20"/>
      <c r="N18" s="21" t="str">
        <f aca="false">IF(OR($J18="",$L18=""),"",$L18-$J18)</f>
        <v/>
      </c>
      <c r="O18" s="6"/>
      <c r="P18" s="6"/>
      <c r="Q18" s="18"/>
      <c r="R18" s="22" t="n">
        <f aca="true">IF($C18="",0,IF($Q18&lt;&gt;"",$Q18-$C18,IF(Cover!$C$14="",TODAY(),Cover!$C$14)-$C18))</f>
        <v>0</v>
      </c>
      <c r="S18" s="19"/>
      <c r="T18" s="23" t="str">
        <f aca="false">IF(AND($E18="",$F18=""),"",IF($C18="","No date raised - that date is what proves how long the decision took",IF($O18="","Set a status",IF($G18="","No type of change",IF($H18="","Origin not recorded - who caused it decides who pays",IF($I18="","No route - nobody has decided how this change is being handled",IF(AND($J18="",$K18=""),"Nothing claimed - record the cost, the days, or say zero",IF(AND($O18="Approved",$L18="",$M18=""),"Approved with nothing approved - enter the agreed cost and days",IF(AND($O18="Approved - price to follow",$R18&gt;IF(Cover!$C$13="",21,Cover!$C$13)),"Instructed &amp; still unpriced past the threshold - this is the expensive state",IF(AND(ISNA(MATCH($O18,{"Approved","Rejected","Withdrawn"},0)),$R18&gt;IF(Cover!$C$13="",21,Cover!$C$13)),"Overdue for decision",IF($S18="","No document reference","")))))))))))</f>
        <v/>
      </c>
    </row>
    <row r="19" customFormat="false" ht="24" hidden="false" customHeight="true" outlineLevel="0" collapsed="false">
      <c r="C19" s="18"/>
      <c r="D19" s="6"/>
      <c r="E19" s="19"/>
      <c r="F19" s="19"/>
      <c r="G19" s="6"/>
      <c r="H19" s="6"/>
      <c r="I19" s="6"/>
      <c r="J19" s="8"/>
      <c r="K19" s="20"/>
      <c r="L19" s="8"/>
      <c r="M19" s="20"/>
      <c r="N19" s="21" t="str">
        <f aca="false">IF(OR($J19="",$L19=""),"",$L19-$J19)</f>
        <v/>
      </c>
      <c r="O19" s="6"/>
      <c r="P19" s="6"/>
      <c r="Q19" s="18"/>
      <c r="R19" s="22" t="n">
        <f aca="true">IF($C19="",0,IF($Q19&lt;&gt;"",$Q19-$C19,IF(Cover!$C$14="",TODAY(),Cover!$C$14)-$C19))</f>
        <v>0</v>
      </c>
      <c r="S19" s="19"/>
      <c r="T19" s="23" t="str">
        <f aca="false">IF(AND($E19="",$F19=""),"",IF($C19="","No date raised - that date is what proves how long the decision took",IF($O19="","Set a status",IF($G19="","No type of change",IF($H19="","Origin not recorded - who caused it decides who pays",IF($I19="","No route - nobody has decided how this change is being handled",IF(AND($J19="",$K19=""),"Nothing claimed - record the cost, the days, or say zero",IF(AND($O19="Approved",$L19="",$M19=""),"Approved with nothing approved - enter the agreed cost and days",IF(AND($O19="Approved - price to follow",$R19&gt;IF(Cover!$C$13="",21,Cover!$C$13)),"Instructed &amp; still unpriced past the threshold - this is the expensive state",IF(AND(ISNA(MATCH($O19,{"Approved","Rejected","Withdrawn"},0)),$R19&gt;IF(Cover!$C$13="",21,Cover!$C$13)),"Overdue for decision",IF($S19="","No document reference","")))))))))))</f>
        <v/>
      </c>
    </row>
    <row r="20" customFormat="false" ht="24" hidden="false" customHeight="true" outlineLevel="0" collapsed="false">
      <c r="C20" s="18"/>
      <c r="D20" s="6"/>
      <c r="E20" s="19"/>
      <c r="F20" s="19"/>
      <c r="G20" s="6"/>
      <c r="H20" s="6"/>
      <c r="I20" s="6"/>
      <c r="J20" s="8"/>
      <c r="K20" s="20"/>
      <c r="L20" s="8"/>
      <c r="M20" s="20"/>
      <c r="N20" s="21" t="str">
        <f aca="false">IF(OR($J20="",$L20=""),"",$L20-$J20)</f>
        <v/>
      </c>
      <c r="O20" s="6"/>
      <c r="P20" s="6"/>
      <c r="Q20" s="18"/>
      <c r="R20" s="22" t="n">
        <f aca="true">IF($C20="",0,IF($Q20&lt;&gt;"",$Q20-$C20,IF(Cover!$C$14="",TODAY(),Cover!$C$14)-$C20))</f>
        <v>0</v>
      </c>
      <c r="S20" s="19"/>
      <c r="T20" s="23" t="str">
        <f aca="false">IF(AND($E20="",$F20=""),"",IF($C20="","No date raised - that date is what proves how long the decision took",IF($O20="","Set a status",IF($G20="","No type of change",IF($H20="","Origin not recorded - who caused it decides who pays",IF($I20="","No route - nobody has decided how this change is being handled",IF(AND($J20="",$K20=""),"Nothing claimed - record the cost, the days, or say zero",IF(AND($O20="Approved",$L20="",$M20=""),"Approved with nothing approved - enter the agreed cost and days",IF(AND($O20="Approved - price to follow",$R20&gt;IF(Cover!$C$13="",21,Cover!$C$13)),"Instructed &amp; still unpriced past the threshold - this is the expensive state",IF(AND(ISNA(MATCH($O20,{"Approved","Rejected","Withdrawn"},0)),$R20&gt;IF(Cover!$C$13="",21,Cover!$C$13)),"Overdue for decision",IF($S20="","No document reference","")))))))))))</f>
        <v/>
      </c>
    </row>
    <row r="21" customFormat="false" ht="24" hidden="false" customHeight="true" outlineLevel="0" collapsed="false">
      <c r="C21" s="18"/>
      <c r="D21" s="6"/>
      <c r="E21" s="19"/>
      <c r="F21" s="19"/>
      <c r="G21" s="6"/>
      <c r="H21" s="6"/>
      <c r="I21" s="6"/>
      <c r="J21" s="8"/>
      <c r="K21" s="20"/>
      <c r="L21" s="8"/>
      <c r="M21" s="20"/>
      <c r="N21" s="21" t="str">
        <f aca="false">IF(OR($J21="",$L21=""),"",$L21-$J21)</f>
        <v/>
      </c>
      <c r="O21" s="6"/>
      <c r="P21" s="6"/>
      <c r="Q21" s="18"/>
      <c r="R21" s="22" t="n">
        <f aca="true">IF($C21="",0,IF($Q21&lt;&gt;"",$Q21-$C21,IF(Cover!$C$14="",TODAY(),Cover!$C$14)-$C21))</f>
        <v>0</v>
      </c>
      <c r="S21" s="19"/>
      <c r="T21" s="23" t="str">
        <f aca="false">IF(AND($E21="",$F21=""),"",IF($C21="","No date raised - that date is what proves how long the decision took",IF($O21="","Set a status",IF($G21="","No type of change",IF($H21="","Origin not recorded - who caused it decides who pays",IF($I21="","No route - nobody has decided how this change is being handled",IF(AND($J21="",$K21=""),"Nothing claimed - record the cost, the days, or say zero",IF(AND($O21="Approved",$L21="",$M21=""),"Approved with nothing approved - enter the agreed cost and days",IF(AND($O21="Approved - price to follow",$R21&gt;IF(Cover!$C$13="",21,Cover!$C$13)),"Instructed &amp; still unpriced past the threshold - this is the expensive state",IF(AND(ISNA(MATCH($O21,{"Approved","Rejected","Withdrawn"},0)),$R21&gt;IF(Cover!$C$13="",21,Cover!$C$13)),"Overdue for decision",IF($S21="","No document reference","")))))))))))</f>
        <v/>
      </c>
    </row>
    <row r="22" customFormat="false" ht="24" hidden="false" customHeight="true" outlineLevel="0" collapsed="false">
      <c r="C22" s="18"/>
      <c r="D22" s="6"/>
      <c r="E22" s="19"/>
      <c r="F22" s="19"/>
      <c r="G22" s="6"/>
      <c r="H22" s="6"/>
      <c r="I22" s="6"/>
      <c r="J22" s="8"/>
      <c r="K22" s="20"/>
      <c r="L22" s="8"/>
      <c r="M22" s="20"/>
      <c r="N22" s="21" t="str">
        <f aca="false">IF(OR($J22="",$L22=""),"",$L22-$J22)</f>
        <v/>
      </c>
      <c r="O22" s="6"/>
      <c r="P22" s="6"/>
      <c r="Q22" s="18"/>
      <c r="R22" s="22" t="n">
        <f aca="true">IF($C22="",0,IF($Q22&lt;&gt;"",$Q22-$C22,IF(Cover!$C$14="",TODAY(),Cover!$C$14)-$C22))</f>
        <v>0</v>
      </c>
      <c r="S22" s="19"/>
      <c r="T22" s="23" t="str">
        <f aca="false">IF(AND($E22="",$F22=""),"",IF($C22="","No date raised - that date is what proves how long the decision took",IF($O22="","Set a status",IF($G22="","No type of change",IF($H22="","Origin not recorded - who caused it decides who pays",IF($I22="","No route - nobody has decided how this change is being handled",IF(AND($J22="",$K22=""),"Nothing claimed - record the cost, the days, or say zero",IF(AND($O22="Approved",$L22="",$M22=""),"Approved with nothing approved - enter the agreed cost and days",IF(AND($O22="Approved - price to follow",$R22&gt;IF(Cover!$C$13="",21,Cover!$C$13)),"Instructed &amp; still unpriced past the threshold - this is the expensive state",IF(AND(ISNA(MATCH($O22,{"Approved","Rejected","Withdrawn"},0)),$R22&gt;IF(Cover!$C$13="",21,Cover!$C$13)),"Overdue for decision",IF($S22="","No document reference","")))))))))))</f>
        <v/>
      </c>
    </row>
    <row r="23" customFormat="false" ht="24" hidden="false" customHeight="true" outlineLevel="0" collapsed="false">
      <c r="C23" s="18"/>
      <c r="D23" s="6"/>
      <c r="E23" s="19"/>
      <c r="F23" s="19"/>
      <c r="G23" s="6"/>
      <c r="H23" s="6"/>
      <c r="I23" s="6"/>
      <c r="J23" s="8"/>
      <c r="K23" s="20"/>
      <c r="L23" s="8"/>
      <c r="M23" s="20"/>
      <c r="N23" s="21" t="str">
        <f aca="false">IF(OR($J23="",$L23=""),"",$L23-$J23)</f>
        <v/>
      </c>
      <c r="O23" s="6"/>
      <c r="P23" s="6"/>
      <c r="Q23" s="18"/>
      <c r="R23" s="22" t="n">
        <f aca="true">IF($C23="",0,IF($Q23&lt;&gt;"",$Q23-$C23,IF(Cover!$C$14="",TODAY(),Cover!$C$14)-$C23))</f>
        <v>0</v>
      </c>
      <c r="S23" s="19"/>
      <c r="T23" s="23" t="str">
        <f aca="false">IF(AND($E23="",$F23=""),"",IF($C23="","No date raised - that date is what proves how long the decision took",IF($O23="","Set a status",IF($G23="","No type of change",IF($H23="","Origin not recorded - who caused it decides who pays",IF($I23="","No route - nobody has decided how this change is being handled",IF(AND($J23="",$K23=""),"Nothing claimed - record the cost, the days, or say zero",IF(AND($O23="Approved",$L23="",$M23=""),"Approved with nothing approved - enter the agreed cost and days",IF(AND($O23="Approved - price to follow",$R23&gt;IF(Cover!$C$13="",21,Cover!$C$13)),"Instructed &amp; still unpriced past the threshold - this is the expensive state",IF(AND(ISNA(MATCH($O23,{"Approved","Rejected","Withdrawn"},0)),$R23&gt;IF(Cover!$C$13="",21,Cover!$C$13)),"Overdue for decision",IF($S23="","No document reference","")))))))))))</f>
        <v/>
      </c>
    </row>
    <row r="24" customFormat="false" ht="24" hidden="false" customHeight="true" outlineLevel="0" collapsed="false">
      <c r="C24" s="18"/>
      <c r="D24" s="6"/>
      <c r="E24" s="19"/>
      <c r="F24" s="19"/>
      <c r="G24" s="6"/>
      <c r="H24" s="6"/>
      <c r="I24" s="6"/>
      <c r="J24" s="8"/>
      <c r="K24" s="20"/>
      <c r="L24" s="8"/>
      <c r="M24" s="20"/>
      <c r="N24" s="21" t="str">
        <f aca="false">IF(OR($J24="",$L24=""),"",$L24-$J24)</f>
        <v/>
      </c>
      <c r="O24" s="6"/>
      <c r="P24" s="6"/>
      <c r="Q24" s="18"/>
      <c r="R24" s="22" t="n">
        <f aca="true">IF($C24="",0,IF($Q24&lt;&gt;"",$Q24-$C24,IF(Cover!$C$14="",TODAY(),Cover!$C$14)-$C24))</f>
        <v>0</v>
      </c>
      <c r="S24" s="19"/>
      <c r="T24" s="23" t="str">
        <f aca="false">IF(AND($E24="",$F24=""),"",IF($C24="","No date raised - that date is what proves how long the decision took",IF($O24="","Set a status",IF($G24="","No type of change",IF($H24="","Origin not recorded - who caused it decides who pays",IF($I24="","No route - nobody has decided how this change is being handled",IF(AND($J24="",$K24=""),"Nothing claimed - record the cost, the days, or say zero",IF(AND($O24="Approved",$L24="",$M24=""),"Approved with nothing approved - enter the agreed cost and days",IF(AND($O24="Approved - price to follow",$R24&gt;IF(Cover!$C$13="",21,Cover!$C$13)),"Instructed &amp; still unpriced past the threshold - this is the expensive state",IF(AND(ISNA(MATCH($O24,{"Approved","Rejected","Withdrawn"},0)),$R24&gt;IF(Cover!$C$13="",21,Cover!$C$13)),"Overdue for decision",IF($S24="","No document reference","")))))))))))</f>
        <v/>
      </c>
    </row>
    <row r="25" customFormat="false" ht="24" hidden="false" customHeight="true" outlineLevel="0" collapsed="false">
      <c r="C25" s="18"/>
      <c r="D25" s="6"/>
      <c r="E25" s="19"/>
      <c r="F25" s="19"/>
      <c r="G25" s="6"/>
      <c r="H25" s="6"/>
      <c r="I25" s="6"/>
      <c r="J25" s="8"/>
      <c r="K25" s="20"/>
      <c r="L25" s="8"/>
      <c r="M25" s="20"/>
      <c r="N25" s="21" t="str">
        <f aca="false">IF(OR($J25="",$L25=""),"",$L25-$J25)</f>
        <v/>
      </c>
      <c r="O25" s="6"/>
      <c r="P25" s="6"/>
      <c r="Q25" s="18"/>
      <c r="R25" s="22" t="n">
        <f aca="true">IF($C25="",0,IF($Q25&lt;&gt;"",$Q25-$C25,IF(Cover!$C$14="",TODAY(),Cover!$C$14)-$C25))</f>
        <v>0</v>
      </c>
      <c r="S25" s="19"/>
      <c r="T25" s="23" t="str">
        <f aca="false">IF(AND($E25="",$F25=""),"",IF($C25="","No date raised - that date is what proves how long the decision took",IF($O25="","Set a status",IF($G25="","No type of change",IF($H25="","Origin not recorded - who caused it decides who pays",IF($I25="","No route - nobody has decided how this change is being handled",IF(AND($J25="",$K25=""),"Nothing claimed - record the cost, the days, or say zero",IF(AND($O25="Approved",$L25="",$M25=""),"Approved with nothing approved - enter the agreed cost and days",IF(AND($O25="Approved - price to follow",$R25&gt;IF(Cover!$C$13="",21,Cover!$C$13)),"Instructed &amp; still unpriced past the threshold - this is the expensive state",IF(AND(ISNA(MATCH($O25,{"Approved","Rejected","Withdrawn"},0)),$R25&gt;IF(Cover!$C$13="",21,Cover!$C$13)),"Overdue for decision",IF($S25="","No document reference","")))))))))))</f>
        <v/>
      </c>
    </row>
    <row r="26" customFormat="false" ht="24" hidden="false" customHeight="true" outlineLevel="0" collapsed="false">
      <c r="C26" s="18"/>
      <c r="D26" s="6"/>
      <c r="E26" s="19"/>
      <c r="F26" s="19"/>
      <c r="G26" s="6"/>
      <c r="H26" s="6"/>
      <c r="I26" s="6"/>
      <c r="J26" s="8"/>
      <c r="K26" s="20"/>
      <c r="L26" s="8"/>
      <c r="M26" s="20"/>
      <c r="N26" s="21" t="str">
        <f aca="false">IF(OR($J26="",$L26=""),"",$L26-$J26)</f>
        <v/>
      </c>
      <c r="O26" s="6"/>
      <c r="P26" s="6"/>
      <c r="Q26" s="18"/>
      <c r="R26" s="22" t="n">
        <f aca="true">IF($C26="",0,IF($Q26&lt;&gt;"",$Q26-$C26,IF(Cover!$C$14="",TODAY(),Cover!$C$14)-$C26))</f>
        <v>0</v>
      </c>
      <c r="S26" s="19"/>
      <c r="T26" s="23" t="str">
        <f aca="false">IF(AND($E26="",$F26=""),"",IF($C26="","No date raised - that date is what proves how long the decision took",IF($O26="","Set a status",IF($G26="","No type of change",IF($H26="","Origin not recorded - who caused it decides who pays",IF($I26="","No route - nobody has decided how this change is being handled",IF(AND($J26="",$K26=""),"Nothing claimed - record the cost, the days, or say zero",IF(AND($O26="Approved",$L26="",$M26=""),"Approved with nothing approved - enter the agreed cost and days",IF(AND($O26="Approved - price to follow",$R26&gt;IF(Cover!$C$13="",21,Cover!$C$13)),"Instructed &amp; still unpriced past the threshold - this is the expensive state",IF(AND(ISNA(MATCH($O26,{"Approved","Rejected","Withdrawn"},0)),$R26&gt;IF(Cover!$C$13="",21,Cover!$C$13)),"Overdue for decision",IF($S26="","No document reference","")))))))))))</f>
        <v/>
      </c>
    </row>
    <row r="27" customFormat="false" ht="24" hidden="false" customHeight="true" outlineLevel="0" collapsed="false">
      <c r="C27" s="18"/>
      <c r="D27" s="6"/>
      <c r="E27" s="19"/>
      <c r="F27" s="19"/>
      <c r="G27" s="6"/>
      <c r="H27" s="6"/>
      <c r="I27" s="6"/>
      <c r="J27" s="8"/>
      <c r="K27" s="20"/>
      <c r="L27" s="8"/>
      <c r="M27" s="20"/>
      <c r="N27" s="21" t="str">
        <f aca="false">IF(OR($J27="",$L27=""),"",$L27-$J27)</f>
        <v/>
      </c>
      <c r="O27" s="6"/>
      <c r="P27" s="6"/>
      <c r="Q27" s="18"/>
      <c r="R27" s="22" t="n">
        <f aca="true">IF($C27="",0,IF($Q27&lt;&gt;"",$Q27-$C27,IF(Cover!$C$14="",TODAY(),Cover!$C$14)-$C27))</f>
        <v>0</v>
      </c>
      <c r="S27" s="19"/>
      <c r="T27" s="23" t="str">
        <f aca="false">IF(AND($E27="",$F27=""),"",IF($C27="","No date raised - that date is what proves how long the decision took",IF($O27="","Set a status",IF($G27="","No type of change",IF($H27="","Origin not recorded - who caused it decides who pays",IF($I27="","No route - nobody has decided how this change is being handled",IF(AND($J27="",$K27=""),"Nothing claimed - record the cost, the days, or say zero",IF(AND($O27="Approved",$L27="",$M27=""),"Approved with nothing approved - enter the agreed cost and days",IF(AND($O27="Approved - price to follow",$R27&gt;IF(Cover!$C$13="",21,Cover!$C$13)),"Instructed &amp; still unpriced past the threshold - this is the expensive state",IF(AND(ISNA(MATCH($O27,{"Approved","Rejected","Withdrawn"},0)),$R27&gt;IF(Cover!$C$13="",21,Cover!$C$13)),"Overdue for decision",IF($S27="","No document reference","")))))))))))</f>
        <v/>
      </c>
    </row>
    <row r="28" customFormat="false" ht="24" hidden="false" customHeight="true" outlineLevel="0" collapsed="false">
      <c r="C28" s="18"/>
      <c r="D28" s="6"/>
      <c r="E28" s="19"/>
      <c r="F28" s="19"/>
      <c r="G28" s="6"/>
      <c r="H28" s="6"/>
      <c r="I28" s="6"/>
      <c r="J28" s="8"/>
      <c r="K28" s="20"/>
      <c r="L28" s="8"/>
      <c r="M28" s="20"/>
      <c r="N28" s="21" t="str">
        <f aca="false">IF(OR($J28="",$L28=""),"",$L28-$J28)</f>
        <v/>
      </c>
      <c r="O28" s="6"/>
      <c r="P28" s="6"/>
      <c r="Q28" s="18"/>
      <c r="R28" s="22" t="n">
        <f aca="true">IF($C28="",0,IF($Q28&lt;&gt;"",$Q28-$C28,IF(Cover!$C$14="",TODAY(),Cover!$C$14)-$C28))</f>
        <v>0</v>
      </c>
      <c r="S28" s="19"/>
      <c r="T28" s="23" t="str">
        <f aca="false">IF(AND($E28="",$F28=""),"",IF($C28="","No date raised - that date is what proves how long the decision took",IF($O28="","Set a status",IF($G28="","No type of change",IF($H28="","Origin not recorded - who caused it decides who pays",IF($I28="","No route - nobody has decided how this change is being handled",IF(AND($J28="",$K28=""),"Nothing claimed - record the cost, the days, or say zero",IF(AND($O28="Approved",$L28="",$M28=""),"Approved with nothing approved - enter the agreed cost and days",IF(AND($O28="Approved - price to follow",$R28&gt;IF(Cover!$C$13="",21,Cover!$C$13)),"Instructed &amp; still unpriced past the threshold - this is the expensive state",IF(AND(ISNA(MATCH($O28,{"Approved","Rejected","Withdrawn"},0)),$R28&gt;IF(Cover!$C$13="",21,Cover!$C$13)),"Overdue for decision",IF($S28="","No document reference","")))))))))))</f>
        <v/>
      </c>
    </row>
    <row r="29" customFormat="false" ht="24" hidden="false" customHeight="true" outlineLevel="0" collapsed="false">
      <c r="C29" s="18"/>
      <c r="D29" s="6"/>
      <c r="E29" s="19"/>
      <c r="F29" s="19"/>
      <c r="G29" s="6"/>
      <c r="H29" s="6"/>
      <c r="I29" s="6"/>
      <c r="J29" s="8"/>
      <c r="K29" s="20"/>
      <c r="L29" s="8"/>
      <c r="M29" s="20"/>
      <c r="N29" s="21" t="str">
        <f aca="false">IF(OR($J29="",$L29=""),"",$L29-$J29)</f>
        <v/>
      </c>
      <c r="O29" s="6"/>
      <c r="P29" s="6"/>
      <c r="Q29" s="18"/>
      <c r="R29" s="22" t="n">
        <f aca="true">IF($C29="",0,IF($Q29&lt;&gt;"",$Q29-$C29,IF(Cover!$C$14="",TODAY(),Cover!$C$14)-$C29))</f>
        <v>0</v>
      </c>
      <c r="S29" s="19"/>
      <c r="T29" s="23" t="str">
        <f aca="false">IF(AND($E29="",$F29=""),"",IF($C29="","No date raised - that date is what proves how long the decision took",IF($O29="","Set a status",IF($G29="","No type of change",IF($H29="","Origin not recorded - who caused it decides who pays",IF($I29="","No route - nobody has decided how this change is being handled",IF(AND($J29="",$K29=""),"Nothing claimed - record the cost, the days, or say zero",IF(AND($O29="Approved",$L29="",$M29=""),"Approved with nothing approved - enter the agreed cost and days",IF(AND($O29="Approved - price to follow",$R29&gt;IF(Cover!$C$13="",21,Cover!$C$13)),"Instructed &amp; still unpriced past the threshold - this is the expensive state",IF(AND(ISNA(MATCH($O29,{"Approved","Rejected","Withdrawn"},0)),$R29&gt;IF(Cover!$C$13="",21,Cover!$C$13)),"Overdue for decision",IF($S29="","No document reference","")))))))))))</f>
        <v/>
      </c>
    </row>
    <row r="30" customFormat="false" ht="24" hidden="false" customHeight="true" outlineLevel="0" collapsed="false">
      <c r="C30" s="18"/>
      <c r="D30" s="6"/>
      <c r="E30" s="19"/>
      <c r="F30" s="19"/>
      <c r="G30" s="6"/>
      <c r="H30" s="6"/>
      <c r="I30" s="6"/>
      <c r="J30" s="8"/>
      <c r="K30" s="20"/>
      <c r="L30" s="8"/>
      <c r="M30" s="20"/>
      <c r="N30" s="21" t="str">
        <f aca="false">IF(OR($J30="",$L30=""),"",$L30-$J30)</f>
        <v/>
      </c>
      <c r="O30" s="6"/>
      <c r="P30" s="6"/>
      <c r="Q30" s="18"/>
      <c r="R30" s="22" t="n">
        <f aca="true">IF($C30="",0,IF($Q30&lt;&gt;"",$Q30-$C30,IF(Cover!$C$14="",TODAY(),Cover!$C$14)-$C30))</f>
        <v>0</v>
      </c>
      <c r="S30" s="19"/>
      <c r="T30" s="23" t="str">
        <f aca="false">IF(AND($E30="",$F30=""),"",IF($C30="","No date raised - that date is what proves how long the decision took",IF($O30="","Set a status",IF($G30="","No type of change",IF($H30="","Origin not recorded - who caused it decides who pays",IF($I30="","No route - nobody has decided how this change is being handled",IF(AND($J30="",$K30=""),"Nothing claimed - record the cost, the days, or say zero",IF(AND($O30="Approved",$L30="",$M30=""),"Approved with nothing approved - enter the agreed cost and days",IF(AND($O30="Approved - price to follow",$R30&gt;IF(Cover!$C$13="",21,Cover!$C$13)),"Instructed &amp; still unpriced past the threshold - this is the expensive state",IF(AND(ISNA(MATCH($O30,{"Approved","Rejected","Withdrawn"},0)),$R30&gt;IF(Cover!$C$13="",21,Cover!$C$13)),"Overdue for decision",IF($S30="","No document reference","")))))))))))</f>
        <v/>
      </c>
    </row>
    <row r="31" customFormat="false" ht="24" hidden="false" customHeight="true" outlineLevel="0" collapsed="false">
      <c r="C31" s="18"/>
      <c r="D31" s="6"/>
      <c r="E31" s="19"/>
      <c r="F31" s="19"/>
      <c r="G31" s="6"/>
      <c r="H31" s="6"/>
      <c r="I31" s="6"/>
      <c r="J31" s="8"/>
      <c r="K31" s="20"/>
      <c r="L31" s="8"/>
      <c r="M31" s="20"/>
      <c r="N31" s="21" t="str">
        <f aca="false">IF(OR($J31="",$L31=""),"",$L31-$J31)</f>
        <v/>
      </c>
      <c r="O31" s="6"/>
      <c r="P31" s="6"/>
      <c r="Q31" s="18"/>
      <c r="R31" s="22" t="n">
        <f aca="true">IF($C31="",0,IF($Q31&lt;&gt;"",$Q31-$C31,IF(Cover!$C$14="",TODAY(),Cover!$C$14)-$C31))</f>
        <v>0</v>
      </c>
      <c r="S31" s="19"/>
      <c r="T31" s="23" t="str">
        <f aca="false">IF(AND($E31="",$F31=""),"",IF($C31="","No date raised - that date is what proves how long the decision took",IF($O31="","Set a status",IF($G31="","No type of change",IF($H31="","Origin not recorded - who caused it decides who pays",IF($I31="","No route - nobody has decided how this change is being handled",IF(AND($J31="",$K31=""),"Nothing claimed - record the cost, the days, or say zero",IF(AND($O31="Approved",$L31="",$M31=""),"Approved with nothing approved - enter the agreed cost and days",IF(AND($O31="Approved - price to follow",$R31&gt;IF(Cover!$C$13="",21,Cover!$C$13)),"Instructed &amp; still unpriced past the threshold - this is the expensive state",IF(AND(ISNA(MATCH($O31,{"Approved","Rejected","Withdrawn"},0)),$R31&gt;IF(Cover!$C$13="",21,Cover!$C$13)),"Overdue for decision",IF($S31="","No document reference","")))))))))))</f>
        <v/>
      </c>
    </row>
    <row r="32" customFormat="false" ht="24" hidden="false" customHeight="true" outlineLevel="0" collapsed="false">
      <c r="C32" s="18"/>
      <c r="D32" s="6"/>
      <c r="E32" s="19"/>
      <c r="F32" s="19"/>
      <c r="G32" s="6"/>
      <c r="H32" s="6"/>
      <c r="I32" s="6"/>
      <c r="J32" s="8"/>
      <c r="K32" s="20"/>
      <c r="L32" s="8"/>
      <c r="M32" s="20"/>
      <c r="N32" s="21" t="str">
        <f aca="false">IF(OR($J32="",$L32=""),"",$L32-$J32)</f>
        <v/>
      </c>
      <c r="O32" s="6"/>
      <c r="P32" s="6"/>
      <c r="Q32" s="18"/>
      <c r="R32" s="22" t="n">
        <f aca="true">IF($C32="",0,IF($Q32&lt;&gt;"",$Q32-$C32,IF(Cover!$C$14="",TODAY(),Cover!$C$14)-$C32))</f>
        <v>0</v>
      </c>
      <c r="S32" s="19"/>
      <c r="T32" s="23" t="str">
        <f aca="false">IF(AND($E32="",$F32=""),"",IF($C32="","No date raised - that date is what proves how long the decision took",IF($O32="","Set a status",IF($G32="","No type of change",IF($H32="","Origin not recorded - who caused it decides who pays",IF($I32="","No route - nobody has decided how this change is being handled",IF(AND($J32="",$K32=""),"Nothing claimed - record the cost, the days, or say zero",IF(AND($O32="Approved",$L32="",$M32=""),"Approved with nothing approved - enter the agreed cost and days",IF(AND($O32="Approved - price to follow",$R32&gt;IF(Cover!$C$13="",21,Cover!$C$13)),"Instructed &amp; still unpriced past the threshold - this is the expensive state",IF(AND(ISNA(MATCH($O32,{"Approved","Rejected","Withdrawn"},0)),$R32&gt;IF(Cover!$C$13="",21,Cover!$C$13)),"Overdue for decision",IF($S32="","No document reference","")))))))))))</f>
        <v/>
      </c>
    </row>
    <row r="33" customFormat="false" ht="24" hidden="false" customHeight="true" outlineLevel="0" collapsed="false">
      <c r="C33" s="18"/>
      <c r="D33" s="6"/>
      <c r="E33" s="19"/>
      <c r="F33" s="19"/>
      <c r="G33" s="6"/>
      <c r="H33" s="6"/>
      <c r="I33" s="6"/>
      <c r="J33" s="8"/>
      <c r="K33" s="20"/>
      <c r="L33" s="8"/>
      <c r="M33" s="20"/>
      <c r="N33" s="21" t="str">
        <f aca="false">IF(OR($J33="",$L33=""),"",$L33-$J33)</f>
        <v/>
      </c>
      <c r="O33" s="6"/>
      <c r="P33" s="6"/>
      <c r="Q33" s="18"/>
      <c r="R33" s="22" t="n">
        <f aca="true">IF($C33="",0,IF($Q33&lt;&gt;"",$Q33-$C33,IF(Cover!$C$14="",TODAY(),Cover!$C$14)-$C33))</f>
        <v>0</v>
      </c>
      <c r="S33" s="19"/>
      <c r="T33" s="23" t="str">
        <f aca="false">IF(AND($E33="",$F33=""),"",IF($C33="","No date raised - that date is what proves how long the decision took",IF($O33="","Set a status",IF($G33="","No type of change",IF($H33="","Origin not recorded - who caused it decides who pays",IF($I33="","No route - nobody has decided how this change is being handled",IF(AND($J33="",$K33=""),"Nothing claimed - record the cost, the days, or say zero",IF(AND($O33="Approved",$L33="",$M33=""),"Approved with nothing approved - enter the agreed cost and days",IF(AND($O33="Approved - price to follow",$R33&gt;IF(Cover!$C$13="",21,Cover!$C$13)),"Instructed &amp; still unpriced past the threshold - this is the expensive state",IF(AND(ISNA(MATCH($O33,{"Approved","Rejected","Withdrawn"},0)),$R33&gt;IF(Cover!$C$13="",21,Cover!$C$13)),"Overdue for decision",IF($S33="","No document reference","")))))))))))</f>
        <v/>
      </c>
    </row>
    <row r="34" customFormat="false" ht="24" hidden="false" customHeight="true" outlineLevel="0" collapsed="false">
      <c r="C34" s="18"/>
      <c r="D34" s="6"/>
      <c r="E34" s="19"/>
      <c r="F34" s="19"/>
      <c r="G34" s="6"/>
      <c r="H34" s="6"/>
      <c r="I34" s="6"/>
      <c r="J34" s="8"/>
      <c r="K34" s="20"/>
      <c r="L34" s="8"/>
      <c r="M34" s="20"/>
      <c r="N34" s="21" t="str">
        <f aca="false">IF(OR($J34="",$L34=""),"",$L34-$J34)</f>
        <v/>
      </c>
      <c r="O34" s="6"/>
      <c r="P34" s="6"/>
      <c r="Q34" s="18"/>
      <c r="R34" s="22" t="n">
        <f aca="true">IF($C34="",0,IF($Q34&lt;&gt;"",$Q34-$C34,IF(Cover!$C$14="",TODAY(),Cover!$C$14)-$C34))</f>
        <v>0</v>
      </c>
      <c r="S34" s="19"/>
      <c r="T34" s="23" t="str">
        <f aca="false">IF(AND($E34="",$F34=""),"",IF($C34="","No date raised - that date is what proves how long the decision took",IF($O34="","Set a status",IF($G34="","No type of change",IF($H34="","Origin not recorded - who caused it decides who pays",IF($I34="","No route - nobody has decided how this change is being handled",IF(AND($J34="",$K34=""),"Nothing claimed - record the cost, the days, or say zero",IF(AND($O34="Approved",$L34="",$M34=""),"Approved with nothing approved - enter the agreed cost and days",IF(AND($O34="Approved - price to follow",$R34&gt;IF(Cover!$C$13="",21,Cover!$C$13)),"Instructed &amp; still unpriced past the threshold - this is the expensive state",IF(AND(ISNA(MATCH($O34,{"Approved","Rejected","Withdrawn"},0)),$R34&gt;IF(Cover!$C$13="",21,Cover!$C$13)),"Overdue for decision",IF($S34="","No document reference","")))))))))))</f>
        <v/>
      </c>
    </row>
    <row r="35" customFormat="false" ht="24" hidden="false" customHeight="true" outlineLevel="0" collapsed="false">
      <c r="C35" s="18"/>
      <c r="D35" s="6"/>
      <c r="E35" s="19"/>
      <c r="F35" s="19"/>
      <c r="G35" s="6"/>
      <c r="H35" s="6"/>
      <c r="I35" s="6"/>
      <c r="J35" s="8"/>
      <c r="K35" s="20"/>
      <c r="L35" s="8"/>
      <c r="M35" s="20"/>
      <c r="N35" s="21" t="str">
        <f aca="false">IF(OR($J35="",$L35=""),"",$L35-$J35)</f>
        <v/>
      </c>
      <c r="O35" s="6"/>
      <c r="P35" s="6"/>
      <c r="Q35" s="18"/>
      <c r="R35" s="22" t="n">
        <f aca="true">IF($C35="",0,IF($Q35&lt;&gt;"",$Q35-$C35,IF(Cover!$C$14="",TODAY(),Cover!$C$14)-$C35))</f>
        <v>0</v>
      </c>
      <c r="S35" s="19"/>
      <c r="T35" s="23" t="str">
        <f aca="false">IF(AND($E35="",$F35=""),"",IF($C35="","No date raised - that date is what proves how long the decision took",IF($O35="","Set a status",IF($G35="","No type of change",IF($H35="","Origin not recorded - who caused it decides who pays",IF($I35="","No route - nobody has decided how this change is being handled",IF(AND($J35="",$K35=""),"Nothing claimed - record the cost, the days, or say zero",IF(AND($O35="Approved",$L35="",$M35=""),"Approved with nothing approved - enter the agreed cost and days",IF(AND($O35="Approved - price to follow",$R35&gt;IF(Cover!$C$13="",21,Cover!$C$13)),"Instructed &amp; still unpriced past the threshold - this is the expensive state",IF(AND(ISNA(MATCH($O35,{"Approved","Rejected","Withdrawn"},0)),$R35&gt;IF(Cover!$C$13="",21,Cover!$C$13)),"Overdue for decision",IF($S35="","No document reference","")))))))))))</f>
        <v/>
      </c>
    </row>
    <row r="36" customFormat="false" ht="24" hidden="false" customHeight="true" outlineLevel="0" collapsed="false">
      <c r="C36" s="18"/>
      <c r="D36" s="6"/>
      <c r="E36" s="19"/>
      <c r="F36" s="19"/>
      <c r="G36" s="6"/>
      <c r="H36" s="6"/>
      <c r="I36" s="6"/>
      <c r="J36" s="8"/>
      <c r="K36" s="20"/>
      <c r="L36" s="8"/>
      <c r="M36" s="20"/>
      <c r="N36" s="21" t="str">
        <f aca="false">IF(OR($J36="",$L36=""),"",$L36-$J36)</f>
        <v/>
      </c>
      <c r="O36" s="6"/>
      <c r="P36" s="6"/>
      <c r="Q36" s="18"/>
      <c r="R36" s="22" t="n">
        <f aca="true">IF($C36="",0,IF($Q36&lt;&gt;"",$Q36-$C36,IF(Cover!$C$14="",TODAY(),Cover!$C$14)-$C36))</f>
        <v>0</v>
      </c>
      <c r="S36" s="19"/>
      <c r="T36" s="23" t="str">
        <f aca="false">IF(AND($E36="",$F36=""),"",IF($C36="","No date raised - that date is what proves how long the decision took",IF($O36="","Set a status",IF($G36="","No type of change",IF($H36="","Origin not recorded - who caused it decides who pays",IF($I36="","No route - nobody has decided how this change is being handled",IF(AND($J36="",$K36=""),"Nothing claimed - record the cost, the days, or say zero",IF(AND($O36="Approved",$L36="",$M36=""),"Approved with nothing approved - enter the agreed cost and days",IF(AND($O36="Approved - price to follow",$R36&gt;IF(Cover!$C$13="",21,Cover!$C$13)),"Instructed &amp; still unpriced past the threshold - this is the expensive state",IF(AND(ISNA(MATCH($O36,{"Approved","Rejected","Withdrawn"},0)),$R36&gt;IF(Cover!$C$13="",21,Cover!$C$13)),"Overdue for decision",IF($S36="","No document reference","")))))))))))</f>
        <v/>
      </c>
    </row>
    <row r="37" customFormat="false" ht="19.5" hidden="false" customHeight="true" outlineLevel="0" collapsed="false">
      <c r="B37" s="24" t="s">
        <v>97</v>
      </c>
      <c r="C37" s="24"/>
      <c r="D37" s="24"/>
      <c r="E37" s="24"/>
      <c r="F37" s="24"/>
      <c r="G37" s="24"/>
      <c r="H37" s="24"/>
      <c r="I37" s="24"/>
      <c r="J37" s="25" t="n">
        <f aca="false">SUM($J$7:$J$36)</f>
        <v>314200</v>
      </c>
      <c r="K37" s="26" t="n">
        <f aca="false">SUM($K$7:$K$36)</f>
        <v>22</v>
      </c>
      <c r="L37" s="25" t="n">
        <f aca="false">SUM($L$7:$L$36)</f>
        <v>75300</v>
      </c>
      <c r="M37" s="26" t="n">
        <f aca="false">SUM($M$7:$M$36)</f>
        <v>14</v>
      </c>
      <c r="N37" s="27" t="n">
        <f aca="false">SUM($N$7:$N$36)</f>
        <v>-24500</v>
      </c>
      <c r="O37" s="28" t="str">
        <f aca="false">COUNTIF($O$7:$O$36,"&lt;&gt;")&amp;" change(s) logged"</f>
        <v>5 change(s) logged</v>
      </c>
      <c r="P37" s="29"/>
      <c r="Q37" s="29"/>
      <c r="R37" s="29"/>
      <c r="S37" s="29"/>
      <c r="T37" s="29"/>
    </row>
    <row r="39" customFormat="false" ht="30" hidden="false" customHeight="true" outlineLevel="0" collapsed="false">
      <c r="B39" s="7" t="s">
        <v>98</v>
      </c>
      <c r="C39" s="7"/>
      <c r="D39" s="7"/>
      <c r="E39" s="7"/>
      <c r="F39" s="7"/>
      <c r="G39" s="7"/>
      <c r="H39" s="7"/>
      <c r="I39" s="7"/>
      <c r="J39" s="7"/>
      <c r="K39" s="7"/>
      <c r="L39" s="7"/>
      <c r="M39" s="7"/>
      <c r="N39" s="7"/>
      <c r="O39" s="7"/>
      <c r="P39" s="7"/>
      <c r="Q39" s="7"/>
      <c r="R39" s="7"/>
      <c r="S39" s="7"/>
      <c r="T39" s="7"/>
    </row>
    <row r="41" customFormat="false" ht="18" hidden="false" customHeight="true" outlineLevel="0" collapsed="false">
      <c r="B41" s="14" t="s">
        <v>44</v>
      </c>
      <c r="C41" s="14"/>
      <c r="D41" s="14"/>
      <c r="E41" s="14"/>
      <c r="F41" s="14"/>
      <c r="G41" s="14"/>
      <c r="H41" s="14"/>
      <c r="I41" s="14"/>
      <c r="J41" s="14"/>
      <c r="K41" s="14"/>
      <c r="L41" s="14"/>
      <c r="M41" s="14"/>
      <c r="N41" s="14"/>
      <c r="O41" s="14"/>
      <c r="P41" s="14"/>
      <c r="Q41" s="14"/>
      <c r="R41" s="14"/>
      <c r="S41" s="14"/>
      <c r="T41" s="14"/>
    </row>
  </sheetData>
  <mergeCells count="7">
    <mergeCell ref="B1:T1"/>
    <mergeCell ref="B2:T2"/>
    <mergeCell ref="B3:T3"/>
    <mergeCell ref="B4:T4"/>
    <mergeCell ref="B37:I37"/>
    <mergeCell ref="B39:T39"/>
    <mergeCell ref="B41:T41"/>
  </mergeCells>
  <conditionalFormatting sqref="B3:T3">
    <cfRule type="expression" priority="2" aboveAverage="0" equalAverage="0" bottom="0" percent="0" rank="0" text="" dxfId="0">
      <formula>LEN($B$3)&gt;0</formula>
    </cfRule>
  </conditionalFormatting>
  <conditionalFormatting sqref="O7:O36">
    <cfRule type="expression" priority="3" aboveAverage="0" equalAverage="0" bottom="0" percent="0" rank="0" text="" dxfId="1">
      <formula>$O7="Approved"</formula>
    </cfRule>
    <cfRule type="expression" priority="4" aboveAverage="0" equalAverage="0" bottom="0" percent="0" rank="0" text="" dxfId="2">
      <formula>$O7="Approved - price to follow"</formula>
    </cfRule>
    <cfRule type="expression" priority="5" aboveAverage="0" equalAverage="0" bottom="0" percent="0" rank="0" text="" dxfId="3">
      <formula>$O7="Priced - awaiting decision"</formula>
    </cfRule>
  </conditionalFormatting>
  <conditionalFormatting sqref="T7:T36">
    <cfRule type="expression" priority="6" aboveAverage="0" equalAverage="0" bottom="0" percent="0" rank="0" text="" dxfId="4">
      <formula>AND($T7&lt;&gt;"",$T7&lt;&gt;"No document reference")</formula>
    </cfRule>
  </conditionalFormatting>
  <dataValidations count="120">
    <dataValidation allowBlank="true" errorStyle="stop" operator="between" showDropDown="false" showErrorMessage="false" showInputMessage="false" sqref="O7" type="list">
      <formula1>Lists!$B$8:$B$15</formula1>
      <formula2>0</formula2>
    </dataValidation>
    <dataValidation allowBlank="true" errorStyle="stop" operator="between" showDropDown="false" showErrorMessage="false" showInputMessage="false" sqref="G7" type="list">
      <formula1>Lists!$C$8:$C$17</formula1>
      <formula2>0</formula2>
    </dataValidation>
    <dataValidation allowBlank="true" errorStyle="stop" operator="between" showDropDown="false" showErrorMessage="false" showInputMessage="false" sqref="H7" type="list">
      <formula1>Lists!$D$8:$D$14</formula1>
      <formula2>0</formula2>
    </dataValidation>
    <dataValidation allowBlank="true" errorStyle="stop" operator="between" showDropDown="false" showErrorMessage="false" showInputMessage="false" sqref="I7" type="list">
      <formula1>Lists!$E$8:$E$13</formula1>
      <formula2>0</formula2>
    </dataValidation>
    <dataValidation allowBlank="true" errorStyle="stop" operator="between" showDropDown="false" showErrorMessage="false" showInputMessage="false" sqref="O8" type="list">
      <formula1>Lists!$B$8:$B$15</formula1>
      <formula2>0</formula2>
    </dataValidation>
    <dataValidation allowBlank="true" errorStyle="stop" operator="between" showDropDown="false" showErrorMessage="false" showInputMessage="false" sqref="G8" type="list">
      <formula1>Lists!$C$8:$C$17</formula1>
      <formula2>0</formula2>
    </dataValidation>
    <dataValidation allowBlank="true" errorStyle="stop" operator="between" showDropDown="false" showErrorMessage="false" showInputMessage="false" sqref="H8" type="list">
      <formula1>Lists!$D$8:$D$14</formula1>
      <formula2>0</formula2>
    </dataValidation>
    <dataValidation allowBlank="true" errorStyle="stop" operator="between" showDropDown="false" showErrorMessage="false" showInputMessage="false" sqref="I8" type="list">
      <formula1>Lists!$E$8:$E$13</formula1>
      <formula2>0</formula2>
    </dataValidation>
    <dataValidation allowBlank="true" errorStyle="stop" operator="between" showDropDown="false" showErrorMessage="false" showInputMessage="false" sqref="O9" type="list">
      <formula1>Lists!$B$8:$B$15</formula1>
      <formula2>0</formula2>
    </dataValidation>
    <dataValidation allowBlank="true" errorStyle="stop" operator="between" showDropDown="false" showErrorMessage="false" showInputMessage="false" sqref="G9" type="list">
      <formula1>Lists!$C$8:$C$17</formula1>
      <formula2>0</formula2>
    </dataValidation>
    <dataValidation allowBlank="true" errorStyle="stop" operator="between" showDropDown="false" showErrorMessage="false" showInputMessage="false" sqref="H9" type="list">
      <formula1>Lists!$D$8:$D$14</formula1>
      <formula2>0</formula2>
    </dataValidation>
    <dataValidation allowBlank="true" errorStyle="stop" operator="between" showDropDown="false" showErrorMessage="false" showInputMessage="false" sqref="I9" type="list">
      <formula1>Lists!$E$8:$E$13</formula1>
      <formula2>0</formula2>
    </dataValidation>
    <dataValidation allowBlank="true" errorStyle="stop" operator="between" showDropDown="false" showErrorMessage="false" showInputMessage="false" sqref="O10" type="list">
      <formula1>Lists!$B$8:$B$15</formula1>
      <formula2>0</formula2>
    </dataValidation>
    <dataValidation allowBlank="true" errorStyle="stop" operator="between" showDropDown="false" showErrorMessage="false" showInputMessage="false" sqref="G10" type="list">
      <formula1>Lists!$C$8:$C$17</formula1>
      <formula2>0</formula2>
    </dataValidation>
    <dataValidation allowBlank="true" errorStyle="stop" operator="between" showDropDown="false" showErrorMessage="false" showInputMessage="false" sqref="H10" type="list">
      <formula1>Lists!$D$8:$D$14</formula1>
      <formula2>0</formula2>
    </dataValidation>
    <dataValidation allowBlank="true" errorStyle="stop" operator="between" showDropDown="false" showErrorMessage="false" showInputMessage="false" sqref="I10" type="list">
      <formula1>Lists!$E$8:$E$13</formula1>
      <formula2>0</formula2>
    </dataValidation>
    <dataValidation allowBlank="true" errorStyle="stop" operator="between" showDropDown="false" showErrorMessage="false" showInputMessage="false" sqref="O11" type="list">
      <formula1>Lists!$B$8:$B$15</formula1>
      <formula2>0</formula2>
    </dataValidation>
    <dataValidation allowBlank="true" errorStyle="stop" operator="between" showDropDown="false" showErrorMessage="false" showInputMessage="false" sqref="G11" type="list">
      <formula1>Lists!$C$8:$C$17</formula1>
      <formula2>0</formula2>
    </dataValidation>
    <dataValidation allowBlank="true" errorStyle="stop" operator="between" showDropDown="false" showErrorMessage="false" showInputMessage="false" sqref="H11" type="list">
      <formula1>Lists!$D$8:$D$14</formula1>
      <formula2>0</formula2>
    </dataValidation>
    <dataValidation allowBlank="true" errorStyle="stop" operator="between" showDropDown="false" showErrorMessage="false" showInputMessage="false" sqref="I11" type="list">
      <formula1>Lists!$E$8:$E$13</formula1>
      <formula2>0</formula2>
    </dataValidation>
    <dataValidation allowBlank="true" errorStyle="stop" operator="between" showDropDown="false" showErrorMessage="false" showInputMessage="false" sqref="O12" type="list">
      <formula1>Lists!$B$8:$B$15</formula1>
      <formula2>0</formula2>
    </dataValidation>
    <dataValidation allowBlank="true" errorStyle="stop" operator="between" showDropDown="false" showErrorMessage="false" showInputMessage="false" sqref="G12" type="list">
      <formula1>Lists!$C$8:$C$17</formula1>
      <formula2>0</formula2>
    </dataValidation>
    <dataValidation allowBlank="true" errorStyle="stop" operator="between" showDropDown="false" showErrorMessage="false" showInputMessage="false" sqref="H12" type="list">
      <formula1>Lists!$D$8:$D$14</formula1>
      <formula2>0</formula2>
    </dataValidation>
    <dataValidation allowBlank="true" errorStyle="stop" operator="between" showDropDown="false" showErrorMessage="false" showInputMessage="false" sqref="I12" type="list">
      <formula1>Lists!$E$8:$E$13</formula1>
      <formula2>0</formula2>
    </dataValidation>
    <dataValidation allowBlank="true" errorStyle="stop" operator="between" showDropDown="false" showErrorMessage="false" showInputMessage="false" sqref="O13" type="list">
      <formula1>Lists!$B$8:$B$15</formula1>
      <formula2>0</formula2>
    </dataValidation>
    <dataValidation allowBlank="true" errorStyle="stop" operator="between" showDropDown="false" showErrorMessage="false" showInputMessage="false" sqref="G13" type="list">
      <formula1>Lists!$C$8:$C$17</formula1>
      <formula2>0</formula2>
    </dataValidation>
    <dataValidation allowBlank="true" errorStyle="stop" operator="between" showDropDown="false" showErrorMessage="false" showInputMessage="false" sqref="H13" type="list">
      <formula1>Lists!$D$8:$D$14</formula1>
      <formula2>0</formula2>
    </dataValidation>
    <dataValidation allowBlank="true" errorStyle="stop" operator="between" showDropDown="false" showErrorMessage="false" showInputMessage="false" sqref="I13" type="list">
      <formula1>Lists!$E$8:$E$13</formula1>
      <formula2>0</formula2>
    </dataValidation>
    <dataValidation allowBlank="true" errorStyle="stop" operator="between" showDropDown="false" showErrorMessage="false" showInputMessage="false" sqref="O14" type="list">
      <formula1>Lists!$B$8:$B$15</formula1>
      <formula2>0</formula2>
    </dataValidation>
    <dataValidation allowBlank="true" errorStyle="stop" operator="between" showDropDown="false" showErrorMessage="false" showInputMessage="false" sqref="G14" type="list">
      <formula1>Lists!$C$8:$C$17</formula1>
      <formula2>0</formula2>
    </dataValidation>
    <dataValidation allowBlank="true" errorStyle="stop" operator="between" showDropDown="false" showErrorMessage="false" showInputMessage="false" sqref="H14" type="list">
      <formula1>Lists!$D$8:$D$14</formula1>
      <formula2>0</formula2>
    </dataValidation>
    <dataValidation allowBlank="true" errorStyle="stop" operator="between" showDropDown="false" showErrorMessage="false" showInputMessage="false" sqref="I14" type="list">
      <formula1>Lists!$E$8:$E$13</formula1>
      <formula2>0</formula2>
    </dataValidation>
    <dataValidation allowBlank="true" errorStyle="stop" operator="between" showDropDown="false" showErrorMessage="false" showInputMessage="false" sqref="O15" type="list">
      <formula1>Lists!$B$8:$B$15</formula1>
      <formula2>0</formula2>
    </dataValidation>
    <dataValidation allowBlank="true" errorStyle="stop" operator="between" showDropDown="false" showErrorMessage="false" showInputMessage="false" sqref="G15" type="list">
      <formula1>Lists!$C$8:$C$17</formula1>
      <formula2>0</formula2>
    </dataValidation>
    <dataValidation allowBlank="true" errorStyle="stop" operator="between" showDropDown="false" showErrorMessage="false" showInputMessage="false" sqref="H15" type="list">
      <formula1>Lists!$D$8:$D$14</formula1>
      <formula2>0</formula2>
    </dataValidation>
    <dataValidation allowBlank="true" errorStyle="stop" operator="between" showDropDown="false" showErrorMessage="false" showInputMessage="false" sqref="I15" type="list">
      <formula1>Lists!$E$8:$E$13</formula1>
      <formula2>0</formula2>
    </dataValidation>
    <dataValidation allowBlank="true" errorStyle="stop" operator="between" showDropDown="false" showErrorMessage="false" showInputMessage="false" sqref="O16" type="list">
      <formula1>Lists!$B$8:$B$15</formula1>
      <formula2>0</formula2>
    </dataValidation>
    <dataValidation allowBlank="true" errorStyle="stop" operator="between" showDropDown="false" showErrorMessage="false" showInputMessage="false" sqref="G16" type="list">
      <formula1>Lists!$C$8:$C$17</formula1>
      <formula2>0</formula2>
    </dataValidation>
    <dataValidation allowBlank="true" errorStyle="stop" operator="between" showDropDown="false" showErrorMessage="false" showInputMessage="false" sqref="H16" type="list">
      <formula1>Lists!$D$8:$D$14</formula1>
      <formula2>0</formula2>
    </dataValidation>
    <dataValidation allowBlank="true" errorStyle="stop" operator="between" showDropDown="false" showErrorMessage="false" showInputMessage="false" sqref="I16" type="list">
      <formula1>Lists!$E$8:$E$13</formula1>
      <formula2>0</formula2>
    </dataValidation>
    <dataValidation allowBlank="true" errorStyle="stop" operator="between" showDropDown="false" showErrorMessage="false" showInputMessage="false" sqref="O17" type="list">
      <formula1>Lists!$B$8:$B$15</formula1>
      <formula2>0</formula2>
    </dataValidation>
    <dataValidation allowBlank="true" errorStyle="stop" operator="between" showDropDown="false" showErrorMessage="false" showInputMessage="false" sqref="G17" type="list">
      <formula1>Lists!$C$8:$C$17</formula1>
      <formula2>0</formula2>
    </dataValidation>
    <dataValidation allowBlank="true" errorStyle="stop" operator="between" showDropDown="false" showErrorMessage="false" showInputMessage="false" sqref="H17" type="list">
      <formula1>Lists!$D$8:$D$14</formula1>
      <formula2>0</formula2>
    </dataValidation>
    <dataValidation allowBlank="true" errorStyle="stop" operator="between" showDropDown="false" showErrorMessage="false" showInputMessage="false" sqref="I17" type="list">
      <formula1>Lists!$E$8:$E$13</formula1>
      <formula2>0</formula2>
    </dataValidation>
    <dataValidation allowBlank="true" errorStyle="stop" operator="between" showDropDown="false" showErrorMessage="false" showInputMessage="false" sqref="O18" type="list">
      <formula1>Lists!$B$8:$B$15</formula1>
      <formula2>0</formula2>
    </dataValidation>
    <dataValidation allowBlank="true" errorStyle="stop" operator="between" showDropDown="false" showErrorMessage="false" showInputMessage="false" sqref="G18" type="list">
      <formula1>Lists!$C$8:$C$17</formula1>
      <formula2>0</formula2>
    </dataValidation>
    <dataValidation allowBlank="true" errorStyle="stop" operator="between" showDropDown="false" showErrorMessage="false" showInputMessage="false" sqref="H18" type="list">
      <formula1>Lists!$D$8:$D$14</formula1>
      <formula2>0</formula2>
    </dataValidation>
    <dataValidation allowBlank="true" errorStyle="stop" operator="between" showDropDown="false" showErrorMessage="false" showInputMessage="false" sqref="I18" type="list">
      <formula1>Lists!$E$8:$E$13</formula1>
      <formula2>0</formula2>
    </dataValidation>
    <dataValidation allowBlank="true" errorStyle="stop" operator="between" showDropDown="false" showErrorMessage="false" showInputMessage="false" sqref="O19" type="list">
      <formula1>Lists!$B$8:$B$15</formula1>
      <formula2>0</formula2>
    </dataValidation>
    <dataValidation allowBlank="true" errorStyle="stop" operator="between" showDropDown="false" showErrorMessage="false" showInputMessage="false" sqref="G19" type="list">
      <formula1>Lists!$C$8:$C$17</formula1>
      <formula2>0</formula2>
    </dataValidation>
    <dataValidation allowBlank="true" errorStyle="stop" operator="between" showDropDown="false" showErrorMessage="false" showInputMessage="false" sqref="H19" type="list">
      <formula1>Lists!$D$8:$D$14</formula1>
      <formula2>0</formula2>
    </dataValidation>
    <dataValidation allowBlank="true" errorStyle="stop" operator="between" showDropDown="false" showErrorMessage="false" showInputMessage="false" sqref="I19" type="list">
      <formula1>Lists!$E$8:$E$13</formula1>
      <formula2>0</formula2>
    </dataValidation>
    <dataValidation allowBlank="true" errorStyle="stop" operator="between" showDropDown="false" showErrorMessage="false" showInputMessage="false" sqref="O20" type="list">
      <formula1>Lists!$B$8:$B$15</formula1>
      <formula2>0</formula2>
    </dataValidation>
    <dataValidation allowBlank="true" errorStyle="stop" operator="between" showDropDown="false" showErrorMessage="false" showInputMessage="false" sqref="G20" type="list">
      <formula1>Lists!$C$8:$C$17</formula1>
      <formula2>0</formula2>
    </dataValidation>
    <dataValidation allowBlank="true" errorStyle="stop" operator="between" showDropDown="false" showErrorMessage="false" showInputMessage="false" sqref="H20" type="list">
      <formula1>Lists!$D$8:$D$14</formula1>
      <formula2>0</formula2>
    </dataValidation>
    <dataValidation allowBlank="true" errorStyle="stop" operator="between" showDropDown="false" showErrorMessage="false" showInputMessage="false" sqref="I20" type="list">
      <formula1>Lists!$E$8:$E$13</formula1>
      <formula2>0</formula2>
    </dataValidation>
    <dataValidation allowBlank="true" errorStyle="stop" operator="between" showDropDown="false" showErrorMessage="false" showInputMessage="false" sqref="O21" type="list">
      <formula1>Lists!$B$8:$B$15</formula1>
      <formula2>0</formula2>
    </dataValidation>
    <dataValidation allowBlank="true" errorStyle="stop" operator="between" showDropDown="false" showErrorMessage="false" showInputMessage="false" sqref="G21" type="list">
      <formula1>Lists!$C$8:$C$17</formula1>
      <formula2>0</formula2>
    </dataValidation>
    <dataValidation allowBlank="true" errorStyle="stop" operator="between" showDropDown="false" showErrorMessage="false" showInputMessage="false" sqref="H21" type="list">
      <formula1>Lists!$D$8:$D$14</formula1>
      <formula2>0</formula2>
    </dataValidation>
    <dataValidation allowBlank="true" errorStyle="stop" operator="between" showDropDown="false" showErrorMessage="false" showInputMessage="false" sqref="I21" type="list">
      <formula1>Lists!$E$8:$E$13</formula1>
      <formula2>0</formula2>
    </dataValidation>
    <dataValidation allowBlank="true" errorStyle="stop" operator="between" showDropDown="false" showErrorMessage="false" showInputMessage="false" sqref="O22" type="list">
      <formula1>Lists!$B$8:$B$15</formula1>
      <formula2>0</formula2>
    </dataValidation>
    <dataValidation allowBlank="true" errorStyle="stop" operator="between" showDropDown="false" showErrorMessage="false" showInputMessage="false" sqref="G22" type="list">
      <formula1>Lists!$C$8:$C$17</formula1>
      <formula2>0</formula2>
    </dataValidation>
    <dataValidation allowBlank="true" errorStyle="stop" operator="between" showDropDown="false" showErrorMessage="false" showInputMessage="false" sqref="H22" type="list">
      <formula1>Lists!$D$8:$D$14</formula1>
      <formula2>0</formula2>
    </dataValidation>
    <dataValidation allowBlank="true" errorStyle="stop" operator="between" showDropDown="false" showErrorMessage="false" showInputMessage="false" sqref="I22" type="list">
      <formula1>Lists!$E$8:$E$13</formula1>
      <formula2>0</formula2>
    </dataValidation>
    <dataValidation allowBlank="true" errorStyle="stop" operator="between" showDropDown="false" showErrorMessage="false" showInputMessage="false" sqref="O23" type="list">
      <formula1>Lists!$B$8:$B$15</formula1>
      <formula2>0</formula2>
    </dataValidation>
    <dataValidation allowBlank="true" errorStyle="stop" operator="between" showDropDown="false" showErrorMessage="false" showInputMessage="false" sqref="G23" type="list">
      <formula1>Lists!$C$8:$C$17</formula1>
      <formula2>0</formula2>
    </dataValidation>
    <dataValidation allowBlank="true" errorStyle="stop" operator="between" showDropDown="false" showErrorMessage="false" showInputMessage="false" sqref="H23" type="list">
      <formula1>Lists!$D$8:$D$14</formula1>
      <formula2>0</formula2>
    </dataValidation>
    <dataValidation allowBlank="true" errorStyle="stop" operator="between" showDropDown="false" showErrorMessage="false" showInputMessage="false" sqref="I23" type="list">
      <formula1>Lists!$E$8:$E$13</formula1>
      <formula2>0</formula2>
    </dataValidation>
    <dataValidation allowBlank="true" errorStyle="stop" operator="between" showDropDown="false" showErrorMessage="false" showInputMessage="false" sqref="O24" type="list">
      <formula1>Lists!$B$8:$B$15</formula1>
      <formula2>0</formula2>
    </dataValidation>
    <dataValidation allowBlank="true" errorStyle="stop" operator="between" showDropDown="false" showErrorMessage="false" showInputMessage="false" sqref="G24" type="list">
      <formula1>Lists!$C$8:$C$17</formula1>
      <formula2>0</formula2>
    </dataValidation>
    <dataValidation allowBlank="true" errorStyle="stop" operator="between" showDropDown="false" showErrorMessage="false" showInputMessage="false" sqref="H24" type="list">
      <formula1>Lists!$D$8:$D$14</formula1>
      <formula2>0</formula2>
    </dataValidation>
    <dataValidation allowBlank="true" errorStyle="stop" operator="between" showDropDown="false" showErrorMessage="false" showInputMessage="false" sqref="I24" type="list">
      <formula1>Lists!$E$8:$E$13</formula1>
      <formula2>0</formula2>
    </dataValidation>
    <dataValidation allowBlank="true" errorStyle="stop" operator="between" showDropDown="false" showErrorMessage="false" showInputMessage="false" sqref="O25" type="list">
      <formula1>Lists!$B$8:$B$15</formula1>
      <formula2>0</formula2>
    </dataValidation>
    <dataValidation allowBlank="true" errorStyle="stop" operator="between" showDropDown="false" showErrorMessage="false" showInputMessage="false" sqref="G25" type="list">
      <formula1>Lists!$C$8:$C$17</formula1>
      <formula2>0</formula2>
    </dataValidation>
    <dataValidation allowBlank="true" errorStyle="stop" operator="between" showDropDown="false" showErrorMessage="false" showInputMessage="false" sqref="H25" type="list">
      <formula1>Lists!$D$8:$D$14</formula1>
      <formula2>0</formula2>
    </dataValidation>
    <dataValidation allowBlank="true" errorStyle="stop" operator="between" showDropDown="false" showErrorMessage="false" showInputMessage="false" sqref="I25" type="list">
      <formula1>Lists!$E$8:$E$13</formula1>
      <formula2>0</formula2>
    </dataValidation>
    <dataValidation allowBlank="true" errorStyle="stop" operator="between" showDropDown="false" showErrorMessage="false" showInputMessage="false" sqref="O26" type="list">
      <formula1>Lists!$B$8:$B$15</formula1>
      <formula2>0</formula2>
    </dataValidation>
    <dataValidation allowBlank="true" errorStyle="stop" operator="between" showDropDown="false" showErrorMessage="false" showInputMessage="false" sqref="G26" type="list">
      <formula1>Lists!$C$8:$C$17</formula1>
      <formula2>0</formula2>
    </dataValidation>
    <dataValidation allowBlank="true" errorStyle="stop" operator="between" showDropDown="false" showErrorMessage="false" showInputMessage="false" sqref="H26" type="list">
      <formula1>Lists!$D$8:$D$14</formula1>
      <formula2>0</formula2>
    </dataValidation>
    <dataValidation allowBlank="true" errorStyle="stop" operator="between" showDropDown="false" showErrorMessage="false" showInputMessage="false" sqref="I26" type="list">
      <formula1>Lists!$E$8:$E$13</formula1>
      <formula2>0</formula2>
    </dataValidation>
    <dataValidation allowBlank="true" errorStyle="stop" operator="between" showDropDown="false" showErrorMessage="false" showInputMessage="false" sqref="O27" type="list">
      <formula1>Lists!$B$8:$B$15</formula1>
      <formula2>0</formula2>
    </dataValidation>
    <dataValidation allowBlank="true" errorStyle="stop" operator="between" showDropDown="false" showErrorMessage="false" showInputMessage="false" sqref="G27" type="list">
      <formula1>Lists!$C$8:$C$17</formula1>
      <formula2>0</formula2>
    </dataValidation>
    <dataValidation allowBlank="true" errorStyle="stop" operator="between" showDropDown="false" showErrorMessage="false" showInputMessage="false" sqref="H27" type="list">
      <formula1>Lists!$D$8:$D$14</formula1>
      <formula2>0</formula2>
    </dataValidation>
    <dataValidation allowBlank="true" errorStyle="stop" operator="between" showDropDown="false" showErrorMessage="false" showInputMessage="false" sqref="I27" type="list">
      <formula1>Lists!$E$8:$E$13</formula1>
      <formula2>0</formula2>
    </dataValidation>
    <dataValidation allowBlank="true" errorStyle="stop" operator="between" showDropDown="false" showErrorMessage="false" showInputMessage="false" sqref="O28" type="list">
      <formula1>Lists!$B$8:$B$15</formula1>
      <formula2>0</formula2>
    </dataValidation>
    <dataValidation allowBlank="true" errorStyle="stop" operator="between" showDropDown="false" showErrorMessage="false" showInputMessage="false" sqref="G28" type="list">
      <formula1>Lists!$C$8:$C$17</formula1>
      <formula2>0</formula2>
    </dataValidation>
    <dataValidation allowBlank="true" errorStyle="stop" operator="between" showDropDown="false" showErrorMessage="false" showInputMessage="false" sqref="H28" type="list">
      <formula1>Lists!$D$8:$D$14</formula1>
      <formula2>0</formula2>
    </dataValidation>
    <dataValidation allowBlank="true" errorStyle="stop" operator="between" showDropDown="false" showErrorMessage="false" showInputMessage="false" sqref="I28" type="list">
      <formula1>Lists!$E$8:$E$13</formula1>
      <formula2>0</formula2>
    </dataValidation>
    <dataValidation allowBlank="true" errorStyle="stop" operator="between" showDropDown="false" showErrorMessage="false" showInputMessage="false" sqref="O29" type="list">
      <formula1>Lists!$B$8:$B$15</formula1>
      <formula2>0</formula2>
    </dataValidation>
    <dataValidation allowBlank="true" errorStyle="stop" operator="between" showDropDown="false" showErrorMessage="false" showInputMessage="false" sqref="G29" type="list">
      <formula1>Lists!$C$8:$C$17</formula1>
      <formula2>0</formula2>
    </dataValidation>
    <dataValidation allowBlank="true" errorStyle="stop" operator="between" showDropDown="false" showErrorMessage="false" showInputMessage="false" sqref="H29" type="list">
      <formula1>Lists!$D$8:$D$14</formula1>
      <formula2>0</formula2>
    </dataValidation>
    <dataValidation allowBlank="true" errorStyle="stop" operator="between" showDropDown="false" showErrorMessage="false" showInputMessage="false" sqref="I29" type="list">
      <formula1>Lists!$E$8:$E$13</formula1>
      <formula2>0</formula2>
    </dataValidation>
    <dataValidation allowBlank="true" errorStyle="stop" operator="between" showDropDown="false" showErrorMessage="false" showInputMessage="false" sqref="O30" type="list">
      <formula1>Lists!$B$8:$B$15</formula1>
      <formula2>0</formula2>
    </dataValidation>
    <dataValidation allowBlank="true" errorStyle="stop" operator="between" showDropDown="false" showErrorMessage="false" showInputMessage="false" sqref="G30" type="list">
      <formula1>Lists!$C$8:$C$17</formula1>
      <formula2>0</formula2>
    </dataValidation>
    <dataValidation allowBlank="true" errorStyle="stop" operator="between" showDropDown="false" showErrorMessage="false" showInputMessage="false" sqref="H30" type="list">
      <formula1>Lists!$D$8:$D$14</formula1>
      <formula2>0</formula2>
    </dataValidation>
    <dataValidation allowBlank="true" errorStyle="stop" operator="between" showDropDown="false" showErrorMessage="false" showInputMessage="false" sqref="I30" type="list">
      <formula1>Lists!$E$8:$E$13</formula1>
      <formula2>0</formula2>
    </dataValidation>
    <dataValidation allowBlank="true" errorStyle="stop" operator="between" showDropDown="false" showErrorMessage="false" showInputMessage="false" sqref="O31" type="list">
      <formula1>Lists!$B$8:$B$15</formula1>
      <formula2>0</formula2>
    </dataValidation>
    <dataValidation allowBlank="true" errorStyle="stop" operator="between" showDropDown="false" showErrorMessage="false" showInputMessage="false" sqref="G31" type="list">
      <formula1>Lists!$C$8:$C$17</formula1>
      <formula2>0</formula2>
    </dataValidation>
    <dataValidation allowBlank="true" errorStyle="stop" operator="between" showDropDown="false" showErrorMessage="false" showInputMessage="false" sqref="H31" type="list">
      <formula1>Lists!$D$8:$D$14</formula1>
      <formula2>0</formula2>
    </dataValidation>
    <dataValidation allowBlank="true" errorStyle="stop" operator="between" showDropDown="false" showErrorMessage="false" showInputMessage="false" sqref="I31" type="list">
      <formula1>Lists!$E$8:$E$13</formula1>
      <formula2>0</formula2>
    </dataValidation>
    <dataValidation allowBlank="true" errorStyle="stop" operator="between" showDropDown="false" showErrorMessage="false" showInputMessage="false" sqref="O32" type="list">
      <formula1>Lists!$B$8:$B$15</formula1>
      <formula2>0</formula2>
    </dataValidation>
    <dataValidation allowBlank="true" errorStyle="stop" operator="between" showDropDown="false" showErrorMessage="false" showInputMessage="false" sqref="G32" type="list">
      <formula1>Lists!$C$8:$C$17</formula1>
      <formula2>0</formula2>
    </dataValidation>
    <dataValidation allowBlank="true" errorStyle="stop" operator="between" showDropDown="false" showErrorMessage="false" showInputMessage="false" sqref="H32" type="list">
      <formula1>Lists!$D$8:$D$14</formula1>
      <formula2>0</formula2>
    </dataValidation>
    <dataValidation allowBlank="true" errorStyle="stop" operator="between" showDropDown="false" showErrorMessage="false" showInputMessage="false" sqref="I32" type="list">
      <formula1>Lists!$E$8:$E$13</formula1>
      <formula2>0</formula2>
    </dataValidation>
    <dataValidation allowBlank="true" errorStyle="stop" operator="between" showDropDown="false" showErrorMessage="false" showInputMessage="false" sqref="O33" type="list">
      <formula1>Lists!$B$8:$B$15</formula1>
      <formula2>0</formula2>
    </dataValidation>
    <dataValidation allowBlank="true" errorStyle="stop" operator="between" showDropDown="false" showErrorMessage="false" showInputMessage="false" sqref="G33" type="list">
      <formula1>Lists!$C$8:$C$17</formula1>
      <formula2>0</formula2>
    </dataValidation>
    <dataValidation allowBlank="true" errorStyle="stop" operator="between" showDropDown="false" showErrorMessage="false" showInputMessage="false" sqref="H33" type="list">
      <formula1>Lists!$D$8:$D$14</formula1>
      <formula2>0</formula2>
    </dataValidation>
    <dataValidation allowBlank="true" errorStyle="stop" operator="between" showDropDown="false" showErrorMessage="false" showInputMessage="false" sqref="I33" type="list">
      <formula1>Lists!$E$8:$E$13</formula1>
      <formula2>0</formula2>
    </dataValidation>
    <dataValidation allowBlank="true" errorStyle="stop" operator="between" showDropDown="false" showErrorMessage="false" showInputMessage="false" sqref="O34" type="list">
      <formula1>Lists!$B$8:$B$15</formula1>
      <formula2>0</formula2>
    </dataValidation>
    <dataValidation allowBlank="true" errorStyle="stop" operator="between" showDropDown="false" showErrorMessage="false" showInputMessage="false" sqref="G34" type="list">
      <formula1>Lists!$C$8:$C$17</formula1>
      <formula2>0</formula2>
    </dataValidation>
    <dataValidation allowBlank="true" errorStyle="stop" operator="between" showDropDown="false" showErrorMessage="false" showInputMessage="false" sqref="H34" type="list">
      <formula1>Lists!$D$8:$D$14</formula1>
      <formula2>0</formula2>
    </dataValidation>
    <dataValidation allowBlank="true" errorStyle="stop" operator="between" showDropDown="false" showErrorMessage="false" showInputMessage="false" sqref="I34" type="list">
      <formula1>Lists!$E$8:$E$13</formula1>
      <formula2>0</formula2>
    </dataValidation>
    <dataValidation allowBlank="true" errorStyle="stop" operator="between" showDropDown="false" showErrorMessage="false" showInputMessage="false" sqref="O35" type="list">
      <formula1>Lists!$B$8:$B$15</formula1>
      <formula2>0</formula2>
    </dataValidation>
    <dataValidation allowBlank="true" errorStyle="stop" operator="between" showDropDown="false" showErrorMessage="false" showInputMessage="false" sqref="G35" type="list">
      <formula1>Lists!$C$8:$C$17</formula1>
      <formula2>0</formula2>
    </dataValidation>
    <dataValidation allowBlank="true" errorStyle="stop" operator="between" showDropDown="false" showErrorMessage="false" showInputMessage="false" sqref="H35" type="list">
      <formula1>Lists!$D$8:$D$14</formula1>
      <formula2>0</formula2>
    </dataValidation>
    <dataValidation allowBlank="true" errorStyle="stop" operator="between" showDropDown="false" showErrorMessage="false" showInputMessage="false" sqref="I35" type="list">
      <formula1>Lists!$E$8:$E$13</formula1>
      <formula2>0</formula2>
    </dataValidation>
    <dataValidation allowBlank="true" errorStyle="stop" operator="between" showDropDown="false" showErrorMessage="false" showInputMessage="false" sqref="O36" type="list">
      <formula1>Lists!$B$8:$B$15</formula1>
      <formula2>0</formula2>
    </dataValidation>
    <dataValidation allowBlank="true" errorStyle="stop" operator="between" showDropDown="false" showErrorMessage="false" showInputMessage="false" sqref="G36" type="list">
      <formula1>Lists!$C$8:$C$17</formula1>
      <formula2>0</formula2>
    </dataValidation>
    <dataValidation allowBlank="true" errorStyle="stop" operator="between" showDropDown="false" showErrorMessage="false" showInputMessage="false" sqref="H36" type="list">
      <formula1>Lists!$D$8:$D$14</formula1>
      <formula2>0</formula2>
    </dataValidation>
    <dataValidation allowBlank="true" errorStyle="stop" operator="between" showDropDown="false" showErrorMessage="false" showInputMessage="false" sqref="I36" type="list">
      <formula1>Lists!$E$8:$E$13</formula1>
      <formula2>0</formula2>
    </dataValidation>
  </dataValidations>
  <hyperlinks>
    <hyperlink ref="B41" r:id="rId1" display="Visit mastt.com"/>
  </hyperlinks>
  <printOptions headings="false" gridLines="false" gridLinesSet="true" horizontalCentered="false" verticalCentered="false"/>
  <pageMargins left="0.3" right="0.3" top="0.4" bottom="0.4" header="0.511811023622047" footer="0.511811023622047"/>
  <pageSetup paperSize="8" scale="100" fitToWidth="2"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15383"/>
    <pageSetUpPr fitToPage="true"/>
  </sheetPr>
  <dimension ref="B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0"/>
    <col collapsed="false" customWidth="true" hidden="false" outlineLevel="0" max="3" min="3" style="0" width="18"/>
    <col collapsed="false" customWidth="true" hidden="false" outlineLevel="0" max="4" min="4" style="0" width="12"/>
    <col collapsed="false" customWidth="true" hidden="false" outlineLevel="0" max="5" min="5" style="0" width="30"/>
    <col collapsed="false" customWidth="true" hidden="false" outlineLevel="0" max="6" min="6" style="0" width="2.2"/>
  </cols>
  <sheetData>
    <row r="1" customFormat="false" ht="33.75" hidden="false" customHeight="true" outlineLevel="0" collapsed="false">
      <c r="B1" s="1" t="s">
        <v>99</v>
      </c>
      <c r="C1" s="1"/>
      <c r="D1" s="1"/>
      <c r="E1" s="1"/>
    </row>
    <row r="2" customFormat="false" ht="4.5" hidden="false" customHeight="true" outlineLevel="0" collapsed="false">
      <c r="B2" s="30"/>
      <c r="C2" s="30"/>
      <c r="D2" s="30"/>
      <c r="E2" s="30"/>
    </row>
    <row r="3" customFormat="false" ht="16.5" hidden="false" customHeight="true" outlineLevel="0" collapsed="false">
      <c r="B3" s="15" t="str">
        <f aca="false">IF('Change Log'!$B$8&lt;&gt;"CO-001","","EXAMPLE CONTENT - five worked changes, including one approved below the claim, one instructed with no price agreed, one rejected and one left undecided past the threshold. Delete the rows and this banner disappears.")</f>
        <v/>
      </c>
      <c r="C3" s="15"/>
      <c r="D3" s="15"/>
      <c r="E3" s="15"/>
    </row>
    <row r="4" customFormat="false" ht="25.5" hidden="false" customHeight="true" outlineLevel="0" collapsed="false">
      <c r="B4" s="3" t="s">
        <v>100</v>
      </c>
      <c r="C4" s="3"/>
      <c r="D4" s="3"/>
      <c r="E4" s="3"/>
    </row>
    <row r="6" customFormat="false" ht="21.75" hidden="false" customHeight="true" outlineLevel="0" collapsed="false">
      <c r="B6" s="4" t="s">
        <v>101</v>
      </c>
      <c r="C6" s="4"/>
      <c r="D6" s="4"/>
      <c r="E6" s="4"/>
    </row>
    <row r="7" customFormat="false" ht="22.5" hidden="false" customHeight="true" outlineLevel="0" collapsed="false">
      <c r="B7" s="31"/>
      <c r="C7" s="31" t="s">
        <v>102</v>
      </c>
      <c r="D7" s="31" t="s">
        <v>103</v>
      </c>
      <c r="E7" s="31" t="s">
        <v>104</v>
      </c>
    </row>
    <row r="8" customFormat="false" ht="33" hidden="false" customHeight="true" outlineLevel="0" collapsed="false">
      <c r="B8" s="32" t="s">
        <v>105</v>
      </c>
      <c r="C8" s="33" t="str">
        <f aca="false">IF(Cover!$C$11="","",Cover!$C$11)</f>
        <v/>
      </c>
      <c r="E8" s="34" t="s">
        <v>106</v>
      </c>
    </row>
    <row r="9" customFormat="false" ht="33" hidden="false" customHeight="true" outlineLevel="0" collapsed="false">
      <c r="B9" s="32" t="s">
        <v>107</v>
      </c>
      <c r="C9" s="33" t="n">
        <f aca="false">SUMIF('Change Log'!$O$7:$O$36,"Approved",'Change Log'!$L$7:$L$36)</f>
        <v>75300</v>
      </c>
      <c r="D9" s="35" t="n">
        <f aca="false">SUMIF('Change Log'!$O$7:$O$36,"Approved",'Change Log'!$M$7:$M$36)</f>
        <v>14</v>
      </c>
      <c r="E9" s="34" t="s">
        <v>108</v>
      </c>
    </row>
    <row r="10" customFormat="false" ht="45.75" hidden="false" customHeight="true" outlineLevel="0" collapsed="false">
      <c r="B10" s="36" t="s">
        <v>109</v>
      </c>
      <c r="C10" s="37" t="str">
        <f aca="false">IF(Cover!$C$11="","",$C$8+$C$9)</f>
        <v/>
      </c>
      <c r="D10" s="38" t="n">
        <f aca="false">$D$9</f>
        <v>14</v>
      </c>
      <c r="E10" s="39" t="s">
        <v>110</v>
      </c>
    </row>
    <row r="11" customFormat="false" ht="57.75" hidden="false" customHeight="true" outlineLevel="0" collapsed="false">
      <c r="B11" s="32" t="s">
        <v>111</v>
      </c>
      <c r="C11" s="33" t="n">
        <f aca="false">SUMIF('Change Log'!$O$7:$O$36,"Raised",'Change Log'!$J$7:$J$36)+SUMIF('Change Log'!$O$7:$O$36,"Under review",'Change Log'!$J$7:$J$36)+SUMIF('Change Log'!$O$7:$O$36,"Priced - awaiting decision",'Change Log'!$J$7:$J$36)+SUMIF('Change Log'!$O$7:$O$36,"Approved - price to follow",'Change Log'!$J$7:$J$36)+SUMIF('Change Log'!$O$7:$O$36,"Deferred",'Change Log'!$J$7:$J$36)</f>
        <v>214400</v>
      </c>
      <c r="D11" s="35" t="n">
        <f aca="false">SUMIF('Change Log'!$O$7:$O$36,"Raised",'Change Log'!$K$7:$K$36)+SUMIF('Change Log'!$O$7:$O$36,"Under review",'Change Log'!$K$7:$K$36)+SUMIF('Change Log'!$O$7:$O$36,"Priced - awaiting decision",'Change Log'!$K$7:$K$36)+SUMIF('Change Log'!$O$7:$O$36,"Approved - price to follow",'Change Log'!$K$7:$K$36)+SUMIF('Change Log'!$O$7:$O$36,"Deferred",'Change Log'!$K$7:$K$36)</f>
        <v>1</v>
      </c>
      <c r="E11" s="34" t="s">
        <v>112</v>
      </c>
    </row>
    <row r="12" customFormat="false" ht="45.75" hidden="false" customHeight="true" outlineLevel="0" collapsed="false">
      <c r="B12" s="32" t="s">
        <v>113</v>
      </c>
      <c r="C12" s="33" t="n">
        <f aca="false">SUMIF('Change Log'!$O$7:$O$36,"Approved - price to follow",'Change Log'!$J$7:$J$36)</f>
        <v>118000</v>
      </c>
      <c r="D12" s="35" t="n">
        <f aca="false">SUMIF('Change Log'!$O$7:$O$36,"Approved - price to follow",'Change Log'!$K$7:$K$36)</f>
        <v>15</v>
      </c>
      <c r="E12" s="34" t="s">
        <v>114</v>
      </c>
    </row>
    <row r="13" customFormat="false" ht="45.75" hidden="false" customHeight="true" outlineLevel="0" collapsed="false">
      <c r="B13" s="36" t="s">
        <v>115</v>
      </c>
      <c r="C13" s="37" t="str">
        <f aca="false">IF(Cover!$C$11="","",$C$10+$C$11)</f>
        <v/>
      </c>
      <c r="D13" s="38" t="n">
        <f aca="false">$D$10+$D$11</f>
        <v>15</v>
      </c>
      <c r="E13" s="39" t="s">
        <v>116</v>
      </c>
    </row>
    <row r="15" customFormat="false" ht="21.75" hidden="false" customHeight="true" outlineLevel="0" collapsed="false">
      <c r="B15" s="4" t="s">
        <v>117</v>
      </c>
      <c r="C15" s="4"/>
      <c r="D15" s="4"/>
      <c r="E15" s="4"/>
    </row>
    <row r="16" customFormat="false" ht="18" hidden="false" customHeight="true" outlineLevel="0" collapsed="false">
      <c r="B16" s="31"/>
      <c r="C16" s="31" t="s">
        <v>118</v>
      </c>
      <c r="D16" s="31" t="s">
        <v>103</v>
      </c>
      <c r="E16" s="31" t="s">
        <v>104</v>
      </c>
    </row>
    <row r="17" customFormat="false" ht="21.75" hidden="false" customHeight="true" outlineLevel="0" collapsed="false">
      <c r="B17" s="32" t="s">
        <v>119</v>
      </c>
      <c r="C17" s="40" t="str">
        <f aca="false">IF(Cover!$C$12="","",Cover!$C$12)</f>
        <v/>
      </c>
      <c r="E17" s="34" t="s">
        <v>120</v>
      </c>
    </row>
    <row r="18" customFormat="false" ht="33" hidden="false" customHeight="true" outlineLevel="0" collapsed="false">
      <c r="B18" s="32" t="s">
        <v>121</v>
      </c>
      <c r="D18" s="35" t="n">
        <f aca="false">$D$9</f>
        <v>14</v>
      </c>
      <c r="E18" s="34" t="s">
        <v>122</v>
      </c>
    </row>
    <row r="19" customFormat="false" ht="33" hidden="false" customHeight="true" outlineLevel="0" collapsed="false">
      <c r="B19" s="36" t="s">
        <v>123</v>
      </c>
      <c r="C19" s="41" t="str">
        <f aca="false">IF(Cover!$C$12="","",Cover!$C$12+$D$18)</f>
        <v/>
      </c>
      <c r="D19" s="42"/>
      <c r="E19" s="39" t="s">
        <v>124</v>
      </c>
    </row>
    <row r="20" customFormat="false" ht="33" hidden="false" customHeight="true" outlineLevel="0" collapsed="false">
      <c r="B20" s="32" t="s">
        <v>125</v>
      </c>
      <c r="D20" s="35" t="n">
        <f aca="false">$D$11</f>
        <v>1</v>
      </c>
      <c r="E20" s="34" t="s">
        <v>126</v>
      </c>
    </row>
    <row r="22" customFormat="false" ht="39.75" hidden="false" customHeight="true" outlineLevel="0" collapsed="false">
      <c r="B22" s="7" t="s">
        <v>127</v>
      </c>
      <c r="C22" s="7"/>
      <c r="D22" s="7"/>
      <c r="E22" s="7"/>
    </row>
    <row r="24" customFormat="false" ht="18" hidden="false" customHeight="true" outlineLevel="0" collapsed="false">
      <c r="B24" s="14" t="s">
        <v>44</v>
      </c>
      <c r="C24" s="14"/>
      <c r="D24" s="14"/>
      <c r="E24" s="14"/>
    </row>
  </sheetData>
  <mergeCells count="8">
    <mergeCell ref="B1:E1"/>
    <mergeCell ref="B2:E2"/>
    <mergeCell ref="B3:E3"/>
    <mergeCell ref="B4:E4"/>
    <mergeCell ref="B6:E6"/>
    <mergeCell ref="B15:E15"/>
    <mergeCell ref="B22:E22"/>
    <mergeCell ref="B24:E24"/>
  </mergeCells>
  <conditionalFormatting sqref="B3:E3">
    <cfRule type="expression" priority="2" aboveAverage="0" equalAverage="0" bottom="0" percent="0" rank="0" text="" dxfId="0">
      <formula>LEN($B$3)&gt;0</formula>
    </cfRule>
  </conditionalFormatting>
  <hyperlinks>
    <hyperlink ref="B24"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128</v>
      </c>
      <c r="C1" s="1"/>
      <c r="D1" s="1"/>
      <c r="E1" s="1"/>
      <c r="F1" s="1"/>
      <c r="G1" s="1"/>
      <c r="H1" s="1"/>
      <c r="I1" s="1"/>
      <c r="J1" s="1"/>
      <c r="K1" s="1"/>
      <c r="L1" s="1"/>
      <c r="M1" s="1"/>
      <c r="N1" s="1"/>
      <c r="O1" s="1"/>
      <c r="P1" s="1"/>
      <c r="Q1" s="1"/>
      <c r="R1" s="1"/>
      <c r="S1" s="1"/>
      <c r="T1" s="1"/>
    </row>
    <row r="2" customFormat="false" ht="4.5" hidden="false" customHeight="true" outlineLevel="0" collapsed="false">
      <c r="B2" s="43"/>
      <c r="C2" s="43"/>
      <c r="D2" s="43"/>
      <c r="E2" s="43"/>
      <c r="F2" s="43"/>
      <c r="G2" s="43"/>
      <c r="H2" s="43"/>
      <c r="I2" s="43"/>
      <c r="J2" s="43"/>
      <c r="K2" s="43"/>
      <c r="L2" s="43"/>
      <c r="M2" s="43"/>
      <c r="N2" s="43"/>
      <c r="O2" s="43"/>
      <c r="P2" s="43"/>
      <c r="Q2" s="43"/>
      <c r="R2" s="43"/>
      <c r="S2" s="43"/>
      <c r="T2" s="43"/>
    </row>
    <row r="3" customFormat="false" ht="16.5" hidden="false" customHeight="true" outlineLevel="0" collapsed="false">
      <c r="B3" s="15" t="str">
        <f aca="false">IF('Change Log'!$B$8&lt;&gt;"CO-001","","EXAMPLE CONTENT - five worked changes, including one approved below the claim, one instructed with no price agreed, one rejected and one left undecided past the threshold. Delete the rows and this banner disappears.")</f>
        <v/>
      </c>
      <c r="C3" s="15"/>
      <c r="D3" s="15"/>
      <c r="E3" s="15"/>
      <c r="F3" s="15"/>
      <c r="G3" s="15"/>
      <c r="H3" s="15"/>
      <c r="I3" s="15"/>
      <c r="J3" s="15"/>
      <c r="K3" s="15"/>
      <c r="L3" s="15"/>
      <c r="M3" s="15"/>
      <c r="N3" s="15"/>
      <c r="O3" s="15"/>
      <c r="P3" s="15"/>
      <c r="Q3" s="15"/>
      <c r="R3" s="15"/>
      <c r="S3" s="15"/>
      <c r="T3" s="15"/>
    </row>
    <row r="4" customFormat="false" ht="25.5" hidden="false" customHeight="true" outlineLevel="0" collapsed="false">
      <c r="B4" s="3" t="s">
        <v>129</v>
      </c>
      <c r="C4" s="3"/>
      <c r="D4" s="3"/>
      <c r="E4" s="3"/>
      <c r="F4" s="3"/>
      <c r="G4" s="3"/>
      <c r="H4" s="3"/>
      <c r="I4" s="3"/>
      <c r="J4" s="3"/>
      <c r="K4" s="3"/>
      <c r="L4" s="3"/>
      <c r="M4" s="3"/>
      <c r="N4" s="3"/>
      <c r="O4" s="3"/>
      <c r="P4" s="3"/>
      <c r="Q4" s="3"/>
      <c r="R4" s="3"/>
      <c r="S4" s="3"/>
      <c r="T4" s="3"/>
    </row>
    <row r="6" customFormat="false" ht="33.75" hidden="false" customHeight="true" outlineLevel="0" collapsed="false">
      <c r="B6" s="44" t="str">
        <f aca="false">IF(COUNTIF('Change Log'!$O$7:$O$36,"&lt;&gt;")=0,"●   NOTHING LOGGED YET   -   raise the first change on the Change Log",IF(COUNTIF('Change Log'!$O$7:$O$36,"Approved - price to follow")&gt;0,"▲   "&amp;COUNTIF('Change Log'!$O$7:$O$36,"Approved - price to follow")&amp;" CHANGE(S) INSTRUCTED WITH NO PRICE AGREED   -   work is proceeding against an open amount",IF(SUMPRODUCT(('Change Log'!$R$7:$R$36&gt;IF(Cover!$C$13="",21,Cover!$C$13))*('Change Log'!$R$7:$R$36&lt;&gt;"")*('Change Log'!$O$7:$O$36&lt;&gt;"Approved")*('Change Log'!$O$7:$O$36&lt;&gt;"Rejected")*('Change Log'!$O$7:$O$36&lt;&gt;"Withdrawn"))&gt;0,"▲   "&amp;SUMPRODUCT(('Change Log'!$R$7:$R$36&gt;IF(Cover!$C$13="",21,Cover!$C$13))*('Change Log'!$R$7:$R$36&lt;&gt;"")*('Change Log'!$O$7:$O$36&lt;&gt;"Approved")*('Change Log'!$O$7:$O$36&lt;&gt;"Rejected")*('Change Log'!$O$7:$O$36&lt;&gt;"Withdrawn"))&amp;" CHANGE(S) PAST THE DECISION THRESHOLD   -   an undecided change gets harder to price the longer it sits",IF(COUNTIF('Change Log'!$O$7:$O$36,"Raised")+COUNTIF('Change Log'!$O$7:$O$36,"Under review")+COUNTIF('Change Log'!$O$7:$O$36,"Priced - awaiting decision")+COUNTIF('Change Log'!$O$7:$O$36,"Approved - price to follow")+COUNTIF('Change Log'!$O$7:$O$36,"Deferred")&gt;0,"●   "&amp;COUNTIF('Change Log'!$O$7:$O$36,"Raised")+COUNTIF('Change Log'!$O$7:$O$36,"Under review")+COUNTIF('Change Log'!$O$7:$O$36,"Priced - awaiting decision")+COUNTIF('Change Log'!$O$7:$O$36,"Approved - price to follow")+COUNTIF('Change Log'!$O$7:$O$36,"Deferred")&amp;" CHANGE(S) STILL OPEN   -   none of them past the threshold","✓   EVERY CHANGE DECIDED   -   nothing open and nothing unpriced"))))</f>
        <v>▲   1 CHANGE(S) INSTRUCTED WITH NO PRICE AGREED   -   work is proceeding against an open amount</v>
      </c>
      <c r="C6" s="44"/>
      <c r="D6" s="44"/>
      <c r="E6" s="44"/>
      <c r="F6" s="44"/>
      <c r="G6" s="44"/>
      <c r="H6" s="44"/>
      <c r="I6" s="44"/>
      <c r="J6" s="44"/>
      <c r="K6" s="44"/>
      <c r="L6" s="44"/>
      <c r="M6" s="44"/>
      <c r="N6" s="44"/>
      <c r="O6" s="44"/>
      <c r="P6" s="44"/>
      <c r="Q6" s="44"/>
      <c r="R6" s="44"/>
      <c r="S6" s="44"/>
      <c r="T6" s="44"/>
    </row>
    <row r="8" customFormat="false" ht="12.75" hidden="false" customHeight="true" outlineLevel="0" collapsed="false">
      <c r="B8" s="45" t="s">
        <v>130</v>
      </c>
      <c r="C8" s="45"/>
      <c r="D8" s="45"/>
      <c r="E8" s="45"/>
      <c r="G8" s="45" t="s">
        <v>131</v>
      </c>
      <c r="H8" s="45"/>
      <c r="I8" s="45"/>
      <c r="J8" s="45"/>
      <c r="L8" s="45" t="s">
        <v>132</v>
      </c>
      <c r="M8" s="45"/>
      <c r="N8" s="45"/>
      <c r="O8" s="45"/>
      <c r="Q8" s="45" t="s">
        <v>133</v>
      </c>
      <c r="R8" s="45"/>
      <c r="S8" s="45"/>
      <c r="T8" s="45"/>
    </row>
    <row r="9" customFormat="false" ht="30" hidden="false" customHeight="true" outlineLevel="0" collapsed="false">
      <c r="B9" s="46" t="n">
        <f aca="false">SUMIF('Change Log'!$O$7:$O$36,"Approved",'Change Log'!$L$7:$L$36)</f>
        <v>75300</v>
      </c>
      <c r="C9" s="46"/>
      <c r="D9" s="46"/>
      <c r="E9" s="46"/>
      <c r="G9" s="46" t="n">
        <f aca="false">SUMIF('Change Log'!$O$7:$O$36,"Raised",'Change Log'!$J$7:$J$36)+SUMIF('Change Log'!$O$7:$O$36,"Under review",'Change Log'!$J$7:$J$36)+SUMIF('Change Log'!$O$7:$O$36,"Priced - awaiting decision",'Change Log'!$J$7:$J$36)+SUMIF('Change Log'!$O$7:$O$36,"Approved - price to follow",'Change Log'!$J$7:$J$36)+SUMIF('Change Log'!$O$7:$O$36,"Deferred",'Change Log'!$J$7:$J$36)</f>
        <v>214400</v>
      </c>
      <c r="H9" s="46"/>
      <c r="I9" s="46"/>
      <c r="J9" s="46"/>
      <c r="L9" s="47" t="n">
        <f aca="false">COUNTIF('Change Log'!$O$7:$O$36,"Approved - price to follow")</f>
        <v>1</v>
      </c>
      <c r="M9" s="47"/>
      <c r="N9" s="47"/>
      <c r="O9" s="47"/>
      <c r="Q9" s="47" t="n">
        <f aca="false">SUMPRODUCT(MAX(('Change Log'!$O$7:$O$36&lt;&gt;"Approved")*('Change Log'!$O$7:$O$36&lt;&gt;"Rejected")*('Change Log'!$O$7:$O$36&lt;&gt;"Withdrawn")*('Change Log'!$O$7:$O$36&lt;&gt;"")*'Change Log'!$R$7:$R$36))</f>
        <v>29</v>
      </c>
      <c r="R9" s="47"/>
      <c r="S9" s="47"/>
      <c r="T9" s="47"/>
    </row>
    <row r="10" customFormat="false" ht="15" hidden="false" customHeight="true" outlineLevel="0" collapsed="false">
      <c r="B10" s="48" t="str">
        <f aca="false">"on "&amp;COUNTIF('Change Log'!$O$7:$O$36,"Approved")&amp;" approved change(s)"</f>
        <v>on 3 approved change(s)</v>
      </c>
      <c r="C10" s="48"/>
      <c r="D10" s="48"/>
      <c r="E10" s="48"/>
      <c r="G10" s="48" t="str">
        <f aca="false">"on "&amp;(COUNTIF('Change Log'!$O$7:$O$36,"Raised")+COUNTIF('Change Log'!$O$7:$O$36,"Under review")+COUNTIF('Change Log'!$O$7:$O$36,"Priced - awaiting decision")+COUNTIF('Change Log'!$O$7:$O$36,"Approved - price to follow")+COUNTIF('Change Log'!$O$7:$O$36,"Deferred"))&amp;" open change(s)"</f>
        <v>on 2 open change(s)</v>
      </c>
      <c r="H10" s="48"/>
      <c r="I10" s="48"/>
      <c r="J10" s="48"/>
      <c r="L10" s="48" t="s">
        <v>134</v>
      </c>
      <c r="M10" s="48"/>
      <c r="N10" s="48"/>
      <c r="O10" s="48"/>
      <c r="Q10" s="48" t="str">
        <f aca="false">"threshold is "&amp;IF(Cover!$C$13="",21,Cover!$C$13)&amp;" days"</f>
        <v>threshold is 21 days</v>
      </c>
      <c r="R10" s="48"/>
      <c r="S10" s="48"/>
      <c r="T10" s="48"/>
    </row>
    <row r="12" customFormat="false" ht="21.75" hidden="false" customHeight="true" outlineLevel="0" collapsed="false">
      <c r="B12" s="4" t="s">
        <v>135</v>
      </c>
      <c r="C12" s="4"/>
      <c r="D12" s="4"/>
      <c r="E12" s="4"/>
      <c r="F12" s="4"/>
      <c r="G12" s="4"/>
      <c r="H12" s="4"/>
      <c r="I12" s="4"/>
      <c r="J12" s="4"/>
      <c r="K12" s="4"/>
      <c r="L12" s="4"/>
      <c r="M12" s="4"/>
      <c r="N12" s="4"/>
      <c r="O12" s="4"/>
      <c r="P12" s="4"/>
      <c r="Q12" s="4"/>
      <c r="R12" s="4"/>
      <c r="S12" s="4"/>
      <c r="T12" s="4"/>
    </row>
    <row r="13" customFormat="false" ht="15.75" hidden="false" customHeight="true" outlineLevel="0" collapsed="false">
      <c r="B13" s="16" t="s">
        <v>136</v>
      </c>
      <c r="C13" s="16"/>
      <c r="D13" s="16"/>
      <c r="E13" s="16"/>
      <c r="F13" s="16"/>
      <c r="G13" s="16"/>
      <c r="H13" s="16" t="s">
        <v>137</v>
      </c>
      <c r="I13" s="16"/>
      <c r="J13" s="16"/>
      <c r="K13" s="16" t="s">
        <v>72</v>
      </c>
      <c r="L13" s="16"/>
      <c r="M13" s="16"/>
      <c r="N13" s="16" t="s">
        <v>138</v>
      </c>
      <c r="O13" s="16"/>
      <c r="P13" s="16"/>
      <c r="Q13" s="16" t="s">
        <v>59</v>
      </c>
      <c r="R13" s="16"/>
      <c r="S13" s="16"/>
      <c r="T13" s="16"/>
    </row>
    <row r="14" customFormat="false" ht="15.75" hidden="false" customHeight="true" outlineLevel="0" collapsed="false">
      <c r="B14" s="49" t="str">
        <f aca="false">IF('Change Log'!$B7="","",'Change Log'!$B7&amp;"   "&amp;'Change Log'!$E7)</f>
        <v>CO-001   Switchgear relocation to level 2 riser</v>
      </c>
      <c r="C14" s="49"/>
      <c r="D14" s="49"/>
      <c r="E14" s="49"/>
      <c r="F14" s="49"/>
      <c r="G14" s="49"/>
      <c r="H14" s="33" t="n">
        <f aca="false">IF('Change Log'!$J7="","",'Change Log'!$J7)</f>
        <v>84500</v>
      </c>
      <c r="I14" s="33"/>
      <c r="J14" s="33"/>
      <c r="K14" s="33" t="n">
        <f aca="false">IF('Change Log'!$L7="","",'Change Log'!$L7)</f>
        <v>71200</v>
      </c>
      <c r="L14" s="33"/>
      <c r="M14" s="33"/>
      <c r="N14" s="21" t="n">
        <f aca="false">IF('Change Log'!$N7="","",'Change Log'!$N7)</f>
        <v>-13300</v>
      </c>
      <c r="O14" s="21"/>
      <c r="P14" s="21"/>
      <c r="Q14" s="49" t="str">
        <f aca="false">IF('Change Log'!$O7="","",'Change Log'!$O7)</f>
        <v>Approved</v>
      </c>
      <c r="R14" s="49"/>
      <c r="S14" s="49"/>
      <c r="T14" s="49"/>
    </row>
    <row r="15" customFormat="false" ht="15.75" hidden="false" customHeight="true" outlineLevel="0" collapsed="false">
      <c r="B15" s="49" t="str">
        <f aca="false">IF('Change Log'!$B8="","",'Change Log'!$B8&amp;"   "&amp;'Change Log'!$E8)</f>
        <v>CO-002   Rock in the south lift pit excavation</v>
      </c>
      <c r="C15" s="49"/>
      <c r="D15" s="49"/>
      <c r="E15" s="49"/>
      <c r="F15" s="49"/>
      <c r="G15" s="49"/>
      <c r="H15" s="33" t="n">
        <f aca="false">IF('Change Log'!$J8="","",'Change Log'!$J8)</f>
        <v>52800</v>
      </c>
      <c r="I15" s="33"/>
      <c r="J15" s="33"/>
      <c r="K15" s="33" t="n">
        <f aca="false">IF('Change Log'!$L8="","",'Change Log'!$L8)</f>
        <v>41600</v>
      </c>
      <c r="L15" s="33"/>
      <c r="M15" s="33"/>
      <c r="N15" s="21" t="n">
        <f aca="false">IF('Change Log'!$N8="","",'Change Log'!$N8)</f>
        <v>-11200</v>
      </c>
      <c r="O15" s="21"/>
      <c r="P15" s="21"/>
      <c r="Q15" s="49" t="str">
        <f aca="false">IF('Change Log'!$O8="","",'Change Log'!$O8)</f>
        <v>Approved</v>
      </c>
      <c r="R15" s="49"/>
      <c r="S15" s="49"/>
      <c r="T15" s="49"/>
    </row>
    <row r="16" customFormat="false" ht="15.75" hidden="false" customHeight="true" outlineLevel="0" collapsed="false">
      <c r="B16" s="49" t="str">
        <f aca="false">IF('Change Log'!$B9="","",'Change Log'!$B9&amp;"   "&amp;'Change Log'!$E9)</f>
        <v>CO-003   Nurse call system upgrade to the current standard</v>
      </c>
      <c r="C16" s="49"/>
      <c r="D16" s="49"/>
      <c r="E16" s="49"/>
      <c r="F16" s="49"/>
      <c r="G16" s="49"/>
      <c r="H16" s="33" t="n">
        <f aca="false">IF('Change Log'!$J9="","",'Change Log'!$J9)</f>
        <v>118000</v>
      </c>
      <c r="I16" s="33"/>
      <c r="J16" s="33"/>
      <c r="K16" s="33" t="str">
        <f aca="false">IF('Change Log'!$L9="","",'Change Log'!$L9)</f>
        <v/>
      </c>
      <c r="L16" s="33"/>
      <c r="M16" s="33"/>
      <c r="N16" s="21" t="str">
        <f aca="false">IF('Change Log'!$N9="","",'Change Log'!$N9)</f>
        <v/>
      </c>
      <c r="O16" s="21"/>
      <c r="P16" s="21"/>
      <c r="Q16" s="49" t="str">
        <f aca="false">IF('Change Log'!$O9="","",'Change Log'!$O9)</f>
        <v>Approved - price to follow</v>
      </c>
      <c r="R16" s="49"/>
      <c r="S16" s="49"/>
      <c r="T16" s="49"/>
    </row>
    <row r="17" customFormat="false" ht="15.75" hidden="false" customHeight="true" outlineLevel="0" collapsed="false">
      <c r="B17" s="49" t="str">
        <f aca="false">IF('Change Log'!$B10="","",'Change Log'!$B10&amp;"   "&amp;'Change Log'!$E10)</f>
        <v>CO-004   Acceleration to recover the shutdown window</v>
      </c>
      <c r="C17" s="49"/>
      <c r="D17" s="49"/>
      <c r="E17" s="49"/>
      <c r="F17" s="49"/>
      <c r="G17" s="49"/>
      <c r="H17" s="33" t="n">
        <f aca="false">IF('Change Log'!$J10="","",'Change Log'!$J10)</f>
        <v>96400</v>
      </c>
      <c r="I17" s="33"/>
      <c r="J17" s="33"/>
      <c r="K17" s="33" t="str">
        <f aca="false">IF('Change Log'!$L10="","",'Change Log'!$L10)</f>
        <v/>
      </c>
      <c r="L17" s="33"/>
      <c r="M17" s="33"/>
      <c r="N17" s="21" t="str">
        <f aca="false">IF('Change Log'!$N10="","",'Change Log'!$N10)</f>
        <v/>
      </c>
      <c r="O17" s="21"/>
      <c r="P17" s="21"/>
      <c r="Q17" s="49" t="str">
        <f aca="false">IF('Change Log'!$O10="","",'Change Log'!$O10)</f>
        <v>Priced - awaiting decision</v>
      </c>
      <c r="R17" s="49"/>
      <c r="S17" s="49"/>
      <c r="T17" s="49"/>
    </row>
    <row r="18" customFormat="false" ht="15.75" hidden="false" customHeight="true" outlineLevel="0" collapsed="false">
      <c r="B18" s="49" t="str">
        <f aca="false">IF('Change Log'!$B11="","",'Change Log'!$B11&amp;"   "&amp;'Change Log'!$E11)</f>
        <v>CO-005   Delete the external canopy glazing</v>
      </c>
      <c r="C18" s="49"/>
      <c r="D18" s="49"/>
      <c r="E18" s="49"/>
      <c r="F18" s="49"/>
      <c r="G18" s="49"/>
      <c r="H18" s="33" t="n">
        <f aca="false">IF('Change Log'!$J11="","",'Change Log'!$J11)</f>
        <v>-37500</v>
      </c>
      <c r="I18" s="33"/>
      <c r="J18" s="33"/>
      <c r="K18" s="33" t="n">
        <f aca="false">IF('Change Log'!$L11="","",'Change Log'!$L11)</f>
        <v>-37500</v>
      </c>
      <c r="L18" s="33"/>
      <c r="M18" s="33"/>
      <c r="N18" s="21" t="n">
        <f aca="false">IF('Change Log'!$N11="","",'Change Log'!$N11)</f>
        <v>0</v>
      </c>
      <c r="O18" s="21"/>
      <c r="P18" s="21"/>
      <c r="Q18" s="49" t="str">
        <f aca="false">IF('Change Log'!$O11="","",'Change Log'!$O11)</f>
        <v>Approved</v>
      </c>
      <c r="R18" s="49"/>
      <c r="S18" s="49"/>
      <c r="T18" s="49"/>
    </row>
    <row r="19" customFormat="false" ht="24" hidden="false" customHeight="true" outlineLevel="0" collapsed="false">
      <c r="B19" s="7" t="s">
        <v>139</v>
      </c>
      <c r="C19" s="7"/>
      <c r="D19" s="7"/>
      <c r="E19" s="7"/>
      <c r="F19" s="7"/>
      <c r="G19" s="7"/>
      <c r="H19" s="7"/>
      <c r="I19" s="7"/>
      <c r="J19" s="7"/>
      <c r="K19" s="7"/>
      <c r="L19" s="7"/>
      <c r="M19" s="7"/>
      <c r="N19" s="7"/>
      <c r="O19" s="7"/>
      <c r="P19" s="7"/>
      <c r="Q19" s="7"/>
      <c r="R19" s="7"/>
      <c r="S19" s="7"/>
      <c r="T19" s="7"/>
    </row>
    <row r="21" customFormat="false" ht="21.75" hidden="false" customHeight="true" outlineLevel="0" collapsed="false">
      <c r="B21" s="4" t="s">
        <v>140</v>
      </c>
      <c r="C21" s="4"/>
      <c r="D21" s="4"/>
      <c r="E21" s="4"/>
      <c r="F21" s="4"/>
      <c r="G21" s="4"/>
      <c r="H21" s="4"/>
      <c r="I21" s="4"/>
      <c r="J21" s="4"/>
      <c r="K21" s="4"/>
      <c r="L21" s="4"/>
      <c r="M21" s="4"/>
      <c r="N21" s="4"/>
      <c r="O21" s="4"/>
      <c r="P21" s="4"/>
      <c r="Q21" s="4"/>
      <c r="R21" s="4"/>
      <c r="S21" s="4"/>
      <c r="T21" s="4"/>
    </row>
    <row r="22" customFormat="false" ht="16.5" hidden="false" customHeight="true" outlineLevel="0" collapsed="false">
      <c r="B22" s="50" t="s">
        <v>141</v>
      </c>
      <c r="C22" s="50"/>
      <c r="D22" s="50"/>
      <c r="E22" s="50"/>
      <c r="F22" s="50"/>
      <c r="G22" s="50"/>
      <c r="H22" s="51" t="n">
        <f aca="false">SUMIFS('Change Log'!$L$7:$L$36,'Change Log'!$G$7:$G$36,"Scope addition",'Change Log'!$O$7:$O$36,"Approved")</f>
        <v>0</v>
      </c>
      <c r="I22" s="52" t="str">
        <f aca="false">IF(MAX($H$22:$H$31)=0,"",IF($H22=0,"",REPT("█",MAX(1,ROUND($H22/MAX($H$22:$H$31)*24,0)))))</f>
        <v/>
      </c>
      <c r="J22" s="52"/>
      <c r="K22" s="52"/>
      <c r="L22" s="52"/>
      <c r="M22" s="52"/>
      <c r="N22" s="52"/>
      <c r="O22" s="52"/>
    </row>
    <row r="23" customFormat="false" ht="16.5" hidden="false" customHeight="true" outlineLevel="0" collapsed="false">
      <c r="B23" s="50" t="s">
        <v>96</v>
      </c>
      <c r="C23" s="50"/>
      <c r="D23" s="50"/>
      <c r="E23" s="50"/>
      <c r="F23" s="50"/>
      <c r="G23" s="50"/>
      <c r="H23" s="51" t="n">
        <f aca="false">SUMIFS('Change Log'!$L$7:$L$36,'Change Log'!$G$7:$G$36,"Scope deletion",'Change Log'!$O$7:$O$36,"Approved")</f>
        <v>-37500</v>
      </c>
      <c r="I23" s="52" t="str">
        <f aca="false">IF(MAX($H$22:$H$31)=0,"",IF($H23=0,"",REPT("█",MAX(1,ROUND($H23/MAX($H$22:$H$31)*24,0)))))</f>
        <v>█</v>
      </c>
      <c r="J23" s="52"/>
      <c r="K23" s="52"/>
      <c r="L23" s="52"/>
      <c r="M23" s="52"/>
      <c r="N23" s="52"/>
      <c r="O23" s="52"/>
    </row>
    <row r="24" customFormat="false" ht="16.5" hidden="false" customHeight="true" outlineLevel="0" collapsed="false">
      <c r="B24" s="50" t="s">
        <v>142</v>
      </c>
      <c r="C24" s="50"/>
      <c r="D24" s="50"/>
      <c r="E24" s="50"/>
      <c r="F24" s="50"/>
      <c r="G24" s="50"/>
      <c r="H24" s="51" t="n">
        <f aca="false">SUMIFS('Change Log'!$L$7:$L$36,'Change Log'!$G$7:$G$36,"Design change",'Change Log'!$O$7:$O$36,"Approved")</f>
        <v>0</v>
      </c>
      <c r="I24" s="52" t="str">
        <f aca="false">IF(MAX($H$22:$H$31)=0,"",IF($H24=0,"",REPT("█",MAX(1,ROUND($H24/MAX($H$22:$H$31)*24,0)))))</f>
        <v/>
      </c>
      <c r="J24" s="52"/>
      <c r="K24" s="52"/>
      <c r="L24" s="52"/>
      <c r="M24" s="52"/>
      <c r="N24" s="52"/>
      <c r="O24" s="52"/>
    </row>
    <row r="25" customFormat="false" ht="16.5" hidden="false" customHeight="true" outlineLevel="0" collapsed="false">
      <c r="B25" s="50" t="s">
        <v>78</v>
      </c>
      <c r="C25" s="50"/>
      <c r="D25" s="50"/>
      <c r="E25" s="50"/>
      <c r="F25" s="50"/>
      <c r="G25" s="50"/>
      <c r="H25" s="51" t="n">
        <f aca="false">SUMIFS('Change Log'!$L$7:$L$36,'Change Log'!$G$7:$G$36,"Site condition",'Change Log'!$O$7:$O$36,"Approved")</f>
        <v>41600</v>
      </c>
      <c r="I25" s="52" t="str">
        <f aca="false">IF(MAX($H$22:$H$31)=0,"",IF($H25=0,"",REPT("█",MAX(1,ROUND($H25/MAX($H$22:$H$31)*24,0)))))</f>
        <v>██████████████</v>
      </c>
      <c r="J25" s="52"/>
      <c r="K25" s="52"/>
      <c r="L25" s="52"/>
      <c r="M25" s="52"/>
      <c r="N25" s="52"/>
      <c r="O25" s="52"/>
    </row>
    <row r="26" customFormat="false" ht="16.5" hidden="false" customHeight="true" outlineLevel="0" collapsed="false">
      <c r="B26" s="50" t="s">
        <v>83</v>
      </c>
      <c r="C26" s="50"/>
      <c r="D26" s="50"/>
      <c r="E26" s="50"/>
      <c r="F26" s="50"/>
      <c r="G26" s="50"/>
      <c r="H26" s="51" t="n">
        <f aca="false">SUMIFS('Change Log'!$L$7:$L$36,'Change Log'!$G$7:$G$36,"Owner request",'Change Log'!$O$7:$O$36,"Approved")</f>
        <v>0</v>
      </c>
      <c r="I26" s="52" t="str">
        <f aca="false">IF(MAX($H$22:$H$31)=0,"",IF($H26=0,"",REPT("█",MAX(1,ROUND($H26/MAX($H$22:$H$31)*24,0)))))</f>
        <v/>
      </c>
      <c r="J26" s="52"/>
      <c r="K26" s="52"/>
      <c r="L26" s="52"/>
      <c r="M26" s="52"/>
      <c r="N26" s="52"/>
      <c r="O26" s="52"/>
    </row>
    <row r="27" customFormat="false" ht="16.5" hidden="false" customHeight="true" outlineLevel="0" collapsed="false">
      <c r="B27" s="50" t="s">
        <v>69</v>
      </c>
      <c r="C27" s="50"/>
      <c r="D27" s="50"/>
      <c r="E27" s="50"/>
      <c r="F27" s="50"/>
      <c r="G27" s="50"/>
      <c r="H27" s="51" t="n">
        <f aca="false">SUMIFS('Change Log'!$L$7:$L$36,'Change Log'!$G$7:$G$36,"Regulatory or authority",'Change Log'!$O$7:$O$36,"Approved")</f>
        <v>71200</v>
      </c>
      <c r="I27" s="52" t="str">
        <f aca="false">IF(MAX($H$22:$H$31)=0,"",IF($H27=0,"",REPT("█",MAX(1,ROUND($H27/MAX($H$22:$H$31)*24,0)))))</f>
        <v>████████████████████████</v>
      </c>
      <c r="J27" s="52"/>
      <c r="K27" s="52"/>
      <c r="L27" s="52"/>
      <c r="M27" s="52"/>
      <c r="N27" s="52"/>
      <c r="O27" s="52"/>
    </row>
    <row r="28" customFormat="false" ht="16.5" hidden="false" customHeight="true" outlineLevel="0" collapsed="false">
      <c r="B28" s="50" t="s">
        <v>143</v>
      </c>
      <c r="C28" s="50"/>
      <c r="D28" s="50"/>
      <c r="E28" s="50"/>
      <c r="F28" s="50"/>
      <c r="G28" s="50"/>
      <c r="H28" s="51" t="n">
        <f aca="false">SUMIFS('Change Log'!$L$7:$L$36,'Change Log'!$G$7:$G$36,"Error or omission",'Change Log'!$O$7:$O$36,"Approved")</f>
        <v>0</v>
      </c>
      <c r="I28" s="52" t="str">
        <f aca="false">IF(MAX($H$22:$H$31)=0,"",IF($H28=0,"",REPT("█",MAX(1,ROUND($H28/MAX($H$22:$H$31)*24,0)))))</f>
        <v/>
      </c>
      <c r="J28" s="52"/>
      <c r="K28" s="52"/>
      <c r="L28" s="52"/>
      <c r="M28" s="52"/>
      <c r="N28" s="52"/>
      <c r="O28" s="52"/>
    </row>
    <row r="29" customFormat="false" ht="16.5" hidden="false" customHeight="true" outlineLevel="0" collapsed="false">
      <c r="B29" s="50" t="s">
        <v>144</v>
      </c>
      <c r="C29" s="50"/>
      <c r="D29" s="50"/>
      <c r="E29" s="50"/>
      <c r="F29" s="50"/>
      <c r="G29" s="50"/>
      <c r="H29" s="51" t="n">
        <f aca="false">SUMIFS('Change Log'!$L$7:$L$36,'Change Log'!$G$7:$G$36,"Substitution",'Change Log'!$O$7:$O$36,"Approved")</f>
        <v>0</v>
      </c>
      <c r="I29" s="52" t="str">
        <f aca="false">IF(MAX($H$22:$H$31)=0,"",IF($H29=0,"",REPT("█",MAX(1,ROUND($H29/MAX($H$22:$H$31)*24,0)))))</f>
        <v/>
      </c>
      <c r="J29" s="52"/>
      <c r="K29" s="52"/>
      <c r="L29" s="52"/>
      <c r="M29" s="52"/>
      <c r="N29" s="52"/>
      <c r="O29" s="52"/>
    </row>
    <row r="30" customFormat="false" ht="16.5" hidden="false" customHeight="true" outlineLevel="0" collapsed="false">
      <c r="B30" s="50" t="s">
        <v>90</v>
      </c>
      <c r="C30" s="50"/>
      <c r="D30" s="50"/>
      <c r="E30" s="50"/>
      <c r="F30" s="50"/>
      <c r="G30" s="50"/>
      <c r="H30" s="51" t="n">
        <f aca="false">SUMIFS('Change Log'!$L$7:$L$36,'Change Log'!$G$7:$G$36,"Schedule only",'Change Log'!$O$7:$O$36,"Approved")</f>
        <v>0</v>
      </c>
      <c r="I30" s="52" t="str">
        <f aca="false">IF(MAX($H$22:$H$31)=0,"",IF($H30=0,"",REPT("█",MAX(1,ROUND($H30/MAX($H$22:$H$31)*24,0)))))</f>
        <v/>
      </c>
      <c r="J30" s="52"/>
      <c r="K30" s="52"/>
      <c r="L30" s="52"/>
      <c r="M30" s="52"/>
      <c r="N30" s="52"/>
      <c r="O30" s="52"/>
    </row>
    <row r="31" customFormat="false" ht="16.5" hidden="false" customHeight="true" outlineLevel="0" collapsed="false">
      <c r="B31" s="50" t="s">
        <v>145</v>
      </c>
      <c r="C31" s="50"/>
      <c r="D31" s="50"/>
      <c r="E31" s="50"/>
      <c r="F31" s="50"/>
      <c r="G31" s="50"/>
      <c r="H31" s="51" t="n">
        <f aca="false">SUMIFS('Change Log'!$L$7:$L$36,'Change Log'!$G$7:$G$36,"Correction - no cost or time",'Change Log'!$O$7:$O$36,"Approved")</f>
        <v>0</v>
      </c>
      <c r="I31" s="52" t="str">
        <f aca="false">IF(MAX($H$22:$H$31)=0,"",IF($H31=0,"",REPT("█",MAX(1,ROUND($H31/MAX($H$22:$H$31)*24,0)))))</f>
        <v/>
      </c>
      <c r="J31" s="52"/>
      <c r="K31" s="52"/>
      <c r="L31" s="52"/>
      <c r="M31" s="52"/>
      <c r="N31" s="52"/>
      <c r="O31" s="52"/>
    </row>
    <row r="32" customFormat="false" ht="21.75" hidden="false" customHeight="true" outlineLevel="0" collapsed="false">
      <c r="B32" s="7" t="s">
        <v>146</v>
      </c>
      <c r="C32" s="7"/>
      <c r="D32" s="7"/>
      <c r="E32" s="7"/>
      <c r="F32" s="7"/>
      <c r="G32" s="7"/>
      <c r="H32" s="7"/>
      <c r="I32" s="7"/>
      <c r="J32" s="7"/>
      <c r="K32" s="7"/>
      <c r="L32" s="7"/>
      <c r="M32" s="7"/>
      <c r="N32" s="7"/>
      <c r="O32" s="7"/>
      <c r="P32" s="7"/>
      <c r="Q32" s="7"/>
      <c r="R32" s="7"/>
      <c r="S32" s="7"/>
      <c r="T32" s="7"/>
    </row>
    <row r="34" customFormat="false" ht="21.75" hidden="false" customHeight="true" outlineLevel="0" collapsed="false">
      <c r="B34" s="4" t="s">
        <v>147</v>
      </c>
      <c r="C34" s="4"/>
      <c r="D34" s="4"/>
      <c r="E34" s="4"/>
      <c r="F34" s="4"/>
      <c r="G34" s="4"/>
      <c r="H34" s="4"/>
      <c r="I34" s="4"/>
      <c r="J34" s="4"/>
      <c r="K34" s="4"/>
      <c r="L34" s="4"/>
      <c r="M34" s="4"/>
      <c r="N34" s="4"/>
      <c r="O34" s="4"/>
      <c r="P34" s="4"/>
      <c r="Q34" s="4"/>
      <c r="R34" s="4"/>
      <c r="S34" s="4"/>
      <c r="T34" s="4"/>
    </row>
    <row r="35" customFormat="false" ht="16.5" hidden="false" customHeight="true" outlineLevel="0" collapsed="false">
      <c r="B35" s="50" t="s">
        <v>84</v>
      </c>
      <c r="C35" s="50"/>
      <c r="D35" s="50"/>
      <c r="E35" s="50"/>
      <c r="F35" s="50"/>
      <c r="G35" s="50"/>
      <c r="H35" s="51" t="n">
        <f aca="false">SUMIFS('Change Log'!$L$7:$L$36,'Change Log'!$H$7:$H$36,"Owner",'Change Log'!$O$7:$O$36,"Approved")</f>
        <v>-37500</v>
      </c>
      <c r="I35" s="52" t="str">
        <f aca="false">IF(MAX($H$35:$H$41)=0,"",IF($H35=0,"",REPT("█",MAX(1,ROUND($H35/MAX($H$35:$H$41)*24,0)))))</f>
        <v>█</v>
      </c>
      <c r="J35" s="52"/>
      <c r="K35" s="52"/>
      <c r="L35" s="52"/>
      <c r="M35" s="52"/>
      <c r="N35" s="52"/>
      <c r="O35" s="52"/>
    </row>
    <row r="36" customFormat="false" ht="16.5" hidden="false" customHeight="true" outlineLevel="0" collapsed="false">
      <c r="B36" s="50" t="s">
        <v>148</v>
      </c>
      <c r="C36" s="50"/>
      <c r="D36" s="50"/>
      <c r="E36" s="50"/>
      <c r="F36" s="50"/>
      <c r="G36" s="50"/>
      <c r="H36" s="51" t="n">
        <f aca="false">SUMIFS('Change Log'!$L$7:$L$36,'Change Log'!$H$7:$H$36,"Designer",'Change Log'!$O$7:$O$36,"Approved")</f>
        <v>0</v>
      </c>
      <c r="I36" s="52" t="str">
        <f aca="false">IF(MAX($H$35:$H$41)=0,"",IF($H36=0,"",REPT("█",MAX(1,ROUND($H36/MAX($H$35:$H$41)*24,0)))))</f>
        <v/>
      </c>
      <c r="J36" s="52"/>
      <c r="K36" s="52"/>
      <c r="L36" s="52"/>
      <c r="M36" s="52"/>
      <c r="N36" s="52"/>
      <c r="O36" s="52"/>
    </row>
    <row r="37" customFormat="false" ht="16.5" hidden="false" customHeight="true" outlineLevel="0" collapsed="false">
      <c r="B37" s="50" t="s">
        <v>9</v>
      </c>
      <c r="C37" s="50"/>
      <c r="D37" s="50"/>
      <c r="E37" s="50"/>
      <c r="F37" s="50"/>
      <c r="G37" s="50"/>
      <c r="H37" s="51" t="n">
        <f aca="false">SUMIFS('Change Log'!$L$7:$L$36,'Change Log'!$H$7:$H$36,"Contractor",'Change Log'!$O$7:$O$36,"Approved")</f>
        <v>0</v>
      </c>
      <c r="I37" s="52" t="str">
        <f aca="false">IF(MAX($H$35:$H$41)=0,"",IF($H37=0,"",REPT("█",MAX(1,ROUND($H37/MAX($H$35:$H$41)*24,0)))))</f>
        <v/>
      </c>
      <c r="J37" s="52"/>
      <c r="K37" s="52"/>
      <c r="L37" s="52"/>
      <c r="M37" s="52"/>
      <c r="N37" s="52"/>
      <c r="O37" s="52"/>
    </row>
    <row r="38" customFormat="false" ht="16.5" hidden="false" customHeight="true" outlineLevel="0" collapsed="false">
      <c r="B38" s="50" t="s">
        <v>70</v>
      </c>
      <c r="C38" s="50"/>
      <c r="D38" s="50"/>
      <c r="E38" s="50"/>
      <c r="F38" s="50"/>
      <c r="G38" s="50"/>
      <c r="H38" s="51" t="n">
        <f aca="false">SUMIFS('Change Log'!$L$7:$L$36,'Change Log'!$H$7:$H$36,"Authority",'Change Log'!$O$7:$O$36,"Approved")</f>
        <v>71200</v>
      </c>
      <c r="I38" s="52" t="str">
        <f aca="false">IF(MAX($H$35:$H$41)=0,"",IF($H38=0,"",REPT("█",MAX(1,ROUND($H38/MAX($H$35:$H$41)*24,0)))))</f>
        <v>████████████████████████</v>
      </c>
      <c r="J38" s="52"/>
      <c r="K38" s="52"/>
      <c r="L38" s="52"/>
      <c r="M38" s="52"/>
      <c r="N38" s="52"/>
      <c r="O38" s="52"/>
    </row>
    <row r="39" customFormat="false" ht="16.5" hidden="false" customHeight="true" outlineLevel="0" collapsed="false">
      <c r="B39" s="50" t="s">
        <v>149</v>
      </c>
      <c r="C39" s="50"/>
      <c r="D39" s="50"/>
      <c r="E39" s="50"/>
      <c r="F39" s="50"/>
      <c r="G39" s="50"/>
      <c r="H39" s="51" t="n">
        <f aca="false">SUMIFS('Change Log'!$L$7:$L$36,'Change Log'!$H$7:$H$36,"Third party",'Change Log'!$O$7:$O$36,"Approved")</f>
        <v>0</v>
      </c>
      <c r="I39" s="52" t="str">
        <f aca="false">IF(MAX($H$35:$H$41)=0,"",IF($H39=0,"",REPT("█",MAX(1,ROUND($H39/MAX($H$35:$H$41)*24,0)))))</f>
        <v/>
      </c>
      <c r="J39" s="52"/>
      <c r="K39" s="52"/>
      <c r="L39" s="52"/>
      <c r="M39" s="52"/>
      <c r="N39" s="52"/>
      <c r="O39" s="52"/>
    </row>
    <row r="40" customFormat="false" ht="16.5" hidden="false" customHeight="true" outlineLevel="0" collapsed="false">
      <c r="B40" s="50" t="s">
        <v>79</v>
      </c>
      <c r="C40" s="50"/>
      <c r="D40" s="50"/>
      <c r="E40" s="50"/>
      <c r="F40" s="50"/>
      <c r="G40" s="50"/>
      <c r="H40" s="51" t="n">
        <f aca="false">SUMIFS('Change Log'!$L$7:$L$36,'Change Log'!$H$7:$H$36,"Existing conditions",'Change Log'!$O$7:$O$36,"Approved")</f>
        <v>41600</v>
      </c>
      <c r="I40" s="52" t="str">
        <f aca="false">IF(MAX($H$35:$H$41)=0,"",IF($H40=0,"",REPT("█",MAX(1,ROUND($H40/MAX($H$35:$H$41)*24,0)))))</f>
        <v>██████████████</v>
      </c>
      <c r="J40" s="52"/>
      <c r="K40" s="52"/>
      <c r="L40" s="52"/>
      <c r="M40" s="52"/>
      <c r="N40" s="52"/>
      <c r="O40" s="52"/>
    </row>
    <row r="41" customFormat="false" ht="16.5" hidden="false" customHeight="true" outlineLevel="0" collapsed="false">
      <c r="B41" s="50" t="s">
        <v>150</v>
      </c>
      <c r="C41" s="50"/>
      <c r="D41" s="50"/>
      <c r="E41" s="50"/>
      <c r="F41" s="50"/>
      <c r="G41" s="50"/>
      <c r="H41" s="51" t="n">
        <f aca="false">SUMIFS('Change Log'!$L$7:$L$36,'Change Log'!$H$7:$H$36,"Not established",'Change Log'!$O$7:$O$36,"Approved")</f>
        <v>0</v>
      </c>
      <c r="I41" s="52" t="str">
        <f aca="false">IF(MAX($H$35:$H$41)=0,"",IF($H41=0,"",REPT("█",MAX(1,ROUND($H41/MAX($H$35:$H$41)*24,0)))))</f>
        <v/>
      </c>
      <c r="J41" s="52"/>
      <c r="K41" s="52"/>
      <c r="L41" s="52"/>
      <c r="M41" s="52"/>
      <c r="N41" s="52"/>
      <c r="O41" s="52"/>
    </row>
    <row r="42" customFormat="false" ht="21.75" hidden="false" customHeight="true" outlineLevel="0" collapsed="false">
      <c r="B42" s="7" t="s">
        <v>151</v>
      </c>
      <c r="C42" s="7"/>
      <c r="D42" s="7"/>
      <c r="E42" s="7"/>
      <c r="F42" s="7"/>
      <c r="G42" s="7"/>
      <c r="H42" s="7"/>
      <c r="I42" s="7"/>
      <c r="J42" s="7"/>
      <c r="K42" s="7"/>
      <c r="L42" s="7"/>
      <c r="M42" s="7"/>
      <c r="N42" s="7"/>
      <c r="O42" s="7"/>
      <c r="P42" s="7"/>
      <c r="Q42" s="7"/>
      <c r="R42" s="7"/>
      <c r="S42" s="7"/>
      <c r="T42" s="7"/>
    </row>
    <row r="44" customFormat="false" ht="18" hidden="false" customHeight="true" outlineLevel="0" collapsed="false">
      <c r="B44" s="14" t="s">
        <v>44</v>
      </c>
      <c r="C44" s="14"/>
      <c r="D44" s="14"/>
      <c r="E44" s="14"/>
      <c r="F44" s="14"/>
      <c r="G44" s="14"/>
      <c r="H44" s="14"/>
      <c r="I44" s="14"/>
      <c r="J44" s="14"/>
      <c r="K44" s="14"/>
      <c r="L44" s="14"/>
      <c r="M44" s="14"/>
      <c r="N44" s="14"/>
      <c r="O44" s="14"/>
      <c r="P44" s="14"/>
      <c r="Q44" s="14"/>
      <c r="R44" s="14"/>
      <c r="S44" s="14"/>
      <c r="T44" s="14"/>
    </row>
  </sheetData>
  <mergeCells count="88">
    <mergeCell ref="B1:T1"/>
    <mergeCell ref="B2:T2"/>
    <mergeCell ref="B3:T3"/>
    <mergeCell ref="B4:T4"/>
    <mergeCell ref="B6:T6"/>
    <mergeCell ref="B8:E8"/>
    <mergeCell ref="G8:J8"/>
    <mergeCell ref="L8:O8"/>
    <mergeCell ref="Q8:T8"/>
    <mergeCell ref="B9:E9"/>
    <mergeCell ref="G9:J9"/>
    <mergeCell ref="L9:O9"/>
    <mergeCell ref="Q9:T9"/>
    <mergeCell ref="B10:E10"/>
    <mergeCell ref="G10:J10"/>
    <mergeCell ref="L10:O10"/>
    <mergeCell ref="Q10:T10"/>
    <mergeCell ref="B12:T12"/>
    <mergeCell ref="B13:G13"/>
    <mergeCell ref="H13:J13"/>
    <mergeCell ref="K13:M13"/>
    <mergeCell ref="N13:P13"/>
    <mergeCell ref="Q13:T13"/>
    <mergeCell ref="B14:G14"/>
    <mergeCell ref="H14:J14"/>
    <mergeCell ref="K14:M14"/>
    <mergeCell ref="N14:P14"/>
    <mergeCell ref="Q14:T14"/>
    <mergeCell ref="B15:G15"/>
    <mergeCell ref="H15:J15"/>
    <mergeCell ref="K15:M15"/>
    <mergeCell ref="N15:P15"/>
    <mergeCell ref="Q15:T15"/>
    <mergeCell ref="B16:G16"/>
    <mergeCell ref="H16:J16"/>
    <mergeCell ref="K16:M16"/>
    <mergeCell ref="N16:P16"/>
    <mergeCell ref="Q16:T16"/>
    <mergeCell ref="B17:G17"/>
    <mergeCell ref="H17:J17"/>
    <mergeCell ref="K17:M17"/>
    <mergeCell ref="N17:P17"/>
    <mergeCell ref="Q17:T17"/>
    <mergeCell ref="B18:G18"/>
    <mergeCell ref="H18:J18"/>
    <mergeCell ref="K18:M18"/>
    <mergeCell ref="N18:P18"/>
    <mergeCell ref="Q18:T18"/>
    <mergeCell ref="B19:T19"/>
    <mergeCell ref="B21:T21"/>
    <mergeCell ref="B22:G22"/>
    <mergeCell ref="I22:O22"/>
    <mergeCell ref="B23:G23"/>
    <mergeCell ref="I23:O23"/>
    <mergeCell ref="B24:G24"/>
    <mergeCell ref="I24:O24"/>
    <mergeCell ref="B25:G25"/>
    <mergeCell ref="I25:O25"/>
    <mergeCell ref="B26:G26"/>
    <mergeCell ref="I26:O26"/>
    <mergeCell ref="B27:G27"/>
    <mergeCell ref="I27:O27"/>
    <mergeCell ref="B28:G28"/>
    <mergeCell ref="I28:O28"/>
    <mergeCell ref="B29:G29"/>
    <mergeCell ref="I29:O29"/>
    <mergeCell ref="B30:G30"/>
    <mergeCell ref="I30:O30"/>
    <mergeCell ref="B31:G31"/>
    <mergeCell ref="I31:O31"/>
    <mergeCell ref="B32:T32"/>
    <mergeCell ref="B34:T34"/>
    <mergeCell ref="B35:G35"/>
    <mergeCell ref="I35:O35"/>
    <mergeCell ref="B36:G36"/>
    <mergeCell ref="I36:O36"/>
    <mergeCell ref="B37:G37"/>
    <mergeCell ref="I37:O37"/>
    <mergeCell ref="B38:G38"/>
    <mergeCell ref="I38:O38"/>
    <mergeCell ref="B39:G39"/>
    <mergeCell ref="I39:O39"/>
    <mergeCell ref="B40:G40"/>
    <mergeCell ref="I40:O40"/>
    <mergeCell ref="B41:G41"/>
    <mergeCell ref="I41:O41"/>
    <mergeCell ref="B42:T42"/>
    <mergeCell ref="B44:T44"/>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5">
      <formula>LEFT($B$6,1)="▲"</formula>
    </cfRule>
    <cfRule type="expression" priority="4" aboveAverage="0" equalAverage="0" bottom="0" percent="0" rank="0" text="" dxfId="0">
      <formula>LEFT($B$6,1)="●"</formula>
    </cfRule>
    <cfRule type="expression" priority="5" aboveAverage="0" equalAverage="0" bottom="0" percent="0" rank="0" text="" dxfId="6">
      <formula>LEFT($B$6,1)="✓"</formula>
    </cfRule>
  </conditionalFormatting>
  <conditionalFormatting sqref="G8:J10">
    <cfRule type="expression" priority="6" aboveAverage="0" equalAverage="0" bottom="0" percent="0" rank="0" text="" dxfId="0">
      <formula>(SUMIF('Change Log'!$O$7:$O$36,"Raised",'Change Log'!$J$7:$J$36)+SUMIF('Change Log'!$O$7:$O$36,"Under review",'Change Log'!$J$7:$J$36)+SUMIF('Change Log'!$O$7:$O$36,"Priced - awaiting decision",'Change Log'!$J$7:$J$36)+SUMIF('Change Log'!$O$7:$O$36,"Approved - price to follow",'Change Log'!$J$7:$J$36)+SUMIF('Change Log'!$O$7:$O$36,"Deferred",'Change Log'!$J$7:$J$36))&gt;0</formula>
    </cfRule>
  </conditionalFormatting>
  <conditionalFormatting sqref="L8:O10">
    <cfRule type="expression" priority="7" aboveAverage="0" equalAverage="0" bottom="0" percent="0" rank="0" text="" dxfId="5">
      <formula>COUNTIF('Change Log'!$O$7:$O$36,"Approved - price to follow")&gt;0</formula>
    </cfRule>
  </conditionalFormatting>
  <conditionalFormatting sqref="Q8:T10">
    <cfRule type="expression" priority="8" aboveAverage="0" equalAverage="0" bottom="0" percent="0" rank="0" text="" dxfId="5">
      <formula>SUMPRODUCT(MAX(('Change Log'!$O$7:$O$36&lt;&gt;"Approved")*('Change Log'!$O$7:$O$36&lt;&gt;"Rejected")*('Change Log'!$O$7:$O$36&lt;&gt;"Withdrawn")*('Change Log'!$O$7:$O$36&lt;&gt;"")*'Change Log'!$R$7:$R$36))&gt;IF(Cover!$C$13="",21,Cover!$C$13)</formula>
    </cfRule>
  </conditionalFormatting>
  <conditionalFormatting sqref="N14:P18">
    <cfRule type="expression" priority="9" aboveAverage="0" equalAverage="0" bottom="0" percent="0" rank="0" text="" dxfId="7">
      <formula>AND($N14&lt;&gt;"",$N14&lt;0)</formula>
    </cfRule>
  </conditionalFormatting>
  <conditionalFormatting sqref="Q14:T18">
    <cfRule type="expression" priority="10" aboveAverage="0" equalAverage="0" bottom="0" percent="0" rank="0" text="" dxfId="8">
      <formula>$Q14="Approved - price to follow"</formula>
    </cfRule>
  </conditionalFormatting>
  <hyperlinks>
    <hyperlink ref="B44"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F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22"/>
    <col collapsed="false" customWidth="true" hidden="false" outlineLevel="0" max="4" min="4" style="0" width="17"/>
    <col collapsed="false" customWidth="true" hidden="false" outlineLevel="0" max="5" min="5" style="0" width="28"/>
    <col collapsed="false" customWidth="true" hidden="false" outlineLevel="0" max="6" min="6" style="0" width="9"/>
    <col collapsed="false" customWidth="true" hidden="false" outlineLevel="0" max="7" min="7" style="0" width="2.2"/>
  </cols>
  <sheetData>
    <row r="1" customFormat="false" ht="33.75" hidden="false" customHeight="true" outlineLevel="0" collapsed="false">
      <c r="B1" s="1" t="s">
        <v>152</v>
      </c>
      <c r="C1" s="1"/>
      <c r="D1" s="1"/>
      <c r="E1" s="1"/>
      <c r="F1" s="1"/>
    </row>
    <row r="2" customFormat="false" ht="4.5" hidden="false" customHeight="true" outlineLevel="0" collapsed="false">
      <c r="B2" s="53"/>
      <c r="C2" s="53"/>
      <c r="D2" s="53"/>
      <c r="E2" s="53"/>
      <c r="F2" s="53"/>
    </row>
    <row r="4" customFormat="false" ht="25.5" hidden="false" customHeight="true" outlineLevel="0" collapsed="false">
      <c r="B4" s="3" t="s">
        <v>153</v>
      </c>
      <c r="C4" s="3"/>
      <c r="D4" s="3"/>
      <c r="E4" s="3"/>
      <c r="F4" s="3"/>
    </row>
    <row r="6" customFormat="false" ht="21.75" hidden="false" customHeight="true" outlineLevel="0" collapsed="false">
      <c r="B6" s="4" t="s">
        <v>154</v>
      </c>
      <c r="C6" s="4"/>
      <c r="D6" s="4"/>
      <c r="E6" s="4"/>
      <c r="F6" s="4"/>
    </row>
    <row r="7" customFormat="false" ht="34.5" hidden="false" customHeight="true" outlineLevel="0" collapsed="false">
      <c r="B7" s="54" t="s">
        <v>59</v>
      </c>
      <c r="C7" s="54" t="s">
        <v>51</v>
      </c>
      <c r="D7" s="54" t="s">
        <v>52</v>
      </c>
      <c r="E7" s="54" t="s">
        <v>53</v>
      </c>
      <c r="F7" s="54" t="s">
        <v>155</v>
      </c>
    </row>
    <row r="8" customFormat="false" ht="15" hidden="false" customHeight="false" outlineLevel="0" collapsed="false">
      <c r="B8" s="55" t="s">
        <v>156</v>
      </c>
      <c r="C8" s="55" t="s">
        <v>141</v>
      </c>
      <c r="D8" s="55" t="s">
        <v>84</v>
      </c>
      <c r="E8" s="55" t="s">
        <v>71</v>
      </c>
      <c r="F8" s="55" t="s">
        <v>157</v>
      </c>
    </row>
    <row r="9" customFormat="false" ht="15" hidden="false" customHeight="false" outlineLevel="0" collapsed="false">
      <c r="B9" s="55" t="s">
        <v>158</v>
      </c>
      <c r="C9" s="55" t="s">
        <v>96</v>
      </c>
      <c r="D9" s="55" t="s">
        <v>148</v>
      </c>
      <c r="E9" s="55" t="s">
        <v>85</v>
      </c>
      <c r="F9" s="55" t="s">
        <v>159</v>
      </c>
    </row>
    <row r="10" customFormat="false" ht="15" hidden="false" customHeight="false" outlineLevel="0" collapsed="false">
      <c r="B10" s="55" t="s">
        <v>92</v>
      </c>
      <c r="C10" s="55" t="s">
        <v>142</v>
      </c>
      <c r="D10" s="55" t="s">
        <v>9</v>
      </c>
      <c r="E10" s="55" t="s">
        <v>91</v>
      </c>
    </row>
    <row r="11" customFormat="false" ht="15" hidden="false" customHeight="false" outlineLevel="0" collapsed="false">
      <c r="B11" s="55" t="s">
        <v>72</v>
      </c>
      <c r="C11" s="55" t="s">
        <v>78</v>
      </c>
      <c r="D11" s="55" t="s">
        <v>70</v>
      </c>
      <c r="E11" s="55" t="s">
        <v>160</v>
      </c>
    </row>
    <row r="12" customFormat="false" ht="15" hidden="false" customHeight="false" outlineLevel="0" collapsed="false">
      <c r="B12" s="55" t="s">
        <v>86</v>
      </c>
      <c r="C12" s="55" t="s">
        <v>83</v>
      </c>
      <c r="D12" s="55" t="s">
        <v>149</v>
      </c>
      <c r="E12" s="55" t="s">
        <v>161</v>
      </c>
    </row>
    <row r="13" customFormat="false" ht="15" hidden="false" customHeight="false" outlineLevel="0" collapsed="false">
      <c r="B13" s="55" t="s">
        <v>162</v>
      </c>
      <c r="C13" s="55" t="s">
        <v>69</v>
      </c>
      <c r="D13" s="55" t="s">
        <v>79</v>
      </c>
      <c r="E13" s="55" t="s">
        <v>163</v>
      </c>
    </row>
    <row r="14" customFormat="false" ht="15" hidden="false" customHeight="false" outlineLevel="0" collapsed="false">
      <c r="B14" s="55" t="s">
        <v>164</v>
      </c>
      <c r="C14" s="55" t="s">
        <v>143</v>
      </c>
      <c r="D14" s="55" t="s">
        <v>150</v>
      </c>
    </row>
    <row r="15" customFormat="false" ht="15" hidden="false" customHeight="false" outlineLevel="0" collapsed="false">
      <c r="B15" s="55" t="s">
        <v>165</v>
      </c>
      <c r="C15" s="55" t="s">
        <v>144</v>
      </c>
    </row>
    <row r="16" customFormat="false" ht="15" hidden="false" customHeight="false" outlineLevel="0" collapsed="false">
      <c r="C16" s="55" t="s">
        <v>90</v>
      </c>
    </row>
    <row r="17" customFormat="false" ht="15" hidden="false" customHeight="false" outlineLevel="0" collapsed="false">
      <c r="C17" s="55" t="s">
        <v>145</v>
      </c>
    </row>
    <row r="19" customFormat="false" ht="18.75" hidden="false" customHeight="true" outlineLevel="0" collapsed="false">
      <c r="B19" s="7" t="s">
        <v>166</v>
      </c>
      <c r="C19" s="7"/>
      <c r="D19" s="7"/>
      <c r="E19" s="7"/>
      <c r="F19" s="7"/>
    </row>
    <row r="21" customFormat="false" ht="18" hidden="false" customHeight="true" outlineLevel="0" collapsed="false">
      <c r="B21" s="14" t="s">
        <v>44</v>
      </c>
      <c r="C21" s="14"/>
      <c r="D21" s="14"/>
      <c r="E21" s="14"/>
      <c r="F21" s="14"/>
    </row>
  </sheetData>
  <mergeCells count="6">
    <mergeCell ref="B1:F1"/>
    <mergeCell ref="B2:F2"/>
    <mergeCell ref="B4:F4"/>
    <mergeCell ref="B6:F6"/>
    <mergeCell ref="B19:F19"/>
    <mergeCell ref="B21:F21"/>
  </mergeCells>
  <hyperlinks>
    <hyperlink ref="B21"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167</v>
      </c>
      <c r="C1" s="1"/>
    </row>
    <row r="2" customFormat="false" ht="4.5" hidden="false" customHeight="true" outlineLevel="0" collapsed="false">
      <c r="B2" s="53"/>
      <c r="C2" s="53"/>
    </row>
    <row r="4" customFormat="false" ht="25.5" hidden="false" customHeight="true" outlineLevel="0" collapsed="false">
      <c r="B4" s="3" t="s">
        <v>168</v>
      </c>
      <c r="C4" s="3"/>
    </row>
    <row r="6" customFormat="false" ht="59.25" hidden="false" customHeight="true" outlineLevel="0" collapsed="false">
      <c r="B6" s="11" t="s">
        <v>169</v>
      </c>
      <c r="C6" s="56" t="s">
        <v>170</v>
      </c>
    </row>
    <row r="7" customFormat="false" ht="32.25" hidden="false" customHeight="true" outlineLevel="0" collapsed="false">
      <c r="B7" s="11" t="s">
        <v>171</v>
      </c>
      <c r="C7" s="56" t="s">
        <v>172</v>
      </c>
    </row>
    <row r="8" customFormat="false" ht="45.75" hidden="false" customHeight="true" outlineLevel="0" collapsed="false">
      <c r="B8" s="11" t="s">
        <v>173</v>
      </c>
      <c r="C8" s="56" t="s">
        <v>174</v>
      </c>
    </row>
    <row r="9" customFormat="false" ht="45.75" hidden="false" customHeight="true" outlineLevel="0" collapsed="false">
      <c r="B9" s="11" t="s">
        <v>175</v>
      </c>
      <c r="C9" s="56" t="s">
        <v>176</v>
      </c>
    </row>
    <row r="10" customFormat="false" ht="45.75" hidden="false" customHeight="true" outlineLevel="0" collapsed="false">
      <c r="B10" s="11" t="s">
        <v>177</v>
      </c>
      <c r="C10" s="56" t="s">
        <v>178</v>
      </c>
    </row>
    <row r="11" customFormat="false" ht="45.75" hidden="false" customHeight="true" outlineLevel="0" collapsed="false">
      <c r="B11" s="11" t="s">
        <v>179</v>
      </c>
      <c r="C11" s="56" t="s">
        <v>180</v>
      </c>
    </row>
    <row r="12" customFormat="false" ht="45.75" hidden="false" customHeight="true" outlineLevel="0" collapsed="false">
      <c r="B12" s="11" t="s">
        <v>181</v>
      </c>
      <c r="C12" s="56" t="s">
        <v>182</v>
      </c>
    </row>
    <row r="14" customFormat="false" ht="72.75" hidden="false" customHeight="true" outlineLevel="0" collapsed="false">
      <c r="B14" s="13" t="s">
        <v>43</v>
      </c>
      <c r="C14" s="13"/>
    </row>
    <row r="16" customFormat="false" ht="18" hidden="false" customHeight="true" outlineLevel="0" collapsed="false">
      <c r="B16" s="14" t="s">
        <v>44</v>
      </c>
      <c r="C16" s="14"/>
    </row>
  </sheetData>
  <mergeCells count="5">
    <mergeCell ref="B1:C1"/>
    <mergeCell ref="B2:C2"/>
    <mergeCell ref="B4:C4"/>
    <mergeCell ref="B14:C14"/>
    <mergeCell ref="B16:C16"/>
  </mergeCells>
  <hyperlinks>
    <hyperlink ref="B16"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2026-08-23T23:49:26Z</dcterms:created>
  <dc:creator>Mastt</dc:creator>
  <dc:description>Mastt global template - https://www.mastt.com/  (c) 2026 Mastt. Framework only; not legal or contractual advice.</dc:description>
  <cp:keywords>Mastt change log change order log change register change management log construction project controls template</cp:keywords>
  <dc:language>en-US</dc:language>
  <cp:lastModifiedBy/>
  <dcterms:modified xsi:type="dcterms:W3CDTF">2026-08-23T23:49:27Z</dcterms:modified>
  <cp:revision>0</cp:revision>
  <dc:subject>Project and construction change log - claimed against approved, with a live contract position. US terms</dc:subject>
  <dc:title>Change Log Template</dc:title>
</cp:coreProperties>
</file>

<file path=docProps/custom.xml><?xml version="1.0" encoding="utf-8"?>
<Properties xmlns="http://schemas.openxmlformats.org/officeDocument/2006/custom-properties" xmlns:vt="http://schemas.openxmlformats.org/officeDocument/2006/docPropsVTypes"/>
</file>