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_rels/sheet7.xml.rels" ContentType="application/vnd.openxmlformats-package.relationships+xml"/>
  <Override PartName="/xl/worksheets/_rels/sheet6.xml.rels" ContentType="application/vnd.openxmlformats-package.relationships+xml"/>
  <Override PartName="/xl/worksheets/_rels/sheet5.xml.rels" ContentType="application/vnd.openxmlformats-package.relationships+xml"/>
  <Override PartName="/xl/worksheets/_rels/sheet4.xml.rels" ContentType="application/vnd.openxmlformats-package.relationships+xml"/>
  <Override PartName="/xl/worksheets/_rels/sheet3.xml.rels" ContentType="application/vnd.openxmlformats-package.relationships+xml"/>
  <Override PartName="/xl/worksheets/_rels/sheet2.xml.rels" ContentType="application/vnd.openxmlformats-package.relationships+xml"/>
  <Override PartName="/xl/worksheets/_rels/sheet1.xml.rels" ContentType="application/vnd.openxmlformats-package.relationship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_rels/drawing7.xml.rels" ContentType="application/vnd.openxmlformats-package.relationships+xml"/>
  <Override PartName="/xl/drawings/_rels/drawing6.xml.rels" ContentType="application/vnd.openxmlformats-package.relationships+xml"/>
  <Override PartName="/xl/drawings/_rels/drawing5.xml.rels" ContentType="application/vnd.openxmlformats-package.relationships+xml"/>
  <Override PartName="/xl/drawings/_rels/drawing4.xml.rels" ContentType="application/vnd.openxmlformats-package.relationships+xml"/>
  <Override PartName="/xl/drawings/_rels/drawing3.xml.rels" ContentType="application/vnd.openxmlformats-package.relationships+xml"/>
  <Override PartName="/xl/drawings/_rels/drawing2.xml.rels" ContentType="application/vnd.openxmlformats-package.relationships+xml"/>
  <Override PartName="/xl/drawings/_rels/drawing1.xml.rels" ContentType="application/vnd.openxmlformats-package.relationship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_rels/workbook.xml.rels" ContentType="application/vnd.openxmlformats-package.relationships+xml"/>
  <Override PartName="/xl/media/image1.png" ContentType="image/png"/>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Cover" sheetId="1" state="visible" r:id="rId3"/>
    <sheet name="Milestones" sheetId="2" state="visible" r:id="rId4"/>
    <sheet name="Milestone chart" sheetId="3" state="visible" r:id="rId5"/>
    <sheet name="Gantt" sheetId="4" state="visible" r:id="rId6"/>
    <sheet name="Summary" sheetId="5" state="visible" r:id="rId7"/>
    <sheet name="Lists" sheetId="6" state="visible" r:id="rId8"/>
    <sheet name="Notes &amp; Assumptions" sheetId="7" state="visible" r:id="rId9"/>
  </sheets>
  <definedNames>
    <definedName function="false" hidden="false" localSheetId="0" name="_xlnm.Print_Area" vbProcedure="false">Cover!$A$1:$F$29</definedName>
    <definedName function="false" hidden="false" localSheetId="0" name="_xlnm.Print_Titles" vbProcedure="false">Cover!$1:$2</definedName>
    <definedName function="false" hidden="false" localSheetId="3" name="_xlnm.Print_Area" vbProcedure="false">Gantt!$A$1:$BA$40</definedName>
    <definedName function="false" hidden="false" localSheetId="3" name="_xlnm.Print_Titles" vbProcedure="false">Gantt!$1:$2</definedName>
    <definedName function="false" hidden="false" localSheetId="5" name="_xlnm.Print_Area" vbProcedure="false">Lists!$A$1:$C$25</definedName>
    <definedName function="false" hidden="false" localSheetId="5" name="_xlnm.Print_Titles" vbProcedure="false">Lists!$1:$2</definedName>
    <definedName function="false" hidden="false" localSheetId="2" name="_xlnm.Print_Area" vbProcedure="false">'Milestone chart'!$A$1:$BA$41</definedName>
    <definedName function="false" hidden="false" localSheetId="2" name="_xlnm.Print_Titles" vbProcedure="false">'Milestone chart'!$1:$2</definedName>
    <definedName function="false" hidden="false" localSheetId="1" name="_xlnm.Print_Area" vbProcedure="false">Milestones!$A$1:$M$34</definedName>
    <definedName function="false" hidden="false" localSheetId="1" name="_xlnm.Print_Titles" vbProcedure="false">Milestones!$1:$6</definedName>
    <definedName function="false" hidden="false" localSheetId="6" name="_xlnm.Print_Area" vbProcedure="false">'Notes &amp; Assumptions'!$A$1:$C$22</definedName>
    <definedName function="false" hidden="false" localSheetId="6" name="_xlnm.Print_Titles" vbProcedure="false">'Notes &amp; Assumptions'!$1:$2</definedName>
    <definedName function="false" hidden="false" localSheetId="4" name="_xlnm.Print_Area" vbProcedure="false">Summary!$A$1:$L$25</definedName>
    <definedName function="false" hidden="false" localSheetId="4" name="_xlnm.Print_Titles" vbProcedure="false">Summary!$1:$2</definedName>
  </definedNames>
  <calcPr fullCalcOnLoad="1"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<sst xmlns="http://schemas.openxmlformats.org/spreadsheetml/2006/main" count="246" uniqueCount="166">
  <si>
    <t xml:space="preserve">PROJECT MILESTONE CHART</t>
  </si>
  <si>
    <t xml:space="preserve">One table of milestones, two views drawn from it. Set the two dates below first - both charts and every status word are measured from them.</t>
  </si>
  <si>
    <t xml:space="preserve">SET THESE FIRST</t>
  </si>
  <si>
    <t xml:space="preserve">Project name</t>
  </si>
  <si>
    <t xml:space="preserve">Prints in the banner on every sheet.</t>
  </si>
  <si>
    <t xml:space="preserve">Project number</t>
  </si>
  <si>
    <t xml:space="preserve">Your own reference.</t>
  </si>
  <si>
    <t xml:space="preserve">Project start date</t>
  </si>
  <si>
    <t xml:space="preserve">Column one of both charts is the month containing it. The timeline runs 48 months. Type your own date over it.</t>
  </si>
  <si>
    <t xml:space="preserve">Report date</t>
  </si>
  <si>
    <t xml:space="preserve">What the sheet treats as today. Type a fixed date to freeze a chart for a meeting.</t>
  </si>
  <si>
    <t xml:space="preserve">Prepared by</t>
  </si>
  <si>
    <t xml:space="preserve">Who owns the dates in this file.</t>
  </si>
  <si>
    <t xml:space="preserve">WHAT IS IN THIS FILE</t>
  </si>
  <si>
    <t xml:space="preserve">Milestones</t>
  </si>
  <si>
    <t xml:space="preserve">The table. One row per milestone: baseline, forecast, actual, and who owns it. Variance and status are calculated.</t>
  </si>
  <si>
    <t xml:space="preserve">Milestone chart</t>
  </si>
  <si>
    <t xml:space="preserve">The chart. Baseline and forecast marked on the same row against a monthly timeline, so the slip is the distance between them.</t>
  </si>
  <si>
    <t xml:space="preserve">Gantt</t>
  </si>
  <si>
    <t xml:space="preserve">The same milestones as spans - each bar runs from the milestone before it, so the length of each stretch of work is visible.</t>
  </si>
  <si>
    <t xml:space="preserve">Summary</t>
  </si>
  <si>
    <t xml:space="preserve">Nothing typed. Achieved, moved, the biggest slip, and what is due next.</t>
  </si>
  <si>
    <t xml:space="preserve">Lists</t>
  </si>
  <si>
    <t xml:space="preserve">The phase names, and what each status word means. Edit the phases here.</t>
  </si>
  <si>
    <t xml:space="preserve">Notes &amp; Assumptions</t>
  </si>
  <si>
    <t xml:space="preserve">What this file is, what it is not, and which sheet answers which question.</t>
  </si>
  <si>
    <t xml:space="preserve">HOW TO USE IT</t>
  </si>
  <si>
    <t xml:space="preserve">Set the project start date and the report date first</t>
  </si>
  <si>
    <t xml:space="preserve">Both charts and every status word are measured from them.</t>
  </si>
  <si>
    <t xml:space="preserve">Type the baseline once and then leave it</t>
  </si>
  <si>
    <t xml:space="preserve">A baseline you keep editing cannot show slippage. If the baseline is formally re-set, note the date and the reason on the Notes sheet.</t>
  </si>
  <si>
    <t xml:space="preserve">Keep the forecast current and the actual empty until it happens</t>
  </si>
  <si>
    <t xml:space="preserve">An actual date closes the row. Everything the sheet says about a milestone stops mattering once it has one.</t>
  </si>
  <si>
    <t xml:space="preserve">Do not type the variance or the status</t>
  </si>
  <si>
    <t xml:space="preserve">Both are calculated from the three dates. Typing over them is how a chart ends up disagreeing with its own table.</t>
  </si>
  <si>
    <t xml:space="preserve">Say why it moved, in the row</t>
  </si>
  <si>
    <t xml:space="preserve">The difference between a chart that reports a delay and one that explains it.</t>
  </si>
  <si>
    <t xml:space="preserve">Delete the phases you do not use</t>
  </si>
  <si>
    <t xml:space="preserve">A milestone chart with forty rows is a program, and it will not be read.</t>
  </si>
  <si>
    <t xml:space="preserve">IMPORTANT   This is a template and a worked example, not advice and not a program. The project and every date in it are invented and illustrative. A milestone chart records dates and the movement in them; it does not grant an extension of time, agree a date, prove a delay or establish who caused one, and where a contract requires a program, a notice or a claim in a particular form, this file does not satisfy it. Replace the content with your own dates, and have anything that may become a claim reviewed before you issue it.</t>
  </si>
  <si>
    <t xml:space="preserve">Visit mastt.com</t>
  </si>
  <si>
    <t xml:space="preserve">One row per milestone. Type the baseline once, keep the forecast current, and leave the actual empty until it happens. Variance and status are calculated.</t>
  </si>
  <si>
    <t xml:space="preserve">No.</t>
  </si>
  <si>
    <t xml:space="preserve">Milestone</t>
  </si>
  <si>
    <t xml:space="preserve">Phase</t>
  </si>
  <si>
    <t xml:space="preserve">Owner</t>
  </si>
  <si>
    <t xml:space="preserve">Baseline</t>
  </si>
  <si>
    <t xml:space="preserve">Forecast</t>
  </si>
  <si>
    <t xml:space="preserve">Actual</t>
  </si>
  <si>
    <t xml:space="preserve">Var (days)</t>
  </si>
  <si>
    <t xml:space="preserve">Status</t>
  </si>
  <si>
    <t xml:space="preserve">Predecessor</t>
  </si>
  <si>
    <t xml:space="preserve">Why it moved</t>
  </si>
  <si>
    <t xml:space="preserve">Check</t>
  </si>
  <si>
    <t xml:space="preserve">Business case approved</t>
  </si>
  <si>
    <t xml:space="preserve">Initiation</t>
  </si>
  <si>
    <t xml:space="preserve">Capital Projects</t>
  </si>
  <si>
    <t xml:space="preserve">Design team appointed</t>
  </si>
  <si>
    <t xml:space="preserve">Procurement</t>
  </si>
  <si>
    <t xml:space="preserve">Concept design accepted</t>
  </si>
  <si>
    <t xml:space="preserve">Design</t>
  </si>
  <si>
    <t xml:space="preserve">Design manager</t>
  </si>
  <si>
    <t xml:space="preserve">Development approval granted</t>
  </si>
  <si>
    <t xml:space="preserve">Approvals</t>
  </si>
  <si>
    <t xml:space="preserve">Planning consultant</t>
  </si>
  <si>
    <t xml:space="preserve">Two rounds of information requests from the authority</t>
  </si>
  <si>
    <t xml:space="preserve">Design development complete</t>
  </si>
  <si>
    <t xml:space="preserve">Guaranteed maximum price agreed</t>
  </si>
  <si>
    <t xml:space="preserve">Commercial manager</t>
  </si>
  <si>
    <t xml:space="preserve">Held for the approval condition on the loading dock</t>
  </si>
  <si>
    <t xml:space="preserve">Construction contract executed</t>
  </si>
  <si>
    <t xml:space="preserve">Follows the price agreement</t>
  </si>
  <si>
    <t xml:space="preserve">Notice to proceed issued</t>
  </si>
  <si>
    <t xml:space="preserve">Construction</t>
  </si>
  <si>
    <t xml:space="preserve">Project manager</t>
  </si>
  <si>
    <t xml:space="preserve">Site established</t>
  </si>
  <si>
    <t xml:space="preserve">Early works</t>
  </si>
  <si>
    <t xml:space="preserve">Contractor</t>
  </si>
  <si>
    <t xml:space="preserve">Bulk excavation complete</t>
  </si>
  <si>
    <t xml:space="preserve">Rock in the south lift pit</t>
  </si>
  <si>
    <t xml:space="preserve">Structure complete</t>
  </si>
  <si>
    <t xml:space="preserve">Carries the excavation delay; one week recovered on the slab cycle</t>
  </si>
  <si>
    <t xml:space="preserve">Building watertight</t>
  </si>
  <si>
    <t xml:space="preserve">Follows the structure</t>
  </si>
  <si>
    <t xml:space="preserve">Mechanical and electrical rough-in complete</t>
  </si>
  <si>
    <t xml:space="preserve">Long-lead switchgear delivery, and the level 2 riser hold</t>
  </si>
  <si>
    <t xml:space="preserve">Fit-out complete</t>
  </si>
  <si>
    <t xml:space="preserve">Follows rough-in</t>
  </si>
  <si>
    <t xml:space="preserve">Commissioning start</t>
  </si>
  <si>
    <t xml:space="preserve">Commissioning</t>
  </si>
  <si>
    <t xml:space="preserve">Commissioning agent</t>
  </si>
  <si>
    <t xml:space="preserve">Agent not yet appointed - see the check column</t>
  </si>
  <si>
    <t xml:space="preserve">Substantial completion</t>
  </si>
  <si>
    <t xml:space="preserve">Two weeks of float in the commissioning sequence absorbs the rough-in delay</t>
  </si>
  <si>
    <t xml:space="preserve">Certificate of occupancy issued</t>
  </si>
  <si>
    <t xml:space="preserve">Handover</t>
  </si>
  <si>
    <t xml:space="preserve">Handover and closeout complete</t>
  </si>
  <si>
    <t xml:space="preserve">Type in the blue cells. Variance, status and the check column are calculated and are locked, so clearing a row cannot take the formulas with it - select the blue cells and clear those. Variance is in days and it is the effective date - the actual if there is one, otherwise the forecast - less the baseline. The table holds 26 milestones, which is the capacity of both chart sheets.</t>
  </si>
  <si>
    <t xml:space="preserve">Baseline and forecast on the same row. The distance between the pale marker and the solid one is the slip. Nothing on this sheet is typed - change a date on the Milestones sheet and the chart redraws.</t>
  </si>
  <si>
    <t xml:space="preserve">MILESTONE CHART</t>
  </si>
  <si>
    <t xml:space="preserve">Var (d)</t>
  </si>
  <si>
    <t xml:space="preserve">HOW TO READ IT</t>
  </si>
  <si>
    <t xml:space="preserve">Where the milestone was promised. On a row that slipped there are two markers, and the gap between them is the slip.</t>
  </si>
  <si>
    <t xml:space="preserve">Achieved</t>
  </si>
  <si>
    <t xml:space="preserve">An actual date is recorded, in the month it happened.</t>
  </si>
  <si>
    <t xml:space="preserve">On track</t>
  </si>
  <si>
    <t xml:space="preserve">Forecast on or before the baseline.</t>
  </si>
  <si>
    <t xml:space="preserve">At risk or late</t>
  </si>
  <si>
    <t xml:space="preserve">Forecast after the baseline, or behind the report date.</t>
  </si>
  <si>
    <t xml:space="preserve">The month containing the report date on the Cover.</t>
  </si>
  <si>
    <t xml:space="preserve">The same milestones as spans. Each bar runs from the milestone above it to this one, so the length of each stretch of work is visible. The bars are intervals between milestones - not duration estimates, and there is no logic or float in them.</t>
  </si>
  <si>
    <t xml:space="preserve">GANTT VIEW</t>
  </si>
  <si>
    <t xml:space="preserve">Complete</t>
  </si>
  <si>
    <t xml:space="preserve">The interval ended on a milestone that has an actual date.</t>
  </si>
  <si>
    <t xml:space="preserve">Ahead or on track</t>
  </si>
  <si>
    <t xml:space="preserve">The interval ends on a milestone that has not slipped.</t>
  </si>
  <si>
    <t xml:space="preserve">The interval ends on a milestone that has.</t>
  </si>
  <si>
    <t xml:space="preserve">Nothing on this sheet is typed. Every figure comes from the Milestones table.</t>
  </si>
  <si>
    <t xml:space="preserve">MILESTONES</t>
  </si>
  <si>
    <t xml:space="preserve">ACHIEVED</t>
  </si>
  <si>
    <t xml:space="preserve">MOVED</t>
  </si>
  <si>
    <t xml:space="preserve">BIGGEST SLIP</t>
  </si>
  <si>
    <t xml:space="preserve">In the table</t>
  </si>
  <si>
    <t xml:space="preserve">Forecast or actual later than the baseline</t>
  </si>
  <si>
    <t xml:space="preserve">WHERE THE MILESTONES STAND</t>
  </si>
  <si>
    <t xml:space="preserve">At risk</t>
  </si>
  <si>
    <t xml:space="preserve">Late</t>
  </si>
  <si>
    <t xml:space="preserve">Not set</t>
  </si>
  <si>
    <t xml:space="preserve">NEXT THREE DUE</t>
  </si>
  <si>
    <t xml:space="preserve">The three earliest milestones that have a forecast and no actual date. If fewer than three rows appear, that is how many are left.</t>
  </si>
  <si>
    <t xml:space="preserve">PROJECT MILESTONE CHART     ·     LISTS</t>
  </si>
  <si>
    <t xml:space="preserve">The phase names, and exactly what each status word tests. Edit the phases; the status words are computed and cannot be typed.</t>
  </si>
  <si>
    <t xml:space="preserve">PHASES</t>
  </si>
  <si>
    <t xml:space="preserve">WHAT EACH STATUS WORD TESTS</t>
  </si>
  <si>
    <t xml:space="preserve">The test, in order of precedence</t>
  </si>
  <si>
    <t xml:space="preserve">An actual date is recorded. Nothing else about the row matters after that.</t>
  </si>
  <si>
    <t xml:space="preserve">No actual date, and the forecast is on or before the baseline.</t>
  </si>
  <si>
    <t xml:space="preserve">Forecast is after the baseline but the milestone has not yet passed.</t>
  </si>
  <si>
    <t xml:space="preserve">The forecast or the baseline is behind the report date and there is no actual.</t>
  </si>
  <si>
    <t xml:space="preserve">No baseline, so there is nothing to be on track against.</t>
  </si>
  <si>
    <t xml:space="preserve">The status column on the Milestones sheet is a formula. There is no dropdown for it on purpose: a milestone chart where somebody types the status is a chart of opinions.</t>
  </si>
  <si>
    <t xml:space="preserve">PROJECT MILESTONE CHART     ·     NOTES &amp; ASSUMPTIONS</t>
  </si>
  <si>
    <t xml:space="preserve">WHICH SHEET ANSWERS WHICH QUESTION</t>
  </si>
  <si>
    <t xml:space="preserve">A milestone chart marks moments</t>
  </si>
  <si>
    <t xml:space="preserve">One row per milestone, with the baseline and the forecast marked on the same line. The gap between the two markers is the slippage. Use it with an owner or a board, who want to know whether the dates that were promised are still the dates.</t>
  </si>
  <si>
    <t xml:space="preserve">A Gantt chart shows spans</t>
  </si>
  <si>
    <t xml:space="preserve">The same milestones, drawn as the intervals between them, so the length of each stretch of work is visible. Use it with a delivery team, who want to know how long they have.</t>
  </si>
  <si>
    <t xml:space="preserve">Both sheets are drawn from the Milestones table</t>
  </si>
  <si>
    <t xml:space="preserve">There is nothing to color in and nothing to keep in step. Type a date once and both views redraw.</t>
  </si>
  <si>
    <t xml:space="preserve">This is not a construction program</t>
  </si>
  <si>
    <t xml:space="preserve">A milestone chart has no logic in it beyond the predecessor column, no resources and no critical path. It reports a schedule; it does not produce one. Where a contract requires a program in a particular form, this file does not satisfy it.</t>
  </si>
  <si>
    <t xml:space="preserve">It is not the project report either</t>
  </si>
  <si>
    <t xml:space="preserve">The milestone table in a monthly report is a summary of this. Mastt publishes a project report template for that, and keeping the dates here and reporting from them is what stops the two disagreeing.</t>
  </si>
  <si>
    <t xml:space="preserve">NOTES AND ASSUMPTIONS</t>
  </si>
  <si>
    <t xml:space="preserve">What the timeline assumes</t>
  </si>
  <si>
    <t xml:space="preserve">Forty-eight monthly columns from the project start date. A job longer than four years needs more columns; a job shorter than a year is better served by a weekly timeline, which means changing the month formula in row 4 of both chart sheets to add 7 days instead of a month.</t>
  </si>
  <si>
    <t xml:space="preserve">Dates are compared as dates, not as months</t>
  </si>
  <si>
    <t xml:space="preserve">The variance is in days, taken from the two dates you type. The columns are months only because that is what fits on a page - a milestone that moves eight days inside one month shows a variance of eight and no visible movement on the chart, and both are correct.</t>
  </si>
  <si>
    <t xml:space="preserve">Status is derived and cannot be overridden</t>
  </si>
  <si>
    <t xml:space="preserve">Achieved, on track, at risk, late or not set, in that order of precedence. The Lists sheet says exactly what each one tests. If you disagree with a status, change a date or change the test - do not type over the answer.</t>
  </si>
  <si>
    <t xml:space="preserve">The Gantt bars are intervals, not durations</t>
  </si>
  <si>
    <t xml:space="preserve">Each bar runs from the previous milestone to this one, which is the elapsed time between them. It is not an estimate of how long the work takes and it does not know about float, overlap or logic.</t>
  </si>
  <si>
    <t xml:space="preserve">The predecessor column is a note, not a link</t>
  </si>
  <si>
    <t xml:space="preserve">Nothing recalculates when a predecessor moves. It is there so a reader can see which slip caused which, and so you can check the chain by eye.</t>
  </si>
  <si>
    <t xml:space="preserve">Re-baseline deliberately or not at all</t>
  </si>
  <si>
    <t xml:space="preserve">The whole value of this file is that the baseline column does not move. If a formal re-baseline is approved, save the old version first.</t>
  </si>
</sst>
</file>

<file path=xl/styles.xml><?xml version="1.0" encoding="utf-8"?>
<styleSheet xmlns="http://schemas.openxmlformats.org/spreadsheetml/2006/main">
  <numFmts count="6">
    <numFmt numFmtId="164" formatCode="General"/>
    <numFmt numFmtId="165" formatCode="d\ mmm\ yyyy"/>
    <numFmt numFmtId="166" formatCode="\+0;\-0;\-"/>
    <numFmt numFmtId="167" formatCode="mmmmm"/>
    <numFmt numFmtId="168" formatCode="General"/>
    <numFmt numFmtId="169" formatCode="0"/>
  </numFmts>
  <fonts count="30">
    <font>
      <sz val="11"/>
      <color theme="1"/>
      <name val="Calibri"/>
      <family val="2"/>
      <charset val="1"/>
    </font>
    <font>
      <sz val="10"/>
      <name val="Arial"/>
      <family val="0"/>
    </font>
    <font>
      <sz val="10"/>
      <name val="Arial"/>
      <family val="0"/>
    </font>
    <font>
      <sz val="10"/>
      <name val="Arial"/>
      <family val="0"/>
    </font>
    <font>
      <b val="true"/>
      <sz val="13"/>
      <color rgb="FFFFFFFF"/>
      <name val="Inter"/>
      <family val="0"/>
      <charset val="1"/>
    </font>
    <font>
      <b val="true"/>
      <sz val="11"/>
      <color rgb="FFFFFFFF"/>
      <name val="Inter"/>
      <family val="0"/>
      <charset val="1"/>
    </font>
    <font>
      <i val="true"/>
      <sz val="9"/>
      <color rgb="FF8E98A2"/>
      <name val="Inter"/>
      <family val="0"/>
      <charset val="1"/>
    </font>
    <font>
      <b val="true"/>
      <sz val="9.5"/>
      <color rgb="FF1D3245"/>
      <name val="Inter"/>
      <family val="0"/>
      <charset val="1"/>
    </font>
    <font>
      <sz val="10"/>
      <color rgb="FF0D3C61"/>
      <name val="Inter"/>
      <family val="0"/>
      <charset val="1"/>
    </font>
    <font>
      <i val="true"/>
      <sz val="8.5"/>
      <color rgb="FF8E98A2"/>
      <name val="Inter"/>
      <family val="0"/>
      <charset val="1"/>
    </font>
    <font>
      <b val="true"/>
      <sz val="9.5"/>
      <color rgb="FF0D3C61"/>
      <name val="Inter"/>
      <family val="0"/>
      <charset val="1"/>
    </font>
    <font>
      <sz val="9"/>
      <color rgb="FF1D3245"/>
      <name val="Inter"/>
      <family val="0"/>
      <charset val="1"/>
    </font>
    <font>
      <sz val="9"/>
      <color rgb="FFEC6917"/>
      <name val="Inter"/>
      <family val="0"/>
      <charset val="1"/>
    </font>
    <font>
      <u val="single"/>
      <sz val="9.5"/>
      <color rgb="FF3480BC"/>
      <name val="Inter"/>
      <family val="0"/>
      <charset val="1"/>
    </font>
    <font>
      <b val="true"/>
      <sz val="9"/>
      <color rgb="FF0D3C61"/>
      <name val="Inter"/>
      <family val="0"/>
      <charset val="1"/>
    </font>
    <font>
      <b val="true"/>
      <sz val="10"/>
      <color rgb="FF1D3245"/>
      <name val="Inter"/>
      <family val="0"/>
      <charset val="1"/>
    </font>
    <font>
      <b val="true"/>
      <sz val="9"/>
      <color rgb="FF1D3245"/>
      <name val="Inter"/>
      <family val="0"/>
      <charset val="1"/>
    </font>
    <font>
      <sz val="10"/>
      <color rgb="FF1D3245"/>
      <name val="Inter"/>
      <family val="0"/>
      <charset val="1"/>
    </font>
    <font>
      <sz val="8"/>
      <color rgb="FF1D3245"/>
      <name val="Inter"/>
      <family val="0"/>
      <charset val="1"/>
    </font>
    <font>
      <b val="true"/>
      <sz val="7"/>
      <color rgb="FF0D3C61"/>
      <name val="Inter"/>
      <family val="0"/>
      <charset val="1"/>
    </font>
    <font>
      <b val="true"/>
      <sz val="7"/>
      <color rgb="FF8E98A2"/>
      <name val="Inter"/>
      <family val="0"/>
      <charset val="1"/>
    </font>
    <font>
      <sz val="8"/>
      <color rgb="FF8E98A2"/>
      <name val="Inter"/>
      <family val="0"/>
      <charset val="1"/>
    </font>
    <font>
      <b val="true"/>
      <sz val="8.5"/>
      <color rgb="FF1D3245"/>
      <name val="Inter"/>
      <family val="0"/>
      <charset val="1"/>
    </font>
    <font>
      <sz val="8.5"/>
      <color rgb="FF1D3245"/>
      <name val="Inter"/>
      <family val="0"/>
      <charset val="1"/>
    </font>
    <font>
      <b val="true"/>
      <sz val="12"/>
      <color rgb="FF1D3245"/>
      <name val="Inter"/>
      <family val="0"/>
      <charset val="1"/>
    </font>
    <font>
      <b val="true"/>
      <sz val="8"/>
      <color rgb="FF8E98A2"/>
      <name val="Inter"/>
      <family val="0"/>
      <charset val="1"/>
    </font>
    <font>
      <b val="true"/>
      <sz val="22"/>
      <color rgb="FF1D3245"/>
      <name val="Inter"/>
      <family val="0"/>
      <charset val="1"/>
    </font>
    <font>
      <i val="true"/>
      <sz val="8"/>
      <color rgb="FF8E98A2"/>
      <name val="Inter"/>
      <family val="0"/>
      <charset val="1"/>
    </font>
    <font>
      <sz val="9"/>
      <color rgb="FF0D3C61"/>
      <name val="Inter"/>
      <family val="0"/>
      <charset val="1"/>
    </font>
    <font>
      <sz val="9.5"/>
      <color rgb="FF1D3245"/>
      <name val="Inter"/>
      <family val="0"/>
      <charset val="1"/>
    </font>
  </fonts>
  <fills count="16">
    <fill>
      <patternFill patternType="none"/>
    </fill>
    <fill>
      <patternFill patternType="gray125"/>
    </fill>
    <fill>
      <patternFill patternType="solid">
        <fgColor rgb="FF1D3245"/>
        <bgColor rgb="FF0D3C61"/>
      </patternFill>
    </fill>
    <fill>
      <patternFill patternType="solid">
        <fgColor rgb="FF3480BC"/>
        <bgColor rgb="FF0B79D0"/>
      </patternFill>
    </fill>
    <fill>
      <patternFill patternType="solid">
        <fgColor rgb="FF0D3C61"/>
        <bgColor rgb="FF1D3245"/>
      </patternFill>
    </fill>
    <fill>
      <patternFill patternType="solid">
        <fgColor rgb="FFE3F0FA"/>
        <bgColor rgb="FFDCE9F4"/>
      </patternFill>
    </fill>
    <fill>
      <patternFill patternType="solid">
        <fgColor rgb="FFFFF4E0"/>
        <bgColor rgb="FFFDEBE9"/>
      </patternFill>
    </fill>
    <fill>
      <patternFill patternType="solid">
        <fgColor rgb="FFDCE9F4"/>
        <bgColor rgb="FFE3F0FA"/>
      </patternFill>
    </fill>
    <fill>
      <patternFill patternType="solid">
        <fgColor rgb="FFF6F9FC"/>
        <bgColor rgb="FFF5F5F5"/>
      </patternFill>
    </fill>
    <fill>
      <patternFill patternType="solid">
        <fgColor rgb="FF4CAF50"/>
        <bgColor rgb="FF8E98A2"/>
      </patternFill>
    </fill>
    <fill>
      <patternFill patternType="solid">
        <fgColor rgb="FFEC6917"/>
        <bgColor rgb="FFFF9900"/>
      </patternFill>
    </fill>
    <fill>
      <patternFill patternType="solid">
        <fgColor rgb="FFEEEEEE"/>
        <bgColor rgb="FFE8F5E9"/>
      </patternFill>
    </fill>
    <fill>
      <patternFill patternType="solid">
        <fgColor rgb="FF64B6F7"/>
        <bgColor rgb="FF33CCCC"/>
      </patternFill>
    </fill>
    <fill>
      <patternFill patternType="solid">
        <fgColor rgb="FFFFB547"/>
        <bgColor rgb="FFFF9900"/>
      </patternFill>
    </fill>
    <fill>
      <patternFill patternType="solid">
        <fgColor rgb="FFF5F5F5"/>
        <bgColor rgb="FFF6F9FC"/>
      </patternFill>
    </fill>
    <fill>
      <patternFill patternType="solid">
        <fgColor rgb="FF8E98A2"/>
        <bgColor rgb="FF808080"/>
      </patternFill>
    </fill>
  </fills>
  <borders count="3">
    <border diagonalUp="false" diagonalDown="false">
      <left/>
      <right/>
      <top/>
      <bottom/>
      <diagonal/>
    </border>
    <border diagonalUp="false" diagonalDown="false">
      <left style="thin">
        <color rgb="FFE0E0E0"/>
      </left>
      <right style="thin">
        <color rgb="FFE0E0E0"/>
      </right>
      <top style="thin">
        <color rgb="FFE0E0E0"/>
      </top>
      <bottom style="thin">
        <color rgb="FFE0E0E0"/>
      </bottom>
      <diagonal/>
    </border>
    <border diagonalUp="false" diagonalDown="false">
      <left style="thin">
        <color rgb="FFE0E0E0"/>
      </left>
      <right style="thin">
        <color rgb="FFE0E0E0"/>
      </right>
      <top style="thin">
        <color rgb="FFE0E0E0"/>
      </top>
      <bottom style="medium">
        <color rgb="FF3480BC"/>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54">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2" borderId="0" xfId="0" applyFont="true" applyBorder="true" applyAlignment="true" applyProtection="false">
      <alignment horizontal="left" vertical="center" textRotation="0" wrapText="false" indent="15" shrinkToFit="false"/>
      <protection locked="true" hidden="false"/>
    </xf>
    <xf numFmtId="164" fontId="5" fillId="3" borderId="0" xfId="0" applyFont="true" applyBorder="true" applyAlignment="true" applyProtection="false">
      <alignment horizontal="left" vertical="center" textRotation="0" wrapText="false" indent="1" shrinkToFit="false"/>
      <protection locked="true" hidden="false"/>
    </xf>
    <xf numFmtId="164" fontId="6" fillId="0" borderId="0" xfId="0" applyFont="true" applyBorder="true" applyAlignment="true" applyProtection="false">
      <alignment horizontal="left" vertical="top" textRotation="0" wrapText="true" indent="1" shrinkToFit="false"/>
      <protection locked="true" hidden="false"/>
    </xf>
    <xf numFmtId="164" fontId="5" fillId="4" borderId="0" xfId="0" applyFont="true" applyBorder="true" applyAlignment="true" applyProtection="false">
      <alignment horizontal="left" vertical="center" textRotation="0" wrapText="false" indent="1" shrinkToFit="false"/>
      <protection locked="true" hidden="false"/>
    </xf>
    <xf numFmtId="164" fontId="7" fillId="0" borderId="0" xfId="0" applyFont="true" applyBorder="false" applyAlignment="true" applyProtection="false">
      <alignment horizontal="left" vertical="center" textRotation="0" wrapText="false" indent="1" shrinkToFit="false"/>
      <protection locked="true" hidden="false"/>
    </xf>
    <xf numFmtId="164" fontId="8" fillId="5" borderId="1" xfId="0" applyFont="true" applyBorder="true" applyAlignment="true" applyProtection="true">
      <alignment horizontal="left" vertical="center" textRotation="0" wrapText="false" indent="1" shrinkToFit="false"/>
      <protection locked="false" hidden="false"/>
    </xf>
    <xf numFmtId="164" fontId="9" fillId="0" borderId="0" xfId="0" applyFont="true" applyBorder="true" applyAlignment="true" applyProtection="false">
      <alignment horizontal="left" vertical="top" textRotation="0" wrapText="true" indent="1" shrinkToFit="false"/>
      <protection locked="true" hidden="false"/>
    </xf>
    <xf numFmtId="165" fontId="8" fillId="5" borderId="1" xfId="0" applyFont="true" applyBorder="true" applyAlignment="true" applyProtection="true">
      <alignment horizontal="left" vertical="center" textRotation="0" wrapText="false" indent="1" shrinkToFit="false"/>
      <protection locked="false" hidden="false"/>
    </xf>
    <xf numFmtId="164" fontId="10" fillId="0" borderId="0" xfId="0" applyFont="true" applyBorder="false" applyAlignment="true" applyProtection="false">
      <alignment horizontal="left" vertical="top" textRotation="0" wrapText="true" indent="1" shrinkToFit="false"/>
      <protection locked="true" hidden="false"/>
    </xf>
    <xf numFmtId="164" fontId="11" fillId="0" borderId="0" xfId="0" applyFont="true" applyBorder="true" applyAlignment="true" applyProtection="false">
      <alignment horizontal="left" vertical="top" textRotation="0" wrapText="true" indent="1" shrinkToFit="false"/>
      <protection locked="true" hidden="false"/>
    </xf>
    <xf numFmtId="164" fontId="12" fillId="6" borderId="0" xfId="0" applyFont="true" applyBorder="true" applyAlignment="true" applyProtection="false">
      <alignment horizontal="left" vertical="top" textRotation="0" wrapText="true" indent="1" shrinkToFit="false"/>
      <protection locked="true" hidden="false"/>
    </xf>
    <xf numFmtId="164" fontId="13" fillId="0" borderId="0" xfId="0" applyFont="true" applyBorder="true" applyAlignment="true" applyProtection="false">
      <alignment horizontal="right" vertical="center" textRotation="0" wrapText="false" indent="0" shrinkToFit="false"/>
      <protection locked="true" hidden="false"/>
    </xf>
    <xf numFmtId="164" fontId="7" fillId="0" borderId="0" xfId="0" applyFont="true" applyBorder="true" applyAlignment="true" applyProtection="false">
      <alignment horizontal="left" vertical="center" textRotation="0" wrapText="false" indent="1" shrinkToFit="false"/>
      <protection locked="true" hidden="false"/>
    </xf>
    <xf numFmtId="164" fontId="14" fillId="7" borderId="2" xfId="0" applyFont="true" applyBorder="true" applyAlignment="true" applyProtection="false">
      <alignment horizontal="center" vertical="center" textRotation="0" wrapText="true" indent="0" shrinkToFit="false"/>
      <protection locked="true" hidden="false"/>
    </xf>
    <xf numFmtId="164" fontId="14" fillId="0" borderId="0" xfId="0" applyFont="true" applyBorder="false" applyAlignment="true" applyProtection="false">
      <alignment horizontal="center" vertical="center" textRotation="0" wrapText="false" indent="0" shrinkToFit="false"/>
      <protection locked="true" hidden="false"/>
    </xf>
    <xf numFmtId="164" fontId="8" fillId="5" borderId="1" xfId="0" applyFont="true" applyBorder="true" applyAlignment="true" applyProtection="true">
      <alignment horizontal="left" vertical="center" textRotation="0" wrapText="true" indent="1" shrinkToFit="false"/>
      <protection locked="false" hidden="false"/>
    </xf>
    <xf numFmtId="165" fontId="8" fillId="5" borderId="1" xfId="0" applyFont="true" applyBorder="true" applyAlignment="true" applyProtection="true">
      <alignment horizontal="center" vertical="center" textRotation="0" wrapText="false" indent="1" shrinkToFit="false"/>
      <protection locked="false" hidden="false"/>
    </xf>
    <xf numFmtId="166" fontId="15" fillId="8" borderId="1" xfId="0" applyFont="true" applyBorder="true" applyAlignment="true" applyProtection="false">
      <alignment horizontal="center" vertical="center" textRotation="0" wrapText="false" indent="1" shrinkToFit="false"/>
      <protection locked="true" hidden="false"/>
    </xf>
    <xf numFmtId="164" fontId="16" fillId="8" borderId="1" xfId="0" applyFont="true" applyBorder="true" applyAlignment="true" applyProtection="false">
      <alignment horizontal="center" vertical="center" textRotation="0" wrapText="false" indent="1" shrinkToFit="false"/>
      <protection locked="true" hidden="false"/>
    </xf>
    <xf numFmtId="164" fontId="9" fillId="8" borderId="1" xfId="0" applyFont="true" applyBorder="true" applyAlignment="true" applyProtection="false">
      <alignment horizontal="left" vertical="center" textRotation="0" wrapText="true" indent="1" shrinkToFit="false"/>
      <protection locked="true" hidden="false"/>
    </xf>
    <xf numFmtId="165" fontId="17" fillId="8" borderId="1" xfId="0" applyFont="true" applyBorder="true" applyAlignment="true" applyProtection="false">
      <alignment horizontal="left" vertical="center" textRotation="0" wrapText="false" indent="1" shrinkToFit="false"/>
      <protection locked="true" hidden="false"/>
    </xf>
    <xf numFmtId="164" fontId="18" fillId="0" borderId="0" xfId="0" applyFont="true" applyBorder="false" applyAlignment="false" applyProtection="false">
      <alignment horizontal="general" vertical="bottom" textRotation="0" wrapText="false" indent="0" shrinkToFit="false"/>
      <protection locked="true" hidden="false"/>
    </xf>
    <xf numFmtId="164" fontId="14" fillId="7" borderId="0" xfId="0" applyFont="true" applyBorder="false" applyAlignment="true" applyProtection="false">
      <alignment horizontal="left" vertical="center" textRotation="0" wrapText="false" indent="1" shrinkToFit="false"/>
      <protection locked="true" hidden="false"/>
    </xf>
    <xf numFmtId="164" fontId="14" fillId="7" borderId="0" xfId="0" applyFont="true" applyBorder="false" applyAlignment="true" applyProtection="false">
      <alignment horizontal="center" vertical="center" textRotation="0" wrapText="false" indent="0" shrinkToFit="false"/>
      <protection locked="true" hidden="false"/>
    </xf>
    <xf numFmtId="167" fontId="19" fillId="7" borderId="0" xfId="0" applyFont="true" applyBorder="false" applyAlignment="true" applyProtection="false">
      <alignment horizontal="center" vertical="center" textRotation="0" wrapText="false" indent="0" shrinkToFit="false"/>
      <protection locked="true" hidden="false"/>
    </xf>
    <xf numFmtId="165" fontId="0" fillId="0" borderId="0" xfId="0" applyFont="false" applyBorder="false" applyAlignment="false" applyProtection="false">
      <alignment horizontal="general" vertical="bottom" textRotation="0" wrapText="false" indent="0" shrinkToFit="false"/>
      <protection locked="true" hidden="false"/>
    </xf>
    <xf numFmtId="164" fontId="20" fillId="0" borderId="0" xfId="0" applyFont="true" applyBorder="false" applyAlignment="true" applyProtection="false">
      <alignment horizontal="center" vertical="center" textRotation="0" wrapText="false" indent="0" shrinkToFit="false"/>
      <protection locked="true" hidden="false"/>
    </xf>
    <xf numFmtId="168" fontId="21" fillId="8" borderId="1" xfId="0" applyFont="true" applyBorder="true" applyAlignment="true" applyProtection="false">
      <alignment horizontal="center" vertical="center" textRotation="0" wrapText="false" indent="1" shrinkToFit="false"/>
      <protection locked="true" hidden="false"/>
    </xf>
    <xf numFmtId="164" fontId="11" fillId="8" borderId="1" xfId="0" applyFont="true" applyBorder="true" applyAlignment="true" applyProtection="false">
      <alignment horizontal="left" vertical="center" textRotation="0" wrapText="false" indent="1" shrinkToFit="false"/>
      <protection locked="true" hidden="false"/>
    </xf>
    <xf numFmtId="164" fontId="22" fillId="8" borderId="1" xfId="0" applyFont="true" applyBorder="true" applyAlignment="true" applyProtection="false">
      <alignment horizontal="center" vertical="center" textRotation="0" wrapText="false" indent="1" shrinkToFit="false"/>
      <protection locked="true" hidden="false"/>
    </xf>
    <xf numFmtId="166" fontId="23" fillId="8" borderId="1" xfId="0" applyFont="true" applyBorder="true" applyAlignment="true" applyProtection="false">
      <alignment horizontal="center" vertical="center" textRotation="0" wrapText="false" indent="1" shrinkToFit="false"/>
      <protection locked="true" hidden="false"/>
    </xf>
    <xf numFmtId="164" fontId="0" fillId="0" borderId="1" xfId="0" applyFont="false" applyBorder="true" applyAlignment="false" applyProtection="false">
      <alignment horizontal="general" vertical="bottom" textRotation="0" wrapText="false" indent="0" shrinkToFit="false"/>
      <protection locked="true" hidden="false"/>
    </xf>
    <xf numFmtId="164" fontId="0" fillId="5" borderId="1" xfId="0" applyFont="false" applyBorder="true" applyAlignment="false" applyProtection="false">
      <alignment horizontal="general" vertical="bottom" textRotation="0" wrapText="false" indent="0" shrinkToFit="false"/>
      <protection locked="true" hidden="false"/>
    </xf>
    <xf numFmtId="164" fontId="14" fillId="0" borderId="0" xfId="0" applyFont="true" applyBorder="false" applyAlignment="true" applyProtection="false">
      <alignment horizontal="left" vertical="center" textRotation="0" wrapText="false" indent="1" shrinkToFit="false"/>
      <protection locked="true" hidden="false"/>
    </xf>
    <xf numFmtId="164" fontId="11" fillId="0" borderId="0" xfId="0" applyFont="true" applyBorder="true" applyAlignment="true" applyProtection="false">
      <alignment horizontal="left" vertical="center" textRotation="0" wrapText="false" indent="1" shrinkToFit="false"/>
      <protection locked="true" hidden="false"/>
    </xf>
    <xf numFmtId="164" fontId="0" fillId="9" borderId="1" xfId="0" applyFont="false" applyBorder="true" applyAlignment="false" applyProtection="false">
      <alignment horizontal="general" vertical="bottom" textRotation="0" wrapText="false" indent="0" shrinkToFit="false"/>
      <protection locked="true" hidden="false"/>
    </xf>
    <xf numFmtId="164" fontId="0" fillId="4" borderId="1" xfId="0" applyFont="false" applyBorder="true" applyAlignment="false" applyProtection="false">
      <alignment horizontal="general" vertical="bottom" textRotation="0" wrapText="false" indent="0" shrinkToFit="false"/>
      <protection locked="true" hidden="false"/>
    </xf>
    <xf numFmtId="164" fontId="0" fillId="10" borderId="1" xfId="0" applyFont="false" applyBorder="true" applyAlignment="false" applyProtection="false">
      <alignment horizontal="general" vertical="bottom" textRotation="0" wrapText="false" indent="0" shrinkToFit="false"/>
      <protection locked="true" hidden="false"/>
    </xf>
    <xf numFmtId="164" fontId="0" fillId="11" borderId="1" xfId="0" applyFont="false" applyBorder="true" applyAlignment="false" applyProtection="false">
      <alignment horizontal="general" vertical="bottom" textRotation="0" wrapText="false" indent="0" shrinkToFit="false"/>
      <protection locked="true" hidden="false"/>
    </xf>
    <xf numFmtId="164" fontId="0" fillId="12" borderId="1" xfId="0" applyFont="false" applyBorder="true" applyAlignment="false" applyProtection="false">
      <alignment horizontal="general" vertical="bottom" textRotation="0" wrapText="false" indent="0" shrinkToFit="false"/>
      <protection locked="true" hidden="false"/>
    </xf>
    <xf numFmtId="164" fontId="0" fillId="13" borderId="1" xfId="0" applyFont="false" applyBorder="true" applyAlignment="false" applyProtection="false">
      <alignment horizontal="general" vertical="bottom" textRotation="0" wrapText="false" indent="0" shrinkToFit="false"/>
      <protection locked="true" hidden="false"/>
    </xf>
    <xf numFmtId="164" fontId="24" fillId="0" borderId="0" xfId="0" applyFont="true" applyBorder="true" applyAlignment="true" applyProtection="false">
      <alignment horizontal="left" vertical="center" textRotation="0" wrapText="false" indent="1" shrinkToFit="false"/>
      <protection locked="true" hidden="false"/>
    </xf>
    <xf numFmtId="164" fontId="25" fillId="14" borderId="0" xfId="0" applyFont="true" applyBorder="true" applyAlignment="true" applyProtection="false">
      <alignment horizontal="center" vertical="bottom" textRotation="0" wrapText="false" indent="0" shrinkToFit="false"/>
      <protection locked="true" hidden="false"/>
    </xf>
    <xf numFmtId="169" fontId="26" fillId="14" borderId="0" xfId="0" applyFont="true" applyBorder="true" applyAlignment="true" applyProtection="false">
      <alignment horizontal="center" vertical="center" textRotation="0" wrapText="false" indent="0" shrinkToFit="false"/>
      <protection locked="true" hidden="false"/>
    </xf>
    <xf numFmtId="164" fontId="27" fillId="14" borderId="0" xfId="0" applyFont="true" applyBorder="true" applyAlignment="true" applyProtection="false">
      <alignment horizontal="center" vertical="top" textRotation="0" wrapText="true" indent="0" shrinkToFit="false"/>
      <protection locked="true" hidden="false"/>
    </xf>
    <xf numFmtId="168" fontId="15" fillId="8" borderId="1" xfId="0" applyFont="true" applyBorder="true" applyAlignment="true" applyProtection="false">
      <alignment horizontal="center" vertical="center" textRotation="0" wrapText="false" indent="1" shrinkToFit="false"/>
      <protection locked="true" hidden="false"/>
    </xf>
    <xf numFmtId="164" fontId="28" fillId="8" borderId="1" xfId="0" applyFont="true" applyBorder="true" applyAlignment="true" applyProtection="false">
      <alignment horizontal="left" vertical="center" textRotation="0" wrapText="false" indent="0" shrinkToFit="false"/>
      <protection locked="true" hidden="false"/>
    </xf>
    <xf numFmtId="165" fontId="17" fillId="8" borderId="1" xfId="0" applyFont="true" applyBorder="true" applyAlignment="true" applyProtection="false">
      <alignment horizontal="center" vertical="center" textRotation="0" wrapText="false" indent="1" shrinkToFit="false"/>
      <protection locked="true" hidden="false"/>
    </xf>
    <xf numFmtId="164" fontId="5" fillId="15" borderId="0" xfId="0" applyFont="true" applyBorder="true" applyAlignment="true" applyProtection="false">
      <alignment horizontal="left" vertical="center" textRotation="0" wrapText="false" indent="1" shrinkToFit="false"/>
      <protection locked="true" hidden="false"/>
    </xf>
    <xf numFmtId="164" fontId="29" fillId="5" borderId="1" xfId="0" applyFont="true" applyBorder="true" applyAlignment="true" applyProtection="true">
      <alignment horizontal="left" vertical="center" textRotation="0" wrapText="false" indent="1" shrinkToFit="false"/>
      <protection locked="false" hidden="false"/>
    </xf>
    <xf numFmtId="164" fontId="10" fillId="0" borderId="0" xfId="0" applyFont="true" applyBorder="false" applyAlignment="true" applyProtection="false">
      <alignment horizontal="left" vertical="center" textRotation="0" wrapText="false" indent="1" shrinkToFit="false"/>
      <protection locked="true" hidden="false"/>
    </xf>
    <xf numFmtId="164" fontId="11" fillId="0" borderId="0" xfId="0" applyFont="true" applyBorder="false" applyAlignment="true" applyProtection="false">
      <alignment horizontal="left" vertical="center" textRotation="0" wrapText="true" indent="1" shrinkToFit="false"/>
      <protection locked="true" hidden="false"/>
    </xf>
    <xf numFmtId="164" fontId="11" fillId="0" borderId="0" xfId="0" applyFont="true" applyBorder="false" applyAlignment="true" applyProtection="false">
      <alignment horizontal="left" vertical="top" textRotation="0" wrapText="true" indent="1"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dxfs count="15">
    <dxf>
      <fill>
        <patternFill>
          <bgColor rgb="FFFFF4E0"/>
        </patternFill>
      </fill>
    </dxf>
    <dxf>
      <font>
        <name val="Inter"/>
        <charset val="1"/>
        <family val="0"/>
        <b val="1"/>
        <color rgb="FFE31B0C"/>
        <sz val="9"/>
      </font>
      <fill>
        <patternFill>
          <bgColor rgb="FFFDEBE9"/>
        </patternFill>
      </fill>
    </dxf>
    <dxf>
      <font>
        <name val="Inter"/>
        <charset val="1"/>
        <family val="0"/>
        <b val="1"/>
        <color rgb="FFEC6917"/>
        <sz val="9"/>
      </font>
      <fill>
        <patternFill>
          <bgColor rgb="FFFFF4E0"/>
        </patternFill>
      </fill>
    </dxf>
    <dxf>
      <font>
        <name val="Inter"/>
        <charset val="1"/>
        <family val="0"/>
        <b val="1"/>
        <color rgb="FF4CAF50"/>
        <sz val="9"/>
      </font>
      <fill>
        <patternFill>
          <bgColor rgb="FFE8F5E9"/>
        </patternFill>
      </fill>
    </dxf>
    <dxf>
      <font>
        <name val="Inter"/>
        <charset val="1"/>
        <family val="0"/>
        <b val="1"/>
        <color rgb="FF0B79D0"/>
        <sz val="9"/>
      </font>
      <fill>
        <patternFill>
          <bgColor rgb="FFE3F0FA"/>
        </patternFill>
      </fill>
    </dxf>
    <dxf>
      <fill>
        <patternFill>
          <bgColor rgb="FF4CAF50"/>
        </patternFill>
      </fill>
    </dxf>
    <dxf>
      <fill>
        <patternFill>
          <bgColor rgb="FFEC6917"/>
        </patternFill>
      </fill>
    </dxf>
    <dxf>
      <fill>
        <patternFill>
          <bgColor rgb="FF0D3C61"/>
        </patternFill>
      </fill>
    </dxf>
    <dxf>
      <fill>
        <patternFill>
          <bgColor rgb="FFE3F0FA"/>
        </patternFill>
      </fill>
    </dxf>
    <dxf>
      <fill>
        <patternFill>
          <bgColor rgb="FFEEEEEE"/>
        </patternFill>
      </fill>
    </dxf>
    <dxf>
      <fill>
        <patternFill>
          <bgColor rgb="FFFFB547"/>
        </patternFill>
      </fill>
    </dxf>
    <dxf>
      <fill>
        <patternFill>
          <bgColor rgb="FF64B6F7"/>
        </patternFill>
      </fill>
    </dxf>
    <dxf>
      <fill>
        <patternFill>
          <bgColor rgb="FFFDEBE9"/>
        </patternFill>
      </fill>
    </dxf>
    <dxf>
      <fill>
        <patternFill>
          <bgColor rgb="FFE8F5E9"/>
        </patternFill>
      </fill>
    </dxf>
    <dxf>
      <fill>
        <patternFill>
          <bgColor rgb="FFF5F5F5"/>
        </patternFill>
      </fill>
    </dxf>
  </dxfs>
  <colors>
    <indexedColors>
      <rgbColor rgb="FF000000"/>
      <rgbColor rgb="FFFFFFFF"/>
      <rgbColor rgb="FFE31B0C"/>
      <rgbColor rgb="FF00FF00"/>
      <rgbColor rgb="FF0000FF"/>
      <rgbColor rgb="FFFFFF00"/>
      <rgbColor rgb="FFFF00FF"/>
      <rgbColor rgb="FF00FFFF"/>
      <rgbColor rgb="FF800000"/>
      <rgbColor rgb="FF008000"/>
      <rgbColor rgb="FF000080"/>
      <rgbColor rgb="FF808000"/>
      <rgbColor rgb="FF800080"/>
      <rgbColor rgb="FF008080"/>
      <rgbColor rgb="FFF5F5F5"/>
      <rgbColor rgb="FF808080"/>
      <rgbColor rgb="FF9999FF"/>
      <rgbColor rgb="FF993366"/>
      <rgbColor rgb="FFFFF4E0"/>
      <rgbColor rgb="FFE3F0FA"/>
      <rgbColor rgb="FF660066"/>
      <rgbColor rgb="FFFF8080"/>
      <rgbColor rgb="FF0B79D0"/>
      <rgbColor rgb="FFE0E0E0"/>
      <rgbColor rgb="FF000080"/>
      <rgbColor rgb="FFFF00FF"/>
      <rgbColor rgb="FFFFFF00"/>
      <rgbColor rgb="FF00FFFF"/>
      <rgbColor rgb="FF800080"/>
      <rgbColor rgb="FF800000"/>
      <rgbColor rgb="FF008080"/>
      <rgbColor rgb="FF0000FF"/>
      <rgbColor rgb="FF00CCFF"/>
      <rgbColor rgb="FFE8F5E9"/>
      <rgbColor rgb="FFDCE9F4"/>
      <rgbColor rgb="FFFDEBE9"/>
      <rgbColor rgb="FF64B6F7"/>
      <rgbColor rgb="FFF6F9FC"/>
      <rgbColor rgb="FFCC99FF"/>
      <rgbColor rgb="FFEEEEEE"/>
      <rgbColor rgb="FF3480BC"/>
      <rgbColor rgb="FF33CCCC"/>
      <rgbColor rgb="FF99CC00"/>
      <rgbColor rgb="FFFFB547"/>
      <rgbColor rgb="FFFF9900"/>
      <rgbColor rgb="FFEC6917"/>
      <rgbColor rgb="FF666699"/>
      <rgbColor rgb="FF8E98A2"/>
      <rgbColor rgb="FF0D3C61"/>
      <rgbColor rgb="FF4CAF50"/>
      <rgbColor rgb="FF003300"/>
      <rgbColor rgb="FF333300"/>
      <rgbColor rgb="FF993300"/>
      <rgbColor rgb="FF993366"/>
      <rgbColor rgb="FF333399"/>
      <rgbColor rgb="FF1D3245"/>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worksheet" Target="worksheets/sheet5.xml"/><Relationship Id="rId8" Type="http://schemas.openxmlformats.org/officeDocument/2006/relationships/worksheet" Target="worksheets/sheet6.xml"/><Relationship Id="rId9" Type="http://schemas.openxmlformats.org/officeDocument/2006/relationships/worksheet" Target="worksheets/sheet7.xml"/><Relationship Id="rId10" Type="http://schemas.openxmlformats.org/officeDocument/2006/relationships/sharedStrings" Target="sharedStrings.xml"/>
</Relationships>
</file>

<file path=xl/drawings/_rels/drawing1.xml.rels><?xml version="1.0" encoding="UTF-8"?>
<Relationships xmlns="http://schemas.openxmlformats.org/package/2006/relationships"><Relationship Id="rId1" Type="http://schemas.openxmlformats.org/officeDocument/2006/relationships/image" Target="../media/image1.png"/>
<Relationship Id="rId2" Type="http://schemas.openxmlformats.org/officeDocument/2006/relationships/hyperlink" Target="https://www.mastt.com/" TargetMode="External"/></Relationships>
</file>

<file path=xl/drawings/_rels/drawing2.xml.rels><?xml version="1.0" encoding="UTF-8"?>
<Relationships xmlns="http://schemas.openxmlformats.org/package/2006/relationships"><Relationship Id="rId1" Type="http://schemas.openxmlformats.org/officeDocument/2006/relationships/image" Target="../media/image1.png"/>
<Relationship Id="rId2" Type="http://schemas.openxmlformats.org/officeDocument/2006/relationships/hyperlink" Target="https://www.mastt.com/" TargetMode="External"/></Relationships>
</file>

<file path=xl/drawings/_rels/drawing3.xml.rels><?xml version="1.0" encoding="UTF-8"?>
<Relationships xmlns="http://schemas.openxmlformats.org/package/2006/relationships"><Relationship Id="rId1" Type="http://schemas.openxmlformats.org/officeDocument/2006/relationships/image" Target="../media/image1.png"/>
<Relationship Id="rId2" Type="http://schemas.openxmlformats.org/officeDocument/2006/relationships/hyperlink" Target="https://www.mastt.com/" TargetMode="External"/></Relationships>
</file>

<file path=xl/drawings/_rels/drawing4.xml.rels><?xml version="1.0" encoding="UTF-8"?>
<Relationships xmlns="http://schemas.openxmlformats.org/package/2006/relationships"><Relationship Id="rId1" Type="http://schemas.openxmlformats.org/officeDocument/2006/relationships/image" Target="../media/image1.png"/>
<Relationship Id="rId2" Type="http://schemas.openxmlformats.org/officeDocument/2006/relationships/hyperlink" Target="https://www.mastt.com/" TargetMode="External"/></Relationships>
</file>

<file path=xl/drawings/_rels/drawing5.xml.rels><?xml version="1.0" encoding="UTF-8"?>
<Relationships xmlns="http://schemas.openxmlformats.org/package/2006/relationships"><Relationship Id="rId1" Type="http://schemas.openxmlformats.org/officeDocument/2006/relationships/image" Target="../media/image1.png"/>
<Relationship Id="rId2" Type="http://schemas.openxmlformats.org/officeDocument/2006/relationships/hyperlink" Target="https://www.mastt.com/" TargetMode="External"/></Relationships>
</file>

<file path=xl/drawings/_rels/drawing6.xml.rels><?xml version="1.0" encoding="UTF-8"?>
<Relationships xmlns="http://schemas.openxmlformats.org/package/2006/relationships"><Relationship Id="rId1" Type="http://schemas.openxmlformats.org/officeDocument/2006/relationships/image" Target="../media/image1.png"/>
<Relationship Id="rId2" Type="http://schemas.openxmlformats.org/officeDocument/2006/relationships/hyperlink" Target="https://www.mastt.com/" TargetMode="External"/></Relationships>
</file>

<file path=xl/drawings/_rels/drawing7.xml.rels><?xml version="1.0" encoding="UTF-8"?>
<Relationships xmlns="http://schemas.openxmlformats.org/package/2006/relationships"><Relationship Id="rId1" Type="http://schemas.openxmlformats.org/officeDocument/2006/relationships/image" Target="../media/image1.png"/>
<Relationship Id="rId2" Type="http://schemas.openxmlformats.org/officeDocument/2006/relationships/hyperlink" Target="https://www.mastt.com/" TargetMode="External"/></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oneCell">
    <xdr:from>
      <xdr:col>1</xdr:col>
      <xdr:colOff>76320</xdr:colOff>
      <xdr:row>0</xdr:row>
      <xdr:rowOff>57240</xdr:rowOff>
    </xdr:from>
    <xdr:to>
      <xdr:col>1</xdr:col>
      <xdr:colOff>952200</xdr:colOff>
      <xdr:row>0</xdr:row>
      <xdr:rowOff>313920</xdr:rowOff>
    </xdr:to>
    <xdr:pic>
      <xdr:nvPicPr>
        <xdr:cNvPr id="0" name="Image 1" descr="Picture">
          <a:hlinkClick xmlns:a="http://schemas.openxmlformats.org/drawingml/2006/main" xmlns:r="http://schemas.openxmlformats.org/officeDocument/2006/relationships" r:id="rId2" tooltip="mastt.com"/>
        </xdr:cNvPr>
        <xdr:cNvPicPr/>
      </xdr:nvPicPr>
      <xdr:blipFill>
        <a:blip r:embed="rId1"/>
        <a:stretch/>
      </xdr:blipFill>
      <xdr:spPr>
        <a:xfrm>
          <a:off x="231120" y="57240"/>
          <a:ext cx="875880" cy="256680"/>
        </a:xfrm>
        <a:prstGeom prst="rect">
          <a:avLst/>
        </a:prstGeom>
        <a:ln w="0">
          <a:noFill/>
        </a:ln>
      </xdr:spPr>
    </xdr:pic>
    <xdr:clientData/>
  </xdr:twoCellAnchor>
</xdr:wsDr>
</file>

<file path=xl/drawings/drawing2.xml><?xml version="1.0" encoding="utf-8"?>
<xdr:wsDr xmlns:xdr="http://schemas.openxmlformats.org/drawingml/2006/spreadsheetDrawing" xmlns:a="http://schemas.openxmlformats.org/drawingml/2006/main" xmlns:r="http://schemas.openxmlformats.org/officeDocument/2006/relationships">
  <xdr:twoCellAnchor editAs="oneCell">
    <xdr:from>
      <xdr:col>1</xdr:col>
      <xdr:colOff>76320</xdr:colOff>
      <xdr:row>0</xdr:row>
      <xdr:rowOff>57240</xdr:rowOff>
    </xdr:from>
    <xdr:to>
      <xdr:col>2</xdr:col>
      <xdr:colOff>599760</xdr:colOff>
      <xdr:row>0</xdr:row>
      <xdr:rowOff>313920</xdr:rowOff>
    </xdr:to>
    <xdr:pic>
      <xdr:nvPicPr>
        <xdr:cNvPr id="1" name="Image 1" descr="Picture">
          <a:hlinkClick xmlns:a="http://schemas.openxmlformats.org/drawingml/2006/main" xmlns:r="http://schemas.openxmlformats.org/officeDocument/2006/relationships" r:id="rId2" tooltip="mastt.com"/>
        </xdr:cNvPr>
        <xdr:cNvPicPr/>
      </xdr:nvPicPr>
      <xdr:blipFill>
        <a:blip r:embed="rId1"/>
        <a:stretch/>
      </xdr:blipFill>
      <xdr:spPr>
        <a:xfrm>
          <a:off x="231120" y="57240"/>
          <a:ext cx="875880" cy="256680"/>
        </a:xfrm>
        <a:prstGeom prst="rect">
          <a:avLst/>
        </a:prstGeom>
        <a:ln w="0">
          <a:noFill/>
        </a:ln>
      </xdr:spPr>
    </xdr:pic>
    <xdr:clientData/>
  </xdr:twoCellAnchor>
</xdr:wsDr>
</file>

<file path=xl/drawings/drawing3.xml><?xml version="1.0" encoding="utf-8"?>
<xdr:wsDr xmlns:xdr="http://schemas.openxmlformats.org/drawingml/2006/spreadsheetDrawing" xmlns:a="http://schemas.openxmlformats.org/drawingml/2006/main" xmlns:r="http://schemas.openxmlformats.org/officeDocument/2006/relationships">
  <xdr:twoCellAnchor editAs="oneCell">
    <xdr:from>
      <xdr:col>1</xdr:col>
      <xdr:colOff>76320</xdr:colOff>
      <xdr:row>0</xdr:row>
      <xdr:rowOff>57240</xdr:rowOff>
    </xdr:from>
    <xdr:to>
      <xdr:col>2</xdr:col>
      <xdr:colOff>669960</xdr:colOff>
      <xdr:row>0</xdr:row>
      <xdr:rowOff>313920</xdr:rowOff>
    </xdr:to>
    <xdr:pic>
      <xdr:nvPicPr>
        <xdr:cNvPr id="2" name="Image 1" descr="Picture">
          <a:hlinkClick xmlns:a="http://schemas.openxmlformats.org/drawingml/2006/main" xmlns:r="http://schemas.openxmlformats.org/officeDocument/2006/relationships" r:id="rId2" tooltip="mastt.com"/>
        </xdr:cNvPr>
        <xdr:cNvPicPr/>
      </xdr:nvPicPr>
      <xdr:blipFill>
        <a:blip r:embed="rId1"/>
        <a:stretch/>
      </xdr:blipFill>
      <xdr:spPr>
        <a:xfrm>
          <a:off x="231120" y="57240"/>
          <a:ext cx="875880" cy="256680"/>
        </a:xfrm>
        <a:prstGeom prst="rect">
          <a:avLst/>
        </a:prstGeom>
        <a:ln w="0">
          <a:noFill/>
        </a:ln>
      </xdr:spPr>
    </xdr:pic>
    <xdr:clientData/>
  </xdr:twoCellAnchor>
</xdr:wsDr>
</file>

<file path=xl/drawings/drawing4.xml><?xml version="1.0" encoding="utf-8"?>
<xdr:wsDr xmlns:xdr="http://schemas.openxmlformats.org/drawingml/2006/spreadsheetDrawing" xmlns:a="http://schemas.openxmlformats.org/drawingml/2006/main" xmlns:r="http://schemas.openxmlformats.org/officeDocument/2006/relationships">
  <xdr:twoCellAnchor editAs="oneCell">
    <xdr:from>
      <xdr:col>1</xdr:col>
      <xdr:colOff>76320</xdr:colOff>
      <xdr:row>0</xdr:row>
      <xdr:rowOff>57240</xdr:rowOff>
    </xdr:from>
    <xdr:to>
      <xdr:col>2</xdr:col>
      <xdr:colOff>669960</xdr:colOff>
      <xdr:row>0</xdr:row>
      <xdr:rowOff>313920</xdr:rowOff>
    </xdr:to>
    <xdr:pic>
      <xdr:nvPicPr>
        <xdr:cNvPr id="3" name="Image 1" descr="Picture">
          <a:hlinkClick xmlns:a="http://schemas.openxmlformats.org/drawingml/2006/main" xmlns:r="http://schemas.openxmlformats.org/officeDocument/2006/relationships" r:id="rId2" tooltip="mastt.com"/>
        </xdr:cNvPr>
        <xdr:cNvPicPr/>
      </xdr:nvPicPr>
      <xdr:blipFill>
        <a:blip r:embed="rId1"/>
        <a:stretch/>
      </xdr:blipFill>
      <xdr:spPr>
        <a:xfrm>
          <a:off x="231120" y="57240"/>
          <a:ext cx="875880" cy="256680"/>
        </a:xfrm>
        <a:prstGeom prst="rect">
          <a:avLst/>
        </a:prstGeom>
        <a:ln w="0">
          <a:noFill/>
        </a:ln>
      </xdr:spPr>
    </xdr:pic>
    <xdr:clientData/>
  </xdr:twoCellAnchor>
</xdr:wsDr>
</file>

<file path=xl/drawings/drawing5.xml><?xml version="1.0" encoding="utf-8"?>
<xdr:wsDr xmlns:xdr="http://schemas.openxmlformats.org/drawingml/2006/spreadsheetDrawing" xmlns:a="http://schemas.openxmlformats.org/drawingml/2006/main" xmlns:r="http://schemas.openxmlformats.org/officeDocument/2006/relationships">
  <xdr:twoCellAnchor editAs="oneCell">
    <xdr:from>
      <xdr:col>1</xdr:col>
      <xdr:colOff>76320</xdr:colOff>
      <xdr:row>0</xdr:row>
      <xdr:rowOff>57240</xdr:rowOff>
    </xdr:from>
    <xdr:to>
      <xdr:col>2</xdr:col>
      <xdr:colOff>49680</xdr:colOff>
      <xdr:row>0</xdr:row>
      <xdr:rowOff>313920</xdr:rowOff>
    </xdr:to>
    <xdr:pic>
      <xdr:nvPicPr>
        <xdr:cNvPr id="4" name="Image 1" descr="Picture">
          <a:hlinkClick xmlns:a="http://schemas.openxmlformats.org/drawingml/2006/main" xmlns:r="http://schemas.openxmlformats.org/officeDocument/2006/relationships" r:id="rId2" tooltip="mastt.com"/>
        </xdr:cNvPr>
        <xdr:cNvPicPr/>
      </xdr:nvPicPr>
      <xdr:blipFill>
        <a:blip r:embed="rId1"/>
        <a:stretch/>
      </xdr:blipFill>
      <xdr:spPr>
        <a:xfrm>
          <a:off x="231120" y="57240"/>
          <a:ext cx="875880" cy="256680"/>
        </a:xfrm>
        <a:prstGeom prst="rect">
          <a:avLst/>
        </a:prstGeom>
        <a:ln w="0">
          <a:noFill/>
        </a:ln>
      </xdr:spPr>
    </xdr:pic>
    <xdr:clientData/>
  </xdr:twoCellAnchor>
</xdr:wsDr>
</file>

<file path=xl/drawings/drawing6.xml><?xml version="1.0" encoding="utf-8"?>
<xdr:wsDr xmlns:xdr="http://schemas.openxmlformats.org/drawingml/2006/spreadsheetDrawing" xmlns:a="http://schemas.openxmlformats.org/drawingml/2006/main" xmlns:r="http://schemas.openxmlformats.org/officeDocument/2006/relationships">
  <xdr:twoCellAnchor editAs="oneCell">
    <xdr:from>
      <xdr:col>1</xdr:col>
      <xdr:colOff>76320</xdr:colOff>
      <xdr:row>0</xdr:row>
      <xdr:rowOff>57240</xdr:rowOff>
    </xdr:from>
    <xdr:to>
      <xdr:col>1</xdr:col>
      <xdr:colOff>952200</xdr:colOff>
      <xdr:row>0</xdr:row>
      <xdr:rowOff>313920</xdr:rowOff>
    </xdr:to>
    <xdr:pic>
      <xdr:nvPicPr>
        <xdr:cNvPr id="5" name="Image 1" descr="Picture">
          <a:hlinkClick xmlns:a="http://schemas.openxmlformats.org/drawingml/2006/main" xmlns:r="http://schemas.openxmlformats.org/officeDocument/2006/relationships" r:id="rId2" tooltip="mastt.com"/>
        </xdr:cNvPr>
        <xdr:cNvPicPr/>
      </xdr:nvPicPr>
      <xdr:blipFill>
        <a:blip r:embed="rId1"/>
        <a:stretch/>
      </xdr:blipFill>
      <xdr:spPr>
        <a:xfrm>
          <a:off x="231120" y="57240"/>
          <a:ext cx="875880" cy="256680"/>
        </a:xfrm>
        <a:prstGeom prst="rect">
          <a:avLst/>
        </a:prstGeom>
        <a:ln w="0">
          <a:noFill/>
        </a:ln>
      </xdr:spPr>
    </xdr:pic>
    <xdr:clientData/>
  </xdr:twoCellAnchor>
</xdr:wsDr>
</file>

<file path=xl/drawings/drawing7.xml><?xml version="1.0" encoding="utf-8"?>
<xdr:wsDr xmlns:xdr="http://schemas.openxmlformats.org/drawingml/2006/spreadsheetDrawing" xmlns:a="http://schemas.openxmlformats.org/drawingml/2006/main" xmlns:r="http://schemas.openxmlformats.org/officeDocument/2006/relationships">
  <xdr:twoCellAnchor editAs="oneCell">
    <xdr:from>
      <xdr:col>1</xdr:col>
      <xdr:colOff>76320</xdr:colOff>
      <xdr:row>0</xdr:row>
      <xdr:rowOff>57240</xdr:rowOff>
    </xdr:from>
    <xdr:to>
      <xdr:col>1</xdr:col>
      <xdr:colOff>952200</xdr:colOff>
      <xdr:row>0</xdr:row>
      <xdr:rowOff>313920</xdr:rowOff>
    </xdr:to>
    <xdr:pic>
      <xdr:nvPicPr>
        <xdr:cNvPr id="6" name="Image 1" descr="Picture">
          <a:hlinkClick xmlns:a="http://schemas.openxmlformats.org/drawingml/2006/main" xmlns:r="http://schemas.openxmlformats.org/officeDocument/2006/relationships" r:id="rId2" tooltip="mastt.com"/>
        </xdr:cNvPr>
        <xdr:cNvPicPr/>
      </xdr:nvPicPr>
      <xdr:blipFill>
        <a:blip r:embed="rId1"/>
        <a:stretch/>
      </xdr:blipFill>
      <xdr:spPr>
        <a:xfrm>
          <a:off x="231120" y="57240"/>
          <a:ext cx="875880" cy="256680"/>
        </a:xfrm>
        <a:prstGeom prst="rect">
          <a:avLst/>
        </a:prstGeom>
        <a:ln w="0">
          <a:noFill/>
        </a:ln>
      </xdr:spPr>
    </xdr:pic>
    <xdr:clientData/>
  </xdr:twoCellAnchor>
</xdr:wsDr>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_rels/sheet1.xml.rels><?xml version="1.0" encoding="UTF-8"?>
<Relationships xmlns="http://schemas.openxmlformats.org/package/2006/relationships"><Relationship Id="rId1" Type="http://schemas.openxmlformats.org/officeDocument/2006/relationships/hyperlink" Target="https://www.mastt.com/" TargetMode="External"/><Relationship Id="rId2" Type="http://schemas.openxmlformats.org/officeDocument/2006/relationships/drawing" Target="../drawings/drawing1.xml"/>
</Relationships>
</file>

<file path=xl/worksheets/_rels/sheet2.xml.rels><?xml version="1.0" encoding="UTF-8"?>
<Relationships xmlns="http://schemas.openxmlformats.org/package/2006/relationships"><Relationship Id="rId1" Type="http://schemas.openxmlformats.org/officeDocument/2006/relationships/hyperlink" Target="https://www.mastt.com/" TargetMode="External"/><Relationship Id="rId2" Type="http://schemas.openxmlformats.org/officeDocument/2006/relationships/drawing" Target="../drawings/drawing2.xml"/>
</Relationships>
</file>

<file path=xl/worksheets/_rels/sheet3.xml.rels><?xml version="1.0" encoding="UTF-8"?>
<Relationships xmlns="http://schemas.openxmlformats.org/package/2006/relationships"><Relationship Id="rId1" Type="http://schemas.openxmlformats.org/officeDocument/2006/relationships/hyperlink" Target="https://www.mastt.com/" TargetMode="External"/><Relationship Id="rId2" Type="http://schemas.openxmlformats.org/officeDocument/2006/relationships/drawing" Target="../drawings/drawing3.xml"/>
</Relationships>
</file>

<file path=xl/worksheets/_rels/sheet4.xml.rels><?xml version="1.0" encoding="UTF-8"?>
<Relationships xmlns="http://schemas.openxmlformats.org/package/2006/relationships"><Relationship Id="rId1" Type="http://schemas.openxmlformats.org/officeDocument/2006/relationships/hyperlink" Target="https://www.mastt.com/" TargetMode="External"/><Relationship Id="rId2" Type="http://schemas.openxmlformats.org/officeDocument/2006/relationships/drawing" Target="../drawings/drawing4.xml"/>
</Relationships>
</file>

<file path=xl/worksheets/_rels/sheet5.xml.rels><?xml version="1.0" encoding="UTF-8"?>
<Relationships xmlns="http://schemas.openxmlformats.org/package/2006/relationships"><Relationship Id="rId1" Type="http://schemas.openxmlformats.org/officeDocument/2006/relationships/hyperlink" Target="https://www.mastt.com/" TargetMode="External"/><Relationship Id="rId2" Type="http://schemas.openxmlformats.org/officeDocument/2006/relationships/drawing" Target="../drawings/drawing5.xml"/>
</Relationships>
</file>

<file path=xl/worksheets/_rels/sheet6.xml.rels><?xml version="1.0" encoding="UTF-8"?>
<Relationships xmlns="http://schemas.openxmlformats.org/package/2006/relationships"><Relationship Id="rId1" Type="http://schemas.openxmlformats.org/officeDocument/2006/relationships/hyperlink" Target="https://www.mastt.com/" TargetMode="External"/><Relationship Id="rId2" Type="http://schemas.openxmlformats.org/officeDocument/2006/relationships/drawing" Target="../drawings/drawing6.xml"/>
</Relationships>
</file>

<file path=xl/worksheets/_rels/sheet7.xml.rels><?xml version="1.0" encoding="UTF-8"?>
<Relationships xmlns="http://schemas.openxmlformats.org/package/2006/relationships"><Relationship Id="rId1" Type="http://schemas.openxmlformats.org/officeDocument/2006/relationships/hyperlink" Target="https://www.mastt.com/" TargetMode="External"/><Relationship Id="rId2" Type="http://schemas.openxmlformats.org/officeDocument/2006/relationships/drawing" Target="../drawings/drawing7.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B1:F30"/>
  <sheetViews>
    <sheetView showFormulas="false" showGridLines="false" showRowColHeaders="true" showZeros="true" rightToLeft="false" tabSelected="tru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2.2"/>
    <col collapsed="false" customWidth="true" hidden="false" outlineLevel="0" max="2" min="2" style="0" width="26"/>
    <col collapsed="false" customWidth="true" hidden="false" outlineLevel="0" max="4" min="3" style="0" width="14"/>
    <col collapsed="false" customWidth="true" hidden="false" outlineLevel="0" max="5" min="5" style="0" width="28"/>
    <col collapsed="false" customWidth="true" hidden="false" outlineLevel="0" max="6" min="6" style="0" width="18"/>
    <col collapsed="false" customWidth="true" hidden="false" outlineLevel="0" max="7" min="7" style="0" width="2.2"/>
  </cols>
  <sheetData>
    <row r="1" customFormat="false" ht="33.75" hidden="false" customHeight="true" outlineLevel="0" collapsed="false">
      <c r="B1" s="1" t="s">
        <v>0</v>
      </c>
      <c r="C1" s="1"/>
      <c r="D1" s="1"/>
      <c r="E1" s="1"/>
      <c r="F1" s="1"/>
    </row>
    <row r="2" customFormat="false" ht="4.5" hidden="false" customHeight="true" outlineLevel="0" collapsed="false">
      <c r="B2" s="2"/>
      <c r="C2" s="2"/>
      <c r="D2" s="2"/>
      <c r="E2" s="2"/>
      <c r="F2" s="2"/>
    </row>
    <row r="4" customFormat="false" ht="25.5" hidden="false" customHeight="true" outlineLevel="0" collapsed="false">
      <c r="B4" s="3" t="s">
        <v>1</v>
      </c>
      <c r="C4" s="3"/>
      <c r="D4" s="3"/>
      <c r="E4" s="3"/>
      <c r="F4" s="3"/>
    </row>
    <row r="6" customFormat="false" ht="21.75" hidden="false" customHeight="true" outlineLevel="0" collapsed="false">
      <c r="B6" s="4" t="s">
        <v>2</v>
      </c>
      <c r="C6" s="4"/>
      <c r="D6" s="4"/>
      <c r="E6" s="4"/>
      <c r="F6" s="4"/>
    </row>
    <row r="7" customFormat="false" ht="19.5" hidden="false" customHeight="true" outlineLevel="0" collapsed="false">
      <c r="B7" s="5" t="s">
        <v>3</v>
      </c>
      <c r="C7" s="6"/>
      <c r="D7" s="6"/>
      <c r="E7" s="7" t="s">
        <v>4</v>
      </c>
      <c r="F7" s="7"/>
    </row>
    <row r="8" customFormat="false" ht="19.5" hidden="false" customHeight="true" outlineLevel="0" collapsed="false">
      <c r="B8" s="5" t="s">
        <v>5</v>
      </c>
      <c r="C8" s="6"/>
      <c r="D8" s="6"/>
      <c r="E8" s="7" t="s">
        <v>6</v>
      </c>
      <c r="F8" s="7"/>
    </row>
    <row r="9" customFormat="false" ht="42" hidden="false" customHeight="true" outlineLevel="0" collapsed="false">
      <c r="B9" s="5" t="s">
        <v>7</v>
      </c>
      <c r="C9" s="8" t="n">
        <v>45352</v>
      </c>
      <c r="D9" s="8"/>
      <c r="E9" s="7" t="s">
        <v>8</v>
      </c>
      <c r="F9" s="7"/>
    </row>
    <row r="10" customFormat="false" ht="30" hidden="false" customHeight="true" outlineLevel="0" collapsed="false">
      <c r="B10" s="5" t="s">
        <v>9</v>
      </c>
      <c r="C10" s="8" t="n">
        <f aca="true">TODAY()</f>
        <v>46266</v>
      </c>
      <c r="D10" s="8"/>
      <c r="E10" s="7" t="s">
        <v>10</v>
      </c>
      <c r="F10" s="7"/>
    </row>
    <row r="11" customFormat="false" ht="19.5" hidden="false" customHeight="true" outlineLevel="0" collapsed="false">
      <c r="B11" s="5" t="s">
        <v>11</v>
      </c>
      <c r="C11" s="6"/>
      <c r="D11" s="6"/>
      <c r="E11" s="7" t="s">
        <v>12</v>
      </c>
      <c r="F11" s="7"/>
    </row>
    <row r="13" customFormat="false" ht="21.75" hidden="false" customHeight="true" outlineLevel="0" collapsed="false">
      <c r="B13" s="4" t="s">
        <v>13</v>
      </c>
      <c r="C13" s="4"/>
      <c r="D13" s="4"/>
      <c r="E13" s="4"/>
      <c r="F13" s="4"/>
    </row>
    <row r="14" customFormat="false" ht="29.25" hidden="false" customHeight="true" outlineLevel="0" collapsed="false">
      <c r="B14" s="9" t="s">
        <v>14</v>
      </c>
      <c r="C14" s="10" t="s">
        <v>15</v>
      </c>
      <c r="D14" s="10"/>
      <c r="E14" s="10"/>
      <c r="F14" s="10"/>
    </row>
    <row r="15" customFormat="false" ht="29.25" hidden="false" customHeight="true" outlineLevel="0" collapsed="false">
      <c r="B15" s="9" t="s">
        <v>16</v>
      </c>
      <c r="C15" s="10" t="s">
        <v>17</v>
      </c>
      <c r="D15" s="10"/>
      <c r="E15" s="10"/>
      <c r="F15" s="10"/>
    </row>
    <row r="16" customFormat="false" ht="29.25" hidden="false" customHeight="true" outlineLevel="0" collapsed="false">
      <c r="B16" s="9" t="s">
        <v>18</v>
      </c>
      <c r="C16" s="10" t="s">
        <v>19</v>
      </c>
      <c r="D16" s="10"/>
      <c r="E16" s="10"/>
      <c r="F16" s="10"/>
    </row>
    <row r="17" customFormat="false" ht="16.5" hidden="false" customHeight="true" outlineLevel="0" collapsed="false">
      <c r="B17" s="9" t="s">
        <v>20</v>
      </c>
      <c r="C17" s="10" t="s">
        <v>21</v>
      </c>
      <c r="D17" s="10"/>
      <c r="E17" s="10"/>
      <c r="F17" s="10"/>
    </row>
    <row r="18" customFormat="false" ht="16.5" hidden="false" customHeight="true" outlineLevel="0" collapsed="false">
      <c r="B18" s="9" t="s">
        <v>22</v>
      </c>
      <c r="C18" s="10" t="s">
        <v>23</v>
      </c>
      <c r="D18" s="10"/>
      <c r="E18" s="10"/>
      <c r="F18" s="10"/>
    </row>
    <row r="19" customFormat="false" ht="16.5" hidden="false" customHeight="true" outlineLevel="0" collapsed="false">
      <c r="B19" s="9" t="s">
        <v>24</v>
      </c>
      <c r="C19" s="10" t="s">
        <v>25</v>
      </c>
      <c r="D19" s="10"/>
      <c r="E19" s="10"/>
      <c r="F19" s="10"/>
    </row>
    <row r="21" customFormat="false" ht="21.75" hidden="false" customHeight="true" outlineLevel="0" collapsed="false">
      <c r="B21" s="4" t="s">
        <v>26</v>
      </c>
      <c r="C21" s="4"/>
      <c r="D21" s="4"/>
      <c r="E21" s="4"/>
      <c r="F21" s="4"/>
    </row>
    <row r="22" customFormat="false" ht="29.25" hidden="false" customHeight="true" outlineLevel="0" collapsed="false">
      <c r="B22" s="9" t="s">
        <v>27</v>
      </c>
      <c r="C22" s="10" t="s">
        <v>28</v>
      </c>
      <c r="D22" s="10"/>
      <c r="E22" s="10"/>
      <c r="F22" s="10"/>
    </row>
    <row r="23" customFormat="false" ht="29.25" hidden="false" customHeight="true" outlineLevel="0" collapsed="false">
      <c r="B23" s="9" t="s">
        <v>29</v>
      </c>
      <c r="C23" s="10" t="s">
        <v>30</v>
      </c>
      <c r="D23" s="10"/>
      <c r="E23" s="10"/>
      <c r="F23" s="10"/>
    </row>
    <row r="24" customFormat="false" ht="42" hidden="false" customHeight="true" outlineLevel="0" collapsed="false">
      <c r="B24" s="9" t="s">
        <v>31</v>
      </c>
      <c r="C24" s="10" t="s">
        <v>32</v>
      </c>
      <c r="D24" s="10"/>
      <c r="E24" s="10"/>
      <c r="F24" s="10"/>
    </row>
    <row r="25" customFormat="false" ht="29.25" hidden="false" customHeight="true" outlineLevel="0" collapsed="false">
      <c r="B25" s="9" t="s">
        <v>33</v>
      </c>
      <c r="C25" s="10" t="s">
        <v>34</v>
      </c>
      <c r="D25" s="10"/>
      <c r="E25" s="10"/>
      <c r="F25" s="10"/>
    </row>
    <row r="26" customFormat="false" ht="29.25" hidden="false" customHeight="true" outlineLevel="0" collapsed="false">
      <c r="B26" s="9" t="s">
        <v>35</v>
      </c>
      <c r="C26" s="10" t="s">
        <v>36</v>
      </c>
      <c r="D26" s="10"/>
      <c r="E26" s="10"/>
      <c r="F26" s="10"/>
    </row>
    <row r="27" customFormat="false" ht="29.25" hidden="false" customHeight="true" outlineLevel="0" collapsed="false">
      <c r="B27" s="9" t="s">
        <v>37</v>
      </c>
      <c r="C27" s="10" t="s">
        <v>38</v>
      </c>
      <c r="D27" s="10"/>
      <c r="E27" s="10"/>
      <c r="F27" s="10"/>
    </row>
    <row r="29" customFormat="false" ht="72.75" hidden="false" customHeight="true" outlineLevel="0" collapsed="false">
      <c r="B29" s="11" t="s">
        <v>39</v>
      </c>
      <c r="C29" s="11"/>
      <c r="D29" s="11"/>
      <c r="E29" s="11"/>
      <c r="F29" s="11"/>
    </row>
    <row r="30" customFormat="false" ht="18" hidden="false" customHeight="true" outlineLevel="0" collapsed="false">
      <c r="B30" s="12" t="s">
        <v>40</v>
      </c>
      <c r="C30" s="12"/>
      <c r="D30" s="12"/>
      <c r="E30" s="12"/>
      <c r="F30" s="12"/>
    </row>
  </sheetData>
  <sheetProtection sheet="true" formatCells="false" formatColumns="false" formatRows="false" sort="false" autoFilter="false"/>
  <mergeCells count="30">
    <mergeCell ref="B1:F1"/>
    <mergeCell ref="B2:F2"/>
    <mergeCell ref="B4:F4"/>
    <mergeCell ref="B6:F6"/>
    <mergeCell ref="C7:D7"/>
    <mergeCell ref="E7:F7"/>
    <mergeCell ref="C8:D8"/>
    <mergeCell ref="E8:F8"/>
    <mergeCell ref="C9:D9"/>
    <mergeCell ref="E9:F9"/>
    <mergeCell ref="C10:D10"/>
    <mergeCell ref="E10:F10"/>
    <mergeCell ref="C11:D11"/>
    <mergeCell ref="E11:F11"/>
    <mergeCell ref="B13:F13"/>
    <mergeCell ref="C14:F14"/>
    <mergeCell ref="C15:F15"/>
    <mergeCell ref="C16:F16"/>
    <mergeCell ref="C17:F17"/>
    <mergeCell ref="C18:F18"/>
    <mergeCell ref="C19:F19"/>
    <mergeCell ref="B21:F21"/>
    <mergeCell ref="C22:F22"/>
    <mergeCell ref="C23:F23"/>
    <mergeCell ref="C24:F24"/>
    <mergeCell ref="C25:F25"/>
    <mergeCell ref="C26:F26"/>
    <mergeCell ref="C27:F27"/>
    <mergeCell ref="B29:F29"/>
    <mergeCell ref="B30:F30"/>
  </mergeCells>
  <hyperlinks>
    <hyperlink ref="B30" r:id="rId1" display="Visit mastt.com"/>
  </hyperlinks>
  <printOptions headings="false" gridLines="false" gridLinesSet="true" horizontalCentered="false" verticalCentered="false"/>
  <pageMargins left="0.3" right="0.3" top="0.4" bottom="0.4" header="0.511811023622047" footer="0.15"/>
  <pageSetup paperSize="9" scale="100" fitToWidth="1" fitToHeight="0" pageOrder="downThenOver" orientation="portrait" blackAndWhite="false" draft="false" cellComments="none" horizontalDpi="300" verticalDpi="300" copies="1"/>
  <headerFooter differentFirst="false" differentOddEven="false">
    <oddHeader/>
    <oddFooter>&amp;R&amp;9 &amp;K3480bcVisit mastt.com</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B1:N35"/>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5" ySplit="6" topLeftCell="F7" activePane="bottomRight" state="frozen"/>
      <selection pane="topLeft" activeCell="A1" activeCellId="0" sqref="A1"/>
      <selection pane="topRight" activeCell="F1" activeCellId="0" sqref="F1"/>
      <selection pane="bottomLeft" activeCell="A7" activeCellId="0" sqref="A7"/>
      <selection pane="bottomRight" activeCell="A1" activeCellId="0" sqref="A1"/>
    </sheetView>
  </sheetViews>
  <sheetFormatPr defaultColWidth="8.6796875" defaultRowHeight="15" zeroHeight="false" outlineLevelRow="0" outlineLevelCol="0"/>
  <cols>
    <col collapsed="false" customWidth="true" hidden="false" outlineLevel="0" max="1" min="1" style="0" width="2.2"/>
    <col collapsed="false" customWidth="true" hidden="false" outlineLevel="0" max="2" min="2" style="0" width="5"/>
    <col collapsed="false" customWidth="true" hidden="false" outlineLevel="0" max="3" min="3" style="0" width="34"/>
    <col collapsed="false" customWidth="true" hidden="false" outlineLevel="0" max="4" min="4" style="0" width="17"/>
    <col collapsed="false" customWidth="true" hidden="false" outlineLevel="0" max="5" min="5" style="0" width="18"/>
    <col collapsed="false" customWidth="true" hidden="false" outlineLevel="0" max="8" min="6" style="0" width="13"/>
    <col collapsed="false" customWidth="true" hidden="false" outlineLevel="0" max="9" min="9" style="0" width="9"/>
    <col collapsed="false" customWidth="true" hidden="false" outlineLevel="0" max="10" min="10" style="0" width="11"/>
    <col collapsed="false" customWidth="true" hidden="false" outlineLevel="0" max="11" min="11" style="0" width="21"/>
    <col collapsed="false" customWidth="true" hidden="false" outlineLevel="0" max="12" min="12" style="0" width="30"/>
    <col collapsed="false" customWidth="true" hidden="false" outlineLevel="0" max="13" min="13" style="0" width="28"/>
    <col collapsed="false" customWidth="true" hidden="true" outlineLevel="0" max="14" min="14" style="0" width="9"/>
    <col collapsed="false" customWidth="true" hidden="false" outlineLevel="0" max="15" min="15" style="0" width="2.2"/>
  </cols>
  <sheetData>
    <row r="1" customFormat="false" ht="33.75" hidden="false" customHeight="true" outlineLevel="0" collapsed="false">
      <c r="B1" s="1" t="s">
        <v>0</v>
      </c>
      <c r="C1" s="1"/>
      <c r="D1" s="1"/>
      <c r="E1" s="1"/>
      <c r="F1" s="1"/>
      <c r="G1" s="1"/>
      <c r="H1" s="1"/>
      <c r="I1" s="1"/>
      <c r="J1" s="1"/>
      <c r="K1" s="1"/>
      <c r="L1" s="1"/>
      <c r="M1" s="1"/>
    </row>
    <row r="2" customFormat="false" ht="4.5" hidden="false" customHeight="true" outlineLevel="0" collapsed="false">
      <c r="B2" s="2"/>
      <c r="C2" s="2"/>
      <c r="D2" s="2"/>
      <c r="E2" s="2"/>
      <c r="F2" s="2"/>
      <c r="G2" s="2"/>
      <c r="H2" s="2"/>
      <c r="I2" s="2"/>
      <c r="J2" s="2"/>
      <c r="K2" s="2"/>
      <c r="L2" s="2"/>
      <c r="M2" s="2"/>
    </row>
    <row r="3" customFormat="false" ht="16.5" hidden="false" customHeight="true" outlineLevel="0" collapsed="false">
      <c r="B3" s="13" t="str">
        <f aca="false">IF(Milestones!$C$7&lt;&gt;"Business case approved","","EXAMPLE CONTENT - 18 worked milestones, 10 achieved and 9 that moved. Clear the example rows and this banner goes.")</f>
        <v>EXAMPLE CONTENT - 18 worked milestones, 10 achieved and 9 that moved. Clear the example rows and this banner goes.</v>
      </c>
      <c r="C3" s="13"/>
      <c r="D3" s="13"/>
      <c r="E3" s="13"/>
      <c r="F3" s="13"/>
      <c r="G3" s="13"/>
      <c r="H3" s="13"/>
      <c r="I3" s="13"/>
      <c r="J3" s="13"/>
      <c r="K3" s="13"/>
      <c r="L3" s="13"/>
      <c r="M3" s="13"/>
    </row>
    <row r="4" customFormat="false" ht="25.5" hidden="false" customHeight="true" outlineLevel="0" collapsed="false">
      <c r="B4" s="3" t="s">
        <v>41</v>
      </c>
      <c r="C4" s="3"/>
      <c r="D4" s="3"/>
      <c r="E4" s="3"/>
      <c r="F4" s="3"/>
      <c r="G4" s="3"/>
      <c r="H4" s="3"/>
      <c r="I4" s="3"/>
      <c r="J4" s="3"/>
      <c r="K4" s="3"/>
      <c r="L4" s="3"/>
      <c r="M4" s="3"/>
    </row>
    <row r="6" customFormat="false" ht="34.5" hidden="false" customHeight="true" outlineLevel="0" collapsed="false">
      <c r="B6" s="14" t="s">
        <v>42</v>
      </c>
      <c r="C6" s="14" t="s">
        <v>43</v>
      </c>
      <c r="D6" s="14" t="s">
        <v>44</v>
      </c>
      <c r="E6" s="14" t="s">
        <v>45</v>
      </c>
      <c r="F6" s="14" t="s">
        <v>46</v>
      </c>
      <c r="G6" s="14" t="s">
        <v>47</v>
      </c>
      <c r="H6" s="14" t="s">
        <v>48</v>
      </c>
      <c r="I6" s="14" t="s">
        <v>49</v>
      </c>
      <c r="J6" s="14" t="s">
        <v>50</v>
      </c>
      <c r="K6" s="14" t="s">
        <v>51</v>
      </c>
      <c r="L6" s="14" t="s">
        <v>52</v>
      </c>
      <c r="M6" s="14" t="s">
        <v>53</v>
      </c>
    </row>
    <row r="7" customFormat="false" ht="21.75" hidden="false" customHeight="true" outlineLevel="0" collapsed="false">
      <c r="B7" s="15" t="n">
        <v>1</v>
      </c>
      <c r="C7" s="16" t="s">
        <v>54</v>
      </c>
      <c r="D7" s="6" t="s">
        <v>55</v>
      </c>
      <c r="E7" s="16" t="s">
        <v>56</v>
      </c>
      <c r="F7" s="17" t="n">
        <v>45352</v>
      </c>
      <c r="G7" s="17" t="n">
        <v>45352</v>
      </c>
      <c r="H7" s="17" t="n">
        <v>45352</v>
      </c>
      <c r="I7" s="18" t="n">
        <f aca="false">IF(OR($C7&lt;&gt;""=FALSE(),$F7="",IF($H7&lt;&gt;"",$H7,$G7)=""),"",IF($H7&lt;&gt;"",$H7,$G7)-$F7)</f>
        <v>0</v>
      </c>
      <c r="J7" s="19" t="str">
        <f aca="false">IF($C7&lt;&gt;""=FALSE(),"",IF($H7&lt;&gt;"","Achieved",IF($F7="","Not set",IF(AND(Cover!$C$10&lt;&gt;"",IF($H7&lt;&gt;"",$H7,$G7)&lt;&gt;"",IF($H7&lt;&gt;"",$H7,$G7)&lt;Cover!$C$10),"Late",IF(AND($G7&lt;&gt;"",$G7&gt;$F7),"At risk","On track")))))</f>
        <v>Achieved</v>
      </c>
      <c r="K7" s="16"/>
      <c r="L7" s="16"/>
      <c r="M7" s="20" t="str">
        <f aca="false">IF($C7&lt;&gt;""=FALSE(),"",IF($F7="","No baseline, so there is nothing to be on track against",IF(AND($G7="",$H7=""),"No forecast and no actual",IF($E7="","No owner - nobody is answerable for this date",IF(AND($H7&lt;&gt;"",$H7&lt;$F7-45),"Actual is more than six weeks EARLY - check it",IF(AND($I7&lt;&gt;"",$I7&gt;0,$L7=""),"It moved and the reason is blank - that is what you will be asked for",IF(AND($H7&lt;&gt;"",$L7&lt;&gt;"",$I7=0),"",IF(AND($J7="Late",$L7=""),"Behind the report date with no explanation",""))))))))</f>
        <v/>
      </c>
      <c r="N7" s="21" t="str">
        <f aca="false">IF(OR($C7&lt;&gt;""=FALSE(),$J7="Achieved",$G7=""),"",$G7)</f>
        <v/>
      </c>
    </row>
    <row r="8" customFormat="false" ht="33" hidden="false" customHeight="true" outlineLevel="0" collapsed="false">
      <c r="B8" s="15" t="n">
        <v>2</v>
      </c>
      <c r="C8" s="16" t="s">
        <v>57</v>
      </c>
      <c r="D8" s="6" t="s">
        <v>55</v>
      </c>
      <c r="E8" s="16" t="s">
        <v>58</v>
      </c>
      <c r="F8" s="17" t="n">
        <v>45413</v>
      </c>
      <c r="G8" s="17" t="n">
        <v>45413</v>
      </c>
      <c r="H8" s="17" t="n">
        <v>45413</v>
      </c>
      <c r="I8" s="18" t="n">
        <f aca="false">IF(OR($C8&lt;&gt;""=FALSE(),$F8="",IF($H8&lt;&gt;"",$H8,$G8)=""),"",IF($H8&lt;&gt;"",$H8,$G8)-$F8)</f>
        <v>0</v>
      </c>
      <c r="J8" s="19" t="str">
        <f aca="false">IF($C8&lt;&gt;""=FALSE(),"",IF($H8&lt;&gt;"","Achieved",IF($F8="","Not set",IF(AND(Cover!$C$10&lt;&gt;"",IF($H8&lt;&gt;"",$H8,$G8)&lt;&gt;"",IF($H8&lt;&gt;"",$H8,$G8)&lt;Cover!$C$10),"Late",IF(AND($G8&lt;&gt;"",$G8&gt;$F8),"At risk","On track")))))</f>
        <v>Achieved</v>
      </c>
      <c r="K8" s="16" t="s">
        <v>54</v>
      </c>
      <c r="L8" s="16"/>
      <c r="M8" s="20" t="str">
        <f aca="false">IF($C8&lt;&gt;""=FALSE(),"",IF($F8="","No baseline, so there is nothing to be on track against",IF(AND($G8="",$H8=""),"No forecast and no actual",IF($E8="","No owner - nobody is answerable for this date",IF(AND($H8&lt;&gt;"",$H8&lt;$F8-45),"Actual is more than six weeks EARLY - check it",IF(AND($I8&lt;&gt;"",$I8&gt;0,$L8=""),"It moved and the reason is blank - that is what you will be asked for",IF(AND($H8&lt;&gt;"",$L8&lt;&gt;"",$I8=0),"",IF(AND($J8="Late",$L8=""),"Behind the report date with no explanation",""))))))))</f>
        <v/>
      </c>
      <c r="N8" s="21" t="str">
        <f aca="false">IF(OR($C8&lt;&gt;""=FALSE(),$J8="Achieved",$G8=""),"",$G8)</f>
        <v/>
      </c>
    </row>
    <row r="9" customFormat="false" ht="33" hidden="false" customHeight="true" outlineLevel="0" collapsed="false">
      <c r="B9" s="15" t="n">
        <v>3</v>
      </c>
      <c r="C9" s="16" t="s">
        <v>59</v>
      </c>
      <c r="D9" s="6" t="s">
        <v>60</v>
      </c>
      <c r="E9" s="16" t="s">
        <v>61</v>
      </c>
      <c r="F9" s="17" t="n">
        <v>45505</v>
      </c>
      <c r="G9" s="17" t="n">
        <v>45505</v>
      </c>
      <c r="H9" s="17" t="n">
        <v>45505</v>
      </c>
      <c r="I9" s="18" t="n">
        <f aca="false">IF(OR($C9&lt;&gt;""=FALSE(),$F9="",IF($H9&lt;&gt;"",$H9,$G9)=""),"",IF($H9&lt;&gt;"",$H9,$G9)-$F9)</f>
        <v>0</v>
      </c>
      <c r="J9" s="19" t="str">
        <f aca="false">IF($C9&lt;&gt;""=FALSE(),"",IF($H9&lt;&gt;"","Achieved",IF($F9="","Not set",IF(AND(Cover!$C$10&lt;&gt;"",IF($H9&lt;&gt;"",$H9,$G9)&lt;&gt;"",IF($H9&lt;&gt;"",$H9,$G9)&lt;Cover!$C$10),"Late",IF(AND($G9&lt;&gt;"",$G9&gt;$F9),"At risk","On track")))))</f>
        <v>Achieved</v>
      </c>
      <c r="K9" s="16" t="s">
        <v>57</v>
      </c>
      <c r="L9" s="16"/>
      <c r="M9" s="20" t="str">
        <f aca="false">IF($C9&lt;&gt;""=FALSE(),"",IF($F9="","No baseline, so there is nothing to be on track against",IF(AND($G9="",$H9=""),"No forecast and no actual",IF($E9="","No owner - nobody is answerable for this date",IF(AND($H9&lt;&gt;"",$H9&lt;$F9-45),"Actual is more than six weeks EARLY - check it",IF(AND($I9&lt;&gt;"",$I9&gt;0,$L9=""),"It moved and the reason is blank - that is what you will be asked for",IF(AND($H9&lt;&gt;"",$L9&lt;&gt;"",$I9=0),"",IF(AND($J9="Late",$L9=""),"Behind the report date with no explanation",""))))))))</f>
        <v/>
      </c>
      <c r="N9" s="21" t="str">
        <f aca="false">IF(OR($C9&lt;&gt;""=FALSE(),$J9="Achieved",$G9=""),"",$G9)</f>
        <v/>
      </c>
    </row>
    <row r="10" customFormat="false" ht="33" hidden="false" customHeight="true" outlineLevel="0" collapsed="false">
      <c r="B10" s="15" t="n">
        <v>4</v>
      </c>
      <c r="C10" s="16" t="s">
        <v>62</v>
      </c>
      <c r="D10" s="6" t="s">
        <v>63</v>
      </c>
      <c r="E10" s="16" t="s">
        <v>64</v>
      </c>
      <c r="F10" s="17" t="n">
        <v>45597</v>
      </c>
      <c r="G10" s="17" t="n">
        <v>45658</v>
      </c>
      <c r="H10" s="17" t="n">
        <v>45658</v>
      </c>
      <c r="I10" s="18" t="n">
        <f aca="false">IF(OR($C10&lt;&gt;""=FALSE(),$F10="",IF($H10&lt;&gt;"",$H10,$G10)=""),"",IF($H10&lt;&gt;"",$H10,$G10)-$F10)</f>
        <v>61</v>
      </c>
      <c r="J10" s="19" t="str">
        <f aca="false">IF($C10&lt;&gt;""=FALSE(),"",IF($H10&lt;&gt;"","Achieved",IF($F10="","Not set",IF(AND(Cover!$C$10&lt;&gt;"",IF($H10&lt;&gt;"",$H10,$G10)&lt;&gt;"",IF($H10&lt;&gt;"",$H10,$G10)&lt;Cover!$C$10),"Late",IF(AND($G10&lt;&gt;"",$G10&gt;$F10),"At risk","On track")))))</f>
        <v>Achieved</v>
      </c>
      <c r="K10" s="16" t="s">
        <v>59</v>
      </c>
      <c r="L10" s="16" t="s">
        <v>65</v>
      </c>
      <c r="M10" s="20" t="str">
        <f aca="false">IF($C10&lt;&gt;""=FALSE(),"",IF($F10="","No baseline, so there is nothing to be on track against",IF(AND($G10="",$H10=""),"No forecast and no actual",IF($E10="","No owner - nobody is answerable for this date",IF(AND($H10&lt;&gt;"",$H10&lt;$F10-45),"Actual is more than six weeks EARLY - check it",IF(AND($I10&lt;&gt;"",$I10&gt;0,$L10=""),"It moved and the reason is blank - that is what you will be asked for",IF(AND($H10&lt;&gt;"",$L10&lt;&gt;"",$I10=0),"",IF(AND($J10="Late",$L10=""),"Behind the report date with no explanation",""))))))))</f>
        <v/>
      </c>
      <c r="N10" s="21" t="str">
        <f aca="false">IF(OR($C10&lt;&gt;""=FALSE(),$J10="Achieved",$G10=""),"",$G10)</f>
        <v/>
      </c>
    </row>
    <row r="11" customFormat="false" ht="33" hidden="false" customHeight="true" outlineLevel="0" collapsed="false">
      <c r="B11" s="15" t="n">
        <v>5</v>
      </c>
      <c r="C11" s="16" t="s">
        <v>66</v>
      </c>
      <c r="D11" s="6" t="s">
        <v>60</v>
      </c>
      <c r="E11" s="16" t="s">
        <v>61</v>
      </c>
      <c r="F11" s="17" t="n">
        <v>45689</v>
      </c>
      <c r="G11" s="17" t="n">
        <v>45689</v>
      </c>
      <c r="H11" s="17" t="n">
        <v>45689</v>
      </c>
      <c r="I11" s="18" t="n">
        <f aca="false">IF(OR($C11&lt;&gt;""=FALSE(),$F11="",IF($H11&lt;&gt;"",$H11,$G11)=""),"",IF($H11&lt;&gt;"",$H11,$G11)-$F11)</f>
        <v>0</v>
      </c>
      <c r="J11" s="19" t="str">
        <f aca="false">IF($C11&lt;&gt;""=FALSE(),"",IF($H11&lt;&gt;"","Achieved",IF($F11="","Not set",IF(AND(Cover!$C$10&lt;&gt;"",IF($H11&lt;&gt;"",$H11,$G11)&lt;&gt;"",IF($H11&lt;&gt;"",$H11,$G11)&lt;Cover!$C$10),"Late",IF(AND($G11&lt;&gt;"",$G11&gt;$F11),"At risk","On track")))))</f>
        <v>Achieved</v>
      </c>
      <c r="K11" s="16" t="s">
        <v>62</v>
      </c>
      <c r="L11" s="16"/>
      <c r="M11" s="20" t="str">
        <f aca="false">IF($C11&lt;&gt;""=FALSE(),"",IF($F11="","No baseline, so there is nothing to be on track against",IF(AND($G11="",$H11=""),"No forecast and no actual",IF($E11="","No owner - nobody is answerable for this date",IF(AND($H11&lt;&gt;"",$H11&lt;$F11-45),"Actual is more than six weeks EARLY - check it",IF(AND($I11&lt;&gt;"",$I11&gt;0,$L11=""),"It moved and the reason is blank - that is what you will be asked for",IF(AND($H11&lt;&gt;"",$L11&lt;&gt;"",$I11=0),"",IF(AND($J11="Late",$L11=""),"Behind the report date with no explanation",""))))))))</f>
        <v/>
      </c>
      <c r="N11" s="21" t="str">
        <f aca="false">IF(OR($C11&lt;&gt;""=FALSE(),$J11="Achieved",$G11=""),"",$G11)</f>
        <v/>
      </c>
    </row>
    <row r="12" customFormat="false" ht="33" hidden="false" customHeight="true" outlineLevel="0" collapsed="false">
      <c r="B12" s="15" t="n">
        <v>6</v>
      </c>
      <c r="C12" s="16" t="s">
        <v>67</v>
      </c>
      <c r="D12" s="6" t="s">
        <v>58</v>
      </c>
      <c r="E12" s="16" t="s">
        <v>68</v>
      </c>
      <c r="F12" s="17" t="n">
        <v>45748</v>
      </c>
      <c r="G12" s="17" t="n">
        <v>45778</v>
      </c>
      <c r="H12" s="17" t="n">
        <v>45778</v>
      </c>
      <c r="I12" s="18" t="n">
        <f aca="false">IF(OR($C12&lt;&gt;""=FALSE(),$F12="",IF($H12&lt;&gt;"",$H12,$G12)=""),"",IF($H12&lt;&gt;"",$H12,$G12)-$F12)</f>
        <v>30</v>
      </c>
      <c r="J12" s="19" t="str">
        <f aca="false">IF($C12&lt;&gt;""=FALSE(),"",IF($H12&lt;&gt;"","Achieved",IF($F12="","Not set",IF(AND(Cover!$C$10&lt;&gt;"",IF($H12&lt;&gt;"",$H12,$G12)&lt;&gt;"",IF($H12&lt;&gt;"",$H12,$G12)&lt;Cover!$C$10),"Late",IF(AND($G12&lt;&gt;"",$G12&gt;$F12),"At risk","On track")))))</f>
        <v>Achieved</v>
      </c>
      <c r="K12" s="16" t="s">
        <v>66</v>
      </c>
      <c r="L12" s="16" t="s">
        <v>69</v>
      </c>
      <c r="M12" s="20" t="str">
        <f aca="false">IF($C12&lt;&gt;""=FALSE(),"",IF($F12="","No baseline, so there is nothing to be on track against",IF(AND($G12="",$H12=""),"No forecast and no actual",IF($E12="","No owner - nobody is answerable for this date",IF(AND($H12&lt;&gt;"",$H12&lt;$F12-45),"Actual is more than six weeks EARLY - check it",IF(AND($I12&lt;&gt;"",$I12&gt;0,$L12=""),"It moved and the reason is blank - that is what you will be asked for",IF(AND($H12&lt;&gt;"",$L12&lt;&gt;"",$I12=0),"",IF(AND($J12="Late",$L12=""),"Behind the report date with no explanation",""))))))))</f>
        <v/>
      </c>
      <c r="N12" s="21" t="str">
        <f aca="false">IF(OR($C12&lt;&gt;""=FALSE(),$J12="Achieved",$G12=""),"",$G12)</f>
        <v/>
      </c>
    </row>
    <row r="13" customFormat="false" ht="45.75" hidden="false" customHeight="true" outlineLevel="0" collapsed="false">
      <c r="B13" s="15" t="n">
        <v>7</v>
      </c>
      <c r="C13" s="16" t="s">
        <v>70</v>
      </c>
      <c r="D13" s="6" t="s">
        <v>58</v>
      </c>
      <c r="E13" s="16" t="s">
        <v>68</v>
      </c>
      <c r="F13" s="17" t="n">
        <v>45778</v>
      </c>
      <c r="G13" s="17" t="n">
        <v>45809</v>
      </c>
      <c r="H13" s="17" t="n">
        <v>45809</v>
      </c>
      <c r="I13" s="18" t="n">
        <f aca="false">IF(OR($C13&lt;&gt;""=FALSE(),$F13="",IF($H13&lt;&gt;"",$H13,$G13)=""),"",IF($H13&lt;&gt;"",$H13,$G13)-$F13)</f>
        <v>31</v>
      </c>
      <c r="J13" s="19" t="str">
        <f aca="false">IF($C13&lt;&gt;""=FALSE(),"",IF($H13&lt;&gt;"","Achieved",IF($F13="","Not set",IF(AND(Cover!$C$10&lt;&gt;"",IF($H13&lt;&gt;"",$H13,$G13)&lt;&gt;"",IF($H13&lt;&gt;"",$H13,$G13)&lt;Cover!$C$10),"Late",IF(AND($G13&lt;&gt;"",$G13&gt;$F13),"At risk","On track")))))</f>
        <v>Achieved</v>
      </c>
      <c r="K13" s="16" t="s">
        <v>67</v>
      </c>
      <c r="L13" s="16" t="s">
        <v>71</v>
      </c>
      <c r="M13" s="20" t="str">
        <f aca="false">IF($C13&lt;&gt;""=FALSE(),"",IF($F13="","No baseline, so there is nothing to be on track against",IF(AND($G13="",$H13=""),"No forecast and no actual",IF($E13="","No owner - nobody is answerable for this date",IF(AND($H13&lt;&gt;"",$H13&lt;$F13-45),"Actual is more than six weeks EARLY - check it",IF(AND($I13&lt;&gt;"",$I13&gt;0,$L13=""),"It moved and the reason is blank - that is what you will be asked for",IF(AND($H13&lt;&gt;"",$L13&lt;&gt;"",$I13=0),"",IF(AND($J13="Late",$L13=""),"Behind the report date with no explanation",""))))))))</f>
        <v/>
      </c>
      <c r="N13" s="21" t="str">
        <f aca="false">IF(OR($C13&lt;&gt;""=FALSE(),$J13="Achieved",$G13=""),"",$G13)</f>
        <v/>
      </c>
    </row>
    <row r="14" customFormat="false" ht="33" hidden="false" customHeight="true" outlineLevel="0" collapsed="false">
      <c r="B14" s="15" t="n">
        <v>8</v>
      </c>
      <c r="C14" s="16" t="s">
        <v>72</v>
      </c>
      <c r="D14" s="6" t="s">
        <v>73</v>
      </c>
      <c r="E14" s="16" t="s">
        <v>74</v>
      </c>
      <c r="F14" s="17" t="n">
        <v>45809</v>
      </c>
      <c r="G14" s="17" t="n">
        <v>45809</v>
      </c>
      <c r="H14" s="17" t="n">
        <v>45809</v>
      </c>
      <c r="I14" s="18" t="n">
        <f aca="false">IF(OR($C14&lt;&gt;""=FALSE(),$F14="",IF($H14&lt;&gt;"",$H14,$G14)=""),"",IF($H14&lt;&gt;"",$H14,$G14)-$F14)</f>
        <v>0</v>
      </c>
      <c r="J14" s="19" t="str">
        <f aca="false">IF($C14&lt;&gt;""=FALSE(),"",IF($H14&lt;&gt;"","Achieved",IF($F14="","Not set",IF(AND(Cover!$C$10&lt;&gt;"",IF($H14&lt;&gt;"",$H14,$G14)&lt;&gt;"",IF($H14&lt;&gt;"",$H14,$G14)&lt;Cover!$C$10),"Late",IF(AND($G14&lt;&gt;"",$G14&gt;$F14),"At risk","On track")))))</f>
        <v>Achieved</v>
      </c>
      <c r="K14" s="16" t="s">
        <v>70</v>
      </c>
      <c r="L14" s="16"/>
      <c r="M14" s="20" t="str">
        <f aca="false">IF($C14&lt;&gt;""=FALSE(),"",IF($F14="","No baseline, so there is nothing to be on track against",IF(AND($G14="",$H14=""),"No forecast and no actual",IF($E14="","No owner - nobody is answerable for this date",IF(AND($H14&lt;&gt;"",$H14&lt;$F14-45),"Actual is more than six weeks EARLY - check it",IF(AND($I14&lt;&gt;"",$I14&gt;0,$L14=""),"It moved and the reason is blank - that is what you will be asked for",IF(AND($H14&lt;&gt;"",$L14&lt;&gt;"",$I14=0),"",IF(AND($J14="Late",$L14=""),"Behind the report date with no explanation",""))))))))</f>
        <v/>
      </c>
      <c r="N14" s="21" t="str">
        <f aca="false">IF(OR($C14&lt;&gt;""=FALSE(),$J14="Achieved",$G14=""),"",$G14)</f>
        <v/>
      </c>
    </row>
    <row r="15" customFormat="false" ht="33" hidden="false" customHeight="true" outlineLevel="0" collapsed="false">
      <c r="B15" s="15" t="n">
        <v>9</v>
      </c>
      <c r="C15" s="16" t="s">
        <v>75</v>
      </c>
      <c r="D15" s="6" t="s">
        <v>76</v>
      </c>
      <c r="E15" s="16" t="s">
        <v>77</v>
      </c>
      <c r="F15" s="17" t="n">
        <v>45839</v>
      </c>
      <c r="G15" s="17" t="n">
        <v>45839</v>
      </c>
      <c r="H15" s="17" t="n">
        <v>45839</v>
      </c>
      <c r="I15" s="18" t="n">
        <f aca="false">IF(OR($C15&lt;&gt;""=FALSE(),$F15="",IF($H15&lt;&gt;"",$H15,$G15)=""),"",IF($H15&lt;&gt;"",$H15,$G15)-$F15)</f>
        <v>0</v>
      </c>
      <c r="J15" s="19" t="str">
        <f aca="false">IF($C15&lt;&gt;""=FALSE(),"",IF($H15&lt;&gt;"","Achieved",IF($F15="","Not set",IF(AND(Cover!$C$10&lt;&gt;"",IF($H15&lt;&gt;"",$H15,$G15)&lt;&gt;"",IF($H15&lt;&gt;"",$H15,$G15)&lt;Cover!$C$10),"Late",IF(AND($G15&lt;&gt;"",$G15&gt;$F15),"At risk","On track")))))</f>
        <v>Achieved</v>
      </c>
      <c r="K15" s="16" t="s">
        <v>72</v>
      </c>
      <c r="L15" s="16"/>
      <c r="M15" s="20" t="str">
        <f aca="false">IF($C15&lt;&gt;""=FALSE(),"",IF($F15="","No baseline, so there is nothing to be on track against",IF(AND($G15="",$H15=""),"No forecast and no actual",IF($E15="","No owner - nobody is answerable for this date",IF(AND($H15&lt;&gt;"",$H15&lt;$F15-45),"Actual is more than six weeks EARLY - check it",IF(AND($I15&lt;&gt;"",$I15&gt;0,$L15=""),"It moved and the reason is blank - that is what you will be asked for",IF(AND($H15&lt;&gt;"",$L15&lt;&gt;"",$I15=0),"",IF(AND($J15="Late",$L15=""),"Behind the report date with no explanation",""))))))))</f>
        <v/>
      </c>
      <c r="N15" s="21" t="str">
        <f aca="false">IF(OR($C15&lt;&gt;""=FALSE(),$J15="Achieved",$G15=""),"",$G15)</f>
        <v/>
      </c>
    </row>
    <row r="16" customFormat="false" ht="21.75" hidden="false" customHeight="true" outlineLevel="0" collapsed="false">
      <c r="B16" s="15" t="n">
        <v>10</v>
      </c>
      <c r="C16" s="16" t="s">
        <v>78</v>
      </c>
      <c r="D16" s="6" t="s">
        <v>73</v>
      </c>
      <c r="E16" s="16" t="s">
        <v>77</v>
      </c>
      <c r="F16" s="17" t="n">
        <v>45931</v>
      </c>
      <c r="G16" s="17" t="n">
        <v>45962</v>
      </c>
      <c r="H16" s="17" t="n">
        <v>45962</v>
      </c>
      <c r="I16" s="18" t="n">
        <f aca="false">IF(OR($C16&lt;&gt;""=FALSE(),$F16="",IF($H16&lt;&gt;"",$H16,$G16)=""),"",IF($H16&lt;&gt;"",$H16,$G16)-$F16)</f>
        <v>31</v>
      </c>
      <c r="J16" s="19" t="str">
        <f aca="false">IF($C16&lt;&gt;""=FALSE(),"",IF($H16&lt;&gt;"","Achieved",IF($F16="","Not set",IF(AND(Cover!$C$10&lt;&gt;"",IF($H16&lt;&gt;"",$H16,$G16)&lt;&gt;"",IF($H16&lt;&gt;"",$H16,$G16)&lt;Cover!$C$10),"Late",IF(AND($G16&lt;&gt;"",$G16&gt;$F16),"At risk","On track")))))</f>
        <v>Achieved</v>
      </c>
      <c r="K16" s="16" t="s">
        <v>75</v>
      </c>
      <c r="L16" s="16" t="s">
        <v>79</v>
      </c>
      <c r="M16" s="20" t="str">
        <f aca="false">IF($C16&lt;&gt;""=FALSE(),"",IF($F16="","No baseline, so there is nothing to be on track against",IF(AND($G16="",$H16=""),"No forecast and no actual",IF($E16="","No owner - nobody is answerable for this date",IF(AND($H16&lt;&gt;"",$H16&lt;$F16-45),"Actual is more than six weeks EARLY - check it",IF(AND($I16&lt;&gt;"",$I16&gt;0,$L16=""),"It moved and the reason is blank - that is what you will be asked for",IF(AND($H16&lt;&gt;"",$L16&lt;&gt;"",$I16=0),"",IF(AND($J16="Late",$L16=""),"Behind the report date with no explanation",""))))))))</f>
        <v/>
      </c>
      <c r="N16" s="21" t="str">
        <f aca="false">IF(OR($C16&lt;&gt;""=FALSE(),$J16="Achieved",$G16=""),"",$G16)</f>
        <v/>
      </c>
    </row>
    <row r="17" customFormat="false" ht="45.75" hidden="false" customHeight="true" outlineLevel="0" collapsed="false">
      <c r="B17" s="15" t="n">
        <v>11</v>
      </c>
      <c r="C17" s="16" t="s">
        <v>80</v>
      </c>
      <c r="D17" s="6" t="s">
        <v>73</v>
      </c>
      <c r="E17" s="16" t="s">
        <v>77</v>
      </c>
      <c r="F17" s="17" t="n">
        <v>46143</v>
      </c>
      <c r="G17" s="17" t="n">
        <v>46174</v>
      </c>
      <c r="H17" s="17"/>
      <c r="I17" s="18" t="n">
        <f aca="false">IF(OR($C17&lt;&gt;""=FALSE(),$F17="",IF($H17&lt;&gt;"",$H17,$G17)=""),"",IF($H17&lt;&gt;"",$H17,$G17)-$F17)</f>
        <v>31</v>
      </c>
      <c r="J17" s="19" t="str">
        <f aca="false">IF($C17&lt;&gt;""=FALSE(),"",IF($H17&lt;&gt;"","Achieved",IF($F17="","Not set",IF(AND(Cover!$C$10&lt;&gt;"",IF($H17&lt;&gt;"",$H17,$G17)&lt;&gt;"",IF($H17&lt;&gt;"",$H17,$G17)&lt;Cover!$C$10),"Late",IF(AND($G17&lt;&gt;"",$G17&gt;$F17),"At risk","On track")))))</f>
        <v>Late</v>
      </c>
      <c r="K17" s="16" t="s">
        <v>78</v>
      </c>
      <c r="L17" s="16" t="s">
        <v>81</v>
      </c>
      <c r="M17" s="20" t="str">
        <f aca="false">IF($C17&lt;&gt;""=FALSE(),"",IF($F17="","No baseline, so there is nothing to be on track against",IF(AND($G17="",$H17=""),"No forecast and no actual",IF($E17="","No owner - nobody is answerable for this date",IF(AND($H17&lt;&gt;"",$H17&lt;$F17-45),"Actual is more than six weeks EARLY - check it",IF(AND($I17&lt;&gt;"",$I17&gt;0,$L17=""),"It moved and the reason is blank - that is what you will be asked for",IF(AND($H17&lt;&gt;"",$L17&lt;&gt;"",$I17=0),"",IF(AND($J17="Late",$L17=""),"Behind the report date with no explanation",""))))))))</f>
        <v/>
      </c>
      <c r="N17" s="21" t="n">
        <f aca="false">IF(OR($C17&lt;&gt;""=FALSE(),$J17="Achieved",$G17=""),"",$G17)</f>
        <v>46174</v>
      </c>
    </row>
    <row r="18" customFormat="false" ht="21.75" hidden="false" customHeight="true" outlineLevel="0" collapsed="false">
      <c r="B18" s="15" t="n">
        <v>12</v>
      </c>
      <c r="C18" s="16" t="s">
        <v>82</v>
      </c>
      <c r="D18" s="6" t="s">
        <v>73</v>
      </c>
      <c r="E18" s="16" t="s">
        <v>77</v>
      </c>
      <c r="F18" s="17" t="n">
        <v>46266</v>
      </c>
      <c r="G18" s="17" t="n">
        <v>46296</v>
      </c>
      <c r="H18" s="17"/>
      <c r="I18" s="18" t="n">
        <f aca="false">IF(OR($C18&lt;&gt;""=FALSE(),$F18="",IF($H18&lt;&gt;"",$H18,$G18)=""),"",IF($H18&lt;&gt;"",$H18,$G18)-$F18)</f>
        <v>30</v>
      </c>
      <c r="J18" s="19" t="str">
        <f aca="false">IF($C18&lt;&gt;""=FALSE(),"",IF($H18&lt;&gt;"","Achieved",IF($F18="","Not set",IF(AND(Cover!$C$10&lt;&gt;"",IF($H18&lt;&gt;"",$H18,$G18)&lt;&gt;"",IF($H18&lt;&gt;"",$H18,$G18)&lt;Cover!$C$10),"Late",IF(AND($G18&lt;&gt;"",$G18&gt;$F18),"At risk","On track")))))</f>
        <v>At risk</v>
      </c>
      <c r="K18" s="16" t="s">
        <v>80</v>
      </c>
      <c r="L18" s="16" t="s">
        <v>83</v>
      </c>
      <c r="M18" s="20" t="str">
        <f aca="false">IF($C18&lt;&gt;""=FALSE(),"",IF($F18="","No baseline, so there is nothing to be on track against",IF(AND($G18="",$H18=""),"No forecast and no actual",IF($E18="","No owner - nobody is answerable for this date",IF(AND($H18&lt;&gt;"",$H18&lt;$F18-45),"Actual is more than six weeks EARLY - check it",IF(AND($I18&lt;&gt;"",$I18&gt;0,$L18=""),"It moved and the reason is blank - that is what you will be asked for",IF(AND($H18&lt;&gt;"",$L18&lt;&gt;"",$I18=0),"",IF(AND($J18="Late",$L18=""),"Behind the report date with no explanation",""))))))))</f>
        <v/>
      </c>
      <c r="N18" s="21" t="n">
        <f aca="false">IF(OR($C18&lt;&gt;""=FALSE(),$J18="Achieved",$G18=""),"",$G18)</f>
        <v>46296</v>
      </c>
    </row>
    <row r="19" customFormat="false" ht="33" hidden="false" customHeight="true" outlineLevel="0" collapsed="false">
      <c r="B19" s="15" t="n">
        <v>13</v>
      </c>
      <c r="C19" s="16" t="s">
        <v>84</v>
      </c>
      <c r="D19" s="6" t="s">
        <v>73</v>
      </c>
      <c r="E19" s="16" t="s">
        <v>77</v>
      </c>
      <c r="F19" s="17" t="n">
        <v>46357</v>
      </c>
      <c r="G19" s="17" t="n">
        <v>46419</v>
      </c>
      <c r="H19" s="17"/>
      <c r="I19" s="18" t="n">
        <f aca="false">IF(OR($C19&lt;&gt;""=FALSE(),$F19="",IF($H19&lt;&gt;"",$H19,$G19)=""),"",IF($H19&lt;&gt;"",$H19,$G19)-$F19)</f>
        <v>62</v>
      </c>
      <c r="J19" s="19" t="str">
        <f aca="false">IF($C19&lt;&gt;""=FALSE(),"",IF($H19&lt;&gt;"","Achieved",IF($F19="","Not set",IF(AND(Cover!$C$10&lt;&gt;"",IF($H19&lt;&gt;"",$H19,$G19)&lt;&gt;"",IF($H19&lt;&gt;"",$H19,$G19)&lt;Cover!$C$10),"Late",IF(AND($G19&lt;&gt;"",$G19&gt;$F19),"At risk","On track")))))</f>
        <v>At risk</v>
      </c>
      <c r="K19" s="16" t="s">
        <v>82</v>
      </c>
      <c r="L19" s="16" t="s">
        <v>85</v>
      </c>
      <c r="M19" s="20" t="str">
        <f aca="false">IF($C19&lt;&gt;""=FALSE(),"",IF($F19="","No baseline, so there is nothing to be on track against",IF(AND($G19="",$H19=""),"No forecast and no actual",IF($E19="","No owner - nobody is answerable for this date",IF(AND($H19&lt;&gt;"",$H19&lt;$F19-45),"Actual is more than six weeks EARLY - check it",IF(AND($I19&lt;&gt;"",$I19&gt;0,$L19=""),"It moved and the reason is blank - that is what you will be asked for",IF(AND($H19&lt;&gt;"",$L19&lt;&gt;"",$I19=0),"",IF(AND($J19="Late",$L19=""),"Behind the report date with no explanation",""))))))))</f>
        <v/>
      </c>
      <c r="N19" s="21" t="n">
        <f aca="false">IF(OR($C19&lt;&gt;""=FALSE(),$J19="Achieved",$G19=""),"",$G19)</f>
        <v>46419</v>
      </c>
    </row>
    <row r="20" customFormat="false" ht="45.75" hidden="false" customHeight="true" outlineLevel="0" collapsed="false">
      <c r="B20" s="15" t="n">
        <v>14</v>
      </c>
      <c r="C20" s="16" t="s">
        <v>86</v>
      </c>
      <c r="D20" s="6" t="s">
        <v>73</v>
      </c>
      <c r="E20" s="16" t="s">
        <v>77</v>
      </c>
      <c r="F20" s="17" t="n">
        <v>46508</v>
      </c>
      <c r="G20" s="17" t="n">
        <v>46539</v>
      </c>
      <c r="H20" s="17"/>
      <c r="I20" s="18" t="n">
        <f aca="false">IF(OR($C20&lt;&gt;""=FALSE(),$F20="",IF($H20&lt;&gt;"",$H20,$G20)=""),"",IF($H20&lt;&gt;"",$H20,$G20)-$F20)</f>
        <v>31</v>
      </c>
      <c r="J20" s="19" t="str">
        <f aca="false">IF($C20&lt;&gt;""=FALSE(),"",IF($H20&lt;&gt;"","Achieved",IF($F20="","Not set",IF(AND(Cover!$C$10&lt;&gt;"",IF($H20&lt;&gt;"",$H20,$G20)&lt;&gt;"",IF($H20&lt;&gt;"",$H20,$G20)&lt;Cover!$C$10),"Late",IF(AND($G20&lt;&gt;"",$G20&gt;$F20),"At risk","On track")))))</f>
        <v>At risk</v>
      </c>
      <c r="K20" s="16" t="s">
        <v>84</v>
      </c>
      <c r="L20" s="16" t="s">
        <v>87</v>
      </c>
      <c r="M20" s="20" t="str">
        <f aca="false">IF($C20&lt;&gt;""=FALSE(),"",IF($F20="","No baseline, so there is nothing to be on track against",IF(AND($G20="",$H20=""),"No forecast and no actual",IF($E20="","No owner - nobody is answerable for this date",IF(AND($H20&lt;&gt;"",$H20&lt;$F20-45),"Actual is more than six weeks EARLY - check it",IF(AND($I20&lt;&gt;"",$I20&gt;0,$L20=""),"It moved and the reason is blank - that is what you will be asked for",IF(AND($H20&lt;&gt;"",$L20&lt;&gt;"",$I20=0),"",IF(AND($J20="Late",$L20=""),"Behind the report date with no explanation",""))))))))</f>
        <v/>
      </c>
      <c r="N20" s="21" t="n">
        <f aca="false">IF(OR($C20&lt;&gt;""=FALSE(),$J20="Achieved",$G20=""),"",$G20)</f>
        <v>46539</v>
      </c>
    </row>
    <row r="21" customFormat="false" ht="33" hidden="false" customHeight="true" outlineLevel="0" collapsed="false">
      <c r="B21" s="15" t="n">
        <v>15</v>
      </c>
      <c r="C21" s="16" t="s">
        <v>88</v>
      </c>
      <c r="D21" s="6" t="s">
        <v>89</v>
      </c>
      <c r="E21" s="16" t="s">
        <v>90</v>
      </c>
      <c r="F21" s="17" t="n">
        <v>46569</v>
      </c>
      <c r="G21" s="17" t="n">
        <v>46600</v>
      </c>
      <c r="H21" s="17"/>
      <c r="I21" s="18" t="n">
        <f aca="false">IF(OR($C21&lt;&gt;""=FALSE(),$F21="",IF($H21&lt;&gt;"",$H21,$G21)=""),"",IF($H21&lt;&gt;"",$H21,$G21)-$F21)</f>
        <v>31</v>
      </c>
      <c r="J21" s="19" t="str">
        <f aca="false">IF($C21&lt;&gt;""=FALSE(),"",IF($H21&lt;&gt;"","Achieved",IF($F21="","Not set",IF(AND(Cover!$C$10&lt;&gt;"",IF($H21&lt;&gt;"",$H21,$G21)&lt;&gt;"",IF($H21&lt;&gt;"",$H21,$G21)&lt;Cover!$C$10),"Late",IF(AND($G21&lt;&gt;"",$G21&gt;$F21),"At risk","On track")))))</f>
        <v>At risk</v>
      </c>
      <c r="K21" s="16" t="s">
        <v>86</v>
      </c>
      <c r="L21" s="16" t="s">
        <v>91</v>
      </c>
      <c r="M21" s="20" t="str">
        <f aca="false">IF($C21&lt;&gt;""=FALSE(),"",IF($F21="","No baseline, so there is nothing to be on track against",IF(AND($G21="",$H21=""),"No forecast and no actual",IF($E21="","No owner - nobody is answerable for this date",IF(AND($H21&lt;&gt;"",$H21&lt;$F21-45),"Actual is more than six weeks EARLY - check it",IF(AND($I21&lt;&gt;"",$I21&gt;0,$L21=""),"It moved and the reason is blank - that is what you will be asked for",IF(AND($H21&lt;&gt;"",$L21&lt;&gt;"",$I21=0),"",IF(AND($J21="Late",$L21=""),"Behind the report date with no explanation",""))))))))</f>
        <v/>
      </c>
      <c r="N21" s="21" t="n">
        <f aca="false">IF(OR($C21&lt;&gt;""=FALSE(),$J21="Achieved",$G21=""),"",$G21)</f>
        <v>46600</v>
      </c>
    </row>
    <row r="22" customFormat="false" ht="45.75" hidden="false" customHeight="true" outlineLevel="0" collapsed="false">
      <c r="B22" s="15" t="n">
        <v>16</v>
      </c>
      <c r="C22" s="16" t="s">
        <v>92</v>
      </c>
      <c r="D22" s="6" t="s">
        <v>89</v>
      </c>
      <c r="E22" s="16" t="s">
        <v>74</v>
      </c>
      <c r="F22" s="17" t="n">
        <v>46661</v>
      </c>
      <c r="G22" s="17" t="n">
        <v>46661</v>
      </c>
      <c r="H22" s="17"/>
      <c r="I22" s="18" t="n">
        <f aca="false">IF(OR($C22&lt;&gt;""=FALSE(),$F22="",IF($H22&lt;&gt;"",$H22,$G22)=""),"",IF($H22&lt;&gt;"",$H22,$G22)-$F22)</f>
        <v>0</v>
      </c>
      <c r="J22" s="19" t="str">
        <f aca="false">IF($C22&lt;&gt;""=FALSE(),"",IF($H22&lt;&gt;"","Achieved",IF($F22="","Not set",IF(AND(Cover!$C$10&lt;&gt;"",IF($H22&lt;&gt;"",$H22,$G22)&lt;&gt;"",IF($H22&lt;&gt;"",$H22,$G22)&lt;Cover!$C$10),"Late",IF(AND($G22&lt;&gt;"",$G22&gt;$F22),"At risk","On track")))))</f>
        <v>On track</v>
      </c>
      <c r="K22" s="16" t="s">
        <v>88</v>
      </c>
      <c r="L22" s="16" t="s">
        <v>93</v>
      </c>
      <c r="M22" s="20" t="str">
        <f aca="false">IF($C22&lt;&gt;""=FALSE(),"",IF($F22="","No baseline, so there is nothing to be on track against",IF(AND($G22="",$H22=""),"No forecast and no actual",IF($E22="","No owner - nobody is answerable for this date",IF(AND($H22&lt;&gt;"",$H22&lt;$F22-45),"Actual is more than six weeks EARLY - check it",IF(AND($I22&lt;&gt;"",$I22&gt;0,$L22=""),"It moved and the reason is blank - that is what you will be asked for",IF(AND($H22&lt;&gt;"",$L22&lt;&gt;"",$I22=0),"",IF(AND($J22="Late",$L22=""),"Behind the report date with no explanation",""))))))))</f>
        <v/>
      </c>
      <c r="N22" s="21" t="n">
        <f aca="false">IF(OR($C22&lt;&gt;""=FALSE(),$J22="Achieved",$G22=""),"",$G22)</f>
        <v>46661</v>
      </c>
    </row>
    <row r="23" customFormat="false" ht="33" hidden="false" customHeight="true" outlineLevel="0" collapsed="false">
      <c r="B23" s="15" t="n">
        <v>17</v>
      </c>
      <c r="C23" s="16" t="s">
        <v>94</v>
      </c>
      <c r="D23" s="6" t="s">
        <v>95</v>
      </c>
      <c r="E23" s="16" t="s">
        <v>74</v>
      </c>
      <c r="F23" s="17" t="n">
        <v>46661</v>
      </c>
      <c r="G23" s="17" t="n">
        <v>46661</v>
      </c>
      <c r="H23" s="17"/>
      <c r="I23" s="18" t="n">
        <f aca="false">IF(OR($C23&lt;&gt;""=FALSE(),$F23="",IF($H23&lt;&gt;"",$H23,$G23)=""),"",IF($H23&lt;&gt;"",$H23,$G23)-$F23)</f>
        <v>0</v>
      </c>
      <c r="J23" s="19" t="str">
        <f aca="false">IF($C23&lt;&gt;""=FALSE(),"",IF($H23&lt;&gt;"","Achieved",IF($F23="","Not set",IF(AND(Cover!$C$10&lt;&gt;"",IF($H23&lt;&gt;"",$H23,$G23)&lt;&gt;"",IF($H23&lt;&gt;"",$H23,$G23)&lt;Cover!$C$10),"Late",IF(AND($G23&lt;&gt;"",$G23&gt;$F23),"At risk","On track")))))</f>
        <v>On track</v>
      </c>
      <c r="K23" s="16" t="s">
        <v>92</v>
      </c>
      <c r="L23" s="16"/>
      <c r="M23" s="20" t="str">
        <f aca="false">IF($C23&lt;&gt;""=FALSE(),"",IF($F23="","No baseline, so there is nothing to be on track against",IF(AND($G23="",$H23=""),"No forecast and no actual",IF($E23="","No owner - nobody is answerable for this date",IF(AND($H23&lt;&gt;"",$H23&lt;$F23-45),"Actual is more than six weeks EARLY - check it",IF(AND($I23&lt;&gt;"",$I23&gt;0,$L23=""),"It moved and the reason is blank - that is what you will be asked for",IF(AND($H23&lt;&gt;"",$L23&lt;&gt;"",$I23=0),"",IF(AND($J23="Late",$L23=""),"Behind the report date with no explanation",""))))))))</f>
        <v/>
      </c>
      <c r="N23" s="21" t="n">
        <f aca="false">IF(OR($C23&lt;&gt;""=FALSE(),$J23="Achieved",$G23=""),"",$G23)</f>
        <v>46661</v>
      </c>
    </row>
    <row r="24" customFormat="false" ht="33" hidden="false" customHeight="true" outlineLevel="0" collapsed="false">
      <c r="B24" s="15" t="n">
        <v>18</v>
      </c>
      <c r="C24" s="16" t="s">
        <v>96</v>
      </c>
      <c r="D24" s="6" t="s">
        <v>95</v>
      </c>
      <c r="E24" s="16" t="s">
        <v>74</v>
      </c>
      <c r="F24" s="17" t="n">
        <v>46753</v>
      </c>
      <c r="G24" s="17" t="n">
        <v>46753</v>
      </c>
      <c r="H24" s="17"/>
      <c r="I24" s="18" t="n">
        <f aca="false">IF(OR($C24&lt;&gt;""=FALSE(),$F24="",IF($H24&lt;&gt;"",$H24,$G24)=""),"",IF($H24&lt;&gt;"",$H24,$G24)-$F24)</f>
        <v>0</v>
      </c>
      <c r="J24" s="19" t="str">
        <f aca="false">IF($C24&lt;&gt;""=FALSE(),"",IF($H24&lt;&gt;"","Achieved",IF($F24="","Not set",IF(AND(Cover!$C$10&lt;&gt;"",IF($H24&lt;&gt;"",$H24,$G24)&lt;&gt;"",IF($H24&lt;&gt;"",$H24,$G24)&lt;Cover!$C$10),"Late",IF(AND($G24&lt;&gt;"",$G24&gt;$F24),"At risk","On track")))))</f>
        <v>On track</v>
      </c>
      <c r="K24" s="16" t="s">
        <v>94</v>
      </c>
      <c r="L24" s="16"/>
      <c r="M24" s="20" t="str">
        <f aca="false">IF($C24&lt;&gt;""=FALSE(),"",IF($F24="","No baseline, so there is nothing to be on track against",IF(AND($G24="",$H24=""),"No forecast and no actual",IF($E24="","No owner - nobody is answerable for this date",IF(AND($H24&lt;&gt;"",$H24&lt;$F24-45),"Actual is more than six weeks EARLY - check it",IF(AND($I24&lt;&gt;"",$I24&gt;0,$L24=""),"It moved and the reason is blank - that is what you will be asked for",IF(AND($H24&lt;&gt;"",$L24&lt;&gt;"",$I24=0),"",IF(AND($J24="Late",$L24=""),"Behind the report date with no explanation",""))))))))</f>
        <v/>
      </c>
      <c r="N24" s="21" t="n">
        <f aca="false">IF(OR($C24&lt;&gt;""=FALSE(),$J24="Achieved",$G24=""),"",$G24)</f>
        <v>46753</v>
      </c>
    </row>
    <row r="25" customFormat="false" ht="21.75" hidden="false" customHeight="true" outlineLevel="0" collapsed="false">
      <c r="C25" s="16"/>
      <c r="D25" s="6"/>
      <c r="E25" s="16"/>
      <c r="F25" s="17"/>
      <c r="G25" s="17"/>
      <c r="H25" s="17"/>
      <c r="I25" s="18" t="str">
        <f aca="false">IF(OR($C25&lt;&gt;""=FALSE(),$F25="",IF($H25&lt;&gt;"",$H25,$G25)=""),"",IF($H25&lt;&gt;"",$H25,$G25)-$F25)</f>
        <v/>
      </c>
      <c r="J25" s="19" t="str">
        <f aca="false">IF($C25&lt;&gt;""=FALSE(),"",IF($H25&lt;&gt;"","Achieved",IF($F25="","Not set",IF(AND(Cover!$C$10&lt;&gt;"",IF($H25&lt;&gt;"",$H25,$G25)&lt;&gt;"",IF($H25&lt;&gt;"",$H25,$G25)&lt;Cover!$C$10),"Late",IF(AND($G25&lt;&gt;"",$G25&gt;$F25),"At risk","On track")))))</f>
        <v/>
      </c>
      <c r="K25" s="16"/>
      <c r="L25" s="16"/>
      <c r="M25" s="20" t="str">
        <f aca="false">IF($C25&lt;&gt;""=FALSE(),"",IF($F25="","No baseline, so there is nothing to be on track against",IF(AND($G25="",$H25=""),"No forecast and no actual",IF($E25="","No owner - nobody is answerable for this date",IF(AND($H25&lt;&gt;"",$H25&lt;$F25-45),"Actual is more than six weeks EARLY - check it",IF(AND($I25&lt;&gt;"",$I25&gt;0,$L25=""),"It moved and the reason is blank - that is what you will be asked for",IF(AND($H25&lt;&gt;"",$L25&lt;&gt;"",$I25=0),"",IF(AND($J25="Late",$L25=""),"Behind the report date with no explanation",""))))))))</f>
        <v/>
      </c>
      <c r="N25" s="21" t="str">
        <f aca="false">IF(OR($C25&lt;&gt;""=FALSE(),$J25="Achieved",$G25=""),"",$G25)</f>
        <v/>
      </c>
    </row>
    <row r="26" customFormat="false" ht="21.75" hidden="false" customHeight="true" outlineLevel="0" collapsed="false">
      <c r="C26" s="16"/>
      <c r="D26" s="6"/>
      <c r="E26" s="16"/>
      <c r="F26" s="17"/>
      <c r="G26" s="17"/>
      <c r="H26" s="17"/>
      <c r="I26" s="18" t="str">
        <f aca="false">IF(OR($C26&lt;&gt;""=FALSE(),$F26="",IF($H26&lt;&gt;"",$H26,$G26)=""),"",IF($H26&lt;&gt;"",$H26,$G26)-$F26)</f>
        <v/>
      </c>
      <c r="J26" s="19" t="str">
        <f aca="false">IF($C26&lt;&gt;""=FALSE(),"",IF($H26&lt;&gt;"","Achieved",IF($F26="","Not set",IF(AND(Cover!$C$10&lt;&gt;"",IF($H26&lt;&gt;"",$H26,$G26)&lt;&gt;"",IF($H26&lt;&gt;"",$H26,$G26)&lt;Cover!$C$10),"Late",IF(AND($G26&lt;&gt;"",$G26&gt;$F26),"At risk","On track")))))</f>
        <v/>
      </c>
      <c r="K26" s="16"/>
      <c r="L26" s="16"/>
      <c r="M26" s="20" t="str">
        <f aca="false">IF($C26&lt;&gt;""=FALSE(),"",IF($F26="","No baseline, so there is nothing to be on track against",IF(AND($G26="",$H26=""),"No forecast and no actual",IF($E26="","No owner - nobody is answerable for this date",IF(AND($H26&lt;&gt;"",$H26&lt;$F26-45),"Actual is more than six weeks EARLY - check it",IF(AND($I26&lt;&gt;"",$I26&gt;0,$L26=""),"It moved and the reason is blank - that is what you will be asked for",IF(AND($H26&lt;&gt;"",$L26&lt;&gt;"",$I26=0),"",IF(AND($J26="Late",$L26=""),"Behind the report date with no explanation",""))))))))</f>
        <v/>
      </c>
      <c r="N26" s="21" t="str">
        <f aca="false">IF(OR($C26&lt;&gt;""=FALSE(),$J26="Achieved",$G26=""),"",$G26)</f>
        <v/>
      </c>
    </row>
    <row r="27" customFormat="false" ht="21.75" hidden="false" customHeight="true" outlineLevel="0" collapsed="false">
      <c r="C27" s="16"/>
      <c r="D27" s="6"/>
      <c r="E27" s="16"/>
      <c r="F27" s="17"/>
      <c r="G27" s="17"/>
      <c r="H27" s="17"/>
      <c r="I27" s="18" t="str">
        <f aca="false">IF(OR($C27&lt;&gt;""=FALSE(),$F27="",IF($H27&lt;&gt;"",$H27,$G27)=""),"",IF($H27&lt;&gt;"",$H27,$G27)-$F27)</f>
        <v/>
      </c>
      <c r="J27" s="19" t="str">
        <f aca="false">IF($C27&lt;&gt;""=FALSE(),"",IF($H27&lt;&gt;"","Achieved",IF($F27="","Not set",IF(AND(Cover!$C$10&lt;&gt;"",IF($H27&lt;&gt;"",$H27,$G27)&lt;&gt;"",IF($H27&lt;&gt;"",$H27,$G27)&lt;Cover!$C$10),"Late",IF(AND($G27&lt;&gt;"",$G27&gt;$F27),"At risk","On track")))))</f>
        <v/>
      </c>
      <c r="K27" s="16"/>
      <c r="L27" s="16"/>
      <c r="M27" s="20" t="str">
        <f aca="false">IF($C27&lt;&gt;""=FALSE(),"",IF($F27="","No baseline, so there is nothing to be on track against",IF(AND($G27="",$H27=""),"No forecast and no actual",IF($E27="","No owner - nobody is answerable for this date",IF(AND($H27&lt;&gt;"",$H27&lt;$F27-45),"Actual is more than six weeks EARLY - check it",IF(AND($I27&lt;&gt;"",$I27&gt;0,$L27=""),"It moved and the reason is blank - that is what you will be asked for",IF(AND($H27&lt;&gt;"",$L27&lt;&gt;"",$I27=0),"",IF(AND($J27="Late",$L27=""),"Behind the report date with no explanation",""))))))))</f>
        <v/>
      </c>
      <c r="N27" s="21" t="str">
        <f aca="false">IF(OR($C27&lt;&gt;""=FALSE(),$J27="Achieved",$G27=""),"",$G27)</f>
        <v/>
      </c>
    </row>
    <row r="28" customFormat="false" ht="21.75" hidden="false" customHeight="true" outlineLevel="0" collapsed="false">
      <c r="C28" s="16"/>
      <c r="D28" s="6"/>
      <c r="E28" s="16"/>
      <c r="F28" s="17"/>
      <c r="G28" s="17"/>
      <c r="H28" s="17"/>
      <c r="I28" s="18" t="str">
        <f aca="false">IF(OR($C28&lt;&gt;""=FALSE(),$F28="",IF($H28&lt;&gt;"",$H28,$G28)=""),"",IF($H28&lt;&gt;"",$H28,$G28)-$F28)</f>
        <v/>
      </c>
      <c r="J28" s="19" t="str">
        <f aca="false">IF($C28&lt;&gt;""=FALSE(),"",IF($H28&lt;&gt;"","Achieved",IF($F28="","Not set",IF(AND(Cover!$C$10&lt;&gt;"",IF($H28&lt;&gt;"",$H28,$G28)&lt;&gt;"",IF($H28&lt;&gt;"",$H28,$G28)&lt;Cover!$C$10),"Late",IF(AND($G28&lt;&gt;"",$G28&gt;$F28),"At risk","On track")))))</f>
        <v/>
      </c>
      <c r="K28" s="16"/>
      <c r="L28" s="16"/>
      <c r="M28" s="20" t="str">
        <f aca="false">IF($C28&lt;&gt;""=FALSE(),"",IF($F28="","No baseline, so there is nothing to be on track against",IF(AND($G28="",$H28=""),"No forecast and no actual",IF($E28="","No owner - nobody is answerable for this date",IF(AND($H28&lt;&gt;"",$H28&lt;$F28-45),"Actual is more than six weeks EARLY - check it",IF(AND($I28&lt;&gt;"",$I28&gt;0,$L28=""),"It moved and the reason is blank - that is what you will be asked for",IF(AND($H28&lt;&gt;"",$L28&lt;&gt;"",$I28=0),"",IF(AND($J28="Late",$L28=""),"Behind the report date with no explanation",""))))))))</f>
        <v/>
      </c>
      <c r="N28" s="21" t="str">
        <f aca="false">IF(OR($C28&lt;&gt;""=FALSE(),$J28="Achieved",$G28=""),"",$G28)</f>
        <v/>
      </c>
    </row>
    <row r="29" customFormat="false" ht="21.75" hidden="false" customHeight="true" outlineLevel="0" collapsed="false">
      <c r="C29" s="16"/>
      <c r="D29" s="6"/>
      <c r="E29" s="16"/>
      <c r="F29" s="17"/>
      <c r="G29" s="17"/>
      <c r="H29" s="17"/>
      <c r="I29" s="18" t="str">
        <f aca="false">IF(OR($C29&lt;&gt;""=FALSE(),$F29="",IF($H29&lt;&gt;"",$H29,$G29)=""),"",IF($H29&lt;&gt;"",$H29,$G29)-$F29)</f>
        <v/>
      </c>
      <c r="J29" s="19" t="str">
        <f aca="false">IF($C29&lt;&gt;""=FALSE(),"",IF($H29&lt;&gt;"","Achieved",IF($F29="","Not set",IF(AND(Cover!$C$10&lt;&gt;"",IF($H29&lt;&gt;"",$H29,$G29)&lt;&gt;"",IF($H29&lt;&gt;"",$H29,$G29)&lt;Cover!$C$10),"Late",IF(AND($G29&lt;&gt;"",$G29&gt;$F29),"At risk","On track")))))</f>
        <v/>
      </c>
      <c r="K29" s="16"/>
      <c r="L29" s="16"/>
      <c r="M29" s="20" t="str">
        <f aca="false">IF($C29&lt;&gt;""=FALSE(),"",IF($F29="","No baseline, so there is nothing to be on track against",IF(AND($G29="",$H29=""),"No forecast and no actual",IF($E29="","No owner - nobody is answerable for this date",IF(AND($H29&lt;&gt;"",$H29&lt;$F29-45),"Actual is more than six weeks EARLY - check it",IF(AND($I29&lt;&gt;"",$I29&gt;0,$L29=""),"It moved and the reason is blank - that is what you will be asked for",IF(AND($H29&lt;&gt;"",$L29&lt;&gt;"",$I29=0),"",IF(AND($J29="Late",$L29=""),"Behind the report date with no explanation",""))))))))</f>
        <v/>
      </c>
      <c r="N29" s="21" t="str">
        <f aca="false">IF(OR($C29&lt;&gt;""=FALSE(),$J29="Achieved",$G29=""),"",$G29)</f>
        <v/>
      </c>
    </row>
    <row r="30" customFormat="false" ht="21.75" hidden="false" customHeight="true" outlineLevel="0" collapsed="false">
      <c r="C30" s="16"/>
      <c r="D30" s="6"/>
      <c r="E30" s="16"/>
      <c r="F30" s="17"/>
      <c r="G30" s="17"/>
      <c r="H30" s="17"/>
      <c r="I30" s="18" t="str">
        <f aca="false">IF(OR($C30&lt;&gt;""=FALSE(),$F30="",IF($H30&lt;&gt;"",$H30,$G30)=""),"",IF($H30&lt;&gt;"",$H30,$G30)-$F30)</f>
        <v/>
      </c>
      <c r="J30" s="19" t="str">
        <f aca="false">IF($C30&lt;&gt;""=FALSE(),"",IF($H30&lt;&gt;"","Achieved",IF($F30="","Not set",IF(AND(Cover!$C$10&lt;&gt;"",IF($H30&lt;&gt;"",$H30,$G30)&lt;&gt;"",IF($H30&lt;&gt;"",$H30,$G30)&lt;Cover!$C$10),"Late",IF(AND($G30&lt;&gt;"",$G30&gt;$F30),"At risk","On track")))))</f>
        <v/>
      </c>
      <c r="K30" s="16"/>
      <c r="L30" s="16"/>
      <c r="M30" s="20" t="str">
        <f aca="false">IF($C30&lt;&gt;""=FALSE(),"",IF($F30="","No baseline, so there is nothing to be on track against",IF(AND($G30="",$H30=""),"No forecast and no actual",IF($E30="","No owner - nobody is answerable for this date",IF(AND($H30&lt;&gt;"",$H30&lt;$F30-45),"Actual is more than six weeks EARLY - check it",IF(AND($I30&lt;&gt;"",$I30&gt;0,$L30=""),"It moved and the reason is blank - that is what you will be asked for",IF(AND($H30&lt;&gt;"",$L30&lt;&gt;"",$I30=0),"",IF(AND($J30="Late",$L30=""),"Behind the report date with no explanation",""))))))))</f>
        <v/>
      </c>
      <c r="N30" s="21" t="str">
        <f aca="false">IF(OR($C30&lt;&gt;""=FALSE(),$J30="Achieved",$G30=""),"",$G30)</f>
        <v/>
      </c>
    </row>
    <row r="31" customFormat="false" ht="21.75" hidden="false" customHeight="true" outlineLevel="0" collapsed="false">
      <c r="C31" s="16"/>
      <c r="D31" s="6"/>
      <c r="E31" s="16"/>
      <c r="F31" s="17"/>
      <c r="G31" s="17"/>
      <c r="H31" s="17"/>
      <c r="I31" s="18" t="str">
        <f aca="false">IF(OR($C31&lt;&gt;""=FALSE(),$F31="",IF($H31&lt;&gt;"",$H31,$G31)=""),"",IF($H31&lt;&gt;"",$H31,$G31)-$F31)</f>
        <v/>
      </c>
      <c r="J31" s="19" t="str">
        <f aca="false">IF($C31&lt;&gt;""=FALSE(),"",IF($H31&lt;&gt;"","Achieved",IF($F31="","Not set",IF(AND(Cover!$C$10&lt;&gt;"",IF($H31&lt;&gt;"",$H31,$G31)&lt;&gt;"",IF($H31&lt;&gt;"",$H31,$G31)&lt;Cover!$C$10),"Late",IF(AND($G31&lt;&gt;"",$G31&gt;$F31),"At risk","On track")))))</f>
        <v/>
      </c>
      <c r="K31" s="16"/>
      <c r="L31" s="16"/>
      <c r="M31" s="20" t="str">
        <f aca="false">IF($C31&lt;&gt;""=FALSE(),"",IF($F31="","No baseline, so there is nothing to be on track against",IF(AND($G31="",$H31=""),"No forecast and no actual",IF($E31="","No owner - nobody is answerable for this date",IF(AND($H31&lt;&gt;"",$H31&lt;$F31-45),"Actual is more than six weeks EARLY - check it",IF(AND($I31&lt;&gt;"",$I31&gt;0,$L31=""),"It moved and the reason is blank - that is what you will be asked for",IF(AND($H31&lt;&gt;"",$L31&lt;&gt;"",$I31=0),"",IF(AND($J31="Late",$L31=""),"Behind the report date with no explanation",""))))))))</f>
        <v/>
      </c>
      <c r="N31" s="21" t="str">
        <f aca="false">IF(OR($C31&lt;&gt;""=FALSE(),$J31="Achieved",$G31=""),"",$G31)</f>
        <v/>
      </c>
    </row>
    <row r="32" customFormat="false" ht="21.75" hidden="false" customHeight="true" outlineLevel="0" collapsed="false">
      <c r="C32" s="16"/>
      <c r="D32" s="6"/>
      <c r="E32" s="16"/>
      <c r="F32" s="17"/>
      <c r="G32" s="17"/>
      <c r="H32" s="17"/>
      <c r="I32" s="18" t="str">
        <f aca="false">IF(OR($C32&lt;&gt;""=FALSE(),$F32="",IF($H32&lt;&gt;"",$H32,$G32)=""),"",IF($H32&lt;&gt;"",$H32,$G32)-$F32)</f>
        <v/>
      </c>
      <c r="J32" s="19" t="str">
        <f aca="false">IF($C32&lt;&gt;""=FALSE(),"",IF($H32&lt;&gt;"","Achieved",IF($F32="","Not set",IF(AND(Cover!$C$10&lt;&gt;"",IF($H32&lt;&gt;"",$H32,$G32)&lt;&gt;"",IF($H32&lt;&gt;"",$H32,$G32)&lt;Cover!$C$10),"Late",IF(AND($G32&lt;&gt;"",$G32&gt;$F32),"At risk","On track")))))</f>
        <v/>
      </c>
      <c r="K32" s="16"/>
      <c r="L32" s="16"/>
      <c r="M32" s="20" t="str">
        <f aca="false">IF($C32&lt;&gt;""=FALSE(),"",IF($F32="","No baseline, so there is nothing to be on track against",IF(AND($G32="",$H32=""),"No forecast and no actual",IF($E32="","No owner - nobody is answerable for this date",IF(AND($H32&lt;&gt;"",$H32&lt;$F32-45),"Actual is more than six weeks EARLY - check it",IF(AND($I32&lt;&gt;"",$I32&gt;0,$L32=""),"It moved and the reason is blank - that is what you will be asked for",IF(AND($H32&lt;&gt;"",$L32&lt;&gt;"",$I32=0),"",IF(AND($J32="Late",$L32=""),"Behind the report date with no explanation",""))))))))</f>
        <v/>
      </c>
      <c r="N32" s="21" t="str">
        <f aca="false">IF(OR($C32&lt;&gt;""=FALSE(),$J32="Achieved",$G32=""),"",$G32)</f>
        <v/>
      </c>
    </row>
    <row r="33" customFormat="false" ht="30" hidden="false" customHeight="true" outlineLevel="0" collapsed="false">
      <c r="B33" s="7" t="s">
        <v>97</v>
      </c>
      <c r="C33" s="7"/>
      <c r="D33" s="7"/>
      <c r="E33" s="7"/>
      <c r="F33" s="7"/>
      <c r="G33" s="7"/>
      <c r="H33" s="7"/>
      <c r="I33" s="7"/>
      <c r="J33" s="7"/>
      <c r="K33" s="7"/>
      <c r="L33" s="7"/>
      <c r="M33" s="7"/>
    </row>
    <row r="35" customFormat="false" ht="18" hidden="false" customHeight="true" outlineLevel="0" collapsed="false">
      <c r="B35" s="12" t="s">
        <v>40</v>
      </c>
      <c r="C35" s="12"/>
      <c r="D35" s="12"/>
      <c r="E35" s="12"/>
      <c r="F35" s="12"/>
      <c r="G35" s="12"/>
      <c r="H35" s="12"/>
      <c r="I35" s="12"/>
      <c r="J35" s="12"/>
      <c r="K35" s="12"/>
      <c r="L35" s="12"/>
      <c r="M35" s="12"/>
    </row>
  </sheetData>
  <sheetProtection sheet="true" formatCells="false" formatColumns="false" formatRows="false" sort="false" autoFilter="false"/>
  <mergeCells count="6">
    <mergeCell ref="B1:M1"/>
    <mergeCell ref="B2:M2"/>
    <mergeCell ref="B3:M3"/>
    <mergeCell ref="B4:M4"/>
    <mergeCell ref="B33:M33"/>
    <mergeCell ref="B35:M35"/>
  </mergeCells>
  <conditionalFormatting sqref="B3:M3">
    <cfRule type="expression" priority="2" aboveAverage="0" equalAverage="0" bottom="0" percent="0" rank="0" text="" dxfId="0">
      <formula>LEN($B$3)&gt;0</formula>
    </cfRule>
  </conditionalFormatting>
  <conditionalFormatting sqref="J7:J32">
    <cfRule type="expression" priority="3" aboveAverage="0" equalAverage="0" bottom="0" percent="0" rank="0" text="" dxfId="1">
      <formula>$J7="Late"</formula>
    </cfRule>
    <cfRule type="expression" priority="4" aboveAverage="0" equalAverage="0" bottom="0" percent="0" rank="0" text="" dxfId="2">
      <formula>$J7="At risk"</formula>
    </cfRule>
    <cfRule type="expression" priority="5" aboveAverage="0" equalAverage="0" bottom="0" percent="0" rank="0" text="" dxfId="3">
      <formula>$J7="Achieved"</formula>
    </cfRule>
  </conditionalFormatting>
  <conditionalFormatting sqref="I7:I32">
    <cfRule type="expression" priority="6" aboveAverage="0" equalAverage="0" bottom="0" percent="0" rank="0" text="" dxfId="1">
      <formula>AND($I7&lt;&gt;"",$I7&gt;0)</formula>
    </cfRule>
    <cfRule type="expression" priority="7" aboveAverage="0" equalAverage="0" bottom="0" percent="0" rank="0" text="" dxfId="4">
      <formula>AND($I7&lt;&gt;"",$I7&lt;0)</formula>
    </cfRule>
  </conditionalFormatting>
  <dataValidations count="26">
    <dataValidation allowBlank="true" errorStyle="stop" operator="between" showDropDown="false" showErrorMessage="false" showInputMessage="false" sqref="D7" type="list">
      <formula1>Lists!$B$7:$B$14</formula1>
      <formula2>0</formula2>
    </dataValidation>
    <dataValidation allowBlank="true" errorStyle="stop" operator="between" showDropDown="false" showErrorMessage="false" showInputMessage="false" sqref="D8" type="list">
      <formula1>Lists!$B$7:$B$14</formula1>
      <formula2>0</formula2>
    </dataValidation>
    <dataValidation allowBlank="true" errorStyle="stop" operator="between" showDropDown="false" showErrorMessage="false" showInputMessage="false" sqref="D9" type="list">
      <formula1>Lists!$B$7:$B$14</formula1>
      <formula2>0</formula2>
    </dataValidation>
    <dataValidation allowBlank="true" errorStyle="stop" operator="between" showDropDown="false" showErrorMessage="false" showInputMessage="false" sqref="D10" type="list">
      <formula1>Lists!$B$7:$B$14</formula1>
      <formula2>0</formula2>
    </dataValidation>
    <dataValidation allowBlank="true" errorStyle="stop" operator="between" showDropDown="false" showErrorMessage="false" showInputMessage="false" sqref="D11" type="list">
      <formula1>Lists!$B$7:$B$14</formula1>
      <formula2>0</formula2>
    </dataValidation>
    <dataValidation allowBlank="true" errorStyle="stop" operator="between" showDropDown="false" showErrorMessage="false" showInputMessage="false" sqref="D12" type="list">
      <formula1>Lists!$B$7:$B$14</formula1>
      <formula2>0</formula2>
    </dataValidation>
    <dataValidation allowBlank="true" errorStyle="stop" operator="between" showDropDown="false" showErrorMessage="false" showInputMessage="false" sqref="D13" type="list">
      <formula1>Lists!$B$7:$B$14</formula1>
      <formula2>0</formula2>
    </dataValidation>
    <dataValidation allowBlank="true" errorStyle="stop" operator="between" showDropDown="false" showErrorMessage="false" showInputMessage="false" sqref="D14" type="list">
      <formula1>Lists!$B$7:$B$14</formula1>
      <formula2>0</formula2>
    </dataValidation>
    <dataValidation allowBlank="true" errorStyle="stop" operator="between" showDropDown="false" showErrorMessage="false" showInputMessage="false" sqref="D15" type="list">
      <formula1>Lists!$B$7:$B$14</formula1>
      <formula2>0</formula2>
    </dataValidation>
    <dataValidation allowBlank="true" errorStyle="stop" operator="between" showDropDown="false" showErrorMessage="false" showInputMessage="false" sqref="D16" type="list">
      <formula1>Lists!$B$7:$B$14</formula1>
      <formula2>0</formula2>
    </dataValidation>
    <dataValidation allowBlank="true" errorStyle="stop" operator="between" showDropDown="false" showErrorMessage="false" showInputMessage="false" sqref="D17" type="list">
      <formula1>Lists!$B$7:$B$14</formula1>
      <formula2>0</formula2>
    </dataValidation>
    <dataValidation allowBlank="true" errorStyle="stop" operator="between" showDropDown="false" showErrorMessage="false" showInputMessage="false" sqref="D18" type="list">
      <formula1>Lists!$B$7:$B$14</formula1>
      <formula2>0</formula2>
    </dataValidation>
    <dataValidation allowBlank="true" errorStyle="stop" operator="between" showDropDown="false" showErrorMessage="false" showInputMessage="false" sqref="D19" type="list">
      <formula1>Lists!$B$7:$B$14</formula1>
      <formula2>0</formula2>
    </dataValidation>
    <dataValidation allowBlank="true" errorStyle="stop" operator="between" showDropDown="false" showErrorMessage="false" showInputMessage="false" sqref="D20" type="list">
      <formula1>Lists!$B$7:$B$14</formula1>
      <formula2>0</formula2>
    </dataValidation>
    <dataValidation allowBlank="true" errorStyle="stop" operator="between" showDropDown="false" showErrorMessage="false" showInputMessage="false" sqref="D21" type="list">
      <formula1>Lists!$B$7:$B$14</formula1>
      <formula2>0</formula2>
    </dataValidation>
    <dataValidation allowBlank="true" errorStyle="stop" operator="between" showDropDown="false" showErrorMessage="false" showInputMessage="false" sqref="D22" type="list">
      <formula1>Lists!$B$7:$B$14</formula1>
      <formula2>0</formula2>
    </dataValidation>
    <dataValidation allowBlank="true" errorStyle="stop" operator="between" showDropDown="false" showErrorMessage="false" showInputMessage="false" sqref="D23" type="list">
      <formula1>Lists!$B$7:$B$14</formula1>
      <formula2>0</formula2>
    </dataValidation>
    <dataValidation allowBlank="true" errorStyle="stop" operator="between" showDropDown="false" showErrorMessage="false" showInputMessage="false" sqref="D24" type="list">
      <formula1>Lists!$B$7:$B$14</formula1>
      <formula2>0</formula2>
    </dataValidation>
    <dataValidation allowBlank="true" errorStyle="stop" operator="between" showDropDown="false" showErrorMessage="false" showInputMessage="false" sqref="D25" type="list">
      <formula1>Lists!$B$7:$B$14</formula1>
      <formula2>0</formula2>
    </dataValidation>
    <dataValidation allowBlank="true" errorStyle="stop" operator="between" showDropDown="false" showErrorMessage="false" showInputMessage="false" sqref="D26" type="list">
      <formula1>Lists!$B$7:$B$14</formula1>
      <formula2>0</formula2>
    </dataValidation>
    <dataValidation allowBlank="true" errorStyle="stop" operator="between" showDropDown="false" showErrorMessage="false" showInputMessage="false" sqref="D27" type="list">
      <formula1>Lists!$B$7:$B$14</formula1>
      <formula2>0</formula2>
    </dataValidation>
    <dataValidation allowBlank="true" errorStyle="stop" operator="between" showDropDown="false" showErrorMessage="false" showInputMessage="false" sqref="D28" type="list">
      <formula1>Lists!$B$7:$B$14</formula1>
      <formula2>0</formula2>
    </dataValidation>
    <dataValidation allowBlank="true" errorStyle="stop" operator="between" showDropDown="false" showErrorMessage="false" showInputMessage="false" sqref="D29" type="list">
      <formula1>Lists!$B$7:$B$14</formula1>
      <formula2>0</formula2>
    </dataValidation>
    <dataValidation allowBlank="true" errorStyle="stop" operator="between" showDropDown="false" showErrorMessage="false" showInputMessage="false" sqref="D30" type="list">
      <formula1>Lists!$B$7:$B$14</formula1>
      <formula2>0</formula2>
    </dataValidation>
    <dataValidation allowBlank="true" errorStyle="stop" operator="between" showDropDown="false" showErrorMessage="false" showInputMessage="false" sqref="D31" type="list">
      <formula1>Lists!$B$7:$B$14</formula1>
      <formula2>0</formula2>
    </dataValidation>
    <dataValidation allowBlank="true" errorStyle="stop" operator="between" showDropDown="false" showErrorMessage="false" showInputMessage="false" sqref="D32" type="list">
      <formula1>Lists!$B$7:$B$14</formula1>
      <formula2>0</formula2>
    </dataValidation>
  </dataValidations>
  <hyperlinks>
    <hyperlink ref="B35" r:id="rId1" display="Visit mastt.com"/>
  </hyperlinks>
  <printOptions headings="false" gridLines="false" gridLinesSet="true" horizontalCentered="false" verticalCentered="false"/>
  <pageMargins left="0.3" right="0.3" top="0.4" bottom="0.4" header="0.511811023622047" footer="0.15"/>
  <pageSetup paperSize="8" scale="100" fitToWidth="1" fitToHeight="0" pageOrder="downThenOver" orientation="landscape" blackAndWhite="false" draft="false" cellComments="none" horizontalDpi="300" verticalDpi="300" copies="1"/>
  <headerFooter differentFirst="false" differentOddEven="false">
    <oddHeader/>
    <oddFooter>&amp;R&amp;9 &amp;K3480bcVisit mastt.com</oddFooter>
  </headerFooter>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B1:BF42"/>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5" ySplit="7" topLeftCell="F8" activePane="bottomRight" state="frozen"/>
      <selection pane="topLeft" activeCell="A1" activeCellId="0" sqref="A1"/>
      <selection pane="topRight" activeCell="F1" activeCellId="0" sqref="F1"/>
      <selection pane="bottomLeft" activeCell="A8" activeCellId="0" sqref="A8"/>
      <selection pane="bottomRight" activeCell="A1" activeCellId="0" sqref="A1"/>
    </sheetView>
  </sheetViews>
  <sheetFormatPr defaultColWidth="8.6796875" defaultRowHeight="15" zeroHeight="false" outlineLevelRow="0" outlineLevelCol="0"/>
  <cols>
    <col collapsed="false" customWidth="true" hidden="false" outlineLevel="0" max="1" min="1" style="0" width="2.2"/>
    <col collapsed="false" customWidth="true" hidden="false" outlineLevel="0" max="2" min="2" style="0" width="4"/>
    <col collapsed="false" customWidth="true" hidden="false" outlineLevel="0" max="3" min="3" style="0" width="38"/>
    <col collapsed="false" customWidth="true" hidden="false" outlineLevel="0" max="4" min="4" style="0" width="11"/>
    <col collapsed="false" customWidth="true" hidden="false" outlineLevel="0" max="5" min="5" style="0" width="9"/>
    <col collapsed="false" customWidth="true" hidden="false" outlineLevel="0" max="53" min="6" style="0" width="2.6"/>
    <col collapsed="false" customWidth="true" hidden="false" outlineLevel="0" max="54" min="54" style="0" width="2.2"/>
    <col collapsed="false" customWidth="true" hidden="true" outlineLevel="0" max="58" min="55" style="0" width="12"/>
  </cols>
  <sheetData>
    <row r="1" customFormat="false" ht="33.75" hidden="false" customHeight="true" outlineLevel="0" collapsed="false">
      <c r="B1" s="1" t="s">
        <v>0</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row>
    <row r="2" customFormat="false" ht="4.5" hidden="false" customHeight="true" outlineLevel="0" collapsed="false">
      <c r="B2" s="2"/>
      <c r="C2" s="2"/>
      <c r="D2" s="2"/>
      <c r="E2" s="2"/>
      <c r="F2" s="2"/>
      <c r="G2" s="2"/>
      <c r="H2" s="2"/>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row>
    <row r="3" customFormat="false" ht="16.5" hidden="false" customHeight="true" outlineLevel="0" collapsed="false">
      <c r="B3" s="13" t="str">
        <f aca="false">IF(Milestones!$C$7&lt;&gt;"Business case approved","","EXAMPLE CONTENT - 18 worked milestones, 10 achieved and 9 that moved. Clear the example rows and this banner goes.")</f>
        <v>EXAMPLE CONTENT - 18 worked milestones, 10 achieved and 9 that moved. Clear the example rows and this banner goes.</v>
      </c>
      <c r="C3" s="13"/>
      <c r="D3" s="13"/>
      <c r="E3" s="13"/>
      <c r="F3" s="13"/>
      <c r="G3" s="13"/>
      <c r="H3" s="13"/>
      <c r="I3" s="13"/>
      <c r="J3" s="13"/>
      <c r="K3" s="13"/>
      <c r="L3" s="13"/>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c r="AR3" s="13"/>
      <c r="AS3" s="13"/>
      <c r="AT3" s="13"/>
      <c r="AU3" s="13"/>
      <c r="AV3" s="13"/>
      <c r="AW3" s="13"/>
      <c r="AX3" s="13"/>
      <c r="AY3" s="13"/>
      <c r="AZ3" s="13"/>
    </row>
    <row r="4" customFormat="false" ht="25.5" hidden="false" customHeight="true" outlineLevel="0" collapsed="false">
      <c r="B4" s="3" t="s">
        <v>98</v>
      </c>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row>
    <row r="5" customFormat="false" ht="21.75" hidden="false" customHeight="true" outlineLevel="0" collapsed="false">
      <c r="B5" s="4" t="s">
        <v>99</v>
      </c>
      <c r="C5" s="4"/>
      <c r="D5" s="4"/>
      <c r="E5" s="4"/>
      <c r="F5" s="4"/>
      <c r="G5" s="4"/>
      <c r="H5" s="4"/>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row>
    <row r="6" customFormat="false" ht="19.5" hidden="false" customHeight="true" outlineLevel="0" collapsed="false">
      <c r="B6" s="22"/>
      <c r="C6" s="23" t="s">
        <v>43</v>
      </c>
      <c r="D6" s="24" t="s">
        <v>50</v>
      </c>
      <c r="E6" s="24" t="s">
        <v>100</v>
      </c>
      <c r="F6" s="25" t="n">
        <f aca="false">IF(Cover!$C$9="","",EDATE(DATE(YEAR(Cover!$C$9),MONTH(Cover!$C$9),1),0))</f>
        <v>45352</v>
      </c>
      <c r="G6" s="25" t="n">
        <f aca="false">IF(Cover!$C$9="","",EDATE(DATE(YEAR(Cover!$C$9),MONTH(Cover!$C$9),1),1))</f>
        <v>45383</v>
      </c>
      <c r="H6" s="25" t="n">
        <f aca="false">IF(Cover!$C$9="","",EDATE(DATE(YEAR(Cover!$C$9),MONTH(Cover!$C$9),1),2))</f>
        <v>45413</v>
      </c>
      <c r="I6" s="25" t="n">
        <f aca="false">IF(Cover!$C$9="","",EDATE(DATE(YEAR(Cover!$C$9),MONTH(Cover!$C$9),1),3))</f>
        <v>45444</v>
      </c>
      <c r="J6" s="25" t="n">
        <f aca="false">IF(Cover!$C$9="","",EDATE(DATE(YEAR(Cover!$C$9),MONTH(Cover!$C$9),1),4))</f>
        <v>45474</v>
      </c>
      <c r="K6" s="25" t="n">
        <f aca="false">IF(Cover!$C$9="","",EDATE(DATE(YEAR(Cover!$C$9),MONTH(Cover!$C$9),1),5))</f>
        <v>45505</v>
      </c>
      <c r="L6" s="25" t="n">
        <f aca="false">IF(Cover!$C$9="","",EDATE(DATE(YEAR(Cover!$C$9),MONTH(Cover!$C$9),1),6))</f>
        <v>45536</v>
      </c>
      <c r="M6" s="25" t="n">
        <f aca="false">IF(Cover!$C$9="","",EDATE(DATE(YEAR(Cover!$C$9),MONTH(Cover!$C$9),1),7))</f>
        <v>45566</v>
      </c>
      <c r="N6" s="25" t="n">
        <f aca="false">IF(Cover!$C$9="","",EDATE(DATE(YEAR(Cover!$C$9),MONTH(Cover!$C$9),1),8))</f>
        <v>45597</v>
      </c>
      <c r="O6" s="25" t="n">
        <f aca="false">IF(Cover!$C$9="","",EDATE(DATE(YEAR(Cover!$C$9),MONTH(Cover!$C$9),1),9))</f>
        <v>45627</v>
      </c>
      <c r="P6" s="25" t="n">
        <f aca="false">IF(Cover!$C$9="","",EDATE(DATE(YEAR(Cover!$C$9),MONTH(Cover!$C$9),1),10))</f>
        <v>45658</v>
      </c>
      <c r="Q6" s="25" t="n">
        <f aca="false">IF(Cover!$C$9="","",EDATE(DATE(YEAR(Cover!$C$9),MONTH(Cover!$C$9),1),11))</f>
        <v>45689</v>
      </c>
      <c r="R6" s="25" t="n">
        <f aca="false">IF(Cover!$C$9="","",EDATE(DATE(YEAR(Cover!$C$9),MONTH(Cover!$C$9),1),12))</f>
        <v>45717</v>
      </c>
      <c r="S6" s="25" t="n">
        <f aca="false">IF(Cover!$C$9="","",EDATE(DATE(YEAR(Cover!$C$9),MONTH(Cover!$C$9),1),13))</f>
        <v>45748</v>
      </c>
      <c r="T6" s="25" t="n">
        <f aca="false">IF(Cover!$C$9="","",EDATE(DATE(YEAR(Cover!$C$9),MONTH(Cover!$C$9),1),14))</f>
        <v>45778</v>
      </c>
      <c r="U6" s="25" t="n">
        <f aca="false">IF(Cover!$C$9="","",EDATE(DATE(YEAR(Cover!$C$9),MONTH(Cover!$C$9),1),15))</f>
        <v>45809</v>
      </c>
      <c r="V6" s="25" t="n">
        <f aca="false">IF(Cover!$C$9="","",EDATE(DATE(YEAR(Cover!$C$9),MONTH(Cover!$C$9),1),16))</f>
        <v>45839</v>
      </c>
      <c r="W6" s="25" t="n">
        <f aca="false">IF(Cover!$C$9="","",EDATE(DATE(YEAR(Cover!$C$9),MONTH(Cover!$C$9),1),17))</f>
        <v>45870</v>
      </c>
      <c r="X6" s="25" t="n">
        <f aca="false">IF(Cover!$C$9="","",EDATE(DATE(YEAR(Cover!$C$9),MONTH(Cover!$C$9),1),18))</f>
        <v>45901</v>
      </c>
      <c r="Y6" s="25" t="n">
        <f aca="false">IF(Cover!$C$9="","",EDATE(DATE(YEAR(Cover!$C$9),MONTH(Cover!$C$9),1),19))</f>
        <v>45931</v>
      </c>
      <c r="Z6" s="25" t="n">
        <f aca="false">IF(Cover!$C$9="","",EDATE(DATE(YEAR(Cover!$C$9),MONTH(Cover!$C$9),1),20))</f>
        <v>45962</v>
      </c>
      <c r="AA6" s="25" t="n">
        <f aca="false">IF(Cover!$C$9="","",EDATE(DATE(YEAR(Cover!$C$9),MONTH(Cover!$C$9),1),21))</f>
        <v>45992</v>
      </c>
      <c r="AB6" s="25" t="n">
        <f aca="false">IF(Cover!$C$9="","",EDATE(DATE(YEAR(Cover!$C$9),MONTH(Cover!$C$9),1),22))</f>
        <v>46023</v>
      </c>
      <c r="AC6" s="25" t="n">
        <f aca="false">IF(Cover!$C$9="","",EDATE(DATE(YEAR(Cover!$C$9),MONTH(Cover!$C$9),1),23))</f>
        <v>46054</v>
      </c>
      <c r="AD6" s="25" t="n">
        <f aca="false">IF(Cover!$C$9="","",EDATE(DATE(YEAR(Cover!$C$9),MONTH(Cover!$C$9),1),24))</f>
        <v>46082</v>
      </c>
      <c r="AE6" s="25" t="n">
        <f aca="false">IF(Cover!$C$9="","",EDATE(DATE(YEAR(Cover!$C$9),MONTH(Cover!$C$9),1),25))</f>
        <v>46113</v>
      </c>
      <c r="AF6" s="25" t="n">
        <f aca="false">IF(Cover!$C$9="","",EDATE(DATE(YEAR(Cover!$C$9),MONTH(Cover!$C$9),1),26))</f>
        <v>46143</v>
      </c>
      <c r="AG6" s="25" t="n">
        <f aca="false">IF(Cover!$C$9="","",EDATE(DATE(YEAR(Cover!$C$9),MONTH(Cover!$C$9),1),27))</f>
        <v>46174</v>
      </c>
      <c r="AH6" s="25" t="n">
        <f aca="false">IF(Cover!$C$9="","",EDATE(DATE(YEAR(Cover!$C$9),MONTH(Cover!$C$9),1),28))</f>
        <v>46204</v>
      </c>
      <c r="AI6" s="25" t="n">
        <f aca="false">IF(Cover!$C$9="","",EDATE(DATE(YEAR(Cover!$C$9),MONTH(Cover!$C$9),1),29))</f>
        <v>46235</v>
      </c>
      <c r="AJ6" s="25" t="n">
        <f aca="false">IF(Cover!$C$9="","",EDATE(DATE(YEAR(Cover!$C$9),MONTH(Cover!$C$9),1),30))</f>
        <v>46266</v>
      </c>
      <c r="AK6" s="25" t="n">
        <f aca="false">IF(Cover!$C$9="","",EDATE(DATE(YEAR(Cover!$C$9),MONTH(Cover!$C$9),1),31))</f>
        <v>46296</v>
      </c>
      <c r="AL6" s="25" t="n">
        <f aca="false">IF(Cover!$C$9="","",EDATE(DATE(YEAR(Cover!$C$9),MONTH(Cover!$C$9),1),32))</f>
        <v>46327</v>
      </c>
      <c r="AM6" s="25" t="n">
        <f aca="false">IF(Cover!$C$9="","",EDATE(DATE(YEAR(Cover!$C$9),MONTH(Cover!$C$9),1),33))</f>
        <v>46357</v>
      </c>
      <c r="AN6" s="25" t="n">
        <f aca="false">IF(Cover!$C$9="","",EDATE(DATE(YEAR(Cover!$C$9),MONTH(Cover!$C$9),1),34))</f>
        <v>46388</v>
      </c>
      <c r="AO6" s="25" t="n">
        <f aca="false">IF(Cover!$C$9="","",EDATE(DATE(YEAR(Cover!$C$9),MONTH(Cover!$C$9),1),35))</f>
        <v>46419</v>
      </c>
      <c r="AP6" s="25" t="n">
        <f aca="false">IF(Cover!$C$9="","",EDATE(DATE(YEAR(Cover!$C$9),MONTH(Cover!$C$9),1),36))</f>
        <v>46447</v>
      </c>
      <c r="AQ6" s="25" t="n">
        <f aca="false">IF(Cover!$C$9="","",EDATE(DATE(YEAR(Cover!$C$9),MONTH(Cover!$C$9),1),37))</f>
        <v>46478</v>
      </c>
      <c r="AR6" s="25" t="n">
        <f aca="false">IF(Cover!$C$9="","",EDATE(DATE(YEAR(Cover!$C$9),MONTH(Cover!$C$9),1),38))</f>
        <v>46508</v>
      </c>
      <c r="AS6" s="25" t="n">
        <f aca="false">IF(Cover!$C$9="","",EDATE(DATE(YEAR(Cover!$C$9),MONTH(Cover!$C$9),1),39))</f>
        <v>46539</v>
      </c>
      <c r="AT6" s="25" t="n">
        <f aca="false">IF(Cover!$C$9="","",EDATE(DATE(YEAR(Cover!$C$9),MONTH(Cover!$C$9),1),40))</f>
        <v>46569</v>
      </c>
      <c r="AU6" s="25" t="n">
        <f aca="false">IF(Cover!$C$9="","",EDATE(DATE(YEAR(Cover!$C$9),MONTH(Cover!$C$9),1),41))</f>
        <v>46600</v>
      </c>
      <c r="AV6" s="25" t="n">
        <f aca="false">IF(Cover!$C$9="","",EDATE(DATE(YEAR(Cover!$C$9),MONTH(Cover!$C$9),1),42))</f>
        <v>46631</v>
      </c>
      <c r="AW6" s="25" t="n">
        <f aca="false">IF(Cover!$C$9="","",EDATE(DATE(YEAR(Cover!$C$9),MONTH(Cover!$C$9),1),43))</f>
        <v>46661</v>
      </c>
      <c r="AX6" s="25" t="n">
        <f aca="false">IF(Cover!$C$9="","",EDATE(DATE(YEAR(Cover!$C$9),MONTH(Cover!$C$9),1),44))</f>
        <v>46692</v>
      </c>
      <c r="AY6" s="25" t="n">
        <f aca="false">IF(Cover!$C$9="","",EDATE(DATE(YEAR(Cover!$C$9),MONTH(Cover!$C$9),1),45))</f>
        <v>46722</v>
      </c>
      <c r="AZ6" s="25" t="n">
        <f aca="false">IF(Cover!$C$9="","",EDATE(DATE(YEAR(Cover!$C$9),MONTH(Cover!$C$9),1),46))</f>
        <v>46753</v>
      </c>
      <c r="BA6" s="25" t="n">
        <f aca="false">IF(Cover!$C$9="","",EDATE(DATE(YEAR(Cover!$C$9),MONTH(Cover!$C$9),1),47))</f>
        <v>46784</v>
      </c>
      <c r="BC6" s="26" t="n">
        <f aca="false">IF(Cover!$C$10="","",Cover!$C$10)</f>
        <v>46266</v>
      </c>
      <c r="BD6" s="26" t="n">
        <f aca="false">IF(Cover!$C$9="","",Cover!$C$9)</f>
        <v>45352</v>
      </c>
    </row>
    <row r="7" customFormat="false" ht="12" hidden="false" customHeight="true" outlineLevel="0" collapsed="false">
      <c r="F7" s="27" t="str">
        <f aca="false">IF(F6="","",RIGHT(TEXT(YEAR(F6),"0000"),2))</f>
        <v>24</v>
      </c>
      <c r="G7" s="27" t="str">
        <f aca="false">IF(G6="","",IF(YEAR(G6)=YEAR(F6),"",RIGHT(TEXT(YEAR(G6),"0000"),2)))</f>
        <v/>
      </c>
      <c r="H7" s="27" t="str">
        <f aca="false">IF(H6="","",IF(YEAR(H6)=YEAR(G6),"",RIGHT(TEXT(YEAR(H6),"0000"),2)))</f>
        <v/>
      </c>
      <c r="I7" s="27" t="str">
        <f aca="false">IF(I6="","",IF(YEAR(I6)=YEAR(H6),"",RIGHT(TEXT(YEAR(I6),"0000"),2)))</f>
        <v/>
      </c>
      <c r="J7" s="27" t="str">
        <f aca="false">IF(J6="","",IF(YEAR(J6)=YEAR(I6),"",RIGHT(TEXT(YEAR(J6),"0000"),2)))</f>
        <v/>
      </c>
      <c r="K7" s="27" t="str">
        <f aca="false">IF(K6="","",IF(YEAR(K6)=YEAR(J6),"",RIGHT(TEXT(YEAR(K6),"0000"),2)))</f>
        <v/>
      </c>
      <c r="L7" s="27" t="str">
        <f aca="false">IF(L6="","",IF(YEAR(L6)=YEAR(K6),"",RIGHT(TEXT(YEAR(L6),"0000"),2)))</f>
        <v/>
      </c>
      <c r="M7" s="27" t="str">
        <f aca="false">IF(M6="","",IF(YEAR(M6)=YEAR(L6),"",RIGHT(TEXT(YEAR(M6),"0000"),2)))</f>
        <v/>
      </c>
      <c r="N7" s="27" t="str">
        <f aca="false">IF(N6="","",IF(YEAR(N6)=YEAR(M6),"",RIGHT(TEXT(YEAR(N6),"0000"),2)))</f>
        <v/>
      </c>
      <c r="O7" s="27" t="str">
        <f aca="false">IF(O6="","",IF(YEAR(O6)=YEAR(N6),"",RIGHT(TEXT(YEAR(O6),"0000"),2)))</f>
        <v/>
      </c>
      <c r="P7" s="27" t="str">
        <f aca="false">IF(P6="","",IF(YEAR(P6)=YEAR(O6),"",RIGHT(TEXT(YEAR(P6),"0000"),2)))</f>
        <v>25</v>
      </c>
      <c r="Q7" s="27" t="str">
        <f aca="false">IF(Q6="","",IF(YEAR(Q6)=YEAR(P6),"",RIGHT(TEXT(YEAR(Q6),"0000"),2)))</f>
        <v/>
      </c>
      <c r="R7" s="27" t="str">
        <f aca="false">IF(R6="","",IF(YEAR(R6)=YEAR(Q6),"",RIGHT(TEXT(YEAR(R6),"0000"),2)))</f>
        <v/>
      </c>
      <c r="S7" s="27" t="str">
        <f aca="false">IF(S6="","",IF(YEAR(S6)=YEAR(R6),"",RIGHT(TEXT(YEAR(S6),"0000"),2)))</f>
        <v/>
      </c>
      <c r="T7" s="27" t="str">
        <f aca="false">IF(T6="","",IF(YEAR(T6)=YEAR(S6),"",RIGHT(TEXT(YEAR(T6),"0000"),2)))</f>
        <v/>
      </c>
      <c r="U7" s="27" t="str">
        <f aca="false">IF(U6="","",IF(YEAR(U6)=YEAR(T6),"",RIGHT(TEXT(YEAR(U6),"0000"),2)))</f>
        <v/>
      </c>
      <c r="V7" s="27" t="str">
        <f aca="false">IF(V6="","",IF(YEAR(V6)=YEAR(U6),"",RIGHT(TEXT(YEAR(V6),"0000"),2)))</f>
        <v/>
      </c>
      <c r="W7" s="27" t="str">
        <f aca="false">IF(W6="","",IF(YEAR(W6)=YEAR(V6),"",RIGHT(TEXT(YEAR(W6),"0000"),2)))</f>
        <v/>
      </c>
      <c r="X7" s="27" t="str">
        <f aca="false">IF(X6="","",IF(YEAR(X6)=YEAR(W6),"",RIGHT(TEXT(YEAR(X6),"0000"),2)))</f>
        <v/>
      </c>
      <c r="Y7" s="27" t="str">
        <f aca="false">IF(Y6="","",IF(YEAR(Y6)=YEAR(X6),"",RIGHT(TEXT(YEAR(Y6),"0000"),2)))</f>
        <v/>
      </c>
      <c r="Z7" s="27" t="str">
        <f aca="false">IF(Z6="","",IF(YEAR(Z6)=YEAR(Y6),"",RIGHT(TEXT(YEAR(Z6),"0000"),2)))</f>
        <v/>
      </c>
      <c r="AA7" s="27" t="str">
        <f aca="false">IF(AA6="","",IF(YEAR(AA6)=YEAR(Z6),"",RIGHT(TEXT(YEAR(AA6),"0000"),2)))</f>
        <v/>
      </c>
      <c r="AB7" s="27" t="str">
        <f aca="false">IF(AB6="","",IF(YEAR(AB6)=YEAR(AA6),"",RIGHT(TEXT(YEAR(AB6),"0000"),2)))</f>
        <v>26</v>
      </c>
      <c r="AC7" s="27" t="str">
        <f aca="false">IF(AC6="","",IF(YEAR(AC6)=YEAR(AB6),"",RIGHT(TEXT(YEAR(AC6),"0000"),2)))</f>
        <v/>
      </c>
      <c r="AD7" s="27" t="str">
        <f aca="false">IF(AD6="","",IF(YEAR(AD6)=YEAR(AC6),"",RIGHT(TEXT(YEAR(AD6),"0000"),2)))</f>
        <v/>
      </c>
      <c r="AE7" s="27" t="str">
        <f aca="false">IF(AE6="","",IF(YEAR(AE6)=YEAR(AD6),"",RIGHT(TEXT(YEAR(AE6),"0000"),2)))</f>
        <v/>
      </c>
      <c r="AF7" s="27" t="str">
        <f aca="false">IF(AF6="","",IF(YEAR(AF6)=YEAR(AE6),"",RIGHT(TEXT(YEAR(AF6),"0000"),2)))</f>
        <v/>
      </c>
      <c r="AG7" s="27" t="str">
        <f aca="false">IF(AG6="","",IF(YEAR(AG6)=YEAR(AF6),"",RIGHT(TEXT(YEAR(AG6),"0000"),2)))</f>
        <v/>
      </c>
      <c r="AH7" s="27" t="str">
        <f aca="false">IF(AH6="","",IF(YEAR(AH6)=YEAR(AG6),"",RIGHT(TEXT(YEAR(AH6),"0000"),2)))</f>
        <v/>
      </c>
      <c r="AI7" s="27" t="str">
        <f aca="false">IF(AI6="","",IF(YEAR(AI6)=YEAR(AH6),"",RIGHT(TEXT(YEAR(AI6),"0000"),2)))</f>
        <v/>
      </c>
      <c r="AJ7" s="27" t="str">
        <f aca="false">IF(AJ6="","",IF(YEAR(AJ6)=YEAR(AI6),"",RIGHT(TEXT(YEAR(AJ6),"0000"),2)))</f>
        <v/>
      </c>
      <c r="AK7" s="27" t="str">
        <f aca="false">IF(AK6="","",IF(YEAR(AK6)=YEAR(AJ6),"",RIGHT(TEXT(YEAR(AK6),"0000"),2)))</f>
        <v/>
      </c>
      <c r="AL7" s="27" t="str">
        <f aca="false">IF(AL6="","",IF(YEAR(AL6)=YEAR(AK6),"",RIGHT(TEXT(YEAR(AL6),"0000"),2)))</f>
        <v/>
      </c>
      <c r="AM7" s="27" t="str">
        <f aca="false">IF(AM6="","",IF(YEAR(AM6)=YEAR(AL6),"",RIGHT(TEXT(YEAR(AM6),"0000"),2)))</f>
        <v/>
      </c>
      <c r="AN7" s="27" t="str">
        <f aca="false">IF(AN6="","",IF(YEAR(AN6)=YEAR(AM6),"",RIGHT(TEXT(YEAR(AN6),"0000"),2)))</f>
        <v>27</v>
      </c>
      <c r="AO7" s="27" t="str">
        <f aca="false">IF(AO6="","",IF(YEAR(AO6)=YEAR(AN6),"",RIGHT(TEXT(YEAR(AO6),"0000"),2)))</f>
        <v/>
      </c>
      <c r="AP7" s="27" t="str">
        <f aca="false">IF(AP6="","",IF(YEAR(AP6)=YEAR(AO6),"",RIGHT(TEXT(YEAR(AP6),"0000"),2)))</f>
        <v/>
      </c>
      <c r="AQ7" s="27" t="str">
        <f aca="false">IF(AQ6="","",IF(YEAR(AQ6)=YEAR(AP6),"",RIGHT(TEXT(YEAR(AQ6),"0000"),2)))</f>
        <v/>
      </c>
      <c r="AR7" s="27" t="str">
        <f aca="false">IF(AR6="","",IF(YEAR(AR6)=YEAR(AQ6),"",RIGHT(TEXT(YEAR(AR6),"0000"),2)))</f>
        <v/>
      </c>
      <c r="AS7" s="27" t="str">
        <f aca="false">IF(AS6="","",IF(YEAR(AS6)=YEAR(AR6),"",RIGHT(TEXT(YEAR(AS6),"0000"),2)))</f>
        <v/>
      </c>
      <c r="AT7" s="27" t="str">
        <f aca="false">IF(AT6="","",IF(YEAR(AT6)=YEAR(AS6),"",RIGHT(TEXT(YEAR(AT6),"0000"),2)))</f>
        <v/>
      </c>
      <c r="AU7" s="27" t="str">
        <f aca="false">IF(AU6="","",IF(YEAR(AU6)=YEAR(AT6),"",RIGHT(TEXT(YEAR(AU6),"0000"),2)))</f>
        <v/>
      </c>
      <c r="AV7" s="27" t="str">
        <f aca="false">IF(AV6="","",IF(YEAR(AV6)=YEAR(AU6),"",RIGHT(TEXT(YEAR(AV6),"0000"),2)))</f>
        <v/>
      </c>
      <c r="AW7" s="27" t="str">
        <f aca="false">IF(AW6="","",IF(YEAR(AW6)=YEAR(AV6),"",RIGHT(TEXT(YEAR(AW6),"0000"),2)))</f>
        <v/>
      </c>
      <c r="AX7" s="27" t="str">
        <f aca="false">IF(AX6="","",IF(YEAR(AX6)=YEAR(AW6),"",RIGHT(TEXT(YEAR(AX6),"0000"),2)))</f>
        <v/>
      </c>
      <c r="AY7" s="27" t="str">
        <f aca="false">IF(AY6="","",IF(YEAR(AY6)=YEAR(AX6),"",RIGHT(TEXT(YEAR(AY6),"0000"),2)))</f>
        <v/>
      </c>
      <c r="AZ7" s="27" t="str">
        <f aca="false">IF(AZ6="","",IF(YEAR(AZ6)=YEAR(AY6),"",RIGHT(TEXT(YEAR(AZ6),"0000"),2)))</f>
        <v>28</v>
      </c>
      <c r="BA7" s="27" t="str">
        <f aca="false">IF(BA6="","",IF(YEAR(BA6)=YEAR(AZ6),"",RIGHT(TEXT(YEAR(BA6),"0000"),2)))</f>
        <v/>
      </c>
    </row>
    <row r="8" customFormat="false" ht="16.5" hidden="false" customHeight="true" outlineLevel="0" collapsed="false">
      <c r="B8" s="28" t="n">
        <f aca="false">IF(Milestones!$C7="","",Milestones!$B7)</f>
        <v>1</v>
      </c>
      <c r="C8" s="29" t="str">
        <f aca="false">IF(Milestones!$C7="","",Milestones!$C7)</f>
        <v>Business case approved</v>
      </c>
      <c r="D8" s="30" t="str">
        <f aca="false">IF(Milestones!$C7="","",Milestones!$J7)</f>
        <v>Achieved</v>
      </c>
      <c r="E8" s="31" t="n">
        <f aca="false">IF(Milestones!$C7="","",Milestones!$I7)</f>
        <v>0</v>
      </c>
      <c r="F8" s="32"/>
      <c r="G8" s="32"/>
      <c r="H8" s="32"/>
      <c r="I8" s="32"/>
      <c r="J8" s="32"/>
      <c r="K8" s="32"/>
      <c r="L8" s="32"/>
      <c r="M8" s="32"/>
      <c r="N8" s="32"/>
      <c r="O8" s="32"/>
      <c r="P8" s="32"/>
      <c r="Q8" s="32"/>
      <c r="R8" s="32"/>
      <c r="S8" s="32"/>
      <c r="T8" s="32"/>
      <c r="U8" s="32"/>
      <c r="V8" s="32"/>
      <c r="W8" s="32"/>
      <c r="X8" s="32"/>
      <c r="Y8" s="32"/>
      <c r="Z8" s="32"/>
      <c r="AA8" s="32"/>
      <c r="AB8" s="32"/>
      <c r="AC8" s="32"/>
      <c r="AD8" s="32"/>
      <c r="AE8" s="32"/>
      <c r="AF8" s="32"/>
      <c r="AG8" s="32"/>
      <c r="AH8" s="32"/>
      <c r="AI8" s="32"/>
      <c r="AJ8" s="32"/>
      <c r="AK8" s="32"/>
      <c r="AL8" s="32"/>
      <c r="AM8" s="32"/>
      <c r="AN8" s="32"/>
      <c r="AO8" s="32"/>
      <c r="AP8" s="32"/>
      <c r="AQ8" s="32"/>
      <c r="AR8" s="32"/>
      <c r="AS8" s="32"/>
      <c r="AT8" s="32"/>
      <c r="AU8" s="32"/>
      <c r="AV8" s="32"/>
      <c r="AW8" s="32"/>
      <c r="AX8" s="32"/>
      <c r="AY8" s="32"/>
      <c r="AZ8" s="32"/>
      <c r="BA8" s="32"/>
      <c r="BC8" s="26" t="n">
        <f aca="false">IF(Milestones!$C7&lt;&gt;""=FALSE(),"",Milestones!$F7)</f>
        <v>45352</v>
      </c>
      <c r="BD8" s="26" t="n">
        <f aca="false">IF(Milestones!$C7&lt;&gt;""=FALSE(),"",IF(Milestones!$H7&lt;&gt;"",Milestones!$H7,Milestones!$G7))</f>
        <v>45352</v>
      </c>
      <c r="BE8" s="0" t="str">
        <f aca="false">IF(Milestones!$C7&lt;&gt;""=FALSE(),"",Milestones!$J7)</f>
        <v>Achieved</v>
      </c>
      <c r="BF8" s="26" t="n">
        <f aca="false">IF(Milestones!$C7&lt;&gt;""=FALSE(),"",Milestones!$H7)</f>
        <v>45352</v>
      </c>
    </row>
    <row r="9" customFormat="false" ht="16.5" hidden="false" customHeight="true" outlineLevel="0" collapsed="false">
      <c r="B9" s="28" t="n">
        <f aca="false">IF(Milestones!$C8="","",Milestones!$B8)</f>
        <v>2</v>
      </c>
      <c r="C9" s="29" t="str">
        <f aca="false">IF(Milestones!$C8="","",Milestones!$C8)</f>
        <v>Design team appointed</v>
      </c>
      <c r="D9" s="30" t="str">
        <f aca="false">IF(Milestones!$C8="","",Milestones!$J8)</f>
        <v>Achieved</v>
      </c>
      <c r="E9" s="31" t="n">
        <f aca="false">IF(Milestones!$C8="","",Milestones!$I8)</f>
        <v>0</v>
      </c>
      <c r="F9" s="32"/>
      <c r="G9" s="32"/>
      <c r="H9" s="32"/>
      <c r="I9" s="32"/>
      <c r="J9" s="32"/>
      <c r="K9" s="32"/>
      <c r="L9" s="32"/>
      <c r="M9" s="32"/>
      <c r="N9" s="32"/>
      <c r="O9" s="32"/>
      <c r="P9" s="32"/>
      <c r="Q9" s="32"/>
      <c r="R9" s="32"/>
      <c r="S9" s="32"/>
      <c r="T9" s="32"/>
      <c r="U9" s="32"/>
      <c r="V9" s="32"/>
      <c r="W9" s="32"/>
      <c r="X9" s="32"/>
      <c r="Y9" s="32"/>
      <c r="Z9" s="32"/>
      <c r="AA9" s="32"/>
      <c r="AB9" s="32"/>
      <c r="AC9" s="32"/>
      <c r="AD9" s="32"/>
      <c r="AE9" s="32"/>
      <c r="AF9" s="32"/>
      <c r="AG9" s="32"/>
      <c r="AH9" s="32"/>
      <c r="AI9" s="32"/>
      <c r="AJ9" s="32"/>
      <c r="AK9" s="32"/>
      <c r="AL9" s="32"/>
      <c r="AM9" s="32"/>
      <c r="AN9" s="32"/>
      <c r="AO9" s="32"/>
      <c r="AP9" s="32"/>
      <c r="AQ9" s="32"/>
      <c r="AR9" s="32"/>
      <c r="AS9" s="32"/>
      <c r="AT9" s="32"/>
      <c r="AU9" s="32"/>
      <c r="AV9" s="32"/>
      <c r="AW9" s="32"/>
      <c r="AX9" s="32"/>
      <c r="AY9" s="32"/>
      <c r="AZ9" s="32"/>
      <c r="BA9" s="32"/>
      <c r="BC9" s="26" t="n">
        <f aca="false">IF(Milestones!$C8&lt;&gt;""=FALSE(),"",Milestones!$F8)</f>
        <v>45413</v>
      </c>
      <c r="BD9" s="26" t="n">
        <f aca="false">IF(Milestones!$C8&lt;&gt;""=FALSE(),"",IF(Milestones!$H8&lt;&gt;"",Milestones!$H8,Milestones!$G8))</f>
        <v>45413</v>
      </c>
      <c r="BE9" s="0" t="str">
        <f aca="false">IF(Milestones!$C8&lt;&gt;""=FALSE(),"",Milestones!$J8)</f>
        <v>Achieved</v>
      </c>
      <c r="BF9" s="26" t="n">
        <f aca="false">IF(Milestones!$C8&lt;&gt;""=FALSE(),"",Milestones!$H8)</f>
        <v>45413</v>
      </c>
    </row>
    <row r="10" customFormat="false" ht="16.5" hidden="false" customHeight="true" outlineLevel="0" collapsed="false">
      <c r="B10" s="28" t="n">
        <f aca="false">IF(Milestones!$C9="","",Milestones!$B9)</f>
        <v>3</v>
      </c>
      <c r="C10" s="29" t="str">
        <f aca="false">IF(Milestones!$C9="","",Milestones!$C9)</f>
        <v>Concept design accepted</v>
      </c>
      <c r="D10" s="30" t="str">
        <f aca="false">IF(Milestones!$C9="","",Milestones!$J9)</f>
        <v>Achieved</v>
      </c>
      <c r="E10" s="31" t="n">
        <f aca="false">IF(Milestones!$C9="","",Milestones!$I9)</f>
        <v>0</v>
      </c>
      <c r="F10" s="32"/>
      <c r="G10" s="32"/>
      <c r="H10" s="32"/>
      <c r="I10" s="32"/>
      <c r="J10" s="32"/>
      <c r="K10" s="32"/>
      <c r="L10" s="32"/>
      <c r="M10" s="32"/>
      <c r="N10" s="32"/>
      <c r="O10" s="32"/>
      <c r="P10" s="32"/>
      <c r="Q10" s="32"/>
      <c r="R10" s="32"/>
      <c r="S10" s="32"/>
      <c r="T10" s="32"/>
      <c r="U10" s="32"/>
      <c r="V10" s="32"/>
      <c r="W10" s="32"/>
      <c r="X10" s="32"/>
      <c r="Y10" s="32"/>
      <c r="Z10" s="32"/>
      <c r="AA10" s="32"/>
      <c r="AB10" s="32"/>
      <c r="AC10" s="32"/>
      <c r="AD10" s="32"/>
      <c r="AE10" s="32"/>
      <c r="AF10" s="32"/>
      <c r="AG10" s="32"/>
      <c r="AH10" s="32"/>
      <c r="AI10" s="32"/>
      <c r="AJ10" s="32"/>
      <c r="AK10" s="32"/>
      <c r="AL10" s="32"/>
      <c r="AM10" s="32"/>
      <c r="AN10" s="32"/>
      <c r="AO10" s="32"/>
      <c r="AP10" s="32"/>
      <c r="AQ10" s="32"/>
      <c r="AR10" s="32"/>
      <c r="AS10" s="32"/>
      <c r="AT10" s="32"/>
      <c r="AU10" s="32"/>
      <c r="AV10" s="32"/>
      <c r="AW10" s="32"/>
      <c r="AX10" s="32"/>
      <c r="AY10" s="32"/>
      <c r="AZ10" s="32"/>
      <c r="BA10" s="32"/>
      <c r="BC10" s="26" t="n">
        <f aca="false">IF(Milestones!$C9&lt;&gt;""=FALSE(),"",Milestones!$F9)</f>
        <v>45505</v>
      </c>
      <c r="BD10" s="26" t="n">
        <f aca="false">IF(Milestones!$C9&lt;&gt;""=FALSE(),"",IF(Milestones!$H9&lt;&gt;"",Milestones!$H9,Milestones!$G9))</f>
        <v>45505</v>
      </c>
      <c r="BE10" s="0" t="str">
        <f aca="false">IF(Milestones!$C9&lt;&gt;""=FALSE(),"",Milestones!$J9)</f>
        <v>Achieved</v>
      </c>
      <c r="BF10" s="26" t="n">
        <f aca="false">IF(Milestones!$C9&lt;&gt;""=FALSE(),"",Milestones!$H9)</f>
        <v>45505</v>
      </c>
    </row>
    <row r="11" customFormat="false" ht="16.5" hidden="false" customHeight="true" outlineLevel="0" collapsed="false">
      <c r="B11" s="28" t="n">
        <f aca="false">IF(Milestones!$C10="","",Milestones!$B10)</f>
        <v>4</v>
      </c>
      <c r="C11" s="29" t="str">
        <f aca="false">IF(Milestones!$C10="","",Milestones!$C10)</f>
        <v>Development approval granted</v>
      </c>
      <c r="D11" s="30" t="str">
        <f aca="false">IF(Milestones!$C10="","",Milestones!$J10)</f>
        <v>Achieved</v>
      </c>
      <c r="E11" s="31" t="n">
        <f aca="false">IF(Milestones!$C10="","",Milestones!$I10)</f>
        <v>61</v>
      </c>
      <c r="F11" s="32"/>
      <c r="G11" s="32"/>
      <c r="H11" s="32"/>
      <c r="I11" s="32"/>
      <c r="J11" s="32"/>
      <c r="K11" s="32"/>
      <c r="L11" s="32"/>
      <c r="M11" s="32"/>
      <c r="N11" s="32"/>
      <c r="O11" s="32"/>
      <c r="P11" s="32"/>
      <c r="Q11" s="32"/>
      <c r="R11" s="32"/>
      <c r="S11" s="32"/>
      <c r="T11" s="32"/>
      <c r="U11" s="32"/>
      <c r="V11" s="32"/>
      <c r="W11" s="32"/>
      <c r="X11" s="32"/>
      <c r="Y11" s="32"/>
      <c r="Z11" s="32"/>
      <c r="AA11" s="32"/>
      <c r="AB11" s="32"/>
      <c r="AC11" s="32"/>
      <c r="AD11" s="32"/>
      <c r="AE11" s="32"/>
      <c r="AF11" s="32"/>
      <c r="AG11" s="32"/>
      <c r="AH11" s="32"/>
      <c r="AI11" s="32"/>
      <c r="AJ11" s="32"/>
      <c r="AK11" s="32"/>
      <c r="AL11" s="32"/>
      <c r="AM11" s="32"/>
      <c r="AN11" s="32"/>
      <c r="AO11" s="32"/>
      <c r="AP11" s="32"/>
      <c r="AQ11" s="32"/>
      <c r="AR11" s="32"/>
      <c r="AS11" s="32"/>
      <c r="AT11" s="32"/>
      <c r="AU11" s="32"/>
      <c r="AV11" s="32"/>
      <c r="AW11" s="32"/>
      <c r="AX11" s="32"/>
      <c r="AY11" s="32"/>
      <c r="AZ11" s="32"/>
      <c r="BA11" s="32"/>
      <c r="BC11" s="26" t="n">
        <f aca="false">IF(Milestones!$C10&lt;&gt;""=FALSE(),"",Milestones!$F10)</f>
        <v>45597</v>
      </c>
      <c r="BD11" s="26" t="n">
        <f aca="false">IF(Milestones!$C10&lt;&gt;""=FALSE(),"",IF(Milestones!$H10&lt;&gt;"",Milestones!$H10,Milestones!$G10))</f>
        <v>45658</v>
      </c>
      <c r="BE11" s="0" t="str">
        <f aca="false">IF(Milestones!$C10&lt;&gt;""=FALSE(),"",Milestones!$J10)</f>
        <v>Achieved</v>
      </c>
      <c r="BF11" s="26" t="n">
        <f aca="false">IF(Milestones!$C10&lt;&gt;""=FALSE(),"",Milestones!$H10)</f>
        <v>45658</v>
      </c>
    </row>
    <row r="12" customFormat="false" ht="16.5" hidden="false" customHeight="true" outlineLevel="0" collapsed="false">
      <c r="B12" s="28" t="n">
        <f aca="false">IF(Milestones!$C11="","",Milestones!$B11)</f>
        <v>5</v>
      </c>
      <c r="C12" s="29" t="str">
        <f aca="false">IF(Milestones!$C11="","",Milestones!$C11)</f>
        <v>Design development complete</v>
      </c>
      <c r="D12" s="30" t="str">
        <f aca="false">IF(Milestones!$C11="","",Milestones!$J11)</f>
        <v>Achieved</v>
      </c>
      <c r="E12" s="31" t="n">
        <f aca="false">IF(Milestones!$C11="","",Milestones!$I11)</f>
        <v>0</v>
      </c>
      <c r="F12" s="32"/>
      <c r="G12" s="32"/>
      <c r="H12" s="32"/>
      <c r="I12" s="32"/>
      <c r="J12" s="32"/>
      <c r="K12" s="32"/>
      <c r="L12" s="32"/>
      <c r="M12" s="32"/>
      <c r="N12" s="32"/>
      <c r="O12" s="32"/>
      <c r="P12" s="32"/>
      <c r="Q12" s="32"/>
      <c r="R12" s="32"/>
      <c r="S12" s="32"/>
      <c r="T12" s="32"/>
      <c r="U12" s="32"/>
      <c r="V12" s="32"/>
      <c r="W12" s="32"/>
      <c r="X12" s="32"/>
      <c r="Y12" s="32"/>
      <c r="Z12" s="32"/>
      <c r="AA12" s="32"/>
      <c r="AB12" s="32"/>
      <c r="AC12" s="32"/>
      <c r="AD12" s="32"/>
      <c r="AE12" s="32"/>
      <c r="AF12" s="32"/>
      <c r="AG12" s="32"/>
      <c r="AH12" s="32"/>
      <c r="AI12" s="32"/>
      <c r="AJ12" s="32"/>
      <c r="AK12" s="32"/>
      <c r="AL12" s="32"/>
      <c r="AM12" s="32"/>
      <c r="AN12" s="32"/>
      <c r="AO12" s="32"/>
      <c r="AP12" s="32"/>
      <c r="AQ12" s="32"/>
      <c r="AR12" s="32"/>
      <c r="AS12" s="32"/>
      <c r="AT12" s="32"/>
      <c r="AU12" s="32"/>
      <c r="AV12" s="32"/>
      <c r="AW12" s="32"/>
      <c r="AX12" s="32"/>
      <c r="AY12" s="32"/>
      <c r="AZ12" s="32"/>
      <c r="BA12" s="32"/>
      <c r="BC12" s="26" t="n">
        <f aca="false">IF(Milestones!$C11&lt;&gt;""=FALSE(),"",Milestones!$F11)</f>
        <v>45689</v>
      </c>
      <c r="BD12" s="26" t="n">
        <f aca="false">IF(Milestones!$C11&lt;&gt;""=FALSE(),"",IF(Milestones!$H11&lt;&gt;"",Milestones!$H11,Milestones!$G11))</f>
        <v>45689</v>
      </c>
      <c r="BE12" s="0" t="str">
        <f aca="false">IF(Milestones!$C11&lt;&gt;""=FALSE(),"",Milestones!$J11)</f>
        <v>Achieved</v>
      </c>
      <c r="BF12" s="26" t="n">
        <f aca="false">IF(Milestones!$C11&lt;&gt;""=FALSE(),"",Milestones!$H11)</f>
        <v>45689</v>
      </c>
    </row>
    <row r="13" customFormat="false" ht="16.5" hidden="false" customHeight="true" outlineLevel="0" collapsed="false">
      <c r="B13" s="28" t="n">
        <f aca="false">IF(Milestones!$C12="","",Milestones!$B12)</f>
        <v>6</v>
      </c>
      <c r="C13" s="29" t="str">
        <f aca="false">IF(Milestones!$C12="","",Milestones!$C12)</f>
        <v>Guaranteed maximum price agreed</v>
      </c>
      <c r="D13" s="30" t="str">
        <f aca="false">IF(Milestones!$C12="","",Milestones!$J12)</f>
        <v>Achieved</v>
      </c>
      <c r="E13" s="31" t="n">
        <f aca="false">IF(Milestones!$C12="","",Milestones!$I12)</f>
        <v>30</v>
      </c>
      <c r="F13" s="32"/>
      <c r="G13" s="32"/>
      <c r="H13" s="32"/>
      <c r="I13" s="32"/>
      <c r="J13" s="32"/>
      <c r="K13" s="32"/>
      <c r="L13" s="32"/>
      <c r="M13" s="32"/>
      <c r="N13" s="32"/>
      <c r="O13" s="32"/>
      <c r="P13" s="32"/>
      <c r="Q13" s="32"/>
      <c r="R13" s="32"/>
      <c r="S13" s="32"/>
      <c r="T13" s="32"/>
      <c r="U13" s="32"/>
      <c r="V13" s="32"/>
      <c r="W13" s="32"/>
      <c r="X13" s="32"/>
      <c r="Y13" s="32"/>
      <c r="Z13" s="32"/>
      <c r="AA13" s="32"/>
      <c r="AB13" s="32"/>
      <c r="AC13" s="32"/>
      <c r="AD13" s="32"/>
      <c r="AE13" s="32"/>
      <c r="AF13" s="32"/>
      <c r="AG13" s="32"/>
      <c r="AH13" s="32"/>
      <c r="AI13" s="32"/>
      <c r="AJ13" s="32"/>
      <c r="AK13" s="32"/>
      <c r="AL13" s="32"/>
      <c r="AM13" s="32"/>
      <c r="AN13" s="32"/>
      <c r="AO13" s="32"/>
      <c r="AP13" s="32"/>
      <c r="AQ13" s="32"/>
      <c r="AR13" s="32"/>
      <c r="AS13" s="32"/>
      <c r="AT13" s="32"/>
      <c r="AU13" s="32"/>
      <c r="AV13" s="32"/>
      <c r="AW13" s="32"/>
      <c r="AX13" s="32"/>
      <c r="AY13" s="32"/>
      <c r="AZ13" s="32"/>
      <c r="BA13" s="32"/>
      <c r="BC13" s="26" t="n">
        <f aca="false">IF(Milestones!$C12&lt;&gt;""=FALSE(),"",Milestones!$F12)</f>
        <v>45748</v>
      </c>
      <c r="BD13" s="26" t="n">
        <f aca="false">IF(Milestones!$C12&lt;&gt;""=FALSE(),"",IF(Milestones!$H12&lt;&gt;"",Milestones!$H12,Milestones!$G12))</f>
        <v>45778</v>
      </c>
      <c r="BE13" s="0" t="str">
        <f aca="false">IF(Milestones!$C12&lt;&gt;""=FALSE(),"",Milestones!$J12)</f>
        <v>Achieved</v>
      </c>
      <c r="BF13" s="26" t="n">
        <f aca="false">IF(Milestones!$C12&lt;&gt;""=FALSE(),"",Milestones!$H12)</f>
        <v>45778</v>
      </c>
    </row>
    <row r="14" customFormat="false" ht="16.5" hidden="false" customHeight="true" outlineLevel="0" collapsed="false">
      <c r="B14" s="28" t="n">
        <f aca="false">IF(Milestones!$C13="","",Milestones!$B13)</f>
        <v>7</v>
      </c>
      <c r="C14" s="29" t="str">
        <f aca="false">IF(Milestones!$C13="","",Milestones!$C13)</f>
        <v>Construction contract executed</v>
      </c>
      <c r="D14" s="30" t="str">
        <f aca="false">IF(Milestones!$C13="","",Milestones!$J13)</f>
        <v>Achieved</v>
      </c>
      <c r="E14" s="31" t="n">
        <f aca="false">IF(Milestones!$C13="","",Milestones!$I13)</f>
        <v>31</v>
      </c>
      <c r="F14" s="32"/>
      <c r="G14" s="32"/>
      <c r="H14" s="32"/>
      <c r="I14" s="32"/>
      <c r="J14" s="32"/>
      <c r="K14" s="32"/>
      <c r="L14" s="32"/>
      <c r="M14" s="32"/>
      <c r="N14" s="32"/>
      <c r="O14" s="32"/>
      <c r="P14" s="32"/>
      <c r="Q14" s="32"/>
      <c r="R14" s="32"/>
      <c r="S14" s="32"/>
      <c r="T14" s="32"/>
      <c r="U14" s="32"/>
      <c r="V14" s="32"/>
      <c r="W14" s="32"/>
      <c r="X14" s="32"/>
      <c r="Y14" s="32"/>
      <c r="Z14" s="32"/>
      <c r="AA14" s="32"/>
      <c r="AB14" s="32"/>
      <c r="AC14" s="32"/>
      <c r="AD14" s="32"/>
      <c r="AE14" s="32"/>
      <c r="AF14" s="32"/>
      <c r="AG14" s="32"/>
      <c r="AH14" s="32"/>
      <c r="AI14" s="32"/>
      <c r="AJ14" s="32"/>
      <c r="AK14" s="32"/>
      <c r="AL14" s="32"/>
      <c r="AM14" s="32"/>
      <c r="AN14" s="32"/>
      <c r="AO14" s="32"/>
      <c r="AP14" s="32"/>
      <c r="AQ14" s="32"/>
      <c r="AR14" s="32"/>
      <c r="AS14" s="32"/>
      <c r="AT14" s="32"/>
      <c r="AU14" s="32"/>
      <c r="AV14" s="32"/>
      <c r="AW14" s="32"/>
      <c r="AX14" s="32"/>
      <c r="AY14" s="32"/>
      <c r="AZ14" s="32"/>
      <c r="BA14" s="32"/>
      <c r="BC14" s="26" t="n">
        <f aca="false">IF(Milestones!$C13&lt;&gt;""=FALSE(),"",Milestones!$F13)</f>
        <v>45778</v>
      </c>
      <c r="BD14" s="26" t="n">
        <f aca="false">IF(Milestones!$C13&lt;&gt;""=FALSE(),"",IF(Milestones!$H13&lt;&gt;"",Milestones!$H13,Milestones!$G13))</f>
        <v>45809</v>
      </c>
      <c r="BE14" s="0" t="str">
        <f aca="false">IF(Milestones!$C13&lt;&gt;""=FALSE(),"",Milestones!$J13)</f>
        <v>Achieved</v>
      </c>
      <c r="BF14" s="26" t="n">
        <f aca="false">IF(Milestones!$C13&lt;&gt;""=FALSE(),"",Milestones!$H13)</f>
        <v>45809</v>
      </c>
    </row>
    <row r="15" customFormat="false" ht="16.5" hidden="false" customHeight="true" outlineLevel="0" collapsed="false">
      <c r="B15" s="28" t="n">
        <f aca="false">IF(Milestones!$C14="","",Milestones!$B14)</f>
        <v>8</v>
      </c>
      <c r="C15" s="29" t="str">
        <f aca="false">IF(Milestones!$C14="","",Milestones!$C14)</f>
        <v>Notice to proceed issued</v>
      </c>
      <c r="D15" s="30" t="str">
        <f aca="false">IF(Milestones!$C14="","",Milestones!$J14)</f>
        <v>Achieved</v>
      </c>
      <c r="E15" s="31" t="n">
        <f aca="false">IF(Milestones!$C14="","",Milestones!$I14)</f>
        <v>0</v>
      </c>
      <c r="F15" s="32"/>
      <c r="G15" s="32"/>
      <c r="H15" s="32"/>
      <c r="I15" s="32"/>
      <c r="J15" s="32"/>
      <c r="K15" s="32"/>
      <c r="L15" s="32"/>
      <c r="M15" s="32"/>
      <c r="N15" s="32"/>
      <c r="O15" s="32"/>
      <c r="P15" s="32"/>
      <c r="Q15" s="32"/>
      <c r="R15" s="32"/>
      <c r="S15" s="32"/>
      <c r="T15" s="32"/>
      <c r="U15" s="32"/>
      <c r="V15" s="32"/>
      <c r="W15" s="32"/>
      <c r="X15" s="32"/>
      <c r="Y15" s="32"/>
      <c r="Z15" s="32"/>
      <c r="AA15" s="32"/>
      <c r="AB15" s="32"/>
      <c r="AC15" s="32"/>
      <c r="AD15" s="32"/>
      <c r="AE15" s="32"/>
      <c r="AF15" s="32"/>
      <c r="AG15" s="32"/>
      <c r="AH15" s="32"/>
      <c r="AI15" s="32"/>
      <c r="AJ15" s="32"/>
      <c r="AK15" s="32"/>
      <c r="AL15" s="32"/>
      <c r="AM15" s="32"/>
      <c r="AN15" s="32"/>
      <c r="AO15" s="32"/>
      <c r="AP15" s="32"/>
      <c r="AQ15" s="32"/>
      <c r="AR15" s="32"/>
      <c r="AS15" s="32"/>
      <c r="AT15" s="32"/>
      <c r="AU15" s="32"/>
      <c r="AV15" s="32"/>
      <c r="AW15" s="32"/>
      <c r="AX15" s="32"/>
      <c r="AY15" s="32"/>
      <c r="AZ15" s="32"/>
      <c r="BA15" s="32"/>
      <c r="BC15" s="26" t="n">
        <f aca="false">IF(Milestones!$C14&lt;&gt;""=FALSE(),"",Milestones!$F14)</f>
        <v>45809</v>
      </c>
      <c r="BD15" s="26" t="n">
        <f aca="false">IF(Milestones!$C14&lt;&gt;""=FALSE(),"",IF(Milestones!$H14&lt;&gt;"",Milestones!$H14,Milestones!$G14))</f>
        <v>45809</v>
      </c>
      <c r="BE15" s="0" t="str">
        <f aca="false">IF(Milestones!$C14&lt;&gt;""=FALSE(),"",Milestones!$J14)</f>
        <v>Achieved</v>
      </c>
      <c r="BF15" s="26" t="n">
        <f aca="false">IF(Milestones!$C14&lt;&gt;""=FALSE(),"",Milestones!$H14)</f>
        <v>45809</v>
      </c>
    </row>
    <row r="16" customFormat="false" ht="16.5" hidden="false" customHeight="true" outlineLevel="0" collapsed="false">
      <c r="B16" s="28" t="n">
        <f aca="false">IF(Milestones!$C15="","",Milestones!$B15)</f>
        <v>9</v>
      </c>
      <c r="C16" s="29" t="str">
        <f aca="false">IF(Milestones!$C15="","",Milestones!$C15)</f>
        <v>Site established</v>
      </c>
      <c r="D16" s="30" t="str">
        <f aca="false">IF(Milestones!$C15="","",Milestones!$J15)</f>
        <v>Achieved</v>
      </c>
      <c r="E16" s="31" t="n">
        <f aca="false">IF(Milestones!$C15="","",Milestones!$I15)</f>
        <v>0</v>
      </c>
      <c r="F16" s="32"/>
      <c r="G16" s="32"/>
      <c r="H16" s="32"/>
      <c r="I16" s="32"/>
      <c r="J16" s="32"/>
      <c r="K16" s="32"/>
      <c r="L16" s="32"/>
      <c r="M16" s="32"/>
      <c r="N16" s="32"/>
      <c r="O16" s="32"/>
      <c r="P16" s="32"/>
      <c r="Q16" s="32"/>
      <c r="R16" s="32"/>
      <c r="S16" s="32"/>
      <c r="T16" s="32"/>
      <c r="U16" s="32"/>
      <c r="V16" s="32"/>
      <c r="W16" s="32"/>
      <c r="X16" s="32"/>
      <c r="Y16" s="32"/>
      <c r="Z16" s="32"/>
      <c r="AA16" s="32"/>
      <c r="AB16" s="32"/>
      <c r="AC16" s="32"/>
      <c r="AD16" s="32"/>
      <c r="AE16" s="32"/>
      <c r="AF16" s="32"/>
      <c r="AG16" s="32"/>
      <c r="AH16" s="32"/>
      <c r="AI16" s="32"/>
      <c r="AJ16" s="32"/>
      <c r="AK16" s="32"/>
      <c r="AL16" s="32"/>
      <c r="AM16" s="32"/>
      <c r="AN16" s="32"/>
      <c r="AO16" s="32"/>
      <c r="AP16" s="32"/>
      <c r="AQ16" s="32"/>
      <c r="AR16" s="32"/>
      <c r="AS16" s="32"/>
      <c r="AT16" s="32"/>
      <c r="AU16" s="32"/>
      <c r="AV16" s="32"/>
      <c r="AW16" s="32"/>
      <c r="AX16" s="32"/>
      <c r="AY16" s="32"/>
      <c r="AZ16" s="32"/>
      <c r="BA16" s="32"/>
      <c r="BC16" s="26" t="n">
        <f aca="false">IF(Milestones!$C15&lt;&gt;""=FALSE(),"",Milestones!$F15)</f>
        <v>45839</v>
      </c>
      <c r="BD16" s="26" t="n">
        <f aca="false">IF(Milestones!$C15&lt;&gt;""=FALSE(),"",IF(Milestones!$H15&lt;&gt;"",Milestones!$H15,Milestones!$G15))</f>
        <v>45839</v>
      </c>
      <c r="BE16" s="0" t="str">
        <f aca="false">IF(Milestones!$C15&lt;&gt;""=FALSE(),"",Milestones!$J15)</f>
        <v>Achieved</v>
      </c>
      <c r="BF16" s="26" t="n">
        <f aca="false">IF(Milestones!$C15&lt;&gt;""=FALSE(),"",Milestones!$H15)</f>
        <v>45839</v>
      </c>
    </row>
    <row r="17" customFormat="false" ht="16.5" hidden="false" customHeight="true" outlineLevel="0" collapsed="false">
      <c r="B17" s="28" t="n">
        <f aca="false">IF(Milestones!$C16="","",Milestones!$B16)</f>
        <v>10</v>
      </c>
      <c r="C17" s="29" t="str">
        <f aca="false">IF(Milestones!$C16="","",Milestones!$C16)</f>
        <v>Bulk excavation complete</v>
      </c>
      <c r="D17" s="30" t="str">
        <f aca="false">IF(Milestones!$C16="","",Milestones!$J16)</f>
        <v>Achieved</v>
      </c>
      <c r="E17" s="31" t="n">
        <f aca="false">IF(Milestones!$C16="","",Milestones!$I16)</f>
        <v>31</v>
      </c>
      <c r="F17" s="32"/>
      <c r="G17" s="32"/>
      <c r="H17" s="32"/>
      <c r="I17" s="32"/>
      <c r="J17" s="32"/>
      <c r="K17" s="32"/>
      <c r="L17" s="32"/>
      <c r="M17" s="32"/>
      <c r="N17" s="32"/>
      <c r="O17" s="32"/>
      <c r="P17" s="32"/>
      <c r="Q17" s="32"/>
      <c r="R17" s="32"/>
      <c r="S17" s="32"/>
      <c r="T17" s="32"/>
      <c r="U17" s="32"/>
      <c r="V17" s="32"/>
      <c r="W17" s="32"/>
      <c r="X17" s="32"/>
      <c r="Y17" s="32"/>
      <c r="Z17" s="32"/>
      <c r="AA17" s="32"/>
      <c r="AB17" s="32"/>
      <c r="AC17" s="32"/>
      <c r="AD17" s="32"/>
      <c r="AE17" s="32"/>
      <c r="AF17" s="32"/>
      <c r="AG17" s="32"/>
      <c r="AH17" s="32"/>
      <c r="AI17" s="32"/>
      <c r="AJ17" s="32"/>
      <c r="AK17" s="32"/>
      <c r="AL17" s="32"/>
      <c r="AM17" s="32"/>
      <c r="AN17" s="32"/>
      <c r="AO17" s="32"/>
      <c r="AP17" s="32"/>
      <c r="AQ17" s="32"/>
      <c r="AR17" s="32"/>
      <c r="AS17" s="32"/>
      <c r="AT17" s="32"/>
      <c r="AU17" s="32"/>
      <c r="AV17" s="32"/>
      <c r="AW17" s="32"/>
      <c r="AX17" s="32"/>
      <c r="AY17" s="32"/>
      <c r="AZ17" s="32"/>
      <c r="BA17" s="32"/>
      <c r="BC17" s="26" t="n">
        <f aca="false">IF(Milestones!$C16&lt;&gt;""=FALSE(),"",Milestones!$F16)</f>
        <v>45931</v>
      </c>
      <c r="BD17" s="26" t="n">
        <f aca="false">IF(Milestones!$C16&lt;&gt;""=FALSE(),"",IF(Milestones!$H16&lt;&gt;"",Milestones!$H16,Milestones!$G16))</f>
        <v>45962</v>
      </c>
      <c r="BE17" s="0" t="str">
        <f aca="false">IF(Milestones!$C16&lt;&gt;""=FALSE(),"",Milestones!$J16)</f>
        <v>Achieved</v>
      </c>
      <c r="BF17" s="26" t="n">
        <f aca="false">IF(Milestones!$C16&lt;&gt;""=FALSE(),"",Milestones!$H16)</f>
        <v>45962</v>
      </c>
    </row>
    <row r="18" customFormat="false" ht="16.5" hidden="false" customHeight="true" outlineLevel="0" collapsed="false">
      <c r="B18" s="28" t="n">
        <f aca="false">IF(Milestones!$C17="","",Milestones!$B17)</f>
        <v>11</v>
      </c>
      <c r="C18" s="29" t="str">
        <f aca="false">IF(Milestones!$C17="","",Milestones!$C17)</f>
        <v>Structure complete</v>
      </c>
      <c r="D18" s="30" t="str">
        <f aca="false">IF(Milestones!$C17="","",Milestones!$J17)</f>
        <v>Late</v>
      </c>
      <c r="E18" s="31" t="n">
        <f aca="false">IF(Milestones!$C17="","",Milestones!$I17)</f>
        <v>31</v>
      </c>
      <c r="F18" s="32"/>
      <c r="G18" s="32"/>
      <c r="H18" s="32"/>
      <c r="I18" s="32"/>
      <c r="J18" s="32"/>
      <c r="K18" s="32"/>
      <c r="L18" s="32"/>
      <c r="M18" s="32"/>
      <c r="N18" s="32"/>
      <c r="O18" s="32"/>
      <c r="P18" s="32"/>
      <c r="Q18" s="32"/>
      <c r="R18" s="32"/>
      <c r="S18" s="32"/>
      <c r="T18" s="32"/>
      <c r="U18" s="32"/>
      <c r="V18" s="32"/>
      <c r="W18" s="32"/>
      <c r="X18" s="32"/>
      <c r="Y18" s="32"/>
      <c r="Z18" s="32"/>
      <c r="AA18" s="32"/>
      <c r="AB18" s="32"/>
      <c r="AC18" s="32"/>
      <c r="AD18" s="32"/>
      <c r="AE18" s="32"/>
      <c r="AF18" s="32"/>
      <c r="AG18" s="32"/>
      <c r="AH18" s="32"/>
      <c r="AI18" s="32"/>
      <c r="AJ18" s="32"/>
      <c r="AK18" s="32"/>
      <c r="AL18" s="32"/>
      <c r="AM18" s="32"/>
      <c r="AN18" s="32"/>
      <c r="AO18" s="32"/>
      <c r="AP18" s="32"/>
      <c r="AQ18" s="32"/>
      <c r="AR18" s="32"/>
      <c r="AS18" s="32"/>
      <c r="AT18" s="32"/>
      <c r="AU18" s="32"/>
      <c r="AV18" s="32"/>
      <c r="AW18" s="32"/>
      <c r="AX18" s="32"/>
      <c r="AY18" s="32"/>
      <c r="AZ18" s="32"/>
      <c r="BA18" s="32"/>
      <c r="BC18" s="26" t="n">
        <f aca="false">IF(Milestones!$C17&lt;&gt;""=FALSE(),"",Milestones!$F17)</f>
        <v>46143</v>
      </c>
      <c r="BD18" s="26" t="n">
        <f aca="false">IF(Milestones!$C17&lt;&gt;""=FALSE(),"",IF(Milestones!$H17&lt;&gt;"",Milestones!$H17,Milestones!$G17))</f>
        <v>46174</v>
      </c>
      <c r="BE18" s="0" t="str">
        <f aca="false">IF(Milestones!$C17&lt;&gt;""=FALSE(),"",Milestones!$J17)</f>
        <v>Late</v>
      </c>
      <c r="BF18" s="26" t="n">
        <f aca="false">IF(Milestones!$C17&lt;&gt;""=FALSE(),"",Milestones!$H17)</f>
        <v>0</v>
      </c>
    </row>
    <row r="19" customFormat="false" ht="16.5" hidden="false" customHeight="true" outlineLevel="0" collapsed="false">
      <c r="B19" s="28" t="n">
        <f aca="false">IF(Milestones!$C18="","",Milestones!$B18)</f>
        <v>12</v>
      </c>
      <c r="C19" s="29" t="str">
        <f aca="false">IF(Milestones!$C18="","",Milestones!$C18)</f>
        <v>Building watertight</v>
      </c>
      <c r="D19" s="30" t="str">
        <f aca="false">IF(Milestones!$C18="","",Milestones!$J18)</f>
        <v>At risk</v>
      </c>
      <c r="E19" s="31" t="n">
        <f aca="false">IF(Milestones!$C18="","",Milestones!$I18)</f>
        <v>30</v>
      </c>
      <c r="F19" s="32"/>
      <c r="G19" s="32"/>
      <c r="H19" s="32"/>
      <c r="I19" s="32"/>
      <c r="J19" s="32"/>
      <c r="K19" s="32"/>
      <c r="L19" s="32"/>
      <c r="M19" s="32"/>
      <c r="N19" s="32"/>
      <c r="O19" s="32"/>
      <c r="P19" s="32"/>
      <c r="Q19" s="32"/>
      <c r="R19" s="32"/>
      <c r="S19" s="32"/>
      <c r="T19" s="32"/>
      <c r="U19" s="32"/>
      <c r="V19" s="32"/>
      <c r="W19" s="32"/>
      <c r="X19" s="32"/>
      <c r="Y19" s="32"/>
      <c r="Z19" s="32"/>
      <c r="AA19" s="32"/>
      <c r="AB19" s="32"/>
      <c r="AC19" s="32"/>
      <c r="AD19" s="32"/>
      <c r="AE19" s="32"/>
      <c r="AF19" s="32"/>
      <c r="AG19" s="32"/>
      <c r="AH19" s="32"/>
      <c r="AI19" s="32"/>
      <c r="AJ19" s="32"/>
      <c r="AK19" s="32"/>
      <c r="AL19" s="32"/>
      <c r="AM19" s="32"/>
      <c r="AN19" s="32"/>
      <c r="AO19" s="32"/>
      <c r="AP19" s="32"/>
      <c r="AQ19" s="32"/>
      <c r="AR19" s="32"/>
      <c r="AS19" s="32"/>
      <c r="AT19" s="32"/>
      <c r="AU19" s="32"/>
      <c r="AV19" s="32"/>
      <c r="AW19" s="32"/>
      <c r="AX19" s="32"/>
      <c r="AY19" s="32"/>
      <c r="AZ19" s="32"/>
      <c r="BA19" s="32"/>
      <c r="BC19" s="26" t="n">
        <f aca="false">IF(Milestones!$C18&lt;&gt;""=FALSE(),"",Milestones!$F18)</f>
        <v>46266</v>
      </c>
      <c r="BD19" s="26" t="n">
        <f aca="false">IF(Milestones!$C18&lt;&gt;""=FALSE(),"",IF(Milestones!$H18&lt;&gt;"",Milestones!$H18,Milestones!$G18))</f>
        <v>46296</v>
      </c>
      <c r="BE19" s="0" t="str">
        <f aca="false">IF(Milestones!$C18&lt;&gt;""=FALSE(),"",Milestones!$J18)</f>
        <v>At risk</v>
      </c>
      <c r="BF19" s="26" t="n">
        <f aca="false">IF(Milestones!$C18&lt;&gt;""=FALSE(),"",Milestones!$H18)</f>
        <v>0</v>
      </c>
    </row>
    <row r="20" customFormat="false" ht="16.5" hidden="false" customHeight="true" outlineLevel="0" collapsed="false">
      <c r="B20" s="28" t="n">
        <f aca="false">IF(Milestones!$C19="","",Milestones!$B19)</f>
        <v>13</v>
      </c>
      <c r="C20" s="29" t="str">
        <f aca="false">IF(Milestones!$C19="","",Milestones!$C19)</f>
        <v>Mechanical and electrical rough-in complete</v>
      </c>
      <c r="D20" s="30" t="str">
        <f aca="false">IF(Milestones!$C19="","",Milestones!$J19)</f>
        <v>At risk</v>
      </c>
      <c r="E20" s="31" t="n">
        <f aca="false">IF(Milestones!$C19="","",Milestones!$I19)</f>
        <v>62</v>
      </c>
      <c r="F20" s="32"/>
      <c r="G20" s="32"/>
      <c r="H20" s="32"/>
      <c r="I20" s="32"/>
      <c r="J20" s="32"/>
      <c r="K20" s="32"/>
      <c r="L20" s="32"/>
      <c r="M20" s="32"/>
      <c r="N20" s="32"/>
      <c r="O20" s="32"/>
      <c r="P20" s="32"/>
      <c r="Q20" s="32"/>
      <c r="R20" s="32"/>
      <c r="S20" s="32"/>
      <c r="T20" s="32"/>
      <c r="U20" s="32"/>
      <c r="V20" s="32"/>
      <c r="W20" s="32"/>
      <c r="X20" s="32"/>
      <c r="Y20" s="32"/>
      <c r="Z20" s="32"/>
      <c r="AA20" s="32"/>
      <c r="AB20" s="32"/>
      <c r="AC20" s="32"/>
      <c r="AD20" s="32"/>
      <c r="AE20" s="32"/>
      <c r="AF20" s="32"/>
      <c r="AG20" s="32"/>
      <c r="AH20" s="32"/>
      <c r="AI20" s="32"/>
      <c r="AJ20" s="32"/>
      <c r="AK20" s="32"/>
      <c r="AL20" s="32"/>
      <c r="AM20" s="32"/>
      <c r="AN20" s="32"/>
      <c r="AO20" s="32"/>
      <c r="AP20" s="32"/>
      <c r="AQ20" s="32"/>
      <c r="AR20" s="32"/>
      <c r="AS20" s="32"/>
      <c r="AT20" s="32"/>
      <c r="AU20" s="32"/>
      <c r="AV20" s="32"/>
      <c r="AW20" s="32"/>
      <c r="AX20" s="32"/>
      <c r="AY20" s="32"/>
      <c r="AZ20" s="32"/>
      <c r="BA20" s="32"/>
      <c r="BC20" s="26" t="n">
        <f aca="false">IF(Milestones!$C19&lt;&gt;""=FALSE(),"",Milestones!$F19)</f>
        <v>46357</v>
      </c>
      <c r="BD20" s="26" t="n">
        <f aca="false">IF(Milestones!$C19&lt;&gt;""=FALSE(),"",IF(Milestones!$H19&lt;&gt;"",Milestones!$H19,Milestones!$G19))</f>
        <v>46419</v>
      </c>
      <c r="BE20" s="0" t="str">
        <f aca="false">IF(Milestones!$C19&lt;&gt;""=FALSE(),"",Milestones!$J19)</f>
        <v>At risk</v>
      </c>
      <c r="BF20" s="26" t="n">
        <f aca="false">IF(Milestones!$C19&lt;&gt;""=FALSE(),"",Milestones!$H19)</f>
        <v>0</v>
      </c>
    </row>
    <row r="21" customFormat="false" ht="16.5" hidden="false" customHeight="true" outlineLevel="0" collapsed="false">
      <c r="B21" s="28" t="n">
        <f aca="false">IF(Milestones!$C20="","",Milestones!$B20)</f>
        <v>14</v>
      </c>
      <c r="C21" s="29" t="str">
        <f aca="false">IF(Milestones!$C20="","",Milestones!$C20)</f>
        <v>Fit-out complete</v>
      </c>
      <c r="D21" s="30" t="str">
        <f aca="false">IF(Milestones!$C20="","",Milestones!$J20)</f>
        <v>At risk</v>
      </c>
      <c r="E21" s="31" t="n">
        <f aca="false">IF(Milestones!$C20="","",Milestones!$I20)</f>
        <v>31</v>
      </c>
      <c r="F21" s="32"/>
      <c r="G21" s="32"/>
      <c r="H21" s="32"/>
      <c r="I21" s="32"/>
      <c r="J21" s="32"/>
      <c r="K21" s="32"/>
      <c r="L21" s="32"/>
      <c r="M21" s="32"/>
      <c r="N21" s="32"/>
      <c r="O21" s="32"/>
      <c r="P21" s="32"/>
      <c r="Q21" s="32"/>
      <c r="R21" s="32"/>
      <c r="S21" s="32"/>
      <c r="T21" s="32"/>
      <c r="U21" s="32"/>
      <c r="V21" s="32"/>
      <c r="W21" s="32"/>
      <c r="X21" s="32"/>
      <c r="Y21" s="32"/>
      <c r="Z21" s="32"/>
      <c r="AA21" s="32"/>
      <c r="AB21" s="32"/>
      <c r="AC21" s="32"/>
      <c r="AD21" s="32"/>
      <c r="AE21" s="32"/>
      <c r="AF21" s="32"/>
      <c r="AG21" s="32"/>
      <c r="AH21" s="32"/>
      <c r="AI21" s="32"/>
      <c r="AJ21" s="32"/>
      <c r="AK21" s="32"/>
      <c r="AL21" s="32"/>
      <c r="AM21" s="32"/>
      <c r="AN21" s="32"/>
      <c r="AO21" s="32"/>
      <c r="AP21" s="32"/>
      <c r="AQ21" s="32"/>
      <c r="AR21" s="32"/>
      <c r="AS21" s="32"/>
      <c r="AT21" s="32"/>
      <c r="AU21" s="32"/>
      <c r="AV21" s="32"/>
      <c r="AW21" s="32"/>
      <c r="AX21" s="32"/>
      <c r="AY21" s="32"/>
      <c r="AZ21" s="32"/>
      <c r="BA21" s="32"/>
      <c r="BC21" s="26" t="n">
        <f aca="false">IF(Milestones!$C20&lt;&gt;""=FALSE(),"",Milestones!$F20)</f>
        <v>46508</v>
      </c>
      <c r="BD21" s="26" t="n">
        <f aca="false">IF(Milestones!$C20&lt;&gt;""=FALSE(),"",IF(Milestones!$H20&lt;&gt;"",Milestones!$H20,Milestones!$G20))</f>
        <v>46539</v>
      </c>
      <c r="BE21" s="0" t="str">
        <f aca="false">IF(Milestones!$C20&lt;&gt;""=FALSE(),"",Milestones!$J20)</f>
        <v>At risk</v>
      </c>
      <c r="BF21" s="26" t="n">
        <f aca="false">IF(Milestones!$C20&lt;&gt;""=FALSE(),"",Milestones!$H20)</f>
        <v>0</v>
      </c>
    </row>
    <row r="22" customFormat="false" ht="16.5" hidden="false" customHeight="true" outlineLevel="0" collapsed="false">
      <c r="B22" s="28" t="n">
        <f aca="false">IF(Milestones!$C21="","",Milestones!$B21)</f>
        <v>15</v>
      </c>
      <c r="C22" s="29" t="str">
        <f aca="false">IF(Milestones!$C21="","",Milestones!$C21)</f>
        <v>Commissioning start</v>
      </c>
      <c r="D22" s="30" t="str">
        <f aca="false">IF(Milestones!$C21="","",Milestones!$J21)</f>
        <v>At risk</v>
      </c>
      <c r="E22" s="31" t="n">
        <f aca="false">IF(Milestones!$C21="","",Milestones!$I21)</f>
        <v>31</v>
      </c>
      <c r="F22" s="32"/>
      <c r="G22" s="32"/>
      <c r="H22" s="32"/>
      <c r="I22" s="32"/>
      <c r="J22" s="32"/>
      <c r="K22" s="32"/>
      <c r="L22" s="32"/>
      <c r="M22" s="32"/>
      <c r="N22" s="32"/>
      <c r="O22" s="32"/>
      <c r="P22" s="32"/>
      <c r="Q22" s="32"/>
      <c r="R22" s="32"/>
      <c r="S22" s="32"/>
      <c r="T22" s="32"/>
      <c r="U22" s="32"/>
      <c r="V22" s="32"/>
      <c r="W22" s="32"/>
      <c r="X22" s="32"/>
      <c r="Y22" s="32"/>
      <c r="Z22" s="32"/>
      <c r="AA22" s="32"/>
      <c r="AB22" s="32"/>
      <c r="AC22" s="32"/>
      <c r="AD22" s="32"/>
      <c r="AE22" s="32"/>
      <c r="AF22" s="32"/>
      <c r="AG22" s="32"/>
      <c r="AH22" s="32"/>
      <c r="AI22" s="32"/>
      <c r="AJ22" s="32"/>
      <c r="AK22" s="32"/>
      <c r="AL22" s="32"/>
      <c r="AM22" s="32"/>
      <c r="AN22" s="32"/>
      <c r="AO22" s="32"/>
      <c r="AP22" s="32"/>
      <c r="AQ22" s="32"/>
      <c r="AR22" s="32"/>
      <c r="AS22" s="32"/>
      <c r="AT22" s="32"/>
      <c r="AU22" s="32"/>
      <c r="AV22" s="32"/>
      <c r="AW22" s="32"/>
      <c r="AX22" s="32"/>
      <c r="AY22" s="32"/>
      <c r="AZ22" s="32"/>
      <c r="BA22" s="32"/>
      <c r="BC22" s="26" t="n">
        <f aca="false">IF(Milestones!$C21&lt;&gt;""=FALSE(),"",Milestones!$F21)</f>
        <v>46569</v>
      </c>
      <c r="BD22" s="26" t="n">
        <f aca="false">IF(Milestones!$C21&lt;&gt;""=FALSE(),"",IF(Milestones!$H21&lt;&gt;"",Milestones!$H21,Milestones!$G21))</f>
        <v>46600</v>
      </c>
      <c r="BE22" s="0" t="str">
        <f aca="false">IF(Milestones!$C21&lt;&gt;""=FALSE(),"",Milestones!$J21)</f>
        <v>At risk</v>
      </c>
      <c r="BF22" s="26" t="n">
        <f aca="false">IF(Milestones!$C21&lt;&gt;""=FALSE(),"",Milestones!$H21)</f>
        <v>0</v>
      </c>
    </row>
    <row r="23" customFormat="false" ht="16.5" hidden="false" customHeight="true" outlineLevel="0" collapsed="false">
      <c r="B23" s="28" t="n">
        <f aca="false">IF(Milestones!$C22="","",Milestones!$B22)</f>
        <v>16</v>
      </c>
      <c r="C23" s="29" t="str">
        <f aca="false">IF(Milestones!$C22="","",Milestones!$C22)</f>
        <v>Substantial completion</v>
      </c>
      <c r="D23" s="30" t="str">
        <f aca="false">IF(Milestones!$C22="","",Milestones!$J22)</f>
        <v>On track</v>
      </c>
      <c r="E23" s="31" t="n">
        <f aca="false">IF(Milestones!$C22="","",Milestones!$I22)</f>
        <v>0</v>
      </c>
      <c r="F23" s="32"/>
      <c r="G23" s="32"/>
      <c r="H23" s="32"/>
      <c r="I23" s="32"/>
      <c r="J23" s="32"/>
      <c r="K23" s="32"/>
      <c r="L23" s="32"/>
      <c r="M23" s="32"/>
      <c r="N23" s="32"/>
      <c r="O23" s="32"/>
      <c r="P23" s="32"/>
      <c r="Q23" s="32"/>
      <c r="R23" s="32"/>
      <c r="S23" s="32"/>
      <c r="T23" s="32"/>
      <c r="U23" s="32"/>
      <c r="V23" s="32"/>
      <c r="W23" s="32"/>
      <c r="X23" s="32"/>
      <c r="Y23" s="32"/>
      <c r="Z23" s="32"/>
      <c r="AA23" s="32"/>
      <c r="AB23" s="32"/>
      <c r="AC23" s="32"/>
      <c r="AD23" s="32"/>
      <c r="AE23" s="32"/>
      <c r="AF23" s="32"/>
      <c r="AG23" s="32"/>
      <c r="AH23" s="32"/>
      <c r="AI23" s="32"/>
      <c r="AJ23" s="32"/>
      <c r="AK23" s="32"/>
      <c r="AL23" s="32"/>
      <c r="AM23" s="32"/>
      <c r="AN23" s="32"/>
      <c r="AO23" s="32"/>
      <c r="AP23" s="32"/>
      <c r="AQ23" s="32"/>
      <c r="AR23" s="32"/>
      <c r="AS23" s="32"/>
      <c r="AT23" s="32"/>
      <c r="AU23" s="32"/>
      <c r="AV23" s="32"/>
      <c r="AW23" s="32"/>
      <c r="AX23" s="32"/>
      <c r="AY23" s="32"/>
      <c r="AZ23" s="32"/>
      <c r="BA23" s="32"/>
      <c r="BC23" s="26" t="n">
        <f aca="false">IF(Milestones!$C22&lt;&gt;""=FALSE(),"",Milestones!$F22)</f>
        <v>46661</v>
      </c>
      <c r="BD23" s="26" t="n">
        <f aca="false">IF(Milestones!$C22&lt;&gt;""=FALSE(),"",IF(Milestones!$H22&lt;&gt;"",Milestones!$H22,Milestones!$G22))</f>
        <v>46661</v>
      </c>
      <c r="BE23" s="0" t="str">
        <f aca="false">IF(Milestones!$C22&lt;&gt;""=FALSE(),"",Milestones!$J22)</f>
        <v>On track</v>
      </c>
      <c r="BF23" s="26" t="n">
        <f aca="false">IF(Milestones!$C22&lt;&gt;""=FALSE(),"",Milestones!$H22)</f>
        <v>0</v>
      </c>
    </row>
    <row r="24" customFormat="false" ht="16.5" hidden="false" customHeight="true" outlineLevel="0" collapsed="false">
      <c r="B24" s="28" t="n">
        <f aca="false">IF(Milestones!$C23="","",Milestones!$B23)</f>
        <v>17</v>
      </c>
      <c r="C24" s="29" t="str">
        <f aca="false">IF(Milestones!$C23="","",Milestones!$C23)</f>
        <v>Certificate of occupancy issued</v>
      </c>
      <c r="D24" s="30" t="str">
        <f aca="false">IF(Milestones!$C23="","",Milestones!$J23)</f>
        <v>On track</v>
      </c>
      <c r="E24" s="31" t="n">
        <f aca="false">IF(Milestones!$C23="","",Milestones!$I23)</f>
        <v>0</v>
      </c>
      <c r="F24" s="32"/>
      <c r="G24" s="32"/>
      <c r="H24" s="32"/>
      <c r="I24" s="32"/>
      <c r="J24" s="32"/>
      <c r="K24" s="32"/>
      <c r="L24" s="32"/>
      <c r="M24" s="32"/>
      <c r="N24" s="32"/>
      <c r="O24" s="32"/>
      <c r="P24" s="32"/>
      <c r="Q24" s="32"/>
      <c r="R24" s="32"/>
      <c r="S24" s="32"/>
      <c r="T24" s="32"/>
      <c r="U24" s="32"/>
      <c r="V24" s="32"/>
      <c r="W24" s="32"/>
      <c r="X24" s="32"/>
      <c r="Y24" s="32"/>
      <c r="Z24" s="32"/>
      <c r="AA24" s="32"/>
      <c r="AB24" s="32"/>
      <c r="AC24" s="32"/>
      <c r="AD24" s="32"/>
      <c r="AE24" s="32"/>
      <c r="AF24" s="32"/>
      <c r="AG24" s="32"/>
      <c r="AH24" s="32"/>
      <c r="AI24" s="32"/>
      <c r="AJ24" s="32"/>
      <c r="AK24" s="32"/>
      <c r="AL24" s="32"/>
      <c r="AM24" s="32"/>
      <c r="AN24" s="32"/>
      <c r="AO24" s="32"/>
      <c r="AP24" s="32"/>
      <c r="AQ24" s="32"/>
      <c r="AR24" s="32"/>
      <c r="AS24" s="32"/>
      <c r="AT24" s="32"/>
      <c r="AU24" s="32"/>
      <c r="AV24" s="32"/>
      <c r="AW24" s="32"/>
      <c r="AX24" s="32"/>
      <c r="AY24" s="32"/>
      <c r="AZ24" s="32"/>
      <c r="BA24" s="32"/>
      <c r="BC24" s="26" t="n">
        <f aca="false">IF(Milestones!$C23&lt;&gt;""=FALSE(),"",Milestones!$F23)</f>
        <v>46661</v>
      </c>
      <c r="BD24" s="26" t="n">
        <f aca="false">IF(Milestones!$C23&lt;&gt;""=FALSE(),"",IF(Milestones!$H23&lt;&gt;"",Milestones!$H23,Milestones!$G23))</f>
        <v>46661</v>
      </c>
      <c r="BE24" s="0" t="str">
        <f aca="false">IF(Milestones!$C23&lt;&gt;""=FALSE(),"",Milestones!$J23)</f>
        <v>On track</v>
      </c>
      <c r="BF24" s="26" t="n">
        <f aca="false">IF(Milestones!$C23&lt;&gt;""=FALSE(),"",Milestones!$H23)</f>
        <v>0</v>
      </c>
    </row>
    <row r="25" customFormat="false" ht="16.5" hidden="false" customHeight="true" outlineLevel="0" collapsed="false">
      <c r="B25" s="28" t="n">
        <f aca="false">IF(Milestones!$C24="","",Milestones!$B24)</f>
        <v>18</v>
      </c>
      <c r="C25" s="29" t="str">
        <f aca="false">IF(Milestones!$C24="","",Milestones!$C24)</f>
        <v>Handover and closeout complete</v>
      </c>
      <c r="D25" s="30" t="str">
        <f aca="false">IF(Milestones!$C24="","",Milestones!$J24)</f>
        <v>On track</v>
      </c>
      <c r="E25" s="31" t="n">
        <f aca="false">IF(Milestones!$C24="","",Milestones!$I24)</f>
        <v>0</v>
      </c>
      <c r="F25" s="32"/>
      <c r="G25" s="32"/>
      <c r="H25" s="32"/>
      <c r="I25" s="32"/>
      <c r="J25" s="32"/>
      <c r="K25" s="32"/>
      <c r="L25" s="32"/>
      <c r="M25" s="32"/>
      <c r="N25" s="32"/>
      <c r="O25" s="32"/>
      <c r="P25" s="32"/>
      <c r="Q25" s="32"/>
      <c r="R25" s="32"/>
      <c r="S25" s="32"/>
      <c r="T25" s="32"/>
      <c r="U25" s="32"/>
      <c r="V25" s="32"/>
      <c r="W25" s="32"/>
      <c r="X25" s="32"/>
      <c r="Y25" s="32"/>
      <c r="Z25" s="32"/>
      <c r="AA25" s="32"/>
      <c r="AB25" s="32"/>
      <c r="AC25" s="32"/>
      <c r="AD25" s="32"/>
      <c r="AE25" s="32"/>
      <c r="AF25" s="32"/>
      <c r="AG25" s="32"/>
      <c r="AH25" s="32"/>
      <c r="AI25" s="32"/>
      <c r="AJ25" s="32"/>
      <c r="AK25" s="32"/>
      <c r="AL25" s="32"/>
      <c r="AM25" s="32"/>
      <c r="AN25" s="32"/>
      <c r="AO25" s="32"/>
      <c r="AP25" s="32"/>
      <c r="AQ25" s="32"/>
      <c r="AR25" s="32"/>
      <c r="AS25" s="32"/>
      <c r="AT25" s="32"/>
      <c r="AU25" s="32"/>
      <c r="AV25" s="32"/>
      <c r="AW25" s="32"/>
      <c r="AX25" s="32"/>
      <c r="AY25" s="32"/>
      <c r="AZ25" s="32"/>
      <c r="BA25" s="32"/>
      <c r="BC25" s="26" t="n">
        <f aca="false">IF(Milestones!$C24&lt;&gt;""=FALSE(),"",Milestones!$F24)</f>
        <v>46753</v>
      </c>
      <c r="BD25" s="26" t="n">
        <f aca="false">IF(Milestones!$C24&lt;&gt;""=FALSE(),"",IF(Milestones!$H24&lt;&gt;"",Milestones!$H24,Milestones!$G24))</f>
        <v>46753</v>
      </c>
      <c r="BE25" s="0" t="str">
        <f aca="false">IF(Milestones!$C24&lt;&gt;""=FALSE(),"",Milestones!$J24)</f>
        <v>On track</v>
      </c>
      <c r="BF25" s="26" t="n">
        <f aca="false">IF(Milestones!$C24&lt;&gt;""=FALSE(),"",Milestones!$H24)</f>
        <v>0</v>
      </c>
    </row>
    <row r="26" customFormat="false" ht="16.5" hidden="false" customHeight="true" outlineLevel="0" collapsed="false">
      <c r="B26" s="28" t="str">
        <f aca="false">IF(Milestones!$C25="","",Milestones!$B25)</f>
        <v/>
      </c>
      <c r="C26" s="29" t="str">
        <f aca="false">IF(Milestones!$C25="","",Milestones!$C25)</f>
        <v/>
      </c>
      <c r="D26" s="30" t="str">
        <f aca="false">IF(Milestones!$C25="","",Milestones!$J25)</f>
        <v/>
      </c>
      <c r="E26" s="31" t="str">
        <f aca="false">IF(Milestones!$C25="","",Milestones!$I25)</f>
        <v/>
      </c>
      <c r="F26" s="32"/>
      <c r="G26" s="32"/>
      <c r="H26" s="32"/>
      <c r="I26" s="32"/>
      <c r="J26" s="32"/>
      <c r="K26" s="32"/>
      <c r="L26" s="32"/>
      <c r="M26" s="32"/>
      <c r="N26" s="32"/>
      <c r="O26" s="32"/>
      <c r="P26" s="32"/>
      <c r="Q26" s="32"/>
      <c r="R26" s="32"/>
      <c r="S26" s="32"/>
      <c r="T26" s="32"/>
      <c r="U26" s="32"/>
      <c r="V26" s="32"/>
      <c r="W26" s="32"/>
      <c r="X26" s="32"/>
      <c r="Y26" s="32"/>
      <c r="Z26" s="32"/>
      <c r="AA26" s="32"/>
      <c r="AB26" s="32"/>
      <c r="AC26" s="32"/>
      <c r="AD26" s="32"/>
      <c r="AE26" s="32"/>
      <c r="AF26" s="32"/>
      <c r="AG26" s="32"/>
      <c r="AH26" s="32"/>
      <c r="AI26" s="32"/>
      <c r="AJ26" s="32"/>
      <c r="AK26" s="32"/>
      <c r="AL26" s="32"/>
      <c r="AM26" s="32"/>
      <c r="AN26" s="32"/>
      <c r="AO26" s="32"/>
      <c r="AP26" s="32"/>
      <c r="AQ26" s="32"/>
      <c r="AR26" s="32"/>
      <c r="AS26" s="32"/>
      <c r="AT26" s="32"/>
      <c r="AU26" s="32"/>
      <c r="AV26" s="32"/>
      <c r="AW26" s="32"/>
      <c r="AX26" s="32"/>
      <c r="AY26" s="32"/>
      <c r="AZ26" s="32"/>
      <c r="BA26" s="32"/>
      <c r="BC26" s="26" t="str">
        <f aca="false">IF(Milestones!$C25&lt;&gt;""=FALSE(),"",Milestones!$F25)</f>
        <v/>
      </c>
      <c r="BD26" s="26" t="str">
        <f aca="false">IF(Milestones!$C25&lt;&gt;""=FALSE(),"",IF(Milestones!$H25&lt;&gt;"",Milestones!$H25,Milestones!$G25))</f>
        <v/>
      </c>
      <c r="BE26" s="0" t="str">
        <f aca="false">IF(Milestones!$C25&lt;&gt;""=FALSE(),"",Milestones!$J25)</f>
        <v/>
      </c>
      <c r="BF26" s="26" t="str">
        <f aca="false">IF(Milestones!$C25&lt;&gt;""=FALSE(),"",Milestones!$H25)</f>
        <v/>
      </c>
    </row>
    <row r="27" customFormat="false" ht="16.5" hidden="false" customHeight="true" outlineLevel="0" collapsed="false">
      <c r="B27" s="28" t="str">
        <f aca="false">IF(Milestones!$C26="","",Milestones!$B26)</f>
        <v/>
      </c>
      <c r="C27" s="29" t="str">
        <f aca="false">IF(Milestones!$C26="","",Milestones!$C26)</f>
        <v/>
      </c>
      <c r="D27" s="30" t="str">
        <f aca="false">IF(Milestones!$C26="","",Milestones!$J26)</f>
        <v/>
      </c>
      <c r="E27" s="31" t="str">
        <f aca="false">IF(Milestones!$C26="","",Milestones!$I26)</f>
        <v/>
      </c>
      <c r="F27" s="32"/>
      <c r="G27" s="32"/>
      <c r="H27" s="32"/>
      <c r="I27" s="32"/>
      <c r="J27" s="32"/>
      <c r="K27" s="32"/>
      <c r="L27" s="32"/>
      <c r="M27" s="32"/>
      <c r="N27" s="32"/>
      <c r="O27" s="32"/>
      <c r="P27" s="32"/>
      <c r="Q27" s="32"/>
      <c r="R27" s="32"/>
      <c r="S27" s="32"/>
      <c r="T27" s="32"/>
      <c r="U27" s="32"/>
      <c r="V27" s="32"/>
      <c r="W27" s="32"/>
      <c r="X27" s="32"/>
      <c r="Y27" s="32"/>
      <c r="Z27" s="32"/>
      <c r="AA27" s="32"/>
      <c r="AB27" s="32"/>
      <c r="AC27" s="32"/>
      <c r="AD27" s="32"/>
      <c r="AE27" s="32"/>
      <c r="AF27" s="32"/>
      <c r="AG27" s="32"/>
      <c r="AH27" s="32"/>
      <c r="AI27" s="32"/>
      <c r="AJ27" s="32"/>
      <c r="AK27" s="32"/>
      <c r="AL27" s="32"/>
      <c r="AM27" s="32"/>
      <c r="AN27" s="32"/>
      <c r="AO27" s="32"/>
      <c r="AP27" s="32"/>
      <c r="AQ27" s="32"/>
      <c r="AR27" s="32"/>
      <c r="AS27" s="32"/>
      <c r="AT27" s="32"/>
      <c r="AU27" s="32"/>
      <c r="AV27" s="32"/>
      <c r="AW27" s="32"/>
      <c r="AX27" s="32"/>
      <c r="AY27" s="32"/>
      <c r="AZ27" s="32"/>
      <c r="BA27" s="32"/>
      <c r="BC27" s="26" t="str">
        <f aca="false">IF(Milestones!$C26&lt;&gt;""=FALSE(),"",Milestones!$F26)</f>
        <v/>
      </c>
      <c r="BD27" s="26" t="str">
        <f aca="false">IF(Milestones!$C26&lt;&gt;""=FALSE(),"",IF(Milestones!$H26&lt;&gt;"",Milestones!$H26,Milestones!$G26))</f>
        <v/>
      </c>
      <c r="BE27" s="0" t="str">
        <f aca="false">IF(Milestones!$C26&lt;&gt;""=FALSE(),"",Milestones!$J26)</f>
        <v/>
      </c>
      <c r="BF27" s="26" t="str">
        <f aca="false">IF(Milestones!$C26&lt;&gt;""=FALSE(),"",Milestones!$H26)</f>
        <v/>
      </c>
    </row>
    <row r="28" customFormat="false" ht="16.5" hidden="false" customHeight="true" outlineLevel="0" collapsed="false">
      <c r="B28" s="28" t="str">
        <f aca="false">IF(Milestones!$C27="","",Milestones!$B27)</f>
        <v/>
      </c>
      <c r="C28" s="29" t="str">
        <f aca="false">IF(Milestones!$C27="","",Milestones!$C27)</f>
        <v/>
      </c>
      <c r="D28" s="30" t="str">
        <f aca="false">IF(Milestones!$C27="","",Milestones!$J27)</f>
        <v/>
      </c>
      <c r="E28" s="31" t="str">
        <f aca="false">IF(Milestones!$C27="","",Milestones!$I27)</f>
        <v/>
      </c>
      <c r="F28" s="32"/>
      <c r="G28" s="32"/>
      <c r="H28" s="32"/>
      <c r="I28" s="32"/>
      <c r="J28" s="32"/>
      <c r="K28" s="32"/>
      <c r="L28" s="32"/>
      <c r="M28" s="32"/>
      <c r="N28" s="32"/>
      <c r="O28" s="32"/>
      <c r="P28" s="32"/>
      <c r="Q28" s="32"/>
      <c r="R28" s="32"/>
      <c r="S28" s="32"/>
      <c r="T28" s="32"/>
      <c r="U28" s="32"/>
      <c r="V28" s="32"/>
      <c r="W28" s="32"/>
      <c r="X28" s="32"/>
      <c r="Y28" s="32"/>
      <c r="Z28" s="32"/>
      <c r="AA28" s="32"/>
      <c r="AB28" s="32"/>
      <c r="AC28" s="32"/>
      <c r="AD28" s="32"/>
      <c r="AE28" s="32"/>
      <c r="AF28" s="32"/>
      <c r="AG28" s="32"/>
      <c r="AH28" s="32"/>
      <c r="AI28" s="32"/>
      <c r="AJ28" s="32"/>
      <c r="AK28" s="32"/>
      <c r="AL28" s="32"/>
      <c r="AM28" s="32"/>
      <c r="AN28" s="32"/>
      <c r="AO28" s="32"/>
      <c r="AP28" s="32"/>
      <c r="AQ28" s="32"/>
      <c r="AR28" s="32"/>
      <c r="AS28" s="32"/>
      <c r="AT28" s="32"/>
      <c r="AU28" s="32"/>
      <c r="AV28" s="32"/>
      <c r="AW28" s="32"/>
      <c r="AX28" s="32"/>
      <c r="AY28" s="32"/>
      <c r="AZ28" s="32"/>
      <c r="BA28" s="32"/>
      <c r="BC28" s="26" t="str">
        <f aca="false">IF(Milestones!$C27&lt;&gt;""=FALSE(),"",Milestones!$F27)</f>
        <v/>
      </c>
      <c r="BD28" s="26" t="str">
        <f aca="false">IF(Milestones!$C27&lt;&gt;""=FALSE(),"",IF(Milestones!$H27&lt;&gt;"",Milestones!$H27,Milestones!$G27))</f>
        <v/>
      </c>
      <c r="BE28" s="0" t="str">
        <f aca="false">IF(Milestones!$C27&lt;&gt;""=FALSE(),"",Milestones!$J27)</f>
        <v/>
      </c>
      <c r="BF28" s="26" t="str">
        <f aca="false">IF(Milestones!$C27&lt;&gt;""=FALSE(),"",Milestones!$H27)</f>
        <v/>
      </c>
    </row>
    <row r="29" customFormat="false" ht="16.5" hidden="false" customHeight="true" outlineLevel="0" collapsed="false">
      <c r="B29" s="28" t="str">
        <f aca="false">IF(Milestones!$C28="","",Milestones!$B28)</f>
        <v/>
      </c>
      <c r="C29" s="29" t="str">
        <f aca="false">IF(Milestones!$C28="","",Milestones!$C28)</f>
        <v/>
      </c>
      <c r="D29" s="30" t="str">
        <f aca="false">IF(Milestones!$C28="","",Milestones!$J28)</f>
        <v/>
      </c>
      <c r="E29" s="31" t="str">
        <f aca="false">IF(Milestones!$C28="","",Milestones!$I28)</f>
        <v/>
      </c>
      <c r="F29" s="32"/>
      <c r="G29" s="32"/>
      <c r="H29" s="32"/>
      <c r="I29" s="32"/>
      <c r="J29" s="32"/>
      <c r="K29" s="32"/>
      <c r="L29" s="32"/>
      <c r="M29" s="32"/>
      <c r="N29" s="32"/>
      <c r="O29" s="32"/>
      <c r="P29" s="32"/>
      <c r="Q29" s="32"/>
      <c r="R29" s="32"/>
      <c r="S29" s="32"/>
      <c r="T29" s="32"/>
      <c r="U29" s="32"/>
      <c r="V29" s="32"/>
      <c r="W29" s="32"/>
      <c r="X29" s="32"/>
      <c r="Y29" s="32"/>
      <c r="Z29" s="32"/>
      <c r="AA29" s="32"/>
      <c r="AB29" s="32"/>
      <c r="AC29" s="32"/>
      <c r="AD29" s="32"/>
      <c r="AE29" s="32"/>
      <c r="AF29" s="32"/>
      <c r="AG29" s="32"/>
      <c r="AH29" s="32"/>
      <c r="AI29" s="32"/>
      <c r="AJ29" s="32"/>
      <c r="AK29" s="32"/>
      <c r="AL29" s="32"/>
      <c r="AM29" s="32"/>
      <c r="AN29" s="32"/>
      <c r="AO29" s="32"/>
      <c r="AP29" s="32"/>
      <c r="AQ29" s="32"/>
      <c r="AR29" s="32"/>
      <c r="AS29" s="32"/>
      <c r="AT29" s="32"/>
      <c r="AU29" s="32"/>
      <c r="AV29" s="32"/>
      <c r="AW29" s="32"/>
      <c r="AX29" s="32"/>
      <c r="AY29" s="32"/>
      <c r="AZ29" s="32"/>
      <c r="BA29" s="32"/>
      <c r="BC29" s="26" t="str">
        <f aca="false">IF(Milestones!$C28&lt;&gt;""=FALSE(),"",Milestones!$F28)</f>
        <v/>
      </c>
      <c r="BD29" s="26" t="str">
        <f aca="false">IF(Milestones!$C28&lt;&gt;""=FALSE(),"",IF(Milestones!$H28&lt;&gt;"",Milestones!$H28,Milestones!$G28))</f>
        <v/>
      </c>
      <c r="BE29" s="0" t="str">
        <f aca="false">IF(Milestones!$C28&lt;&gt;""=FALSE(),"",Milestones!$J28)</f>
        <v/>
      </c>
      <c r="BF29" s="26" t="str">
        <f aca="false">IF(Milestones!$C28&lt;&gt;""=FALSE(),"",Milestones!$H28)</f>
        <v/>
      </c>
    </row>
    <row r="30" customFormat="false" ht="16.5" hidden="false" customHeight="true" outlineLevel="0" collapsed="false">
      <c r="B30" s="28" t="str">
        <f aca="false">IF(Milestones!$C29="","",Milestones!$B29)</f>
        <v/>
      </c>
      <c r="C30" s="29" t="str">
        <f aca="false">IF(Milestones!$C29="","",Milestones!$C29)</f>
        <v/>
      </c>
      <c r="D30" s="30" t="str">
        <f aca="false">IF(Milestones!$C29="","",Milestones!$J29)</f>
        <v/>
      </c>
      <c r="E30" s="31" t="str">
        <f aca="false">IF(Milestones!$C29="","",Milestones!$I29)</f>
        <v/>
      </c>
      <c r="F30" s="32"/>
      <c r="G30" s="32"/>
      <c r="H30" s="32"/>
      <c r="I30" s="32"/>
      <c r="J30" s="32"/>
      <c r="K30" s="32"/>
      <c r="L30" s="32"/>
      <c r="M30" s="32"/>
      <c r="N30" s="32"/>
      <c r="O30" s="32"/>
      <c r="P30" s="32"/>
      <c r="Q30" s="32"/>
      <c r="R30" s="32"/>
      <c r="S30" s="32"/>
      <c r="T30" s="32"/>
      <c r="U30" s="32"/>
      <c r="V30" s="32"/>
      <c r="W30" s="32"/>
      <c r="X30" s="32"/>
      <c r="Y30" s="32"/>
      <c r="Z30" s="32"/>
      <c r="AA30" s="32"/>
      <c r="AB30" s="32"/>
      <c r="AC30" s="32"/>
      <c r="AD30" s="32"/>
      <c r="AE30" s="32"/>
      <c r="AF30" s="32"/>
      <c r="AG30" s="32"/>
      <c r="AH30" s="32"/>
      <c r="AI30" s="32"/>
      <c r="AJ30" s="32"/>
      <c r="AK30" s="32"/>
      <c r="AL30" s="32"/>
      <c r="AM30" s="32"/>
      <c r="AN30" s="32"/>
      <c r="AO30" s="32"/>
      <c r="AP30" s="32"/>
      <c r="AQ30" s="32"/>
      <c r="AR30" s="32"/>
      <c r="AS30" s="32"/>
      <c r="AT30" s="32"/>
      <c r="AU30" s="32"/>
      <c r="AV30" s="32"/>
      <c r="AW30" s="32"/>
      <c r="AX30" s="32"/>
      <c r="AY30" s="32"/>
      <c r="AZ30" s="32"/>
      <c r="BA30" s="32"/>
      <c r="BC30" s="26" t="str">
        <f aca="false">IF(Milestones!$C29&lt;&gt;""=FALSE(),"",Milestones!$F29)</f>
        <v/>
      </c>
      <c r="BD30" s="26" t="str">
        <f aca="false">IF(Milestones!$C29&lt;&gt;""=FALSE(),"",IF(Milestones!$H29&lt;&gt;"",Milestones!$H29,Milestones!$G29))</f>
        <v/>
      </c>
      <c r="BE30" s="0" t="str">
        <f aca="false">IF(Milestones!$C29&lt;&gt;""=FALSE(),"",Milestones!$J29)</f>
        <v/>
      </c>
      <c r="BF30" s="26" t="str">
        <f aca="false">IF(Milestones!$C29&lt;&gt;""=FALSE(),"",Milestones!$H29)</f>
        <v/>
      </c>
    </row>
    <row r="31" customFormat="false" ht="16.5" hidden="false" customHeight="true" outlineLevel="0" collapsed="false">
      <c r="B31" s="28" t="str">
        <f aca="false">IF(Milestones!$C30="","",Milestones!$B30)</f>
        <v/>
      </c>
      <c r="C31" s="29" t="str">
        <f aca="false">IF(Milestones!$C30="","",Milestones!$C30)</f>
        <v/>
      </c>
      <c r="D31" s="30" t="str">
        <f aca="false">IF(Milestones!$C30="","",Milestones!$J30)</f>
        <v/>
      </c>
      <c r="E31" s="31" t="str">
        <f aca="false">IF(Milestones!$C30="","",Milestones!$I30)</f>
        <v/>
      </c>
      <c r="F31" s="32"/>
      <c r="G31" s="32"/>
      <c r="H31" s="32"/>
      <c r="I31" s="32"/>
      <c r="J31" s="32"/>
      <c r="K31" s="32"/>
      <c r="L31" s="32"/>
      <c r="M31" s="32"/>
      <c r="N31" s="32"/>
      <c r="O31" s="32"/>
      <c r="P31" s="32"/>
      <c r="Q31" s="32"/>
      <c r="R31" s="32"/>
      <c r="S31" s="32"/>
      <c r="T31" s="32"/>
      <c r="U31" s="32"/>
      <c r="V31" s="32"/>
      <c r="W31" s="32"/>
      <c r="X31" s="32"/>
      <c r="Y31" s="32"/>
      <c r="Z31" s="32"/>
      <c r="AA31" s="32"/>
      <c r="AB31" s="32"/>
      <c r="AC31" s="32"/>
      <c r="AD31" s="32"/>
      <c r="AE31" s="32"/>
      <c r="AF31" s="32"/>
      <c r="AG31" s="32"/>
      <c r="AH31" s="32"/>
      <c r="AI31" s="32"/>
      <c r="AJ31" s="32"/>
      <c r="AK31" s="32"/>
      <c r="AL31" s="32"/>
      <c r="AM31" s="32"/>
      <c r="AN31" s="32"/>
      <c r="AO31" s="32"/>
      <c r="AP31" s="32"/>
      <c r="AQ31" s="32"/>
      <c r="AR31" s="32"/>
      <c r="AS31" s="32"/>
      <c r="AT31" s="32"/>
      <c r="AU31" s="32"/>
      <c r="AV31" s="32"/>
      <c r="AW31" s="32"/>
      <c r="AX31" s="32"/>
      <c r="AY31" s="32"/>
      <c r="AZ31" s="32"/>
      <c r="BA31" s="32"/>
      <c r="BC31" s="26" t="str">
        <f aca="false">IF(Milestones!$C30&lt;&gt;""=FALSE(),"",Milestones!$F30)</f>
        <v/>
      </c>
      <c r="BD31" s="26" t="str">
        <f aca="false">IF(Milestones!$C30&lt;&gt;""=FALSE(),"",IF(Milestones!$H30&lt;&gt;"",Milestones!$H30,Milestones!$G30))</f>
        <v/>
      </c>
      <c r="BE31" s="0" t="str">
        <f aca="false">IF(Milestones!$C30&lt;&gt;""=FALSE(),"",Milestones!$J30)</f>
        <v/>
      </c>
      <c r="BF31" s="26" t="str">
        <f aca="false">IF(Milestones!$C30&lt;&gt;""=FALSE(),"",Milestones!$H30)</f>
        <v/>
      </c>
    </row>
    <row r="32" customFormat="false" ht="16.5" hidden="false" customHeight="true" outlineLevel="0" collapsed="false">
      <c r="B32" s="28" t="str">
        <f aca="false">IF(Milestones!$C31="","",Milestones!$B31)</f>
        <v/>
      </c>
      <c r="C32" s="29" t="str">
        <f aca="false">IF(Milestones!$C31="","",Milestones!$C31)</f>
        <v/>
      </c>
      <c r="D32" s="30" t="str">
        <f aca="false">IF(Milestones!$C31="","",Milestones!$J31)</f>
        <v/>
      </c>
      <c r="E32" s="31" t="str">
        <f aca="false">IF(Milestones!$C31="","",Milestones!$I31)</f>
        <v/>
      </c>
      <c r="F32" s="32"/>
      <c r="G32" s="32"/>
      <c r="H32" s="32"/>
      <c r="I32" s="32"/>
      <c r="J32" s="32"/>
      <c r="K32" s="32"/>
      <c r="L32" s="32"/>
      <c r="M32" s="32"/>
      <c r="N32" s="32"/>
      <c r="O32" s="32"/>
      <c r="P32" s="32"/>
      <c r="Q32" s="32"/>
      <c r="R32" s="32"/>
      <c r="S32" s="32"/>
      <c r="T32" s="32"/>
      <c r="U32" s="32"/>
      <c r="V32" s="32"/>
      <c r="W32" s="32"/>
      <c r="X32" s="32"/>
      <c r="Y32" s="32"/>
      <c r="Z32" s="32"/>
      <c r="AA32" s="32"/>
      <c r="AB32" s="32"/>
      <c r="AC32" s="32"/>
      <c r="AD32" s="32"/>
      <c r="AE32" s="32"/>
      <c r="AF32" s="32"/>
      <c r="AG32" s="32"/>
      <c r="AH32" s="32"/>
      <c r="AI32" s="32"/>
      <c r="AJ32" s="32"/>
      <c r="AK32" s="32"/>
      <c r="AL32" s="32"/>
      <c r="AM32" s="32"/>
      <c r="AN32" s="32"/>
      <c r="AO32" s="32"/>
      <c r="AP32" s="32"/>
      <c r="AQ32" s="32"/>
      <c r="AR32" s="32"/>
      <c r="AS32" s="32"/>
      <c r="AT32" s="32"/>
      <c r="AU32" s="32"/>
      <c r="AV32" s="32"/>
      <c r="AW32" s="32"/>
      <c r="AX32" s="32"/>
      <c r="AY32" s="32"/>
      <c r="AZ32" s="32"/>
      <c r="BA32" s="32"/>
      <c r="BC32" s="26" t="str">
        <f aca="false">IF(Milestones!$C31&lt;&gt;""=FALSE(),"",Milestones!$F31)</f>
        <v/>
      </c>
      <c r="BD32" s="26" t="str">
        <f aca="false">IF(Milestones!$C31&lt;&gt;""=FALSE(),"",IF(Milestones!$H31&lt;&gt;"",Milestones!$H31,Milestones!$G31))</f>
        <v/>
      </c>
      <c r="BE32" s="0" t="str">
        <f aca="false">IF(Milestones!$C31&lt;&gt;""=FALSE(),"",Milestones!$J31)</f>
        <v/>
      </c>
      <c r="BF32" s="26" t="str">
        <f aca="false">IF(Milestones!$C31&lt;&gt;""=FALSE(),"",Milestones!$H31)</f>
        <v/>
      </c>
    </row>
    <row r="33" customFormat="false" ht="16.5" hidden="false" customHeight="true" outlineLevel="0" collapsed="false">
      <c r="B33" s="28" t="str">
        <f aca="false">IF(Milestones!$C32="","",Milestones!$B32)</f>
        <v/>
      </c>
      <c r="C33" s="29" t="str">
        <f aca="false">IF(Milestones!$C32="","",Milestones!$C32)</f>
        <v/>
      </c>
      <c r="D33" s="30" t="str">
        <f aca="false">IF(Milestones!$C32="","",Milestones!$J32)</f>
        <v/>
      </c>
      <c r="E33" s="31" t="str">
        <f aca="false">IF(Milestones!$C32="","",Milestones!$I32)</f>
        <v/>
      </c>
      <c r="F33" s="32"/>
      <c r="G33" s="32"/>
      <c r="H33" s="32"/>
      <c r="I33" s="32"/>
      <c r="J33" s="32"/>
      <c r="K33" s="32"/>
      <c r="L33" s="32"/>
      <c r="M33" s="32"/>
      <c r="N33" s="32"/>
      <c r="O33" s="32"/>
      <c r="P33" s="32"/>
      <c r="Q33" s="32"/>
      <c r="R33" s="32"/>
      <c r="S33" s="32"/>
      <c r="T33" s="32"/>
      <c r="U33" s="32"/>
      <c r="V33" s="32"/>
      <c r="W33" s="32"/>
      <c r="X33" s="32"/>
      <c r="Y33" s="32"/>
      <c r="Z33" s="32"/>
      <c r="AA33" s="32"/>
      <c r="AB33" s="32"/>
      <c r="AC33" s="32"/>
      <c r="AD33" s="32"/>
      <c r="AE33" s="32"/>
      <c r="AF33" s="32"/>
      <c r="AG33" s="32"/>
      <c r="AH33" s="32"/>
      <c r="AI33" s="32"/>
      <c r="AJ33" s="32"/>
      <c r="AK33" s="32"/>
      <c r="AL33" s="32"/>
      <c r="AM33" s="32"/>
      <c r="AN33" s="32"/>
      <c r="AO33" s="32"/>
      <c r="AP33" s="32"/>
      <c r="AQ33" s="32"/>
      <c r="AR33" s="32"/>
      <c r="AS33" s="32"/>
      <c r="AT33" s="32"/>
      <c r="AU33" s="32"/>
      <c r="AV33" s="32"/>
      <c r="AW33" s="32"/>
      <c r="AX33" s="32"/>
      <c r="AY33" s="32"/>
      <c r="AZ33" s="32"/>
      <c r="BA33" s="32"/>
      <c r="BC33" s="26" t="str">
        <f aca="false">IF(Milestones!$C32&lt;&gt;""=FALSE(),"",Milestones!$F32)</f>
        <v/>
      </c>
      <c r="BD33" s="26" t="str">
        <f aca="false">IF(Milestones!$C32&lt;&gt;""=FALSE(),"",IF(Milestones!$H32&lt;&gt;"",Milestones!$H32,Milestones!$G32))</f>
        <v/>
      </c>
      <c r="BE33" s="0" t="str">
        <f aca="false">IF(Milestones!$C32&lt;&gt;""=FALSE(),"",Milestones!$J32)</f>
        <v/>
      </c>
      <c r="BF33" s="26" t="str">
        <f aca="false">IF(Milestones!$C32&lt;&gt;""=FALSE(),"",Milestones!$H32)</f>
        <v/>
      </c>
    </row>
    <row r="35" customFormat="false" ht="21.75" hidden="false" customHeight="true" outlineLevel="0" collapsed="false">
      <c r="B35" s="4" t="s">
        <v>101</v>
      </c>
      <c r="C35" s="4"/>
      <c r="D35" s="4"/>
      <c r="E35" s="4"/>
      <c r="F35" s="4"/>
      <c r="G35" s="4"/>
      <c r="H35" s="4"/>
      <c r="I35" s="4"/>
      <c r="J35" s="4"/>
      <c r="K35" s="4"/>
      <c r="L35" s="4"/>
      <c r="M35" s="4"/>
      <c r="N35" s="4"/>
      <c r="O35" s="4"/>
      <c r="P35" s="4"/>
      <c r="Q35" s="4"/>
      <c r="R35" s="4"/>
      <c r="S35" s="4"/>
      <c r="T35" s="4"/>
      <c r="U35" s="4"/>
      <c r="V35" s="4"/>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row>
    <row r="36" customFormat="false" ht="18" hidden="false" customHeight="true" outlineLevel="0" collapsed="false">
      <c r="B36" s="33"/>
      <c r="C36" s="34" t="s">
        <v>46</v>
      </c>
      <c r="D36" s="35" t="s">
        <v>102</v>
      </c>
      <c r="E36" s="35"/>
      <c r="F36" s="35"/>
      <c r="G36" s="35"/>
      <c r="H36" s="35"/>
      <c r="I36" s="35"/>
      <c r="J36" s="35"/>
      <c r="K36" s="35"/>
      <c r="L36" s="35"/>
      <c r="M36" s="35"/>
      <c r="N36" s="35"/>
      <c r="O36" s="35"/>
      <c r="P36" s="35"/>
      <c r="Q36" s="35"/>
      <c r="R36" s="35"/>
      <c r="S36" s="35"/>
      <c r="T36" s="35"/>
      <c r="U36" s="35"/>
      <c r="V36" s="35"/>
      <c r="W36" s="35"/>
      <c r="X36" s="35"/>
      <c r="Y36" s="35"/>
      <c r="Z36" s="35"/>
      <c r="AA36" s="35"/>
      <c r="AB36" s="35"/>
      <c r="AC36" s="35"/>
      <c r="AD36" s="35"/>
      <c r="AE36" s="35"/>
      <c r="AF36" s="35"/>
      <c r="AG36" s="35"/>
      <c r="AH36" s="35"/>
      <c r="AI36" s="35"/>
      <c r="AJ36" s="35"/>
      <c r="AK36" s="35"/>
      <c r="AL36" s="35"/>
      <c r="AM36" s="35"/>
      <c r="AN36" s="35"/>
      <c r="AO36" s="35"/>
      <c r="AP36" s="35"/>
      <c r="AQ36" s="35"/>
      <c r="AR36" s="35"/>
      <c r="AS36" s="35"/>
      <c r="AT36" s="35"/>
      <c r="AU36" s="35"/>
      <c r="AV36" s="35"/>
      <c r="AW36" s="35"/>
      <c r="AX36" s="35"/>
      <c r="AY36" s="35"/>
      <c r="AZ36" s="35"/>
      <c r="BA36" s="35"/>
    </row>
    <row r="37" customFormat="false" ht="18" hidden="false" customHeight="true" outlineLevel="0" collapsed="false">
      <c r="B37" s="36"/>
      <c r="C37" s="34" t="s">
        <v>103</v>
      </c>
      <c r="D37" s="35" t="s">
        <v>104</v>
      </c>
      <c r="E37" s="35"/>
      <c r="F37" s="35"/>
      <c r="G37" s="35"/>
      <c r="H37" s="35"/>
      <c r="I37" s="35"/>
      <c r="J37" s="35"/>
      <c r="K37" s="35"/>
      <c r="L37" s="35"/>
      <c r="M37" s="35"/>
      <c r="N37" s="35"/>
      <c r="O37" s="35"/>
      <c r="P37" s="35"/>
      <c r="Q37" s="35"/>
      <c r="R37" s="35"/>
      <c r="S37" s="35"/>
      <c r="T37" s="35"/>
      <c r="U37" s="35"/>
      <c r="V37" s="35"/>
      <c r="W37" s="35"/>
      <c r="X37" s="35"/>
      <c r="Y37" s="35"/>
      <c r="Z37" s="35"/>
      <c r="AA37" s="35"/>
      <c r="AB37" s="35"/>
      <c r="AC37" s="35"/>
      <c r="AD37" s="35"/>
      <c r="AE37" s="35"/>
      <c r="AF37" s="35"/>
      <c r="AG37" s="35"/>
      <c r="AH37" s="35"/>
      <c r="AI37" s="35"/>
      <c r="AJ37" s="35"/>
      <c r="AK37" s="35"/>
      <c r="AL37" s="35"/>
      <c r="AM37" s="35"/>
      <c r="AN37" s="35"/>
      <c r="AO37" s="35"/>
      <c r="AP37" s="35"/>
      <c r="AQ37" s="35"/>
      <c r="AR37" s="35"/>
      <c r="AS37" s="35"/>
      <c r="AT37" s="35"/>
      <c r="AU37" s="35"/>
      <c r="AV37" s="35"/>
      <c r="AW37" s="35"/>
      <c r="AX37" s="35"/>
      <c r="AY37" s="35"/>
      <c r="AZ37" s="35"/>
      <c r="BA37" s="35"/>
    </row>
    <row r="38" customFormat="false" ht="18" hidden="false" customHeight="true" outlineLevel="0" collapsed="false">
      <c r="B38" s="37"/>
      <c r="C38" s="34" t="s">
        <v>105</v>
      </c>
      <c r="D38" s="35" t="s">
        <v>106</v>
      </c>
      <c r="E38" s="35"/>
      <c r="F38" s="35"/>
      <c r="G38" s="35"/>
      <c r="H38" s="35"/>
      <c r="I38" s="35"/>
      <c r="J38" s="35"/>
      <c r="K38" s="35"/>
      <c r="L38" s="35"/>
      <c r="M38" s="35"/>
      <c r="N38" s="35"/>
      <c r="O38" s="35"/>
      <c r="P38" s="35"/>
      <c r="Q38" s="35"/>
      <c r="R38" s="35"/>
      <c r="S38" s="35"/>
      <c r="T38" s="35"/>
      <c r="U38" s="35"/>
      <c r="V38" s="35"/>
      <c r="W38" s="35"/>
      <c r="X38" s="35"/>
      <c r="Y38" s="35"/>
      <c r="Z38" s="35"/>
      <c r="AA38" s="35"/>
      <c r="AB38" s="35"/>
      <c r="AC38" s="35"/>
      <c r="AD38" s="35"/>
      <c r="AE38" s="35"/>
      <c r="AF38" s="35"/>
      <c r="AG38" s="35"/>
      <c r="AH38" s="35"/>
      <c r="AI38" s="35"/>
      <c r="AJ38" s="35"/>
      <c r="AK38" s="35"/>
      <c r="AL38" s="35"/>
      <c r="AM38" s="35"/>
      <c r="AN38" s="35"/>
      <c r="AO38" s="35"/>
      <c r="AP38" s="35"/>
      <c r="AQ38" s="35"/>
      <c r="AR38" s="35"/>
      <c r="AS38" s="35"/>
      <c r="AT38" s="35"/>
      <c r="AU38" s="35"/>
      <c r="AV38" s="35"/>
      <c r="AW38" s="35"/>
      <c r="AX38" s="35"/>
      <c r="AY38" s="35"/>
      <c r="AZ38" s="35"/>
      <c r="BA38" s="35"/>
    </row>
    <row r="39" customFormat="false" ht="18" hidden="false" customHeight="true" outlineLevel="0" collapsed="false">
      <c r="B39" s="38"/>
      <c r="C39" s="34" t="s">
        <v>107</v>
      </c>
      <c r="D39" s="35" t="s">
        <v>108</v>
      </c>
      <c r="E39" s="35"/>
      <c r="F39" s="35"/>
      <c r="G39" s="35"/>
      <c r="H39" s="35"/>
      <c r="I39" s="35"/>
      <c r="J39" s="35"/>
      <c r="K39" s="35"/>
      <c r="L39" s="35"/>
      <c r="M39" s="35"/>
      <c r="N39" s="35"/>
      <c r="O39" s="35"/>
      <c r="P39" s="35"/>
      <c r="Q39" s="35"/>
      <c r="R39" s="35"/>
      <c r="S39" s="35"/>
      <c r="T39" s="35"/>
      <c r="U39" s="35"/>
      <c r="V39" s="35"/>
      <c r="W39" s="35"/>
      <c r="X39" s="35"/>
      <c r="Y39" s="35"/>
      <c r="Z39" s="35"/>
      <c r="AA39" s="35"/>
      <c r="AB39" s="35"/>
      <c r="AC39" s="35"/>
      <c r="AD39" s="35"/>
      <c r="AE39" s="35"/>
      <c r="AF39" s="35"/>
      <c r="AG39" s="35"/>
      <c r="AH39" s="35"/>
      <c r="AI39" s="35"/>
      <c r="AJ39" s="35"/>
      <c r="AK39" s="35"/>
      <c r="AL39" s="35"/>
      <c r="AM39" s="35"/>
      <c r="AN39" s="35"/>
      <c r="AO39" s="35"/>
      <c r="AP39" s="35"/>
      <c r="AQ39" s="35"/>
      <c r="AR39" s="35"/>
      <c r="AS39" s="35"/>
      <c r="AT39" s="35"/>
      <c r="AU39" s="35"/>
      <c r="AV39" s="35"/>
      <c r="AW39" s="35"/>
      <c r="AX39" s="35"/>
      <c r="AY39" s="35"/>
      <c r="AZ39" s="35"/>
      <c r="BA39" s="35"/>
    </row>
    <row r="40" customFormat="false" ht="18" hidden="false" customHeight="true" outlineLevel="0" collapsed="false">
      <c r="B40" s="39"/>
      <c r="C40" s="34" t="s">
        <v>9</v>
      </c>
      <c r="D40" s="35" t="s">
        <v>109</v>
      </c>
      <c r="E40" s="35"/>
      <c r="F40" s="35"/>
      <c r="G40" s="35"/>
      <c r="H40" s="35"/>
      <c r="I40" s="35"/>
      <c r="J40" s="35"/>
      <c r="K40" s="35"/>
      <c r="L40" s="35"/>
      <c r="M40" s="35"/>
      <c r="N40" s="35"/>
      <c r="O40" s="35"/>
      <c r="P40" s="35"/>
      <c r="Q40" s="35"/>
      <c r="R40" s="35"/>
      <c r="S40" s="35"/>
      <c r="T40" s="35"/>
      <c r="U40" s="35"/>
      <c r="V40" s="35"/>
      <c r="W40" s="35"/>
      <c r="X40" s="35"/>
      <c r="Y40" s="35"/>
      <c r="Z40" s="35"/>
      <c r="AA40" s="35"/>
      <c r="AB40" s="35"/>
      <c r="AC40" s="35"/>
      <c r="AD40" s="35"/>
      <c r="AE40" s="35"/>
      <c r="AF40" s="35"/>
      <c r="AG40" s="35"/>
      <c r="AH40" s="35"/>
      <c r="AI40" s="35"/>
      <c r="AJ40" s="35"/>
      <c r="AK40" s="35"/>
      <c r="AL40" s="35"/>
      <c r="AM40" s="35"/>
      <c r="AN40" s="35"/>
      <c r="AO40" s="35"/>
      <c r="AP40" s="35"/>
      <c r="AQ40" s="35"/>
      <c r="AR40" s="35"/>
      <c r="AS40" s="35"/>
      <c r="AT40" s="35"/>
      <c r="AU40" s="35"/>
      <c r="AV40" s="35"/>
      <c r="AW40" s="35"/>
      <c r="AX40" s="35"/>
      <c r="AY40" s="35"/>
      <c r="AZ40" s="35"/>
      <c r="BA40" s="35"/>
    </row>
    <row r="42" customFormat="false" ht="18" hidden="false" customHeight="true" outlineLevel="0" collapsed="false">
      <c r="B42" s="12" t="s">
        <v>40</v>
      </c>
      <c r="C42" s="12"/>
      <c r="D42" s="12"/>
      <c r="E42" s="12"/>
      <c r="F42" s="12"/>
      <c r="G42" s="12"/>
      <c r="H42" s="12"/>
      <c r="I42" s="12"/>
      <c r="J42" s="12"/>
      <c r="K42" s="12"/>
      <c r="L42" s="12"/>
      <c r="M42" s="12"/>
      <c r="N42" s="12"/>
      <c r="O42" s="12"/>
      <c r="P42" s="12"/>
      <c r="Q42" s="12"/>
      <c r="R42" s="12"/>
      <c r="S42" s="12"/>
      <c r="T42" s="12"/>
      <c r="U42" s="12"/>
      <c r="V42" s="12"/>
      <c r="W42" s="12"/>
      <c r="X42" s="12"/>
      <c r="Y42" s="12"/>
      <c r="Z42" s="12"/>
      <c r="AA42" s="12"/>
      <c r="AB42" s="12"/>
      <c r="AC42" s="12"/>
      <c r="AD42" s="12"/>
      <c r="AE42" s="12"/>
      <c r="AF42" s="12"/>
      <c r="AG42" s="12"/>
      <c r="AH42" s="12"/>
      <c r="AI42" s="12"/>
      <c r="AJ42" s="12"/>
      <c r="AK42" s="12"/>
      <c r="AL42" s="12"/>
      <c r="AM42" s="12"/>
      <c r="AN42" s="12"/>
      <c r="AO42" s="12"/>
      <c r="AP42" s="12"/>
      <c r="AQ42" s="12"/>
      <c r="AR42" s="12"/>
      <c r="AS42" s="12"/>
      <c r="AT42" s="12"/>
      <c r="AU42" s="12"/>
      <c r="AV42" s="12"/>
      <c r="AW42" s="12"/>
      <c r="AX42" s="12"/>
      <c r="AY42" s="12"/>
      <c r="AZ42" s="12"/>
      <c r="BA42" s="12"/>
    </row>
  </sheetData>
  <sheetProtection sheet="true" formatCells="false" formatColumns="false" formatRows="false" sort="false" autoFilter="false"/>
  <mergeCells count="12">
    <mergeCell ref="B1:AZ1"/>
    <mergeCell ref="B2:AZ2"/>
    <mergeCell ref="B3:AZ3"/>
    <mergeCell ref="B4:AZ4"/>
    <mergeCell ref="B5:BA5"/>
    <mergeCell ref="B35:BA35"/>
    <mergeCell ref="D36:BA36"/>
    <mergeCell ref="D37:BA37"/>
    <mergeCell ref="D38:BA38"/>
    <mergeCell ref="D39:BA39"/>
    <mergeCell ref="D40:BA40"/>
    <mergeCell ref="B42:BA42"/>
  </mergeCells>
  <conditionalFormatting sqref="B3:AZ3">
    <cfRule type="expression" priority="2" aboveAverage="0" equalAverage="0" bottom="0" percent="0" rank="0" text="" dxfId="0">
      <formula>LEN($B$3)&gt;0</formula>
    </cfRule>
  </conditionalFormatting>
  <conditionalFormatting sqref="F8:BA33">
    <cfRule type="expression" priority="3" aboveAverage="0" equalAverage="0" bottom="0" percent="0" rank="0" text="" dxfId="5">
      <formula>AND($BE8="Achieved",AND($BF8&lt;&gt;"",F$6&lt;&gt;"",$BF8&gt;=F$6,$BF8&lt;EDATE(F$6,1)))</formula>
    </cfRule>
    <cfRule type="expression" priority="4" aboveAverage="0" equalAverage="0" bottom="0" percent="0" rank="0" text="" dxfId="6">
      <formula>AND(OR($BE8="Late",$BE8="At risk"),AND($BD8&lt;&gt;"",F$6&lt;&gt;"",$BD8&gt;=F$6,$BD8&lt;EDATE(F$6,1)))</formula>
    </cfRule>
    <cfRule type="expression" priority="5" aboveAverage="0" equalAverage="0" bottom="0" percent="0" rank="0" text="" dxfId="7">
      <formula>AND($BE8="On track",AND($BD8&lt;&gt;"",F$6&lt;&gt;"",$BD8&gt;=F$6,$BD8&lt;EDATE(F$6,1)))</formula>
    </cfRule>
    <cfRule type="expression" priority="6" aboveAverage="0" equalAverage="0" bottom="0" percent="0" rank="0" text="" dxfId="8">
      <formula>AND($BC8&lt;&gt;"",F$6&lt;&gt;"",$BC8&gt;=F$6,$BC8&lt;EDATE(F$6,1))</formula>
    </cfRule>
    <cfRule type="expression" priority="7" aboveAverage="0" equalAverage="0" bottom="0" percent="0" rank="0" text="" dxfId="9">
      <formula>AND($BC$6&lt;&gt;"",F$6&lt;&gt;"",F$6&lt;=$BC$6,EDATE(F$6,1)&gt;$BC$6)</formula>
    </cfRule>
  </conditionalFormatting>
  <hyperlinks>
    <hyperlink ref="B42" r:id="rId1" display="Visit mastt.com"/>
  </hyperlinks>
  <printOptions headings="false" gridLines="false" gridLinesSet="true" horizontalCentered="false" verticalCentered="false"/>
  <pageMargins left="0.3" right="0.3" top="0.4" bottom="0.4" header="0.511811023622047" footer="0.15"/>
  <pageSetup paperSize="8" scale="100" fitToWidth="1" fitToHeight="0" pageOrder="downThenOver" orientation="landscape" blackAndWhite="false" draft="false" cellComments="none" horizontalDpi="300" verticalDpi="300" copies="1"/>
  <headerFooter differentFirst="false" differentOddEven="false">
    <oddHeader/>
    <oddFooter>&amp;R&amp;9 &amp;K3480bcVisit mastt.com</oddFooter>
  </headerFooter>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B1:BF41"/>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5" ySplit="7" topLeftCell="F8" activePane="bottomRight" state="frozen"/>
      <selection pane="topLeft" activeCell="A1" activeCellId="0" sqref="A1"/>
      <selection pane="topRight" activeCell="F1" activeCellId="0" sqref="F1"/>
      <selection pane="bottomLeft" activeCell="A8" activeCellId="0" sqref="A8"/>
      <selection pane="bottomRight" activeCell="A1" activeCellId="0" sqref="A1"/>
    </sheetView>
  </sheetViews>
  <sheetFormatPr defaultColWidth="8.6796875" defaultRowHeight="15" zeroHeight="false" outlineLevelRow="0" outlineLevelCol="0"/>
  <cols>
    <col collapsed="false" customWidth="true" hidden="false" outlineLevel="0" max="1" min="1" style="0" width="2.2"/>
    <col collapsed="false" customWidth="true" hidden="false" outlineLevel="0" max="2" min="2" style="0" width="4"/>
    <col collapsed="false" customWidth="true" hidden="false" outlineLevel="0" max="3" min="3" style="0" width="38"/>
    <col collapsed="false" customWidth="true" hidden="false" outlineLevel="0" max="4" min="4" style="0" width="11"/>
    <col collapsed="false" customWidth="true" hidden="false" outlineLevel="0" max="5" min="5" style="0" width="9"/>
    <col collapsed="false" customWidth="true" hidden="false" outlineLevel="0" max="53" min="6" style="0" width="2.6"/>
    <col collapsed="false" customWidth="true" hidden="false" outlineLevel="0" max="54" min="54" style="0" width="2.2"/>
    <col collapsed="false" customWidth="true" hidden="true" outlineLevel="0" max="58" min="55" style="0" width="12"/>
  </cols>
  <sheetData>
    <row r="1" customFormat="false" ht="33.75" hidden="false" customHeight="true" outlineLevel="0" collapsed="false">
      <c r="B1" s="1" t="s">
        <v>0</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row>
    <row r="2" customFormat="false" ht="4.5" hidden="false" customHeight="true" outlineLevel="0" collapsed="false">
      <c r="B2" s="2"/>
      <c r="C2" s="2"/>
      <c r="D2" s="2"/>
      <c r="E2" s="2"/>
      <c r="F2" s="2"/>
      <c r="G2" s="2"/>
      <c r="H2" s="2"/>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row>
    <row r="3" customFormat="false" ht="16.5" hidden="false" customHeight="true" outlineLevel="0" collapsed="false">
      <c r="B3" s="13" t="str">
        <f aca="false">IF(Milestones!$C$7&lt;&gt;"Business case approved","","EXAMPLE CONTENT - 18 worked milestones, 10 achieved and 9 that moved. Clear the example rows and this banner goes.")</f>
        <v>EXAMPLE CONTENT - 18 worked milestones, 10 achieved and 9 that moved. Clear the example rows and this banner goes.</v>
      </c>
      <c r="C3" s="13"/>
      <c r="D3" s="13"/>
      <c r="E3" s="13"/>
      <c r="F3" s="13"/>
      <c r="G3" s="13"/>
      <c r="H3" s="13"/>
      <c r="I3" s="13"/>
      <c r="J3" s="13"/>
      <c r="K3" s="13"/>
      <c r="L3" s="13"/>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c r="AR3" s="13"/>
      <c r="AS3" s="13"/>
      <c r="AT3" s="13"/>
      <c r="AU3" s="13"/>
      <c r="AV3" s="13"/>
      <c r="AW3" s="13"/>
      <c r="AX3" s="13"/>
      <c r="AY3" s="13"/>
      <c r="AZ3" s="13"/>
    </row>
    <row r="4" customFormat="false" ht="25.5" hidden="false" customHeight="true" outlineLevel="0" collapsed="false">
      <c r="B4" s="3" t="s">
        <v>110</v>
      </c>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row>
    <row r="5" customFormat="false" ht="21.75" hidden="false" customHeight="true" outlineLevel="0" collapsed="false">
      <c r="B5" s="4" t="s">
        <v>111</v>
      </c>
      <c r="C5" s="4"/>
      <c r="D5" s="4"/>
      <c r="E5" s="4"/>
      <c r="F5" s="4"/>
      <c r="G5" s="4"/>
      <c r="H5" s="4"/>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row>
    <row r="6" customFormat="false" ht="19.5" hidden="false" customHeight="true" outlineLevel="0" collapsed="false">
      <c r="B6" s="22"/>
      <c r="C6" s="23" t="s">
        <v>43</v>
      </c>
      <c r="D6" s="24" t="s">
        <v>50</v>
      </c>
      <c r="E6" s="24" t="s">
        <v>100</v>
      </c>
      <c r="F6" s="25" t="n">
        <f aca="false">IF(Cover!$C$9="","",EDATE(DATE(YEAR(Cover!$C$9),MONTH(Cover!$C$9),1),0))</f>
        <v>45352</v>
      </c>
      <c r="G6" s="25" t="n">
        <f aca="false">IF(Cover!$C$9="","",EDATE(DATE(YEAR(Cover!$C$9),MONTH(Cover!$C$9),1),1))</f>
        <v>45383</v>
      </c>
      <c r="H6" s="25" t="n">
        <f aca="false">IF(Cover!$C$9="","",EDATE(DATE(YEAR(Cover!$C$9),MONTH(Cover!$C$9),1),2))</f>
        <v>45413</v>
      </c>
      <c r="I6" s="25" t="n">
        <f aca="false">IF(Cover!$C$9="","",EDATE(DATE(YEAR(Cover!$C$9),MONTH(Cover!$C$9),1),3))</f>
        <v>45444</v>
      </c>
      <c r="J6" s="25" t="n">
        <f aca="false">IF(Cover!$C$9="","",EDATE(DATE(YEAR(Cover!$C$9),MONTH(Cover!$C$9),1),4))</f>
        <v>45474</v>
      </c>
      <c r="K6" s="25" t="n">
        <f aca="false">IF(Cover!$C$9="","",EDATE(DATE(YEAR(Cover!$C$9),MONTH(Cover!$C$9),1),5))</f>
        <v>45505</v>
      </c>
      <c r="L6" s="25" t="n">
        <f aca="false">IF(Cover!$C$9="","",EDATE(DATE(YEAR(Cover!$C$9),MONTH(Cover!$C$9),1),6))</f>
        <v>45536</v>
      </c>
      <c r="M6" s="25" t="n">
        <f aca="false">IF(Cover!$C$9="","",EDATE(DATE(YEAR(Cover!$C$9),MONTH(Cover!$C$9),1),7))</f>
        <v>45566</v>
      </c>
      <c r="N6" s="25" t="n">
        <f aca="false">IF(Cover!$C$9="","",EDATE(DATE(YEAR(Cover!$C$9),MONTH(Cover!$C$9),1),8))</f>
        <v>45597</v>
      </c>
      <c r="O6" s="25" t="n">
        <f aca="false">IF(Cover!$C$9="","",EDATE(DATE(YEAR(Cover!$C$9),MONTH(Cover!$C$9),1),9))</f>
        <v>45627</v>
      </c>
      <c r="P6" s="25" t="n">
        <f aca="false">IF(Cover!$C$9="","",EDATE(DATE(YEAR(Cover!$C$9),MONTH(Cover!$C$9),1),10))</f>
        <v>45658</v>
      </c>
      <c r="Q6" s="25" t="n">
        <f aca="false">IF(Cover!$C$9="","",EDATE(DATE(YEAR(Cover!$C$9),MONTH(Cover!$C$9),1),11))</f>
        <v>45689</v>
      </c>
      <c r="R6" s="25" t="n">
        <f aca="false">IF(Cover!$C$9="","",EDATE(DATE(YEAR(Cover!$C$9),MONTH(Cover!$C$9),1),12))</f>
        <v>45717</v>
      </c>
      <c r="S6" s="25" t="n">
        <f aca="false">IF(Cover!$C$9="","",EDATE(DATE(YEAR(Cover!$C$9),MONTH(Cover!$C$9),1),13))</f>
        <v>45748</v>
      </c>
      <c r="T6" s="25" t="n">
        <f aca="false">IF(Cover!$C$9="","",EDATE(DATE(YEAR(Cover!$C$9),MONTH(Cover!$C$9),1),14))</f>
        <v>45778</v>
      </c>
      <c r="U6" s="25" t="n">
        <f aca="false">IF(Cover!$C$9="","",EDATE(DATE(YEAR(Cover!$C$9),MONTH(Cover!$C$9),1),15))</f>
        <v>45809</v>
      </c>
      <c r="V6" s="25" t="n">
        <f aca="false">IF(Cover!$C$9="","",EDATE(DATE(YEAR(Cover!$C$9),MONTH(Cover!$C$9),1),16))</f>
        <v>45839</v>
      </c>
      <c r="W6" s="25" t="n">
        <f aca="false">IF(Cover!$C$9="","",EDATE(DATE(YEAR(Cover!$C$9),MONTH(Cover!$C$9),1),17))</f>
        <v>45870</v>
      </c>
      <c r="X6" s="25" t="n">
        <f aca="false">IF(Cover!$C$9="","",EDATE(DATE(YEAR(Cover!$C$9),MONTH(Cover!$C$9),1),18))</f>
        <v>45901</v>
      </c>
      <c r="Y6" s="25" t="n">
        <f aca="false">IF(Cover!$C$9="","",EDATE(DATE(YEAR(Cover!$C$9),MONTH(Cover!$C$9),1),19))</f>
        <v>45931</v>
      </c>
      <c r="Z6" s="25" t="n">
        <f aca="false">IF(Cover!$C$9="","",EDATE(DATE(YEAR(Cover!$C$9),MONTH(Cover!$C$9),1),20))</f>
        <v>45962</v>
      </c>
      <c r="AA6" s="25" t="n">
        <f aca="false">IF(Cover!$C$9="","",EDATE(DATE(YEAR(Cover!$C$9),MONTH(Cover!$C$9),1),21))</f>
        <v>45992</v>
      </c>
      <c r="AB6" s="25" t="n">
        <f aca="false">IF(Cover!$C$9="","",EDATE(DATE(YEAR(Cover!$C$9),MONTH(Cover!$C$9),1),22))</f>
        <v>46023</v>
      </c>
      <c r="AC6" s="25" t="n">
        <f aca="false">IF(Cover!$C$9="","",EDATE(DATE(YEAR(Cover!$C$9),MONTH(Cover!$C$9),1),23))</f>
        <v>46054</v>
      </c>
      <c r="AD6" s="25" t="n">
        <f aca="false">IF(Cover!$C$9="","",EDATE(DATE(YEAR(Cover!$C$9),MONTH(Cover!$C$9),1),24))</f>
        <v>46082</v>
      </c>
      <c r="AE6" s="25" t="n">
        <f aca="false">IF(Cover!$C$9="","",EDATE(DATE(YEAR(Cover!$C$9),MONTH(Cover!$C$9),1),25))</f>
        <v>46113</v>
      </c>
      <c r="AF6" s="25" t="n">
        <f aca="false">IF(Cover!$C$9="","",EDATE(DATE(YEAR(Cover!$C$9),MONTH(Cover!$C$9),1),26))</f>
        <v>46143</v>
      </c>
      <c r="AG6" s="25" t="n">
        <f aca="false">IF(Cover!$C$9="","",EDATE(DATE(YEAR(Cover!$C$9),MONTH(Cover!$C$9),1),27))</f>
        <v>46174</v>
      </c>
      <c r="AH6" s="25" t="n">
        <f aca="false">IF(Cover!$C$9="","",EDATE(DATE(YEAR(Cover!$C$9),MONTH(Cover!$C$9),1),28))</f>
        <v>46204</v>
      </c>
      <c r="AI6" s="25" t="n">
        <f aca="false">IF(Cover!$C$9="","",EDATE(DATE(YEAR(Cover!$C$9),MONTH(Cover!$C$9),1),29))</f>
        <v>46235</v>
      </c>
      <c r="AJ6" s="25" t="n">
        <f aca="false">IF(Cover!$C$9="","",EDATE(DATE(YEAR(Cover!$C$9),MONTH(Cover!$C$9),1),30))</f>
        <v>46266</v>
      </c>
      <c r="AK6" s="25" t="n">
        <f aca="false">IF(Cover!$C$9="","",EDATE(DATE(YEAR(Cover!$C$9),MONTH(Cover!$C$9),1),31))</f>
        <v>46296</v>
      </c>
      <c r="AL6" s="25" t="n">
        <f aca="false">IF(Cover!$C$9="","",EDATE(DATE(YEAR(Cover!$C$9),MONTH(Cover!$C$9),1),32))</f>
        <v>46327</v>
      </c>
      <c r="AM6" s="25" t="n">
        <f aca="false">IF(Cover!$C$9="","",EDATE(DATE(YEAR(Cover!$C$9),MONTH(Cover!$C$9),1),33))</f>
        <v>46357</v>
      </c>
      <c r="AN6" s="25" t="n">
        <f aca="false">IF(Cover!$C$9="","",EDATE(DATE(YEAR(Cover!$C$9),MONTH(Cover!$C$9),1),34))</f>
        <v>46388</v>
      </c>
      <c r="AO6" s="25" t="n">
        <f aca="false">IF(Cover!$C$9="","",EDATE(DATE(YEAR(Cover!$C$9),MONTH(Cover!$C$9),1),35))</f>
        <v>46419</v>
      </c>
      <c r="AP6" s="25" t="n">
        <f aca="false">IF(Cover!$C$9="","",EDATE(DATE(YEAR(Cover!$C$9),MONTH(Cover!$C$9),1),36))</f>
        <v>46447</v>
      </c>
      <c r="AQ6" s="25" t="n">
        <f aca="false">IF(Cover!$C$9="","",EDATE(DATE(YEAR(Cover!$C$9),MONTH(Cover!$C$9),1),37))</f>
        <v>46478</v>
      </c>
      <c r="AR6" s="25" t="n">
        <f aca="false">IF(Cover!$C$9="","",EDATE(DATE(YEAR(Cover!$C$9),MONTH(Cover!$C$9),1),38))</f>
        <v>46508</v>
      </c>
      <c r="AS6" s="25" t="n">
        <f aca="false">IF(Cover!$C$9="","",EDATE(DATE(YEAR(Cover!$C$9),MONTH(Cover!$C$9),1),39))</f>
        <v>46539</v>
      </c>
      <c r="AT6" s="25" t="n">
        <f aca="false">IF(Cover!$C$9="","",EDATE(DATE(YEAR(Cover!$C$9),MONTH(Cover!$C$9),1),40))</f>
        <v>46569</v>
      </c>
      <c r="AU6" s="25" t="n">
        <f aca="false">IF(Cover!$C$9="","",EDATE(DATE(YEAR(Cover!$C$9),MONTH(Cover!$C$9),1),41))</f>
        <v>46600</v>
      </c>
      <c r="AV6" s="25" t="n">
        <f aca="false">IF(Cover!$C$9="","",EDATE(DATE(YEAR(Cover!$C$9),MONTH(Cover!$C$9),1),42))</f>
        <v>46631</v>
      </c>
      <c r="AW6" s="25" t="n">
        <f aca="false">IF(Cover!$C$9="","",EDATE(DATE(YEAR(Cover!$C$9),MONTH(Cover!$C$9),1),43))</f>
        <v>46661</v>
      </c>
      <c r="AX6" s="25" t="n">
        <f aca="false">IF(Cover!$C$9="","",EDATE(DATE(YEAR(Cover!$C$9),MONTH(Cover!$C$9),1),44))</f>
        <v>46692</v>
      </c>
      <c r="AY6" s="25" t="n">
        <f aca="false">IF(Cover!$C$9="","",EDATE(DATE(YEAR(Cover!$C$9),MONTH(Cover!$C$9),1),45))</f>
        <v>46722</v>
      </c>
      <c r="AZ6" s="25" t="n">
        <f aca="false">IF(Cover!$C$9="","",EDATE(DATE(YEAR(Cover!$C$9),MONTH(Cover!$C$9),1),46))</f>
        <v>46753</v>
      </c>
      <c r="BA6" s="25" t="n">
        <f aca="false">IF(Cover!$C$9="","",EDATE(DATE(YEAR(Cover!$C$9),MONTH(Cover!$C$9),1),47))</f>
        <v>46784</v>
      </c>
      <c r="BC6" s="26" t="n">
        <f aca="false">IF(Cover!$C$10="","",Cover!$C$10)</f>
        <v>46266</v>
      </c>
      <c r="BD6" s="26" t="n">
        <f aca="false">IF(Cover!$C$9="","",Cover!$C$9)</f>
        <v>45352</v>
      </c>
    </row>
    <row r="7" customFormat="false" ht="12" hidden="false" customHeight="true" outlineLevel="0" collapsed="false">
      <c r="F7" s="27" t="str">
        <f aca="false">IF(F6="","",RIGHT(TEXT(YEAR(F6),"0000"),2))</f>
        <v>24</v>
      </c>
      <c r="G7" s="27" t="str">
        <f aca="false">IF(G6="","",IF(YEAR(G6)=YEAR(F6),"",RIGHT(TEXT(YEAR(G6),"0000"),2)))</f>
        <v/>
      </c>
      <c r="H7" s="27" t="str">
        <f aca="false">IF(H6="","",IF(YEAR(H6)=YEAR(G6),"",RIGHT(TEXT(YEAR(H6),"0000"),2)))</f>
        <v/>
      </c>
      <c r="I7" s="27" t="str">
        <f aca="false">IF(I6="","",IF(YEAR(I6)=YEAR(H6),"",RIGHT(TEXT(YEAR(I6),"0000"),2)))</f>
        <v/>
      </c>
      <c r="J7" s="27" t="str">
        <f aca="false">IF(J6="","",IF(YEAR(J6)=YEAR(I6),"",RIGHT(TEXT(YEAR(J6),"0000"),2)))</f>
        <v/>
      </c>
      <c r="K7" s="27" t="str">
        <f aca="false">IF(K6="","",IF(YEAR(K6)=YEAR(J6),"",RIGHT(TEXT(YEAR(K6),"0000"),2)))</f>
        <v/>
      </c>
      <c r="L7" s="27" t="str">
        <f aca="false">IF(L6="","",IF(YEAR(L6)=YEAR(K6),"",RIGHT(TEXT(YEAR(L6),"0000"),2)))</f>
        <v/>
      </c>
      <c r="M7" s="27" t="str">
        <f aca="false">IF(M6="","",IF(YEAR(M6)=YEAR(L6),"",RIGHT(TEXT(YEAR(M6),"0000"),2)))</f>
        <v/>
      </c>
      <c r="N7" s="27" t="str">
        <f aca="false">IF(N6="","",IF(YEAR(N6)=YEAR(M6),"",RIGHT(TEXT(YEAR(N6),"0000"),2)))</f>
        <v/>
      </c>
      <c r="O7" s="27" t="str">
        <f aca="false">IF(O6="","",IF(YEAR(O6)=YEAR(N6),"",RIGHT(TEXT(YEAR(O6),"0000"),2)))</f>
        <v/>
      </c>
      <c r="P7" s="27" t="str">
        <f aca="false">IF(P6="","",IF(YEAR(P6)=YEAR(O6),"",RIGHT(TEXT(YEAR(P6),"0000"),2)))</f>
        <v>25</v>
      </c>
      <c r="Q7" s="27" t="str">
        <f aca="false">IF(Q6="","",IF(YEAR(Q6)=YEAR(P6),"",RIGHT(TEXT(YEAR(Q6),"0000"),2)))</f>
        <v/>
      </c>
      <c r="R7" s="27" t="str">
        <f aca="false">IF(R6="","",IF(YEAR(R6)=YEAR(Q6),"",RIGHT(TEXT(YEAR(R6),"0000"),2)))</f>
        <v/>
      </c>
      <c r="S7" s="27" t="str">
        <f aca="false">IF(S6="","",IF(YEAR(S6)=YEAR(R6),"",RIGHT(TEXT(YEAR(S6),"0000"),2)))</f>
        <v/>
      </c>
      <c r="T7" s="27" t="str">
        <f aca="false">IF(T6="","",IF(YEAR(T6)=YEAR(S6),"",RIGHT(TEXT(YEAR(T6),"0000"),2)))</f>
        <v/>
      </c>
      <c r="U7" s="27" t="str">
        <f aca="false">IF(U6="","",IF(YEAR(U6)=YEAR(T6),"",RIGHT(TEXT(YEAR(U6),"0000"),2)))</f>
        <v/>
      </c>
      <c r="V7" s="27" t="str">
        <f aca="false">IF(V6="","",IF(YEAR(V6)=YEAR(U6),"",RIGHT(TEXT(YEAR(V6),"0000"),2)))</f>
        <v/>
      </c>
      <c r="W7" s="27" t="str">
        <f aca="false">IF(W6="","",IF(YEAR(W6)=YEAR(V6),"",RIGHT(TEXT(YEAR(W6),"0000"),2)))</f>
        <v/>
      </c>
      <c r="X7" s="27" t="str">
        <f aca="false">IF(X6="","",IF(YEAR(X6)=YEAR(W6),"",RIGHT(TEXT(YEAR(X6),"0000"),2)))</f>
        <v/>
      </c>
      <c r="Y7" s="27" t="str">
        <f aca="false">IF(Y6="","",IF(YEAR(Y6)=YEAR(X6),"",RIGHT(TEXT(YEAR(Y6),"0000"),2)))</f>
        <v/>
      </c>
      <c r="Z7" s="27" t="str">
        <f aca="false">IF(Z6="","",IF(YEAR(Z6)=YEAR(Y6),"",RIGHT(TEXT(YEAR(Z6),"0000"),2)))</f>
        <v/>
      </c>
      <c r="AA7" s="27" t="str">
        <f aca="false">IF(AA6="","",IF(YEAR(AA6)=YEAR(Z6),"",RIGHT(TEXT(YEAR(AA6),"0000"),2)))</f>
        <v/>
      </c>
      <c r="AB7" s="27" t="str">
        <f aca="false">IF(AB6="","",IF(YEAR(AB6)=YEAR(AA6),"",RIGHT(TEXT(YEAR(AB6),"0000"),2)))</f>
        <v>26</v>
      </c>
      <c r="AC7" s="27" t="str">
        <f aca="false">IF(AC6="","",IF(YEAR(AC6)=YEAR(AB6),"",RIGHT(TEXT(YEAR(AC6),"0000"),2)))</f>
        <v/>
      </c>
      <c r="AD7" s="27" t="str">
        <f aca="false">IF(AD6="","",IF(YEAR(AD6)=YEAR(AC6),"",RIGHT(TEXT(YEAR(AD6),"0000"),2)))</f>
        <v/>
      </c>
      <c r="AE7" s="27" t="str">
        <f aca="false">IF(AE6="","",IF(YEAR(AE6)=YEAR(AD6),"",RIGHT(TEXT(YEAR(AE6),"0000"),2)))</f>
        <v/>
      </c>
      <c r="AF7" s="27" t="str">
        <f aca="false">IF(AF6="","",IF(YEAR(AF6)=YEAR(AE6),"",RIGHT(TEXT(YEAR(AF6),"0000"),2)))</f>
        <v/>
      </c>
      <c r="AG7" s="27" t="str">
        <f aca="false">IF(AG6="","",IF(YEAR(AG6)=YEAR(AF6),"",RIGHT(TEXT(YEAR(AG6),"0000"),2)))</f>
        <v/>
      </c>
      <c r="AH7" s="27" t="str">
        <f aca="false">IF(AH6="","",IF(YEAR(AH6)=YEAR(AG6),"",RIGHT(TEXT(YEAR(AH6),"0000"),2)))</f>
        <v/>
      </c>
      <c r="AI7" s="27" t="str">
        <f aca="false">IF(AI6="","",IF(YEAR(AI6)=YEAR(AH6),"",RIGHT(TEXT(YEAR(AI6),"0000"),2)))</f>
        <v/>
      </c>
      <c r="AJ7" s="27" t="str">
        <f aca="false">IF(AJ6="","",IF(YEAR(AJ6)=YEAR(AI6),"",RIGHT(TEXT(YEAR(AJ6),"0000"),2)))</f>
        <v/>
      </c>
      <c r="AK7" s="27" t="str">
        <f aca="false">IF(AK6="","",IF(YEAR(AK6)=YEAR(AJ6),"",RIGHT(TEXT(YEAR(AK6),"0000"),2)))</f>
        <v/>
      </c>
      <c r="AL7" s="27" t="str">
        <f aca="false">IF(AL6="","",IF(YEAR(AL6)=YEAR(AK6),"",RIGHT(TEXT(YEAR(AL6),"0000"),2)))</f>
        <v/>
      </c>
      <c r="AM7" s="27" t="str">
        <f aca="false">IF(AM6="","",IF(YEAR(AM6)=YEAR(AL6),"",RIGHT(TEXT(YEAR(AM6),"0000"),2)))</f>
        <v/>
      </c>
      <c r="AN7" s="27" t="str">
        <f aca="false">IF(AN6="","",IF(YEAR(AN6)=YEAR(AM6),"",RIGHT(TEXT(YEAR(AN6),"0000"),2)))</f>
        <v>27</v>
      </c>
      <c r="AO7" s="27" t="str">
        <f aca="false">IF(AO6="","",IF(YEAR(AO6)=YEAR(AN6),"",RIGHT(TEXT(YEAR(AO6),"0000"),2)))</f>
        <v/>
      </c>
      <c r="AP7" s="27" t="str">
        <f aca="false">IF(AP6="","",IF(YEAR(AP6)=YEAR(AO6),"",RIGHT(TEXT(YEAR(AP6),"0000"),2)))</f>
        <v/>
      </c>
      <c r="AQ7" s="27" t="str">
        <f aca="false">IF(AQ6="","",IF(YEAR(AQ6)=YEAR(AP6),"",RIGHT(TEXT(YEAR(AQ6),"0000"),2)))</f>
        <v/>
      </c>
      <c r="AR7" s="27" t="str">
        <f aca="false">IF(AR6="","",IF(YEAR(AR6)=YEAR(AQ6),"",RIGHT(TEXT(YEAR(AR6),"0000"),2)))</f>
        <v/>
      </c>
      <c r="AS7" s="27" t="str">
        <f aca="false">IF(AS6="","",IF(YEAR(AS6)=YEAR(AR6),"",RIGHT(TEXT(YEAR(AS6),"0000"),2)))</f>
        <v/>
      </c>
      <c r="AT7" s="27" t="str">
        <f aca="false">IF(AT6="","",IF(YEAR(AT6)=YEAR(AS6),"",RIGHT(TEXT(YEAR(AT6),"0000"),2)))</f>
        <v/>
      </c>
      <c r="AU7" s="27" t="str">
        <f aca="false">IF(AU6="","",IF(YEAR(AU6)=YEAR(AT6),"",RIGHT(TEXT(YEAR(AU6),"0000"),2)))</f>
        <v/>
      </c>
      <c r="AV7" s="27" t="str">
        <f aca="false">IF(AV6="","",IF(YEAR(AV6)=YEAR(AU6),"",RIGHT(TEXT(YEAR(AV6),"0000"),2)))</f>
        <v/>
      </c>
      <c r="AW7" s="27" t="str">
        <f aca="false">IF(AW6="","",IF(YEAR(AW6)=YEAR(AV6),"",RIGHT(TEXT(YEAR(AW6),"0000"),2)))</f>
        <v/>
      </c>
      <c r="AX7" s="27" t="str">
        <f aca="false">IF(AX6="","",IF(YEAR(AX6)=YEAR(AW6),"",RIGHT(TEXT(YEAR(AX6),"0000"),2)))</f>
        <v/>
      </c>
      <c r="AY7" s="27" t="str">
        <f aca="false">IF(AY6="","",IF(YEAR(AY6)=YEAR(AX6),"",RIGHT(TEXT(YEAR(AY6),"0000"),2)))</f>
        <v/>
      </c>
      <c r="AZ7" s="27" t="str">
        <f aca="false">IF(AZ6="","",IF(YEAR(AZ6)=YEAR(AY6),"",RIGHT(TEXT(YEAR(AZ6),"0000"),2)))</f>
        <v>28</v>
      </c>
      <c r="BA7" s="27" t="str">
        <f aca="false">IF(BA6="","",IF(YEAR(BA6)=YEAR(AZ6),"",RIGHT(TEXT(YEAR(BA6),"0000"),2)))</f>
        <v/>
      </c>
    </row>
    <row r="8" customFormat="false" ht="16.5" hidden="false" customHeight="true" outlineLevel="0" collapsed="false">
      <c r="B8" s="28" t="n">
        <f aca="false">IF(Milestones!$C7="","",Milestones!$B7)</f>
        <v>1</v>
      </c>
      <c r="C8" s="29" t="str">
        <f aca="false">IF(Milestones!$C7="","",Milestones!$C7)</f>
        <v>Business case approved</v>
      </c>
      <c r="D8" s="30" t="str">
        <f aca="false">IF(Milestones!$C7="","",Milestones!$J7)</f>
        <v>Achieved</v>
      </c>
      <c r="E8" s="31" t="n">
        <f aca="false">IF(Milestones!$C7="","",Milestones!$I7)</f>
        <v>0</v>
      </c>
      <c r="F8" s="32"/>
      <c r="G8" s="32"/>
      <c r="H8" s="32"/>
      <c r="I8" s="32"/>
      <c r="J8" s="32"/>
      <c r="K8" s="32"/>
      <c r="L8" s="32"/>
      <c r="M8" s="32"/>
      <c r="N8" s="32"/>
      <c r="O8" s="32"/>
      <c r="P8" s="32"/>
      <c r="Q8" s="32"/>
      <c r="R8" s="32"/>
      <c r="S8" s="32"/>
      <c r="T8" s="32"/>
      <c r="U8" s="32"/>
      <c r="V8" s="32"/>
      <c r="W8" s="32"/>
      <c r="X8" s="32"/>
      <c r="Y8" s="32"/>
      <c r="Z8" s="32"/>
      <c r="AA8" s="32"/>
      <c r="AB8" s="32"/>
      <c r="AC8" s="32"/>
      <c r="AD8" s="32"/>
      <c r="AE8" s="32"/>
      <c r="AF8" s="32"/>
      <c r="AG8" s="32"/>
      <c r="AH8" s="32"/>
      <c r="AI8" s="32"/>
      <c r="AJ8" s="32"/>
      <c r="AK8" s="32"/>
      <c r="AL8" s="32"/>
      <c r="AM8" s="32"/>
      <c r="AN8" s="32"/>
      <c r="AO8" s="32"/>
      <c r="AP8" s="32"/>
      <c r="AQ8" s="32"/>
      <c r="AR8" s="32"/>
      <c r="AS8" s="32"/>
      <c r="AT8" s="32"/>
      <c r="AU8" s="32"/>
      <c r="AV8" s="32"/>
      <c r="AW8" s="32"/>
      <c r="AX8" s="32"/>
      <c r="AY8" s="32"/>
      <c r="AZ8" s="32"/>
      <c r="BA8" s="32"/>
      <c r="BC8" s="26" t="n">
        <f aca="false">IF(Milestones!$C7&lt;&gt;""=FALSE(),"",Milestones!$F7)</f>
        <v>45352</v>
      </c>
      <c r="BD8" s="26" t="n">
        <f aca="false">IF(Milestones!$C7&lt;&gt;""=FALSE(),"",IF(Milestones!$H7&lt;&gt;"",Milestones!$H7,Milestones!$G7))</f>
        <v>45352</v>
      </c>
      <c r="BE8" s="0" t="str">
        <f aca="false">IF(Milestones!$C7&lt;&gt;""=FALSE(),"",Milestones!$J7)</f>
        <v>Achieved</v>
      </c>
      <c r="BF8" s="26" t="n">
        <f aca="false">IF(Milestones!$C7&lt;&gt;""=FALSE(),"",Milestones!$H7)</f>
        <v>45352</v>
      </c>
    </row>
    <row r="9" customFormat="false" ht="16.5" hidden="false" customHeight="true" outlineLevel="0" collapsed="false">
      <c r="B9" s="28" t="n">
        <f aca="false">IF(Milestones!$C8="","",Milestones!$B8)</f>
        <v>2</v>
      </c>
      <c r="C9" s="29" t="str">
        <f aca="false">IF(Milestones!$C8="","",Milestones!$C8)</f>
        <v>Design team appointed</v>
      </c>
      <c r="D9" s="30" t="str">
        <f aca="false">IF(Milestones!$C8="","",Milestones!$J8)</f>
        <v>Achieved</v>
      </c>
      <c r="E9" s="31" t="n">
        <f aca="false">IF(Milestones!$C8="","",Milestones!$I8)</f>
        <v>0</v>
      </c>
      <c r="F9" s="32"/>
      <c r="G9" s="32"/>
      <c r="H9" s="32"/>
      <c r="I9" s="32"/>
      <c r="J9" s="32"/>
      <c r="K9" s="32"/>
      <c r="L9" s="32"/>
      <c r="M9" s="32"/>
      <c r="N9" s="32"/>
      <c r="O9" s="32"/>
      <c r="P9" s="32"/>
      <c r="Q9" s="32"/>
      <c r="R9" s="32"/>
      <c r="S9" s="32"/>
      <c r="T9" s="32"/>
      <c r="U9" s="32"/>
      <c r="V9" s="32"/>
      <c r="W9" s="32"/>
      <c r="X9" s="32"/>
      <c r="Y9" s="32"/>
      <c r="Z9" s="32"/>
      <c r="AA9" s="32"/>
      <c r="AB9" s="32"/>
      <c r="AC9" s="32"/>
      <c r="AD9" s="32"/>
      <c r="AE9" s="32"/>
      <c r="AF9" s="32"/>
      <c r="AG9" s="32"/>
      <c r="AH9" s="32"/>
      <c r="AI9" s="32"/>
      <c r="AJ9" s="32"/>
      <c r="AK9" s="32"/>
      <c r="AL9" s="32"/>
      <c r="AM9" s="32"/>
      <c r="AN9" s="32"/>
      <c r="AO9" s="32"/>
      <c r="AP9" s="32"/>
      <c r="AQ9" s="32"/>
      <c r="AR9" s="32"/>
      <c r="AS9" s="32"/>
      <c r="AT9" s="32"/>
      <c r="AU9" s="32"/>
      <c r="AV9" s="32"/>
      <c r="AW9" s="32"/>
      <c r="AX9" s="32"/>
      <c r="AY9" s="32"/>
      <c r="AZ9" s="32"/>
      <c r="BA9" s="32"/>
      <c r="BC9" s="26" t="n">
        <f aca="false">IF(Milestones!$C8&lt;&gt;""=FALSE(),"",Milestones!$F8)</f>
        <v>45413</v>
      </c>
      <c r="BD9" s="26" t="n">
        <f aca="false">IF(Milestones!$C8&lt;&gt;""=FALSE(),"",IF(Milestones!$H8&lt;&gt;"",Milestones!$H8,Milestones!$G8))</f>
        <v>45413</v>
      </c>
      <c r="BE9" s="0" t="str">
        <f aca="false">IF(Milestones!$C8&lt;&gt;""=FALSE(),"",Milestones!$J8)</f>
        <v>Achieved</v>
      </c>
      <c r="BF9" s="26" t="n">
        <f aca="false">IF(Milestones!$C8&lt;&gt;""=FALSE(),"",Milestones!$H8)</f>
        <v>45413</v>
      </c>
    </row>
    <row r="10" customFormat="false" ht="16.5" hidden="false" customHeight="true" outlineLevel="0" collapsed="false">
      <c r="B10" s="28" t="n">
        <f aca="false">IF(Milestones!$C9="","",Milestones!$B9)</f>
        <v>3</v>
      </c>
      <c r="C10" s="29" t="str">
        <f aca="false">IF(Milestones!$C9="","",Milestones!$C9)</f>
        <v>Concept design accepted</v>
      </c>
      <c r="D10" s="30" t="str">
        <f aca="false">IF(Milestones!$C9="","",Milestones!$J9)</f>
        <v>Achieved</v>
      </c>
      <c r="E10" s="31" t="n">
        <f aca="false">IF(Milestones!$C9="","",Milestones!$I9)</f>
        <v>0</v>
      </c>
      <c r="F10" s="32"/>
      <c r="G10" s="32"/>
      <c r="H10" s="32"/>
      <c r="I10" s="32"/>
      <c r="J10" s="32"/>
      <c r="K10" s="32"/>
      <c r="L10" s="32"/>
      <c r="M10" s="32"/>
      <c r="N10" s="32"/>
      <c r="O10" s="32"/>
      <c r="P10" s="32"/>
      <c r="Q10" s="32"/>
      <c r="R10" s="32"/>
      <c r="S10" s="32"/>
      <c r="T10" s="32"/>
      <c r="U10" s="32"/>
      <c r="V10" s="32"/>
      <c r="W10" s="32"/>
      <c r="X10" s="32"/>
      <c r="Y10" s="32"/>
      <c r="Z10" s="32"/>
      <c r="AA10" s="32"/>
      <c r="AB10" s="32"/>
      <c r="AC10" s="32"/>
      <c r="AD10" s="32"/>
      <c r="AE10" s="32"/>
      <c r="AF10" s="32"/>
      <c r="AG10" s="32"/>
      <c r="AH10" s="32"/>
      <c r="AI10" s="32"/>
      <c r="AJ10" s="32"/>
      <c r="AK10" s="32"/>
      <c r="AL10" s="32"/>
      <c r="AM10" s="32"/>
      <c r="AN10" s="32"/>
      <c r="AO10" s="32"/>
      <c r="AP10" s="32"/>
      <c r="AQ10" s="32"/>
      <c r="AR10" s="32"/>
      <c r="AS10" s="32"/>
      <c r="AT10" s="32"/>
      <c r="AU10" s="32"/>
      <c r="AV10" s="32"/>
      <c r="AW10" s="32"/>
      <c r="AX10" s="32"/>
      <c r="AY10" s="32"/>
      <c r="AZ10" s="32"/>
      <c r="BA10" s="32"/>
      <c r="BC10" s="26" t="n">
        <f aca="false">IF(Milestones!$C9&lt;&gt;""=FALSE(),"",Milestones!$F9)</f>
        <v>45505</v>
      </c>
      <c r="BD10" s="26" t="n">
        <f aca="false">IF(Milestones!$C9&lt;&gt;""=FALSE(),"",IF(Milestones!$H9&lt;&gt;"",Milestones!$H9,Milestones!$G9))</f>
        <v>45505</v>
      </c>
      <c r="BE10" s="0" t="str">
        <f aca="false">IF(Milestones!$C9&lt;&gt;""=FALSE(),"",Milestones!$J9)</f>
        <v>Achieved</v>
      </c>
      <c r="BF10" s="26" t="n">
        <f aca="false">IF(Milestones!$C9&lt;&gt;""=FALSE(),"",Milestones!$H9)</f>
        <v>45505</v>
      </c>
    </row>
    <row r="11" customFormat="false" ht="16.5" hidden="false" customHeight="true" outlineLevel="0" collapsed="false">
      <c r="B11" s="28" t="n">
        <f aca="false">IF(Milestones!$C10="","",Milestones!$B10)</f>
        <v>4</v>
      </c>
      <c r="C11" s="29" t="str">
        <f aca="false">IF(Milestones!$C10="","",Milestones!$C10)</f>
        <v>Development approval granted</v>
      </c>
      <c r="D11" s="30" t="str">
        <f aca="false">IF(Milestones!$C10="","",Milestones!$J10)</f>
        <v>Achieved</v>
      </c>
      <c r="E11" s="31" t="n">
        <f aca="false">IF(Milestones!$C10="","",Milestones!$I10)</f>
        <v>61</v>
      </c>
      <c r="F11" s="32"/>
      <c r="G11" s="32"/>
      <c r="H11" s="32"/>
      <c r="I11" s="32"/>
      <c r="J11" s="32"/>
      <c r="K11" s="32"/>
      <c r="L11" s="32"/>
      <c r="M11" s="32"/>
      <c r="N11" s="32"/>
      <c r="O11" s="32"/>
      <c r="P11" s="32"/>
      <c r="Q11" s="32"/>
      <c r="R11" s="32"/>
      <c r="S11" s="32"/>
      <c r="T11" s="32"/>
      <c r="U11" s="32"/>
      <c r="V11" s="32"/>
      <c r="W11" s="32"/>
      <c r="X11" s="32"/>
      <c r="Y11" s="32"/>
      <c r="Z11" s="32"/>
      <c r="AA11" s="32"/>
      <c r="AB11" s="32"/>
      <c r="AC11" s="32"/>
      <c r="AD11" s="32"/>
      <c r="AE11" s="32"/>
      <c r="AF11" s="32"/>
      <c r="AG11" s="32"/>
      <c r="AH11" s="32"/>
      <c r="AI11" s="32"/>
      <c r="AJ11" s="32"/>
      <c r="AK11" s="32"/>
      <c r="AL11" s="32"/>
      <c r="AM11" s="32"/>
      <c r="AN11" s="32"/>
      <c r="AO11" s="32"/>
      <c r="AP11" s="32"/>
      <c r="AQ11" s="32"/>
      <c r="AR11" s="32"/>
      <c r="AS11" s="32"/>
      <c r="AT11" s="32"/>
      <c r="AU11" s="32"/>
      <c r="AV11" s="32"/>
      <c r="AW11" s="32"/>
      <c r="AX11" s="32"/>
      <c r="AY11" s="32"/>
      <c r="AZ11" s="32"/>
      <c r="BA11" s="32"/>
      <c r="BC11" s="26" t="n">
        <f aca="false">IF(Milestones!$C10&lt;&gt;""=FALSE(),"",Milestones!$F10)</f>
        <v>45597</v>
      </c>
      <c r="BD11" s="26" t="n">
        <f aca="false">IF(Milestones!$C10&lt;&gt;""=FALSE(),"",IF(Milestones!$H10&lt;&gt;"",Milestones!$H10,Milestones!$G10))</f>
        <v>45658</v>
      </c>
      <c r="BE11" s="0" t="str">
        <f aca="false">IF(Milestones!$C10&lt;&gt;""=FALSE(),"",Milestones!$J10)</f>
        <v>Achieved</v>
      </c>
      <c r="BF11" s="26" t="n">
        <f aca="false">IF(Milestones!$C10&lt;&gt;""=FALSE(),"",Milestones!$H10)</f>
        <v>45658</v>
      </c>
    </row>
    <row r="12" customFormat="false" ht="16.5" hidden="false" customHeight="true" outlineLevel="0" collapsed="false">
      <c r="B12" s="28" t="n">
        <f aca="false">IF(Milestones!$C11="","",Milestones!$B11)</f>
        <v>5</v>
      </c>
      <c r="C12" s="29" t="str">
        <f aca="false">IF(Milestones!$C11="","",Milestones!$C11)</f>
        <v>Design development complete</v>
      </c>
      <c r="D12" s="30" t="str">
        <f aca="false">IF(Milestones!$C11="","",Milestones!$J11)</f>
        <v>Achieved</v>
      </c>
      <c r="E12" s="31" t="n">
        <f aca="false">IF(Milestones!$C11="","",Milestones!$I11)</f>
        <v>0</v>
      </c>
      <c r="F12" s="32"/>
      <c r="G12" s="32"/>
      <c r="H12" s="32"/>
      <c r="I12" s="32"/>
      <c r="J12" s="32"/>
      <c r="K12" s="32"/>
      <c r="L12" s="32"/>
      <c r="M12" s="32"/>
      <c r="N12" s="32"/>
      <c r="O12" s="32"/>
      <c r="P12" s="32"/>
      <c r="Q12" s="32"/>
      <c r="R12" s="32"/>
      <c r="S12" s="32"/>
      <c r="T12" s="32"/>
      <c r="U12" s="32"/>
      <c r="V12" s="32"/>
      <c r="W12" s="32"/>
      <c r="X12" s="32"/>
      <c r="Y12" s="32"/>
      <c r="Z12" s="32"/>
      <c r="AA12" s="32"/>
      <c r="AB12" s="32"/>
      <c r="AC12" s="32"/>
      <c r="AD12" s="32"/>
      <c r="AE12" s="32"/>
      <c r="AF12" s="32"/>
      <c r="AG12" s="32"/>
      <c r="AH12" s="32"/>
      <c r="AI12" s="32"/>
      <c r="AJ12" s="32"/>
      <c r="AK12" s="32"/>
      <c r="AL12" s="32"/>
      <c r="AM12" s="32"/>
      <c r="AN12" s="32"/>
      <c r="AO12" s="32"/>
      <c r="AP12" s="32"/>
      <c r="AQ12" s="32"/>
      <c r="AR12" s="32"/>
      <c r="AS12" s="32"/>
      <c r="AT12" s="32"/>
      <c r="AU12" s="32"/>
      <c r="AV12" s="32"/>
      <c r="AW12" s="32"/>
      <c r="AX12" s="32"/>
      <c r="AY12" s="32"/>
      <c r="AZ12" s="32"/>
      <c r="BA12" s="32"/>
      <c r="BC12" s="26" t="n">
        <f aca="false">IF(Milestones!$C11&lt;&gt;""=FALSE(),"",Milestones!$F11)</f>
        <v>45689</v>
      </c>
      <c r="BD12" s="26" t="n">
        <f aca="false">IF(Milestones!$C11&lt;&gt;""=FALSE(),"",IF(Milestones!$H11&lt;&gt;"",Milestones!$H11,Milestones!$G11))</f>
        <v>45689</v>
      </c>
      <c r="BE12" s="0" t="str">
        <f aca="false">IF(Milestones!$C11&lt;&gt;""=FALSE(),"",Milestones!$J11)</f>
        <v>Achieved</v>
      </c>
      <c r="BF12" s="26" t="n">
        <f aca="false">IF(Milestones!$C11&lt;&gt;""=FALSE(),"",Milestones!$H11)</f>
        <v>45689</v>
      </c>
    </row>
    <row r="13" customFormat="false" ht="16.5" hidden="false" customHeight="true" outlineLevel="0" collapsed="false">
      <c r="B13" s="28" t="n">
        <f aca="false">IF(Milestones!$C12="","",Milestones!$B12)</f>
        <v>6</v>
      </c>
      <c r="C13" s="29" t="str">
        <f aca="false">IF(Milestones!$C12="","",Milestones!$C12)</f>
        <v>Guaranteed maximum price agreed</v>
      </c>
      <c r="D13" s="30" t="str">
        <f aca="false">IF(Milestones!$C12="","",Milestones!$J12)</f>
        <v>Achieved</v>
      </c>
      <c r="E13" s="31" t="n">
        <f aca="false">IF(Milestones!$C12="","",Milestones!$I12)</f>
        <v>30</v>
      </c>
      <c r="F13" s="32"/>
      <c r="G13" s="32"/>
      <c r="H13" s="32"/>
      <c r="I13" s="32"/>
      <c r="J13" s="32"/>
      <c r="K13" s="32"/>
      <c r="L13" s="32"/>
      <c r="M13" s="32"/>
      <c r="N13" s="32"/>
      <c r="O13" s="32"/>
      <c r="P13" s="32"/>
      <c r="Q13" s="32"/>
      <c r="R13" s="32"/>
      <c r="S13" s="32"/>
      <c r="T13" s="32"/>
      <c r="U13" s="32"/>
      <c r="V13" s="32"/>
      <c r="W13" s="32"/>
      <c r="X13" s="32"/>
      <c r="Y13" s="32"/>
      <c r="Z13" s="32"/>
      <c r="AA13" s="32"/>
      <c r="AB13" s="32"/>
      <c r="AC13" s="32"/>
      <c r="AD13" s="32"/>
      <c r="AE13" s="32"/>
      <c r="AF13" s="32"/>
      <c r="AG13" s="32"/>
      <c r="AH13" s="32"/>
      <c r="AI13" s="32"/>
      <c r="AJ13" s="32"/>
      <c r="AK13" s="32"/>
      <c r="AL13" s="32"/>
      <c r="AM13" s="32"/>
      <c r="AN13" s="32"/>
      <c r="AO13" s="32"/>
      <c r="AP13" s="32"/>
      <c r="AQ13" s="32"/>
      <c r="AR13" s="32"/>
      <c r="AS13" s="32"/>
      <c r="AT13" s="32"/>
      <c r="AU13" s="32"/>
      <c r="AV13" s="32"/>
      <c r="AW13" s="32"/>
      <c r="AX13" s="32"/>
      <c r="AY13" s="32"/>
      <c r="AZ13" s="32"/>
      <c r="BA13" s="32"/>
      <c r="BC13" s="26" t="n">
        <f aca="false">IF(Milestones!$C12&lt;&gt;""=FALSE(),"",Milestones!$F12)</f>
        <v>45748</v>
      </c>
      <c r="BD13" s="26" t="n">
        <f aca="false">IF(Milestones!$C12&lt;&gt;""=FALSE(),"",IF(Milestones!$H12&lt;&gt;"",Milestones!$H12,Milestones!$G12))</f>
        <v>45778</v>
      </c>
      <c r="BE13" s="0" t="str">
        <f aca="false">IF(Milestones!$C12&lt;&gt;""=FALSE(),"",Milestones!$J12)</f>
        <v>Achieved</v>
      </c>
      <c r="BF13" s="26" t="n">
        <f aca="false">IF(Milestones!$C12&lt;&gt;""=FALSE(),"",Milestones!$H12)</f>
        <v>45778</v>
      </c>
    </row>
    <row r="14" customFormat="false" ht="16.5" hidden="false" customHeight="true" outlineLevel="0" collapsed="false">
      <c r="B14" s="28" t="n">
        <f aca="false">IF(Milestones!$C13="","",Milestones!$B13)</f>
        <v>7</v>
      </c>
      <c r="C14" s="29" t="str">
        <f aca="false">IF(Milestones!$C13="","",Milestones!$C13)</f>
        <v>Construction contract executed</v>
      </c>
      <c r="D14" s="30" t="str">
        <f aca="false">IF(Milestones!$C13="","",Milestones!$J13)</f>
        <v>Achieved</v>
      </c>
      <c r="E14" s="31" t="n">
        <f aca="false">IF(Milestones!$C13="","",Milestones!$I13)</f>
        <v>31</v>
      </c>
      <c r="F14" s="32"/>
      <c r="G14" s="32"/>
      <c r="H14" s="32"/>
      <c r="I14" s="32"/>
      <c r="J14" s="32"/>
      <c r="K14" s="32"/>
      <c r="L14" s="32"/>
      <c r="M14" s="32"/>
      <c r="N14" s="32"/>
      <c r="O14" s="32"/>
      <c r="P14" s="32"/>
      <c r="Q14" s="32"/>
      <c r="R14" s="32"/>
      <c r="S14" s="32"/>
      <c r="T14" s="32"/>
      <c r="U14" s="32"/>
      <c r="V14" s="32"/>
      <c r="W14" s="32"/>
      <c r="X14" s="32"/>
      <c r="Y14" s="32"/>
      <c r="Z14" s="32"/>
      <c r="AA14" s="32"/>
      <c r="AB14" s="32"/>
      <c r="AC14" s="32"/>
      <c r="AD14" s="32"/>
      <c r="AE14" s="32"/>
      <c r="AF14" s="32"/>
      <c r="AG14" s="32"/>
      <c r="AH14" s="32"/>
      <c r="AI14" s="32"/>
      <c r="AJ14" s="32"/>
      <c r="AK14" s="32"/>
      <c r="AL14" s="32"/>
      <c r="AM14" s="32"/>
      <c r="AN14" s="32"/>
      <c r="AO14" s="32"/>
      <c r="AP14" s="32"/>
      <c r="AQ14" s="32"/>
      <c r="AR14" s="32"/>
      <c r="AS14" s="32"/>
      <c r="AT14" s="32"/>
      <c r="AU14" s="32"/>
      <c r="AV14" s="32"/>
      <c r="AW14" s="32"/>
      <c r="AX14" s="32"/>
      <c r="AY14" s="32"/>
      <c r="AZ14" s="32"/>
      <c r="BA14" s="32"/>
      <c r="BC14" s="26" t="n">
        <f aca="false">IF(Milestones!$C13&lt;&gt;""=FALSE(),"",Milestones!$F13)</f>
        <v>45778</v>
      </c>
      <c r="BD14" s="26" t="n">
        <f aca="false">IF(Milestones!$C13&lt;&gt;""=FALSE(),"",IF(Milestones!$H13&lt;&gt;"",Milestones!$H13,Milestones!$G13))</f>
        <v>45809</v>
      </c>
      <c r="BE14" s="0" t="str">
        <f aca="false">IF(Milestones!$C13&lt;&gt;""=FALSE(),"",Milestones!$J13)</f>
        <v>Achieved</v>
      </c>
      <c r="BF14" s="26" t="n">
        <f aca="false">IF(Milestones!$C13&lt;&gt;""=FALSE(),"",Milestones!$H13)</f>
        <v>45809</v>
      </c>
    </row>
    <row r="15" customFormat="false" ht="16.5" hidden="false" customHeight="true" outlineLevel="0" collapsed="false">
      <c r="B15" s="28" t="n">
        <f aca="false">IF(Milestones!$C14="","",Milestones!$B14)</f>
        <v>8</v>
      </c>
      <c r="C15" s="29" t="str">
        <f aca="false">IF(Milestones!$C14="","",Milestones!$C14)</f>
        <v>Notice to proceed issued</v>
      </c>
      <c r="D15" s="30" t="str">
        <f aca="false">IF(Milestones!$C14="","",Milestones!$J14)</f>
        <v>Achieved</v>
      </c>
      <c r="E15" s="31" t="n">
        <f aca="false">IF(Milestones!$C14="","",Milestones!$I14)</f>
        <v>0</v>
      </c>
      <c r="F15" s="32"/>
      <c r="G15" s="32"/>
      <c r="H15" s="32"/>
      <c r="I15" s="32"/>
      <c r="J15" s="32"/>
      <c r="K15" s="32"/>
      <c r="L15" s="32"/>
      <c r="M15" s="32"/>
      <c r="N15" s="32"/>
      <c r="O15" s="32"/>
      <c r="P15" s="32"/>
      <c r="Q15" s="32"/>
      <c r="R15" s="32"/>
      <c r="S15" s="32"/>
      <c r="T15" s="32"/>
      <c r="U15" s="32"/>
      <c r="V15" s="32"/>
      <c r="W15" s="32"/>
      <c r="X15" s="32"/>
      <c r="Y15" s="32"/>
      <c r="Z15" s="32"/>
      <c r="AA15" s="32"/>
      <c r="AB15" s="32"/>
      <c r="AC15" s="32"/>
      <c r="AD15" s="32"/>
      <c r="AE15" s="32"/>
      <c r="AF15" s="32"/>
      <c r="AG15" s="32"/>
      <c r="AH15" s="32"/>
      <c r="AI15" s="32"/>
      <c r="AJ15" s="32"/>
      <c r="AK15" s="32"/>
      <c r="AL15" s="32"/>
      <c r="AM15" s="32"/>
      <c r="AN15" s="32"/>
      <c r="AO15" s="32"/>
      <c r="AP15" s="32"/>
      <c r="AQ15" s="32"/>
      <c r="AR15" s="32"/>
      <c r="AS15" s="32"/>
      <c r="AT15" s="32"/>
      <c r="AU15" s="32"/>
      <c r="AV15" s="32"/>
      <c r="AW15" s="32"/>
      <c r="AX15" s="32"/>
      <c r="AY15" s="32"/>
      <c r="AZ15" s="32"/>
      <c r="BA15" s="32"/>
      <c r="BC15" s="26" t="n">
        <f aca="false">IF(Milestones!$C14&lt;&gt;""=FALSE(),"",Milestones!$F14)</f>
        <v>45809</v>
      </c>
      <c r="BD15" s="26" t="n">
        <f aca="false">IF(Milestones!$C14&lt;&gt;""=FALSE(),"",IF(Milestones!$H14&lt;&gt;"",Milestones!$H14,Milestones!$G14))</f>
        <v>45809</v>
      </c>
      <c r="BE15" s="0" t="str">
        <f aca="false">IF(Milestones!$C14&lt;&gt;""=FALSE(),"",Milestones!$J14)</f>
        <v>Achieved</v>
      </c>
      <c r="BF15" s="26" t="n">
        <f aca="false">IF(Milestones!$C14&lt;&gt;""=FALSE(),"",Milestones!$H14)</f>
        <v>45809</v>
      </c>
    </row>
    <row r="16" customFormat="false" ht="16.5" hidden="false" customHeight="true" outlineLevel="0" collapsed="false">
      <c r="B16" s="28" t="n">
        <f aca="false">IF(Milestones!$C15="","",Milestones!$B15)</f>
        <v>9</v>
      </c>
      <c r="C16" s="29" t="str">
        <f aca="false">IF(Milestones!$C15="","",Milestones!$C15)</f>
        <v>Site established</v>
      </c>
      <c r="D16" s="30" t="str">
        <f aca="false">IF(Milestones!$C15="","",Milestones!$J15)</f>
        <v>Achieved</v>
      </c>
      <c r="E16" s="31" t="n">
        <f aca="false">IF(Milestones!$C15="","",Milestones!$I15)</f>
        <v>0</v>
      </c>
      <c r="F16" s="32"/>
      <c r="G16" s="32"/>
      <c r="H16" s="32"/>
      <c r="I16" s="32"/>
      <c r="J16" s="32"/>
      <c r="K16" s="32"/>
      <c r="L16" s="32"/>
      <c r="M16" s="32"/>
      <c r="N16" s="32"/>
      <c r="O16" s="32"/>
      <c r="P16" s="32"/>
      <c r="Q16" s="32"/>
      <c r="R16" s="32"/>
      <c r="S16" s="32"/>
      <c r="T16" s="32"/>
      <c r="U16" s="32"/>
      <c r="V16" s="32"/>
      <c r="W16" s="32"/>
      <c r="X16" s="32"/>
      <c r="Y16" s="32"/>
      <c r="Z16" s="32"/>
      <c r="AA16" s="32"/>
      <c r="AB16" s="32"/>
      <c r="AC16" s="32"/>
      <c r="AD16" s="32"/>
      <c r="AE16" s="32"/>
      <c r="AF16" s="32"/>
      <c r="AG16" s="32"/>
      <c r="AH16" s="32"/>
      <c r="AI16" s="32"/>
      <c r="AJ16" s="32"/>
      <c r="AK16" s="32"/>
      <c r="AL16" s="32"/>
      <c r="AM16" s="32"/>
      <c r="AN16" s="32"/>
      <c r="AO16" s="32"/>
      <c r="AP16" s="32"/>
      <c r="AQ16" s="32"/>
      <c r="AR16" s="32"/>
      <c r="AS16" s="32"/>
      <c r="AT16" s="32"/>
      <c r="AU16" s="32"/>
      <c r="AV16" s="32"/>
      <c r="AW16" s="32"/>
      <c r="AX16" s="32"/>
      <c r="AY16" s="32"/>
      <c r="AZ16" s="32"/>
      <c r="BA16" s="32"/>
      <c r="BC16" s="26" t="n">
        <f aca="false">IF(Milestones!$C15&lt;&gt;""=FALSE(),"",Milestones!$F15)</f>
        <v>45839</v>
      </c>
      <c r="BD16" s="26" t="n">
        <f aca="false">IF(Milestones!$C15&lt;&gt;""=FALSE(),"",IF(Milestones!$H15&lt;&gt;"",Milestones!$H15,Milestones!$G15))</f>
        <v>45839</v>
      </c>
      <c r="BE16" s="0" t="str">
        <f aca="false">IF(Milestones!$C15&lt;&gt;""=FALSE(),"",Milestones!$J15)</f>
        <v>Achieved</v>
      </c>
      <c r="BF16" s="26" t="n">
        <f aca="false">IF(Milestones!$C15&lt;&gt;""=FALSE(),"",Milestones!$H15)</f>
        <v>45839</v>
      </c>
    </row>
    <row r="17" customFormat="false" ht="16.5" hidden="false" customHeight="true" outlineLevel="0" collapsed="false">
      <c r="B17" s="28" t="n">
        <f aca="false">IF(Milestones!$C16="","",Milestones!$B16)</f>
        <v>10</v>
      </c>
      <c r="C17" s="29" t="str">
        <f aca="false">IF(Milestones!$C16="","",Milestones!$C16)</f>
        <v>Bulk excavation complete</v>
      </c>
      <c r="D17" s="30" t="str">
        <f aca="false">IF(Milestones!$C16="","",Milestones!$J16)</f>
        <v>Achieved</v>
      </c>
      <c r="E17" s="31" t="n">
        <f aca="false">IF(Milestones!$C16="","",Milestones!$I16)</f>
        <v>31</v>
      </c>
      <c r="F17" s="32"/>
      <c r="G17" s="32"/>
      <c r="H17" s="32"/>
      <c r="I17" s="32"/>
      <c r="J17" s="32"/>
      <c r="K17" s="32"/>
      <c r="L17" s="32"/>
      <c r="M17" s="32"/>
      <c r="N17" s="32"/>
      <c r="O17" s="32"/>
      <c r="P17" s="32"/>
      <c r="Q17" s="32"/>
      <c r="R17" s="32"/>
      <c r="S17" s="32"/>
      <c r="T17" s="32"/>
      <c r="U17" s="32"/>
      <c r="V17" s="32"/>
      <c r="W17" s="32"/>
      <c r="X17" s="32"/>
      <c r="Y17" s="32"/>
      <c r="Z17" s="32"/>
      <c r="AA17" s="32"/>
      <c r="AB17" s="32"/>
      <c r="AC17" s="32"/>
      <c r="AD17" s="32"/>
      <c r="AE17" s="32"/>
      <c r="AF17" s="32"/>
      <c r="AG17" s="32"/>
      <c r="AH17" s="32"/>
      <c r="AI17" s="32"/>
      <c r="AJ17" s="32"/>
      <c r="AK17" s="32"/>
      <c r="AL17" s="32"/>
      <c r="AM17" s="32"/>
      <c r="AN17" s="32"/>
      <c r="AO17" s="32"/>
      <c r="AP17" s="32"/>
      <c r="AQ17" s="32"/>
      <c r="AR17" s="32"/>
      <c r="AS17" s="32"/>
      <c r="AT17" s="32"/>
      <c r="AU17" s="32"/>
      <c r="AV17" s="32"/>
      <c r="AW17" s="32"/>
      <c r="AX17" s="32"/>
      <c r="AY17" s="32"/>
      <c r="AZ17" s="32"/>
      <c r="BA17" s="32"/>
      <c r="BC17" s="26" t="n">
        <f aca="false">IF(Milestones!$C16&lt;&gt;""=FALSE(),"",Milestones!$F16)</f>
        <v>45931</v>
      </c>
      <c r="BD17" s="26" t="n">
        <f aca="false">IF(Milestones!$C16&lt;&gt;""=FALSE(),"",IF(Milestones!$H16&lt;&gt;"",Milestones!$H16,Milestones!$G16))</f>
        <v>45962</v>
      </c>
      <c r="BE17" s="0" t="str">
        <f aca="false">IF(Milestones!$C16&lt;&gt;""=FALSE(),"",Milestones!$J16)</f>
        <v>Achieved</v>
      </c>
      <c r="BF17" s="26" t="n">
        <f aca="false">IF(Milestones!$C16&lt;&gt;""=FALSE(),"",Milestones!$H16)</f>
        <v>45962</v>
      </c>
    </row>
    <row r="18" customFormat="false" ht="16.5" hidden="false" customHeight="true" outlineLevel="0" collapsed="false">
      <c r="B18" s="28" t="n">
        <f aca="false">IF(Milestones!$C17="","",Milestones!$B17)</f>
        <v>11</v>
      </c>
      <c r="C18" s="29" t="str">
        <f aca="false">IF(Milestones!$C17="","",Milestones!$C17)</f>
        <v>Structure complete</v>
      </c>
      <c r="D18" s="30" t="str">
        <f aca="false">IF(Milestones!$C17="","",Milestones!$J17)</f>
        <v>Late</v>
      </c>
      <c r="E18" s="31" t="n">
        <f aca="false">IF(Milestones!$C17="","",Milestones!$I17)</f>
        <v>31</v>
      </c>
      <c r="F18" s="32"/>
      <c r="G18" s="32"/>
      <c r="H18" s="32"/>
      <c r="I18" s="32"/>
      <c r="J18" s="32"/>
      <c r="K18" s="32"/>
      <c r="L18" s="32"/>
      <c r="M18" s="32"/>
      <c r="N18" s="32"/>
      <c r="O18" s="32"/>
      <c r="P18" s="32"/>
      <c r="Q18" s="32"/>
      <c r="R18" s="32"/>
      <c r="S18" s="32"/>
      <c r="T18" s="32"/>
      <c r="U18" s="32"/>
      <c r="V18" s="32"/>
      <c r="W18" s="32"/>
      <c r="X18" s="32"/>
      <c r="Y18" s="32"/>
      <c r="Z18" s="32"/>
      <c r="AA18" s="32"/>
      <c r="AB18" s="32"/>
      <c r="AC18" s="32"/>
      <c r="AD18" s="32"/>
      <c r="AE18" s="32"/>
      <c r="AF18" s="32"/>
      <c r="AG18" s="32"/>
      <c r="AH18" s="32"/>
      <c r="AI18" s="32"/>
      <c r="AJ18" s="32"/>
      <c r="AK18" s="32"/>
      <c r="AL18" s="32"/>
      <c r="AM18" s="32"/>
      <c r="AN18" s="32"/>
      <c r="AO18" s="32"/>
      <c r="AP18" s="32"/>
      <c r="AQ18" s="32"/>
      <c r="AR18" s="32"/>
      <c r="AS18" s="32"/>
      <c r="AT18" s="32"/>
      <c r="AU18" s="32"/>
      <c r="AV18" s="32"/>
      <c r="AW18" s="32"/>
      <c r="AX18" s="32"/>
      <c r="AY18" s="32"/>
      <c r="AZ18" s="32"/>
      <c r="BA18" s="32"/>
      <c r="BC18" s="26" t="n">
        <f aca="false">IF(Milestones!$C17&lt;&gt;""=FALSE(),"",Milestones!$F17)</f>
        <v>46143</v>
      </c>
      <c r="BD18" s="26" t="n">
        <f aca="false">IF(Milestones!$C17&lt;&gt;""=FALSE(),"",IF(Milestones!$H17&lt;&gt;"",Milestones!$H17,Milestones!$G17))</f>
        <v>46174</v>
      </c>
      <c r="BE18" s="0" t="str">
        <f aca="false">IF(Milestones!$C17&lt;&gt;""=FALSE(),"",Milestones!$J17)</f>
        <v>Late</v>
      </c>
      <c r="BF18" s="26" t="n">
        <f aca="false">IF(Milestones!$C17&lt;&gt;""=FALSE(),"",Milestones!$H17)</f>
        <v>0</v>
      </c>
    </row>
    <row r="19" customFormat="false" ht="16.5" hidden="false" customHeight="true" outlineLevel="0" collapsed="false">
      <c r="B19" s="28" t="n">
        <f aca="false">IF(Milestones!$C18="","",Milestones!$B18)</f>
        <v>12</v>
      </c>
      <c r="C19" s="29" t="str">
        <f aca="false">IF(Milestones!$C18="","",Milestones!$C18)</f>
        <v>Building watertight</v>
      </c>
      <c r="D19" s="30" t="str">
        <f aca="false">IF(Milestones!$C18="","",Milestones!$J18)</f>
        <v>At risk</v>
      </c>
      <c r="E19" s="31" t="n">
        <f aca="false">IF(Milestones!$C18="","",Milestones!$I18)</f>
        <v>30</v>
      </c>
      <c r="F19" s="32"/>
      <c r="G19" s="32"/>
      <c r="H19" s="32"/>
      <c r="I19" s="32"/>
      <c r="J19" s="32"/>
      <c r="K19" s="32"/>
      <c r="L19" s="32"/>
      <c r="M19" s="32"/>
      <c r="N19" s="32"/>
      <c r="O19" s="32"/>
      <c r="P19" s="32"/>
      <c r="Q19" s="32"/>
      <c r="R19" s="32"/>
      <c r="S19" s="32"/>
      <c r="T19" s="32"/>
      <c r="U19" s="32"/>
      <c r="V19" s="32"/>
      <c r="W19" s="32"/>
      <c r="X19" s="32"/>
      <c r="Y19" s="32"/>
      <c r="Z19" s="32"/>
      <c r="AA19" s="32"/>
      <c r="AB19" s="32"/>
      <c r="AC19" s="32"/>
      <c r="AD19" s="32"/>
      <c r="AE19" s="32"/>
      <c r="AF19" s="32"/>
      <c r="AG19" s="32"/>
      <c r="AH19" s="32"/>
      <c r="AI19" s="32"/>
      <c r="AJ19" s="32"/>
      <c r="AK19" s="32"/>
      <c r="AL19" s="32"/>
      <c r="AM19" s="32"/>
      <c r="AN19" s="32"/>
      <c r="AO19" s="32"/>
      <c r="AP19" s="32"/>
      <c r="AQ19" s="32"/>
      <c r="AR19" s="32"/>
      <c r="AS19" s="32"/>
      <c r="AT19" s="32"/>
      <c r="AU19" s="32"/>
      <c r="AV19" s="32"/>
      <c r="AW19" s="32"/>
      <c r="AX19" s="32"/>
      <c r="AY19" s="32"/>
      <c r="AZ19" s="32"/>
      <c r="BA19" s="32"/>
      <c r="BC19" s="26" t="n">
        <f aca="false">IF(Milestones!$C18&lt;&gt;""=FALSE(),"",Milestones!$F18)</f>
        <v>46266</v>
      </c>
      <c r="BD19" s="26" t="n">
        <f aca="false">IF(Milestones!$C18&lt;&gt;""=FALSE(),"",IF(Milestones!$H18&lt;&gt;"",Milestones!$H18,Milestones!$G18))</f>
        <v>46296</v>
      </c>
      <c r="BE19" s="0" t="str">
        <f aca="false">IF(Milestones!$C18&lt;&gt;""=FALSE(),"",Milestones!$J18)</f>
        <v>At risk</v>
      </c>
      <c r="BF19" s="26" t="n">
        <f aca="false">IF(Milestones!$C18&lt;&gt;""=FALSE(),"",Milestones!$H18)</f>
        <v>0</v>
      </c>
    </row>
    <row r="20" customFormat="false" ht="16.5" hidden="false" customHeight="true" outlineLevel="0" collapsed="false">
      <c r="B20" s="28" t="n">
        <f aca="false">IF(Milestones!$C19="","",Milestones!$B19)</f>
        <v>13</v>
      </c>
      <c r="C20" s="29" t="str">
        <f aca="false">IF(Milestones!$C19="","",Milestones!$C19)</f>
        <v>Mechanical and electrical rough-in complete</v>
      </c>
      <c r="D20" s="30" t="str">
        <f aca="false">IF(Milestones!$C19="","",Milestones!$J19)</f>
        <v>At risk</v>
      </c>
      <c r="E20" s="31" t="n">
        <f aca="false">IF(Milestones!$C19="","",Milestones!$I19)</f>
        <v>62</v>
      </c>
      <c r="F20" s="32"/>
      <c r="G20" s="32"/>
      <c r="H20" s="32"/>
      <c r="I20" s="32"/>
      <c r="J20" s="32"/>
      <c r="K20" s="32"/>
      <c r="L20" s="32"/>
      <c r="M20" s="32"/>
      <c r="N20" s="32"/>
      <c r="O20" s="32"/>
      <c r="P20" s="32"/>
      <c r="Q20" s="32"/>
      <c r="R20" s="32"/>
      <c r="S20" s="32"/>
      <c r="T20" s="32"/>
      <c r="U20" s="32"/>
      <c r="V20" s="32"/>
      <c r="W20" s="32"/>
      <c r="X20" s="32"/>
      <c r="Y20" s="32"/>
      <c r="Z20" s="32"/>
      <c r="AA20" s="32"/>
      <c r="AB20" s="32"/>
      <c r="AC20" s="32"/>
      <c r="AD20" s="32"/>
      <c r="AE20" s="32"/>
      <c r="AF20" s="32"/>
      <c r="AG20" s="32"/>
      <c r="AH20" s="32"/>
      <c r="AI20" s="32"/>
      <c r="AJ20" s="32"/>
      <c r="AK20" s="32"/>
      <c r="AL20" s="32"/>
      <c r="AM20" s="32"/>
      <c r="AN20" s="32"/>
      <c r="AO20" s="32"/>
      <c r="AP20" s="32"/>
      <c r="AQ20" s="32"/>
      <c r="AR20" s="32"/>
      <c r="AS20" s="32"/>
      <c r="AT20" s="32"/>
      <c r="AU20" s="32"/>
      <c r="AV20" s="32"/>
      <c r="AW20" s="32"/>
      <c r="AX20" s="32"/>
      <c r="AY20" s="32"/>
      <c r="AZ20" s="32"/>
      <c r="BA20" s="32"/>
      <c r="BC20" s="26" t="n">
        <f aca="false">IF(Milestones!$C19&lt;&gt;""=FALSE(),"",Milestones!$F19)</f>
        <v>46357</v>
      </c>
      <c r="BD20" s="26" t="n">
        <f aca="false">IF(Milestones!$C19&lt;&gt;""=FALSE(),"",IF(Milestones!$H19&lt;&gt;"",Milestones!$H19,Milestones!$G19))</f>
        <v>46419</v>
      </c>
      <c r="BE20" s="0" t="str">
        <f aca="false">IF(Milestones!$C19&lt;&gt;""=FALSE(),"",Milestones!$J19)</f>
        <v>At risk</v>
      </c>
      <c r="BF20" s="26" t="n">
        <f aca="false">IF(Milestones!$C19&lt;&gt;""=FALSE(),"",Milestones!$H19)</f>
        <v>0</v>
      </c>
    </row>
    <row r="21" customFormat="false" ht="16.5" hidden="false" customHeight="true" outlineLevel="0" collapsed="false">
      <c r="B21" s="28" t="n">
        <f aca="false">IF(Milestones!$C20="","",Milestones!$B20)</f>
        <v>14</v>
      </c>
      <c r="C21" s="29" t="str">
        <f aca="false">IF(Milestones!$C20="","",Milestones!$C20)</f>
        <v>Fit-out complete</v>
      </c>
      <c r="D21" s="30" t="str">
        <f aca="false">IF(Milestones!$C20="","",Milestones!$J20)</f>
        <v>At risk</v>
      </c>
      <c r="E21" s="31" t="n">
        <f aca="false">IF(Milestones!$C20="","",Milestones!$I20)</f>
        <v>31</v>
      </c>
      <c r="F21" s="32"/>
      <c r="G21" s="32"/>
      <c r="H21" s="32"/>
      <c r="I21" s="32"/>
      <c r="J21" s="32"/>
      <c r="K21" s="32"/>
      <c r="L21" s="32"/>
      <c r="M21" s="32"/>
      <c r="N21" s="32"/>
      <c r="O21" s="32"/>
      <c r="P21" s="32"/>
      <c r="Q21" s="32"/>
      <c r="R21" s="32"/>
      <c r="S21" s="32"/>
      <c r="T21" s="32"/>
      <c r="U21" s="32"/>
      <c r="V21" s="32"/>
      <c r="W21" s="32"/>
      <c r="X21" s="32"/>
      <c r="Y21" s="32"/>
      <c r="Z21" s="32"/>
      <c r="AA21" s="32"/>
      <c r="AB21" s="32"/>
      <c r="AC21" s="32"/>
      <c r="AD21" s="32"/>
      <c r="AE21" s="32"/>
      <c r="AF21" s="32"/>
      <c r="AG21" s="32"/>
      <c r="AH21" s="32"/>
      <c r="AI21" s="32"/>
      <c r="AJ21" s="32"/>
      <c r="AK21" s="32"/>
      <c r="AL21" s="32"/>
      <c r="AM21" s="32"/>
      <c r="AN21" s="32"/>
      <c r="AO21" s="32"/>
      <c r="AP21" s="32"/>
      <c r="AQ21" s="32"/>
      <c r="AR21" s="32"/>
      <c r="AS21" s="32"/>
      <c r="AT21" s="32"/>
      <c r="AU21" s="32"/>
      <c r="AV21" s="32"/>
      <c r="AW21" s="32"/>
      <c r="AX21" s="32"/>
      <c r="AY21" s="32"/>
      <c r="AZ21" s="32"/>
      <c r="BA21" s="32"/>
      <c r="BC21" s="26" t="n">
        <f aca="false">IF(Milestones!$C20&lt;&gt;""=FALSE(),"",Milestones!$F20)</f>
        <v>46508</v>
      </c>
      <c r="BD21" s="26" t="n">
        <f aca="false">IF(Milestones!$C20&lt;&gt;""=FALSE(),"",IF(Milestones!$H20&lt;&gt;"",Milestones!$H20,Milestones!$G20))</f>
        <v>46539</v>
      </c>
      <c r="BE21" s="0" t="str">
        <f aca="false">IF(Milestones!$C20&lt;&gt;""=FALSE(),"",Milestones!$J20)</f>
        <v>At risk</v>
      </c>
      <c r="BF21" s="26" t="n">
        <f aca="false">IF(Milestones!$C20&lt;&gt;""=FALSE(),"",Milestones!$H20)</f>
        <v>0</v>
      </c>
    </row>
    <row r="22" customFormat="false" ht="16.5" hidden="false" customHeight="true" outlineLevel="0" collapsed="false">
      <c r="B22" s="28" t="n">
        <f aca="false">IF(Milestones!$C21="","",Milestones!$B21)</f>
        <v>15</v>
      </c>
      <c r="C22" s="29" t="str">
        <f aca="false">IF(Milestones!$C21="","",Milestones!$C21)</f>
        <v>Commissioning start</v>
      </c>
      <c r="D22" s="30" t="str">
        <f aca="false">IF(Milestones!$C21="","",Milestones!$J21)</f>
        <v>At risk</v>
      </c>
      <c r="E22" s="31" t="n">
        <f aca="false">IF(Milestones!$C21="","",Milestones!$I21)</f>
        <v>31</v>
      </c>
      <c r="F22" s="32"/>
      <c r="G22" s="32"/>
      <c r="H22" s="32"/>
      <c r="I22" s="32"/>
      <c r="J22" s="32"/>
      <c r="K22" s="32"/>
      <c r="L22" s="32"/>
      <c r="M22" s="32"/>
      <c r="N22" s="32"/>
      <c r="O22" s="32"/>
      <c r="P22" s="32"/>
      <c r="Q22" s="32"/>
      <c r="R22" s="32"/>
      <c r="S22" s="32"/>
      <c r="T22" s="32"/>
      <c r="U22" s="32"/>
      <c r="V22" s="32"/>
      <c r="W22" s="32"/>
      <c r="X22" s="32"/>
      <c r="Y22" s="32"/>
      <c r="Z22" s="32"/>
      <c r="AA22" s="32"/>
      <c r="AB22" s="32"/>
      <c r="AC22" s="32"/>
      <c r="AD22" s="32"/>
      <c r="AE22" s="32"/>
      <c r="AF22" s="32"/>
      <c r="AG22" s="32"/>
      <c r="AH22" s="32"/>
      <c r="AI22" s="32"/>
      <c r="AJ22" s="32"/>
      <c r="AK22" s="32"/>
      <c r="AL22" s="32"/>
      <c r="AM22" s="32"/>
      <c r="AN22" s="32"/>
      <c r="AO22" s="32"/>
      <c r="AP22" s="32"/>
      <c r="AQ22" s="32"/>
      <c r="AR22" s="32"/>
      <c r="AS22" s="32"/>
      <c r="AT22" s="32"/>
      <c r="AU22" s="32"/>
      <c r="AV22" s="32"/>
      <c r="AW22" s="32"/>
      <c r="AX22" s="32"/>
      <c r="AY22" s="32"/>
      <c r="AZ22" s="32"/>
      <c r="BA22" s="32"/>
      <c r="BC22" s="26" t="n">
        <f aca="false">IF(Milestones!$C21&lt;&gt;""=FALSE(),"",Milestones!$F21)</f>
        <v>46569</v>
      </c>
      <c r="BD22" s="26" t="n">
        <f aca="false">IF(Milestones!$C21&lt;&gt;""=FALSE(),"",IF(Milestones!$H21&lt;&gt;"",Milestones!$H21,Milestones!$G21))</f>
        <v>46600</v>
      </c>
      <c r="BE22" s="0" t="str">
        <f aca="false">IF(Milestones!$C21&lt;&gt;""=FALSE(),"",Milestones!$J21)</f>
        <v>At risk</v>
      </c>
      <c r="BF22" s="26" t="n">
        <f aca="false">IF(Milestones!$C21&lt;&gt;""=FALSE(),"",Milestones!$H21)</f>
        <v>0</v>
      </c>
    </row>
    <row r="23" customFormat="false" ht="16.5" hidden="false" customHeight="true" outlineLevel="0" collapsed="false">
      <c r="B23" s="28" t="n">
        <f aca="false">IF(Milestones!$C22="","",Milestones!$B22)</f>
        <v>16</v>
      </c>
      <c r="C23" s="29" t="str">
        <f aca="false">IF(Milestones!$C22="","",Milestones!$C22)</f>
        <v>Substantial completion</v>
      </c>
      <c r="D23" s="30" t="str">
        <f aca="false">IF(Milestones!$C22="","",Milestones!$J22)</f>
        <v>On track</v>
      </c>
      <c r="E23" s="31" t="n">
        <f aca="false">IF(Milestones!$C22="","",Milestones!$I22)</f>
        <v>0</v>
      </c>
      <c r="F23" s="32"/>
      <c r="G23" s="32"/>
      <c r="H23" s="32"/>
      <c r="I23" s="32"/>
      <c r="J23" s="32"/>
      <c r="K23" s="32"/>
      <c r="L23" s="32"/>
      <c r="M23" s="32"/>
      <c r="N23" s="32"/>
      <c r="O23" s="32"/>
      <c r="P23" s="32"/>
      <c r="Q23" s="32"/>
      <c r="R23" s="32"/>
      <c r="S23" s="32"/>
      <c r="T23" s="32"/>
      <c r="U23" s="32"/>
      <c r="V23" s="32"/>
      <c r="W23" s="32"/>
      <c r="X23" s="32"/>
      <c r="Y23" s="32"/>
      <c r="Z23" s="32"/>
      <c r="AA23" s="32"/>
      <c r="AB23" s="32"/>
      <c r="AC23" s="32"/>
      <c r="AD23" s="32"/>
      <c r="AE23" s="32"/>
      <c r="AF23" s="32"/>
      <c r="AG23" s="32"/>
      <c r="AH23" s="32"/>
      <c r="AI23" s="32"/>
      <c r="AJ23" s="32"/>
      <c r="AK23" s="32"/>
      <c r="AL23" s="32"/>
      <c r="AM23" s="32"/>
      <c r="AN23" s="32"/>
      <c r="AO23" s="32"/>
      <c r="AP23" s="32"/>
      <c r="AQ23" s="32"/>
      <c r="AR23" s="32"/>
      <c r="AS23" s="32"/>
      <c r="AT23" s="32"/>
      <c r="AU23" s="32"/>
      <c r="AV23" s="32"/>
      <c r="AW23" s="32"/>
      <c r="AX23" s="32"/>
      <c r="AY23" s="32"/>
      <c r="AZ23" s="32"/>
      <c r="BA23" s="32"/>
      <c r="BC23" s="26" t="n">
        <f aca="false">IF(Milestones!$C22&lt;&gt;""=FALSE(),"",Milestones!$F22)</f>
        <v>46661</v>
      </c>
      <c r="BD23" s="26" t="n">
        <f aca="false">IF(Milestones!$C22&lt;&gt;""=FALSE(),"",IF(Milestones!$H22&lt;&gt;"",Milestones!$H22,Milestones!$G22))</f>
        <v>46661</v>
      </c>
      <c r="BE23" s="0" t="str">
        <f aca="false">IF(Milestones!$C22&lt;&gt;""=FALSE(),"",Milestones!$J22)</f>
        <v>On track</v>
      </c>
      <c r="BF23" s="26" t="n">
        <f aca="false">IF(Milestones!$C22&lt;&gt;""=FALSE(),"",Milestones!$H22)</f>
        <v>0</v>
      </c>
    </row>
    <row r="24" customFormat="false" ht="16.5" hidden="false" customHeight="true" outlineLevel="0" collapsed="false">
      <c r="B24" s="28" t="n">
        <f aca="false">IF(Milestones!$C23="","",Milestones!$B23)</f>
        <v>17</v>
      </c>
      <c r="C24" s="29" t="str">
        <f aca="false">IF(Milestones!$C23="","",Milestones!$C23)</f>
        <v>Certificate of occupancy issued</v>
      </c>
      <c r="D24" s="30" t="str">
        <f aca="false">IF(Milestones!$C23="","",Milestones!$J23)</f>
        <v>On track</v>
      </c>
      <c r="E24" s="31" t="n">
        <f aca="false">IF(Milestones!$C23="","",Milestones!$I23)</f>
        <v>0</v>
      </c>
      <c r="F24" s="32"/>
      <c r="G24" s="32"/>
      <c r="H24" s="32"/>
      <c r="I24" s="32"/>
      <c r="J24" s="32"/>
      <c r="K24" s="32"/>
      <c r="L24" s="32"/>
      <c r="M24" s="32"/>
      <c r="N24" s="32"/>
      <c r="O24" s="32"/>
      <c r="P24" s="32"/>
      <c r="Q24" s="32"/>
      <c r="R24" s="32"/>
      <c r="S24" s="32"/>
      <c r="T24" s="32"/>
      <c r="U24" s="32"/>
      <c r="V24" s="32"/>
      <c r="W24" s="32"/>
      <c r="X24" s="32"/>
      <c r="Y24" s="32"/>
      <c r="Z24" s="32"/>
      <c r="AA24" s="32"/>
      <c r="AB24" s="32"/>
      <c r="AC24" s="32"/>
      <c r="AD24" s="32"/>
      <c r="AE24" s="32"/>
      <c r="AF24" s="32"/>
      <c r="AG24" s="32"/>
      <c r="AH24" s="32"/>
      <c r="AI24" s="32"/>
      <c r="AJ24" s="32"/>
      <c r="AK24" s="32"/>
      <c r="AL24" s="32"/>
      <c r="AM24" s="32"/>
      <c r="AN24" s="32"/>
      <c r="AO24" s="32"/>
      <c r="AP24" s="32"/>
      <c r="AQ24" s="32"/>
      <c r="AR24" s="32"/>
      <c r="AS24" s="32"/>
      <c r="AT24" s="32"/>
      <c r="AU24" s="32"/>
      <c r="AV24" s="32"/>
      <c r="AW24" s="32"/>
      <c r="AX24" s="32"/>
      <c r="AY24" s="32"/>
      <c r="AZ24" s="32"/>
      <c r="BA24" s="32"/>
      <c r="BC24" s="26" t="n">
        <f aca="false">IF(Milestones!$C23&lt;&gt;""=FALSE(),"",Milestones!$F23)</f>
        <v>46661</v>
      </c>
      <c r="BD24" s="26" t="n">
        <f aca="false">IF(Milestones!$C23&lt;&gt;""=FALSE(),"",IF(Milestones!$H23&lt;&gt;"",Milestones!$H23,Milestones!$G23))</f>
        <v>46661</v>
      </c>
      <c r="BE24" s="0" t="str">
        <f aca="false">IF(Milestones!$C23&lt;&gt;""=FALSE(),"",Milestones!$J23)</f>
        <v>On track</v>
      </c>
      <c r="BF24" s="26" t="n">
        <f aca="false">IF(Milestones!$C23&lt;&gt;""=FALSE(),"",Milestones!$H23)</f>
        <v>0</v>
      </c>
    </row>
    <row r="25" customFormat="false" ht="16.5" hidden="false" customHeight="true" outlineLevel="0" collapsed="false">
      <c r="B25" s="28" t="n">
        <f aca="false">IF(Milestones!$C24="","",Milestones!$B24)</f>
        <v>18</v>
      </c>
      <c r="C25" s="29" t="str">
        <f aca="false">IF(Milestones!$C24="","",Milestones!$C24)</f>
        <v>Handover and closeout complete</v>
      </c>
      <c r="D25" s="30" t="str">
        <f aca="false">IF(Milestones!$C24="","",Milestones!$J24)</f>
        <v>On track</v>
      </c>
      <c r="E25" s="31" t="n">
        <f aca="false">IF(Milestones!$C24="","",Milestones!$I24)</f>
        <v>0</v>
      </c>
      <c r="F25" s="32"/>
      <c r="G25" s="32"/>
      <c r="H25" s="32"/>
      <c r="I25" s="32"/>
      <c r="J25" s="32"/>
      <c r="K25" s="32"/>
      <c r="L25" s="32"/>
      <c r="M25" s="32"/>
      <c r="N25" s="32"/>
      <c r="O25" s="32"/>
      <c r="P25" s="32"/>
      <c r="Q25" s="32"/>
      <c r="R25" s="32"/>
      <c r="S25" s="32"/>
      <c r="T25" s="32"/>
      <c r="U25" s="32"/>
      <c r="V25" s="32"/>
      <c r="W25" s="32"/>
      <c r="X25" s="32"/>
      <c r="Y25" s="32"/>
      <c r="Z25" s="32"/>
      <c r="AA25" s="32"/>
      <c r="AB25" s="32"/>
      <c r="AC25" s="32"/>
      <c r="AD25" s="32"/>
      <c r="AE25" s="32"/>
      <c r="AF25" s="32"/>
      <c r="AG25" s="32"/>
      <c r="AH25" s="32"/>
      <c r="AI25" s="32"/>
      <c r="AJ25" s="32"/>
      <c r="AK25" s="32"/>
      <c r="AL25" s="32"/>
      <c r="AM25" s="32"/>
      <c r="AN25" s="32"/>
      <c r="AO25" s="32"/>
      <c r="AP25" s="32"/>
      <c r="AQ25" s="32"/>
      <c r="AR25" s="32"/>
      <c r="AS25" s="32"/>
      <c r="AT25" s="32"/>
      <c r="AU25" s="32"/>
      <c r="AV25" s="32"/>
      <c r="AW25" s="32"/>
      <c r="AX25" s="32"/>
      <c r="AY25" s="32"/>
      <c r="AZ25" s="32"/>
      <c r="BA25" s="32"/>
      <c r="BC25" s="26" t="n">
        <f aca="false">IF(Milestones!$C24&lt;&gt;""=FALSE(),"",Milestones!$F24)</f>
        <v>46753</v>
      </c>
      <c r="BD25" s="26" t="n">
        <f aca="false">IF(Milestones!$C24&lt;&gt;""=FALSE(),"",IF(Milestones!$H24&lt;&gt;"",Milestones!$H24,Milestones!$G24))</f>
        <v>46753</v>
      </c>
      <c r="BE25" s="0" t="str">
        <f aca="false">IF(Milestones!$C24&lt;&gt;""=FALSE(),"",Milestones!$J24)</f>
        <v>On track</v>
      </c>
      <c r="BF25" s="26" t="n">
        <f aca="false">IF(Milestones!$C24&lt;&gt;""=FALSE(),"",Milestones!$H24)</f>
        <v>0</v>
      </c>
    </row>
    <row r="26" customFormat="false" ht="16.5" hidden="false" customHeight="true" outlineLevel="0" collapsed="false">
      <c r="B26" s="28" t="str">
        <f aca="false">IF(Milestones!$C25="","",Milestones!$B25)</f>
        <v/>
      </c>
      <c r="C26" s="29" t="str">
        <f aca="false">IF(Milestones!$C25="","",Milestones!$C25)</f>
        <v/>
      </c>
      <c r="D26" s="30" t="str">
        <f aca="false">IF(Milestones!$C25="","",Milestones!$J25)</f>
        <v/>
      </c>
      <c r="E26" s="31" t="str">
        <f aca="false">IF(Milestones!$C25="","",Milestones!$I25)</f>
        <v/>
      </c>
      <c r="F26" s="32"/>
      <c r="G26" s="32"/>
      <c r="H26" s="32"/>
      <c r="I26" s="32"/>
      <c r="J26" s="32"/>
      <c r="K26" s="32"/>
      <c r="L26" s="32"/>
      <c r="M26" s="32"/>
      <c r="N26" s="32"/>
      <c r="O26" s="32"/>
      <c r="P26" s="32"/>
      <c r="Q26" s="32"/>
      <c r="R26" s="32"/>
      <c r="S26" s="32"/>
      <c r="T26" s="32"/>
      <c r="U26" s="32"/>
      <c r="V26" s="32"/>
      <c r="W26" s="32"/>
      <c r="X26" s="32"/>
      <c r="Y26" s="32"/>
      <c r="Z26" s="32"/>
      <c r="AA26" s="32"/>
      <c r="AB26" s="32"/>
      <c r="AC26" s="32"/>
      <c r="AD26" s="32"/>
      <c r="AE26" s="32"/>
      <c r="AF26" s="32"/>
      <c r="AG26" s="32"/>
      <c r="AH26" s="32"/>
      <c r="AI26" s="32"/>
      <c r="AJ26" s="32"/>
      <c r="AK26" s="32"/>
      <c r="AL26" s="32"/>
      <c r="AM26" s="32"/>
      <c r="AN26" s="32"/>
      <c r="AO26" s="32"/>
      <c r="AP26" s="32"/>
      <c r="AQ26" s="32"/>
      <c r="AR26" s="32"/>
      <c r="AS26" s="32"/>
      <c r="AT26" s="32"/>
      <c r="AU26" s="32"/>
      <c r="AV26" s="32"/>
      <c r="AW26" s="32"/>
      <c r="AX26" s="32"/>
      <c r="AY26" s="32"/>
      <c r="AZ26" s="32"/>
      <c r="BA26" s="32"/>
      <c r="BC26" s="26" t="str">
        <f aca="false">IF(Milestones!$C25&lt;&gt;""=FALSE(),"",Milestones!$F25)</f>
        <v/>
      </c>
      <c r="BD26" s="26" t="str">
        <f aca="false">IF(Milestones!$C25&lt;&gt;""=FALSE(),"",IF(Milestones!$H25&lt;&gt;"",Milestones!$H25,Milestones!$G25))</f>
        <v/>
      </c>
      <c r="BE26" s="0" t="str">
        <f aca="false">IF(Milestones!$C25&lt;&gt;""=FALSE(),"",Milestones!$J25)</f>
        <v/>
      </c>
      <c r="BF26" s="26" t="str">
        <f aca="false">IF(Milestones!$C25&lt;&gt;""=FALSE(),"",Milestones!$H25)</f>
        <v/>
      </c>
    </row>
    <row r="27" customFormat="false" ht="16.5" hidden="false" customHeight="true" outlineLevel="0" collapsed="false">
      <c r="B27" s="28" t="str">
        <f aca="false">IF(Milestones!$C26="","",Milestones!$B26)</f>
        <v/>
      </c>
      <c r="C27" s="29" t="str">
        <f aca="false">IF(Milestones!$C26="","",Milestones!$C26)</f>
        <v/>
      </c>
      <c r="D27" s="30" t="str">
        <f aca="false">IF(Milestones!$C26="","",Milestones!$J26)</f>
        <v/>
      </c>
      <c r="E27" s="31" t="str">
        <f aca="false">IF(Milestones!$C26="","",Milestones!$I26)</f>
        <v/>
      </c>
      <c r="F27" s="32"/>
      <c r="G27" s="32"/>
      <c r="H27" s="32"/>
      <c r="I27" s="32"/>
      <c r="J27" s="32"/>
      <c r="K27" s="32"/>
      <c r="L27" s="32"/>
      <c r="M27" s="32"/>
      <c r="N27" s="32"/>
      <c r="O27" s="32"/>
      <c r="P27" s="32"/>
      <c r="Q27" s="32"/>
      <c r="R27" s="32"/>
      <c r="S27" s="32"/>
      <c r="T27" s="32"/>
      <c r="U27" s="32"/>
      <c r="V27" s="32"/>
      <c r="W27" s="32"/>
      <c r="X27" s="32"/>
      <c r="Y27" s="32"/>
      <c r="Z27" s="32"/>
      <c r="AA27" s="32"/>
      <c r="AB27" s="32"/>
      <c r="AC27" s="32"/>
      <c r="AD27" s="32"/>
      <c r="AE27" s="32"/>
      <c r="AF27" s="32"/>
      <c r="AG27" s="32"/>
      <c r="AH27" s="32"/>
      <c r="AI27" s="32"/>
      <c r="AJ27" s="32"/>
      <c r="AK27" s="32"/>
      <c r="AL27" s="32"/>
      <c r="AM27" s="32"/>
      <c r="AN27" s="32"/>
      <c r="AO27" s="32"/>
      <c r="AP27" s="32"/>
      <c r="AQ27" s="32"/>
      <c r="AR27" s="32"/>
      <c r="AS27" s="32"/>
      <c r="AT27" s="32"/>
      <c r="AU27" s="32"/>
      <c r="AV27" s="32"/>
      <c r="AW27" s="32"/>
      <c r="AX27" s="32"/>
      <c r="AY27" s="32"/>
      <c r="AZ27" s="32"/>
      <c r="BA27" s="32"/>
      <c r="BC27" s="26" t="str">
        <f aca="false">IF(Milestones!$C26&lt;&gt;""=FALSE(),"",Milestones!$F26)</f>
        <v/>
      </c>
      <c r="BD27" s="26" t="str">
        <f aca="false">IF(Milestones!$C26&lt;&gt;""=FALSE(),"",IF(Milestones!$H26&lt;&gt;"",Milestones!$H26,Milestones!$G26))</f>
        <v/>
      </c>
      <c r="BE27" s="0" t="str">
        <f aca="false">IF(Milestones!$C26&lt;&gt;""=FALSE(),"",Milestones!$J26)</f>
        <v/>
      </c>
      <c r="BF27" s="26" t="str">
        <f aca="false">IF(Milestones!$C26&lt;&gt;""=FALSE(),"",Milestones!$H26)</f>
        <v/>
      </c>
    </row>
    <row r="28" customFormat="false" ht="16.5" hidden="false" customHeight="true" outlineLevel="0" collapsed="false">
      <c r="B28" s="28" t="str">
        <f aca="false">IF(Milestones!$C27="","",Milestones!$B27)</f>
        <v/>
      </c>
      <c r="C28" s="29" t="str">
        <f aca="false">IF(Milestones!$C27="","",Milestones!$C27)</f>
        <v/>
      </c>
      <c r="D28" s="30" t="str">
        <f aca="false">IF(Milestones!$C27="","",Milestones!$J27)</f>
        <v/>
      </c>
      <c r="E28" s="31" t="str">
        <f aca="false">IF(Milestones!$C27="","",Milestones!$I27)</f>
        <v/>
      </c>
      <c r="F28" s="32"/>
      <c r="G28" s="32"/>
      <c r="H28" s="32"/>
      <c r="I28" s="32"/>
      <c r="J28" s="32"/>
      <c r="K28" s="32"/>
      <c r="L28" s="32"/>
      <c r="M28" s="32"/>
      <c r="N28" s="32"/>
      <c r="O28" s="32"/>
      <c r="P28" s="32"/>
      <c r="Q28" s="32"/>
      <c r="R28" s="32"/>
      <c r="S28" s="32"/>
      <c r="T28" s="32"/>
      <c r="U28" s="32"/>
      <c r="V28" s="32"/>
      <c r="W28" s="32"/>
      <c r="X28" s="32"/>
      <c r="Y28" s="32"/>
      <c r="Z28" s="32"/>
      <c r="AA28" s="32"/>
      <c r="AB28" s="32"/>
      <c r="AC28" s="32"/>
      <c r="AD28" s="32"/>
      <c r="AE28" s="32"/>
      <c r="AF28" s="32"/>
      <c r="AG28" s="32"/>
      <c r="AH28" s="32"/>
      <c r="AI28" s="32"/>
      <c r="AJ28" s="32"/>
      <c r="AK28" s="32"/>
      <c r="AL28" s="32"/>
      <c r="AM28" s="32"/>
      <c r="AN28" s="32"/>
      <c r="AO28" s="32"/>
      <c r="AP28" s="32"/>
      <c r="AQ28" s="32"/>
      <c r="AR28" s="32"/>
      <c r="AS28" s="32"/>
      <c r="AT28" s="32"/>
      <c r="AU28" s="32"/>
      <c r="AV28" s="32"/>
      <c r="AW28" s="32"/>
      <c r="AX28" s="32"/>
      <c r="AY28" s="32"/>
      <c r="AZ28" s="32"/>
      <c r="BA28" s="32"/>
      <c r="BC28" s="26" t="str">
        <f aca="false">IF(Milestones!$C27&lt;&gt;""=FALSE(),"",Milestones!$F27)</f>
        <v/>
      </c>
      <c r="BD28" s="26" t="str">
        <f aca="false">IF(Milestones!$C27&lt;&gt;""=FALSE(),"",IF(Milestones!$H27&lt;&gt;"",Milestones!$H27,Milestones!$G27))</f>
        <v/>
      </c>
      <c r="BE28" s="0" t="str">
        <f aca="false">IF(Milestones!$C27&lt;&gt;""=FALSE(),"",Milestones!$J27)</f>
        <v/>
      </c>
      <c r="BF28" s="26" t="str">
        <f aca="false">IF(Milestones!$C27&lt;&gt;""=FALSE(),"",Milestones!$H27)</f>
        <v/>
      </c>
    </row>
    <row r="29" customFormat="false" ht="16.5" hidden="false" customHeight="true" outlineLevel="0" collapsed="false">
      <c r="B29" s="28" t="str">
        <f aca="false">IF(Milestones!$C28="","",Milestones!$B28)</f>
        <v/>
      </c>
      <c r="C29" s="29" t="str">
        <f aca="false">IF(Milestones!$C28="","",Milestones!$C28)</f>
        <v/>
      </c>
      <c r="D29" s="30" t="str">
        <f aca="false">IF(Milestones!$C28="","",Milestones!$J28)</f>
        <v/>
      </c>
      <c r="E29" s="31" t="str">
        <f aca="false">IF(Milestones!$C28="","",Milestones!$I28)</f>
        <v/>
      </c>
      <c r="F29" s="32"/>
      <c r="G29" s="32"/>
      <c r="H29" s="32"/>
      <c r="I29" s="32"/>
      <c r="J29" s="32"/>
      <c r="K29" s="32"/>
      <c r="L29" s="32"/>
      <c r="M29" s="32"/>
      <c r="N29" s="32"/>
      <c r="O29" s="32"/>
      <c r="P29" s="32"/>
      <c r="Q29" s="32"/>
      <c r="R29" s="32"/>
      <c r="S29" s="32"/>
      <c r="T29" s="32"/>
      <c r="U29" s="32"/>
      <c r="V29" s="32"/>
      <c r="W29" s="32"/>
      <c r="X29" s="32"/>
      <c r="Y29" s="32"/>
      <c r="Z29" s="32"/>
      <c r="AA29" s="32"/>
      <c r="AB29" s="32"/>
      <c r="AC29" s="32"/>
      <c r="AD29" s="32"/>
      <c r="AE29" s="32"/>
      <c r="AF29" s="32"/>
      <c r="AG29" s="32"/>
      <c r="AH29" s="32"/>
      <c r="AI29" s="32"/>
      <c r="AJ29" s="32"/>
      <c r="AK29" s="32"/>
      <c r="AL29" s="32"/>
      <c r="AM29" s="32"/>
      <c r="AN29" s="32"/>
      <c r="AO29" s="32"/>
      <c r="AP29" s="32"/>
      <c r="AQ29" s="32"/>
      <c r="AR29" s="32"/>
      <c r="AS29" s="32"/>
      <c r="AT29" s="32"/>
      <c r="AU29" s="32"/>
      <c r="AV29" s="32"/>
      <c r="AW29" s="32"/>
      <c r="AX29" s="32"/>
      <c r="AY29" s="32"/>
      <c r="AZ29" s="32"/>
      <c r="BA29" s="32"/>
      <c r="BC29" s="26" t="str">
        <f aca="false">IF(Milestones!$C28&lt;&gt;""=FALSE(),"",Milestones!$F28)</f>
        <v/>
      </c>
      <c r="BD29" s="26" t="str">
        <f aca="false">IF(Milestones!$C28&lt;&gt;""=FALSE(),"",IF(Milestones!$H28&lt;&gt;"",Milestones!$H28,Milestones!$G28))</f>
        <v/>
      </c>
      <c r="BE29" s="0" t="str">
        <f aca="false">IF(Milestones!$C28&lt;&gt;""=FALSE(),"",Milestones!$J28)</f>
        <v/>
      </c>
      <c r="BF29" s="26" t="str">
        <f aca="false">IF(Milestones!$C28&lt;&gt;""=FALSE(),"",Milestones!$H28)</f>
        <v/>
      </c>
    </row>
    <row r="30" customFormat="false" ht="16.5" hidden="false" customHeight="true" outlineLevel="0" collapsed="false">
      <c r="B30" s="28" t="str">
        <f aca="false">IF(Milestones!$C29="","",Milestones!$B29)</f>
        <v/>
      </c>
      <c r="C30" s="29" t="str">
        <f aca="false">IF(Milestones!$C29="","",Milestones!$C29)</f>
        <v/>
      </c>
      <c r="D30" s="30" t="str">
        <f aca="false">IF(Milestones!$C29="","",Milestones!$J29)</f>
        <v/>
      </c>
      <c r="E30" s="31" t="str">
        <f aca="false">IF(Milestones!$C29="","",Milestones!$I29)</f>
        <v/>
      </c>
      <c r="F30" s="32"/>
      <c r="G30" s="32"/>
      <c r="H30" s="32"/>
      <c r="I30" s="32"/>
      <c r="J30" s="32"/>
      <c r="K30" s="32"/>
      <c r="L30" s="32"/>
      <c r="M30" s="32"/>
      <c r="N30" s="32"/>
      <c r="O30" s="32"/>
      <c r="P30" s="32"/>
      <c r="Q30" s="32"/>
      <c r="R30" s="32"/>
      <c r="S30" s="32"/>
      <c r="T30" s="32"/>
      <c r="U30" s="32"/>
      <c r="V30" s="32"/>
      <c r="W30" s="32"/>
      <c r="X30" s="32"/>
      <c r="Y30" s="32"/>
      <c r="Z30" s="32"/>
      <c r="AA30" s="32"/>
      <c r="AB30" s="32"/>
      <c r="AC30" s="32"/>
      <c r="AD30" s="32"/>
      <c r="AE30" s="32"/>
      <c r="AF30" s="32"/>
      <c r="AG30" s="32"/>
      <c r="AH30" s="32"/>
      <c r="AI30" s="32"/>
      <c r="AJ30" s="32"/>
      <c r="AK30" s="32"/>
      <c r="AL30" s="32"/>
      <c r="AM30" s="32"/>
      <c r="AN30" s="32"/>
      <c r="AO30" s="32"/>
      <c r="AP30" s="32"/>
      <c r="AQ30" s="32"/>
      <c r="AR30" s="32"/>
      <c r="AS30" s="32"/>
      <c r="AT30" s="32"/>
      <c r="AU30" s="32"/>
      <c r="AV30" s="32"/>
      <c r="AW30" s="32"/>
      <c r="AX30" s="32"/>
      <c r="AY30" s="32"/>
      <c r="AZ30" s="32"/>
      <c r="BA30" s="32"/>
      <c r="BC30" s="26" t="str">
        <f aca="false">IF(Milestones!$C29&lt;&gt;""=FALSE(),"",Milestones!$F29)</f>
        <v/>
      </c>
      <c r="BD30" s="26" t="str">
        <f aca="false">IF(Milestones!$C29&lt;&gt;""=FALSE(),"",IF(Milestones!$H29&lt;&gt;"",Milestones!$H29,Milestones!$G29))</f>
        <v/>
      </c>
      <c r="BE30" s="0" t="str">
        <f aca="false">IF(Milestones!$C29&lt;&gt;""=FALSE(),"",Milestones!$J29)</f>
        <v/>
      </c>
      <c r="BF30" s="26" t="str">
        <f aca="false">IF(Milestones!$C29&lt;&gt;""=FALSE(),"",Milestones!$H29)</f>
        <v/>
      </c>
    </row>
    <row r="31" customFormat="false" ht="16.5" hidden="false" customHeight="true" outlineLevel="0" collapsed="false">
      <c r="B31" s="28" t="str">
        <f aca="false">IF(Milestones!$C30="","",Milestones!$B30)</f>
        <v/>
      </c>
      <c r="C31" s="29" t="str">
        <f aca="false">IF(Milestones!$C30="","",Milestones!$C30)</f>
        <v/>
      </c>
      <c r="D31" s="30" t="str">
        <f aca="false">IF(Milestones!$C30="","",Milestones!$J30)</f>
        <v/>
      </c>
      <c r="E31" s="31" t="str">
        <f aca="false">IF(Milestones!$C30="","",Milestones!$I30)</f>
        <v/>
      </c>
      <c r="F31" s="32"/>
      <c r="G31" s="32"/>
      <c r="H31" s="32"/>
      <c r="I31" s="32"/>
      <c r="J31" s="32"/>
      <c r="K31" s="32"/>
      <c r="L31" s="32"/>
      <c r="M31" s="32"/>
      <c r="N31" s="32"/>
      <c r="O31" s="32"/>
      <c r="P31" s="32"/>
      <c r="Q31" s="32"/>
      <c r="R31" s="32"/>
      <c r="S31" s="32"/>
      <c r="T31" s="32"/>
      <c r="U31" s="32"/>
      <c r="V31" s="32"/>
      <c r="W31" s="32"/>
      <c r="X31" s="32"/>
      <c r="Y31" s="32"/>
      <c r="Z31" s="32"/>
      <c r="AA31" s="32"/>
      <c r="AB31" s="32"/>
      <c r="AC31" s="32"/>
      <c r="AD31" s="32"/>
      <c r="AE31" s="32"/>
      <c r="AF31" s="32"/>
      <c r="AG31" s="32"/>
      <c r="AH31" s="32"/>
      <c r="AI31" s="32"/>
      <c r="AJ31" s="32"/>
      <c r="AK31" s="32"/>
      <c r="AL31" s="32"/>
      <c r="AM31" s="32"/>
      <c r="AN31" s="32"/>
      <c r="AO31" s="32"/>
      <c r="AP31" s="32"/>
      <c r="AQ31" s="32"/>
      <c r="AR31" s="32"/>
      <c r="AS31" s="32"/>
      <c r="AT31" s="32"/>
      <c r="AU31" s="32"/>
      <c r="AV31" s="32"/>
      <c r="AW31" s="32"/>
      <c r="AX31" s="32"/>
      <c r="AY31" s="32"/>
      <c r="AZ31" s="32"/>
      <c r="BA31" s="32"/>
      <c r="BC31" s="26" t="str">
        <f aca="false">IF(Milestones!$C30&lt;&gt;""=FALSE(),"",Milestones!$F30)</f>
        <v/>
      </c>
      <c r="BD31" s="26" t="str">
        <f aca="false">IF(Milestones!$C30&lt;&gt;""=FALSE(),"",IF(Milestones!$H30&lt;&gt;"",Milestones!$H30,Milestones!$G30))</f>
        <v/>
      </c>
      <c r="BE31" s="0" t="str">
        <f aca="false">IF(Milestones!$C30&lt;&gt;""=FALSE(),"",Milestones!$J30)</f>
        <v/>
      </c>
      <c r="BF31" s="26" t="str">
        <f aca="false">IF(Milestones!$C30&lt;&gt;""=FALSE(),"",Milestones!$H30)</f>
        <v/>
      </c>
    </row>
    <row r="32" customFormat="false" ht="16.5" hidden="false" customHeight="true" outlineLevel="0" collapsed="false">
      <c r="B32" s="28" t="str">
        <f aca="false">IF(Milestones!$C31="","",Milestones!$B31)</f>
        <v/>
      </c>
      <c r="C32" s="29" t="str">
        <f aca="false">IF(Milestones!$C31="","",Milestones!$C31)</f>
        <v/>
      </c>
      <c r="D32" s="30" t="str">
        <f aca="false">IF(Milestones!$C31="","",Milestones!$J31)</f>
        <v/>
      </c>
      <c r="E32" s="31" t="str">
        <f aca="false">IF(Milestones!$C31="","",Milestones!$I31)</f>
        <v/>
      </c>
      <c r="F32" s="32"/>
      <c r="G32" s="32"/>
      <c r="H32" s="32"/>
      <c r="I32" s="32"/>
      <c r="J32" s="32"/>
      <c r="K32" s="32"/>
      <c r="L32" s="32"/>
      <c r="M32" s="32"/>
      <c r="N32" s="32"/>
      <c r="O32" s="32"/>
      <c r="P32" s="32"/>
      <c r="Q32" s="32"/>
      <c r="R32" s="32"/>
      <c r="S32" s="32"/>
      <c r="T32" s="32"/>
      <c r="U32" s="32"/>
      <c r="V32" s="32"/>
      <c r="W32" s="32"/>
      <c r="X32" s="32"/>
      <c r="Y32" s="32"/>
      <c r="Z32" s="32"/>
      <c r="AA32" s="32"/>
      <c r="AB32" s="32"/>
      <c r="AC32" s="32"/>
      <c r="AD32" s="32"/>
      <c r="AE32" s="32"/>
      <c r="AF32" s="32"/>
      <c r="AG32" s="32"/>
      <c r="AH32" s="32"/>
      <c r="AI32" s="32"/>
      <c r="AJ32" s="32"/>
      <c r="AK32" s="32"/>
      <c r="AL32" s="32"/>
      <c r="AM32" s="32"/>
      <c r="AN32" s="32"/>
      <c r="AO32" s="32"/>
      <c r="AP32" s="32"/>
      <c r="AQ32" s="32"/>
      <c r="AR32" s="32"/>
      <c r="AS32" s="32"/>
      <c r="AT32" s="32"/>
      <c r="AU32" s="32"/>
      <c r="AV32" s="32"/>
      <c r="AW32" s="32"/>
      <c r="AX32" s="32"/>
      <c r="AY32" s="32"/>
      <c r="AZ32" s="32"/>
      <c r="BA32" s="32"/>
      <c r="BC32" s="26" t="str">
        <f aca="false">IF(Milestones!$C31&lt;&gt;""=FALSE(),"",Milestones!$F31)</f>
        <v/>
      </c>
      <c r="BD32" s="26" t="str">
        <f aca="false">IF(Milestones!$C31&lt;&gt;""=FALSE(),"",IF(Milestones!$H31&lt;&gt;"",Milestones!$H31,Milestones!$G31))</f>
        <v/>
      </c>
      <c r="BE32" s="0" t="str">
        <f aca="false">IF(Milestones!$C31&lt;&gt;""=FALSE(),"",Milestones!$J31)</f>
        <v/>
      </c>
      <c r="BF32" s="26" t="str">
        <f aca="false">IF(Milestones!$C31&lt;&gt;""=FALSE(),"",Milestones!$H31)</f>
        <v/>
      </c>
    </row>
    <row r="33" customFormat="false" ht="16.5" hidden="false" customHeight="true" outlineLevel="0" collapsed="false">
      <c r="B33" s="28" t="str">
        <f aca="false">IF(Milestones!$C32="","",Milestones!$B32)</f>
        <v/>
      </c>
      <c r="C33" s="29" t="str">
        <f aca="false">IF(Milestones!$C32="","",Milestones!$C32)</f>
        <v/>
      </c>
      <c r="D33" s="30" t="str">
        <f aca="false">IF(Milestones!$C32="","",Milestones!$J32)</f>
        <v/>
      </c>
      <c r="E33" s="31" t="str">
        <f aca="false">IF(Milestones!$C32="","",Milestones!$I32)</f>
        <v/>
      </c>
      <c r="F33" s="32"/>
      <c r="G33" s="32"/>
      <c r="H33" s="32"/>
      <c r="I33" s="32"/>
      <c r="J33" s="32"/>
      <c r="K33" s="32"/>
      <c r="L33" s="32"/>
      <c r="M33" s="32"/>
      <c r="N33" s="32"/>
      <c r="O33" s="32"/>
      <c r="P33" s="32"/>
      <c r="Q33" s="32"/>
      <c r="R33" s="32"/>
      <c r="S33" s="32"/>
      <c r="T33" s="32"/>
      <c r="U33" s="32"/>
      <c r="V33" s="32"/>
      <c r="W33" s="32"/>
      <c r="X33" s="32"/>
      <c r="Y33" s="32"/>
      <c r="Z33" s="32"/>
      <c r="AA33" s="32"/>
      <c r="AB33" s="32"/>
      <c r="AC33" s="32"/>
      <c r="AD33" s="32"/>
      <c r="AE33" s="32"/>
      <c r="AF33" s="32"/>
      <c r="AG33" s="32"/>
      <c r="AH33" s="32"/>
      <c r="AI33" s="32"/>
      <c r="AJ33" s="32"/>
      <c r="AK33" s="32"/>
      <c r="AL33" s="32"/>
      <c r="AM33" s="32"/>
      <c r="AN33" s="32"/>
      <c r="AO33" s="32"/>
      <c r="AP33" s="32"/>
      <c r="AQ33" s="32"/>
      <c r="AR33" s="32"/>
      <c r="AS33" s="32"/>
      <c r="AT33" s="32"/>
      <c r="AU33" s="32"/>
      <c r="AV33" s="32"/>
      <c r="AW33" s="32"/>
      <c r="AX33" s="32"/>
      <c r="AY33" s="32"/>
      <c r="AZ33" s="32"/>
      <c r="BA33" s="32"/>
      <c r="BC33" s="26" t="str">
        <f aca="false">IF(Milestones!$C32&lt;&gt;""=FALSE(),"",Milestones!$F32)</f>
        <v/>
      </c>
      <c r="BD33" s="26" t="str">
        <f aca="false">IF(Milestones!$C32&lt;&gt;""=FALSE(),"",IF(Milestones!$H32&lt;&gt;"",Milestones!$H32,Milestones!$G32))</f>
        <v/>
      </c>
      <c r="BE33" s="0" t="str">
        <f aca="false">IF(Milestones!$C32&lt;&gt;""=FALSE(),"",Milestones!$J32)</f>
        <v/>
      </c>
      <c r="BF33" s="26" t="str">
        <f aca="false">IF(Milestones!$C32&lt;&gt;""=FALSE(),"",Milestones!$H32)</f>
        <v/>
      </c>
    </row>
    <row r="35" customFormat="false" ht="21.75" hidden="false" customHeight="true" outlineLevel="0" collapsed="false">
      <c r="B35" s="4" t="s">
        <v>101</v>
      </c>
      <c r="C35" s="4"/>
      <c r="D35" s="4"/>
      <c r="E35" s="4"/>
      <c r="F35" s="4"/>
      <c r="G35" s="4"/>
      <c r="H35" s="4"/>
      <c r="I35" s="4"/>
      <c r="J35" s="4"/>
      <c r="K35" s="4"/>
      <c r="L35" s="4"/>
      <c r="M35" s="4"/>
      <c r="N35" s="4"/>
      <c r="O35" s="4"/>
      <c r="P35" s="4"/>
      <c r="Q35" s="4"/>
      <c r="R35" s="4"/>
      <c r="S35" s="4"/>
      <c r="T35" s="4"/>
      <c r="U35" s="4"/>
      <c r="V35" s="4"/>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row>
    <row r="36" customFormat="false" ht="18" hidden="false" customHeight="true" outlineLevel="0" collapsed="false">
      <c r="B36" s="37"/>
      <c r="C36" s="34" t="s">
        <v>112</v>
      </c>
      <c r="D36" s="35" t="s">
        <v>113</v>
      </c>
      <c r="E36" s="35"/>
      <c r="F36" s="35"/>
      <c r="G36" s="35"/>
      <c r="H36" s="35"/>
      <c r="I36" s="35"/>
      <c r="J36" s="35"/>
      <c r="K36" s="35"/>
      <c r="L36" s="35"/>
      <c r="M36" s="35"/>
      <c r="N36" s="35"/>
      <c r="O36" s="35"/>
      <c r="P36" s="35"/>
      <c r="Q36" s="35"/>
      <c r="R36" s="35"/>
      <c r="S36" s="35"/>
      <c r="T36" s="35"/>
      <c r="U36" s="35"/>
      <c r="V36" s="35"/>
      <c r="W36" s="35"/>
      <c r="X36" s="35"/>
      <c r="Y36" s="35"/>
      <c r="Z36" s="35"/>
      <c r="AA36" s="35"/>
      <c r="AB36" s="35"/>
      <c r="AC36" s="35"/>
      <c r="AD36" s="35"/>
      <c r="AE36" s="35"/>
      <c r="AF36" s="35"/>
      <c r="AG36" s="35"/>
      <c r="AH36" s="35"/>
      <c r="AI36" s="35"/>
      <c r="AJ36" s="35"/>
      <c r="AK36" s="35"/>
      <c r="AL36" s="35"/>
      <c r="AM36" s="35"/>
      <c r="AN36" s="35"/>
      <c r="AO36" s="35"/>
      <c r="AP36" s="35"/>
      <c r="AQ36" s="35"/>
      <c r="AR36" s="35"/>
      <c r="AS36" s="35"/>
      <c r="AT36" s="35"/>
      <c r="AU36" s="35"/>
      <c r="AV36" s="35"/>
      <c r="AW36" s="35"/>
      <c r="AX36" s="35"/>
      <c r="AY36" s="35"/>
      <c r="AZ36" s="35"/>
      <c r="BA36" s="35"/>
    </row>
    <row r="37" customFormat="false" ht="18" hidden="false" customHeight="true" outlineLevel="0" collapsed="false">
      <c r="B37" s="40"/>
      <c r="C37" s="34" t="s">
        <v>114</v>
      </c>
      <c r="D37" s="35" t="s">
        <v>115</v>
      </c>
      <c r="E37" s="35"/>
      <c r="F37" s="35"/>
      <c r="G37" s="35"/>
      <c r="H37" s="35"/>
      <c r="I37" s="35"/>
      <c r="J37" s="35"/>
      <c r="K37" s="35"/>
      <c r="L37" s="35"/>
      <c r="M37" s="35"/>
      <c r="N37" s="35"/>
      <c r="O37" s="35"/>
      <c r="P37" s="35"/>
      <c r="Q37" s="35"/>
      <c r="R37" s="35"/>
      <c r="S37" s="35"/>
      <c r="T37" s="35"/>
      <c r="U37" s="35"/>
      <c r="V37" s="35"/>
      <c r="W37" s="35"/>
      <c r="X37" s="35"/>
      <c r="Y37" s="35"/>
      <c r="Z37" s="35"/>
      <c r="AA37" s="35"/>
      <c r="AB37" s="35"/>
      <c r="AC37" s="35"/>
      <c r="AD37" s="35"/>
      <c r="AE37" s="35"/>
      <c r="AF37" s="35"/>
      <c r="AG37" s="35"/>
      <c r="AH37" s="35"/>
      <c r="AI37" s="35"/>
      <c r="AJ37" s="35"/>
      <c r="AK37" s="35"/>
      <c r="AL37" s="35"/>
      <c r="AM37" s="35"/>
      <c r="AN37" s="35"/>
      <c r="AO37" s="35"/>
      <c r="AP37" s="35"/>
      <c r="AQ37" s="35"/>
      <c r="AR37" s="35"/>
      <c r="AS37" s="35"/>
      <c r="AT37" s="35"/>
      <c r="AU37" s="35"/>
      <c r="AV37" s="35"/>
      <c r="AW37" s="35"/>
      <c r="AX37" s="35"/>
      <c r="AY37" s="35"/>
      <c r="AZ37" s="35"/>
      <c r="BA37" s="35"/>
    </row>
    <row r="38" customFormat="false" ht="18" hidden="false" customHeight="true" outlineLevel="0" collapsed="false">
      <c r="B38" s="41"/>
      <c r="C38" s="34" t="s">
        <v>107</v>
      </c>
      <c r="D38" s="35" t="s">
        <v>116</v>
      </c>
      <c r="E38" s="35"/>
      <c r="F38" s="35"/>
      <c r="G38" s="35"/>
      <c r="H38" s="35"/>
      <c r="I38" s="35"/>
      <c r="J38" s="35"/>
      <c r="K38" s="35"/>
      <c r="L38" s="35"/>
      <c r="M38" s="35"/>
      <c r="N38" s="35"/>
      <c r="O38" s="35"/>
      <c r="P38" s="35"/>
      <c r="Q38" s="35"/>
      <c r="R38" s="35"/>
      <c r="S38" s="35"/>
      <c r="T38" s="35"/>
      <c r="U38" s="35"/>
      <c r="V38" s="35"/>
      <c r="W38" s="35"/>
      <c r="X38" s="35"/>
      <c r="Y38" s="35"/>
      <c r="Z38" s="35"/>
      <c r="AA38" s="35"/>
      <c r="AB38" s="35"/>
      <c r="AC38" s="35"/>
      <c r="AD38" s="35"/>
      <c r="AE38" s="35"/>
      <c r="AF38" s="35"/>
      <c r="AG38" s="35"/>
      <c r="AH38" s="35"/>
      <c r="AI38" s="35"/>
      <c r="AJ38" s="35"/>
      <c r="AK38" s="35"/>
      <c r="AL38" s="35"/>
      <c r="AM38" s="35"/>
      <c r="AN38" s="35"/>
      <c r="AO38" s="35"/>
      <c r="AP38" s="35"/>
      <c r="AQ38" s="35"/>
      <c r="AR38" s="35"/>
      <c r="AS38" s="35"/>
      <c r="AT38" s="35"/>
      <c r="AU38" s="35"/>
      <c r="AV38" s="35"/>
      <c r="AW38" s="35"/>
      <c r="AX38" s="35"/>
      <c r="AY38" s="35"/>
      <c r="AZ38" s="35"/>
      <c r="BA38" s="35"/>
    </row>
    <row r="39" customFormat="false" ht="18" hidden="false" customHeight="true" outlineLevel="0" collapsed="false">
      <c r="B39" s="39"/>
      <c r="C39" s="34" t="s">
        <v>9</v>
      </c>
      <c r="D39" s="35" t="s">
        <v>109</v>
      </c>
      <c r="E39" s="35"/>
      <c r="F39" s="35"/>
      <c r="G39" s="35"/>
      <c r="H39" s="35"/>
      <c r="I39" s="35"/>
      <c r="J39" s="35"/>
      <c r="K39" s="35"/>
      <c r="L39" s="35"/>
      <c r="M39" s="35"/>
      <c r="N39" s="35"/>
      <c r="O39" s="35"/>
      <c r="P39" s="35"/>
      <c r="Q39" s="35"/>
      <c r="R39" s="35"/>
      <c r="S39" s="35"/>
      <c r="T39" s="35"/>
      <c r="U39" s="35"/>
      <c r="V39" s="35"/>
      <c r="W39" s="35"/>
      <c r="X39" s="35"/>
      <c r="Y39" s="35"/>
      <c r="Z39" s="35"/>
      <c r="AA39" s="35"/>
      <c r="AB39" s="35"/>
      <c r="AC39" s="35"/>
      <c r="AD39" s="35"/>
      <c r="AE39" s="35"/>
      <c r="AF39" s="35"/>
      <c r="AG39" s="35"/>
      <c r="AH39" s="35"/>
      <c r="AI39" s="35"/>
      <c r="AJ39" s="35"/>
      <c r="AK39" s="35"/>
      <c r="AL39" s="35"/>
      <c r="AM39" s="35"/>
      <c r="AN39" s="35"/>
      <c r="AO39" s="35"/>
      <c r="AP39" s="35"/>
      <c r="AQ39" s="35"/>
      <c r="AR39" s="35"/>
      <c r="AS39" s="35"/>
      <c r="AT39" s="35"/>
      <c r="AU39" s="35"/>
      <c r="AV39" s="35"/>
      <c r="AW39" s="35"/>
      <c r="AX39" s="35"/>
      <c r="AY39" s="35"/>
      <c r="AZ39" s="35"/>
      <c r="BA39" s="35"/>
    </row>
    <row r="41" customFormat="false" ht="18" hidden="false" customHeight="true" outlineLevel="0" collapsed="false">
      <c r="B41" s="12" t="s">
        <v>40</v>
      </c>
      <c r="C41" s="12"/>
      <c r="D41" s="12"/>
      <c r="E41" s="12"/>
      <c r="F41" s="12"/>
      <c r="G41" s="12"/>
      <c r="H41" s="12"/>
      <c r="I41" s="12"/>
      <c r="J41" s="12"/>
      <c r="K41" s="12"/>
      <c r="L41" s="12"/>
      <c r="M41" s="12"/>
      <c r="N41" s="12"/>
      <c r="O41" s="12"/>
      <c r="P41" s="12"/>
      <c r="Q41" s="12"/>
      <c r="R41" s="12"/>
      <c r="S41" s="12"/>
      <c r="T41" s="12"/>
      <c r="U41" s="12"/>
      <c r="V41" s="12"/>
      <c r="W41" s="12"/>
      <c r="X41" s="12"/>
      <c r="Y41" s="12"/>
      <c r="Z41" s="12"/>
      <c r="AA41" s="12"/>
      <c r="AB41" s="12"/>
      <c r="AC41" s="12"/>
      <c r="AD41" s="12"/>
      <c r="AE41" s="12"/>
      <c r="AF41" s="12"/>
      <c r="AG41" s="12"/>
      <c r="AH41" s="12"/>
      <c r="AI41" s="12"/>
      <c r="AJ41" s="12"/>
      <c r="AK41" s="12"/>
      <c r="AL41" s="12"/>
      <c r="AM41" s="12"/>
      <c r="AN41" s="12"/>
      <c r="AO41" s="12"/>
      <c r="AP41" s="12"/>
      <c r="AQ41" s="12"/>
      <c r="AR41" s="12"/>
      <c r="AS41" s="12"/>
      <c r="AT41" s="12"/>
      <c r="AU41" s="12"/>
      <c r="AV41" s="12"/>
      <c r="AW41" s="12"/>
      <c r="AX41" s="12"/>
      <c r="AY41" s="12"/>
      <c r="AZ41" s="12"/>
      <c r="BA41" s="12"/>
    </row>
  </sheetData>
  <sheetProtection sheet="true" formatCells="false" formatColumns="false" formatRows="false" sort="false" autoFilter="false"/>
  <mergeCells count="11">
    <mergeCell ref="B1:AZ1"/>
    <mergeCell ref="B2:AZ2"/>
    <mergeCell ref="B3:AZ3"/>
    <mergeCell ref="B4:AZ4"/>
    <mergeCell ref="B5:BA5"/>
    <mergeCell ref="B35:BA35"/>
    <mergeCell ref="D36:BA36"/>
    <mergeCell ref="D37:BA37"/>
    <mergeCell ref="D38:BA38"/>
    <mergeCell ref="D39:BA39"/>
    <mergeCell ref="B41:BA41"/>
  </mergeCells>
  <conditionalFormatting sqref="B3:AZ3">
    <cfRule type="expression" priority="2" aboveAverage="0" equalAverage="0" bottom="0" percent="0" rank="0" text="" dxfId="0">
      <formula>LEN($B$3)&gt;0</formula>
    </cfRule>
  </conditionalFormatting>
  <conditionalFormatting sqref="F8:BA33">
    <cfRule type="expression" priority="3" aboveAverage="0" equalAverage="0" bottom="0" percent="0" rank="0" text="" dxfId="7">
      <formula>AND($BE8="Achieved",AND($BD8&lt;&gt;"",F$6&lt;&gt;"",EDATE(F$6,1)&gt;IF(ROW()=8,$BD$6,IF($BD7="",$BD$6,$BD7)),F$6&lt;=$BD8))</formula>
    </cfRule>
    <cfRule type="expression" priority="4" aboveAverage="0" equalAverage="0" bottom="0" percent="0" rank="0" text="" dxfId="10">
      <formula>AND(OR($BE8="Late",$BE8="At risk"),AND($BD8&lt;&gt;"",F$6&lt;&gt;"",EDATE(F$6,1)&gt;IF(ROW()=8,$BD$6,IF($BD7="",$BD$6,$BD7)),F$6&lt;=$BD8))</formula>
    </cfRule>
    <cfRule type="expression" priority="5" aboveAverage="0" equalAverage="0" bottom="0" percent="0" rank="0" text="" dxfId="11">
      <formula>AND($BE8&lt;&gt;"",AND($BD8&lt;&gt;"",F$6&lt;&gt;"",EDATE(F$6,1)&gt;IF(ROW()=8,$BD$6,IF($BD7="",$BD$6,$BD7)),F$6&lt;=$BD8))</formula>
    </cfRule>
    <cfRule type="expression" priority="6" aboveAverage="0" equalAverage="0" bottom="0" percent="0" rank="0" text="" dxfId="9">
      <formula>AND($BC$6&lt;&gt;"",F$6&lt;&gt;"",F$6&lt;=$BC$6,EDATE(F$6,1)&gt;$BC$6)</formula>
    </cfRule>
  </conditionalFormatting>
  <hyperlinks>
    <hyperlink ref="B41" r:id="rId1" display="Visit mastt.com"/>
  </hyperlinks>
  <printOptions headings="false" gridLines="false" gridLinesSet="true" horizontalCentered="false" verticalCentered="false"/>
  <pageMargins left="0.3" right="0.3" top="0.4" bottom="0.4" header="0.511811023622047" footer="0.15"/>
  <pageSetup paperSize="8" scale="100" fitToWidth="1" fitToHeight="0" pageOrder="downThenOver" orientation="landscape" blackAndWhite="false" draft="false" cellComments="none" horizontalDpi="300" verticalDpi="300" copies="1"/>
  <headerFooter differentFirst="false" differentOddEven="false">
    <oddHeader/>
    <oddFooter>&amp;R&amp;9 &amp;K3480bcVisit mastt.com</oddFooter>
  </headerFooter>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B1:L26"/>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2.2"/>
    <col collapsed="false" customWidth="true" hidden="false" outlineLevel="0" max="12" min="2" style="0" width="12.8"/>
    <col collapsed="false" customWidth="true" hidden="false" outlineLevel="0" max="13" min="13" style="0" width="2.2"/>
  </cols>
  <sheetData>
    <row r="1" customFormat="false" ht="33.75" hidden="false" customHeight="true" outlineLevel="0" collapsed="false">
      <c r="B1" s="1" t="s">
        <v>0</v>
      </c>
      <c r="C1" s="1"/>
      <c r="D1" s="1"/>
      <c r="E1" s="1"/>
      <c r="F1" s="1"/>
      <c r="G1" s="1"/>
      <c r="H1" s="1"/>
      <c r="I1" s="1"/>
      <c r="J1" s="1"/>
      <c r="K1" s="1"/>
    </row>
    <row r="2" customFormat="false" ht="4.5" hidden="false" customHeight="true" outlineLevel="0" collapsed="false">
      <c r="B2" s="2"/>
      <c r="C2" s="2"/>
      <c r="D2" s="2"/>
      <c r="E2" s="2"/>
      <c r="F2" s="2"/>
      <c r="G2" s="2"/>
      <c r="H2" s="2"/>
      <c r="I2" s="2"/>
      <c r="J2" s="2"/>
      <c r="K2" s="2"/>
    </row>
    <row r="3" customFormat="false" ht="16.5" hidden="false" customHeight="true" outlineLevel="0" collapsed="false">
      <c r="B3" s="13" t="str">
        <f aca="false">IF(Milestones!$C$7&lt;&gt;"Business case approved","","EXAMPLE CONTENT - 18 worked milestones, 10 achieved and 9 that moved. Clear the example rows and this banner goes.")</f>
        <v>EXAMPLE CONTENT - 18 worked milestones, 10 achieved and 9 that moved. Clear the example rows and this banner goes.</v>
      </c>
      <c r="C3" s="13"/>
      <c r="D3" s="13"/>
      <c r="E3" s="13"/>
      <c r="F3" s="13"/>
      <c r="G3" s="13"/>
      <c r="H3" s="13"/>
      <c r="I3" s="13"/>
      <c r="J3" s="13"/>
      <c r="K3" s="13"/>
    </row>
    <row r="4" customFormat="false" ht="25.5" hidden="false" customHeight="true" outlineLevel="0" collapsed="false">
      <c r="B4" s="3" t="s">
        <v>117</v>
      </c>
      <c r="C4" s="3"/>
      <c r="D4" s="3"/>
      <c r="E4" s="3"/>
      <c r="F4" s="3"/>
      <c r="G4" s="3"/>
      <c r="H4" s="3"/>
      <c r="I4" s="3"/>
      <c r="J4" s="3"/>
      <c r="K4" s="3"/>
    </row>
    <row r="6" customFormat="false" ht="33.75" hidden="false" customHeight="true" outlineLevel="0" collapsed="false">
      <c r="B6" s="42" t="str">
        <f aca="false">IF(COUNTIF(Milestones!$C$7:$C$32,"?*")=0,"● No milestones yet - add rows on the Milestones sheet",IF(COUNTIF(Milestones!$J$7:$J$32,"Late")&gt;0,"▲ "&amp;COUNTIF(Milestones!$J$7:$J$32,"Late")&amp;" milestone"&amp;IF(COUNTIF(Milestones!$J$7:$J$32,"Late")=1,"","s")&amp;" behind the report date, and "&amp;COUNTIF(Milestones!$J$7:$J$32,"At risk")&amp;" at risk",IF(COUNTIF(Milestones!$J$7:$J$32,"At risk")&gt;0,"● "&amp;COUNTIF(Milestones!$J$7:$J$32,"At risk")&amp;" milestone"&amp;IF(COUNTIF(Milestones!$J$7:$J$32,"At risk")=1,"","s")&amp;" forecast later than the baseline, none behind the report date","✓ Every milestone is on or ahead of its baseline")))</f>
        <v>▲ 1 milestone behind the report date, and 4 at risk</v>
      </c>
      <c r="C6" s="42"/>
      <c r="D6" s="42"/>
      <c r="E6" s="42"/>
      <c r="F6" s="42"/>
      <c r="G6" s="42"/>
      <c r="H6" s="42"/>
      <c r="I6" s="42"/>
      <c r="J6" s="42"/>
      <c r="K6" s="42"/>
      <c r="L6" s="42"/>
    </row>
    <row r="8" customFormat="false" ht="12.75" hidden="false" customHeight="true" outlineLevel="0" collapsed="false">
      <c r="B8" s="43" t="s">
        <v>118</v>
      </c>
      <c r="C8" s="43"/>
      <c r="E8" s="43" t="s">
        <v>119</v>
      </c>
      <c r="F8" s="43"/>
      <c r="H8" s="43" t="s">
        <v>120</v>
      </c>
      <c r="I8" s="43"/>
      <c r="K8" s="43" t="s">
        <v>121</v>
      </c>
      <c r="L8" s="43"/>
    </row>
    <row r="9" customFormat="false" ht="30" hidden="false" customHeight="true" outlineLevel="0" collapsed="false">
      <c r="B9" s="44" t="n">
        <f aca="false">COUNTIF(Milestones!$C$7:$C$32,"?*")</f>
        <v>18</v>
      </c>
      <c r="C9" s="44"/>
      <c r="E9" s="44" t="n">
        <f aca="false">COUNTIF(Milestones!$J$7:$J$32,"Achieved")</f>
        <v>10</v>
      </c>
      <c r="F9" s="44"/>
      <c r="H9" s="44" t="n">
        <f aca="false">COUNTIFS(Milestones!$I$7:$I$32,"&gt;0")</f>
        <v>9</v>
      </c>
      <c r="I9" s="44"/>
      <c r="K9" s="44" t="n">
        <f aca="false">IF(COUNTIF(Milestones!$C$7:$C$32,"?*")=0,0,MAX(0,MAX(Milestones!$I$7:$I$32)))</f>
        <v>62</v>
      </c>
      <c r="L9" s="44"/>
    </row>
    <row r="10" customFormat="false" ht="25.5" hidden="false" customHeight="true" outlineLevel="0" collapsed="false">
      <c r="B10" s="45" t="s">
        <v>122</v>
      </c>
      <c r="C10" s="45"/>
      <c r="E10" s="45" t="str">
        <f aca="false">IF(COUNTIF(Milestones!$C$7:$C$32,"?*")=0,"",TEXT(COUNTIF(Milestones!$J$7:$J$32,"Achieved")/COUNTIF(Milestones!$C$7:$C$32,"?*"),"0%")&amp;" of the milestones")</f>
        <v>56% of the milestones</v>
      </c>
      <c r="F10" s="45"/>
      <c r="H10" s="45" t="s">
        <v>123</v>
      </c>
      <c r="I10" s="45"/>
      <c r="K10" s="45" t="str">
        <f aca="false">IF(IF(COUNTIF(Milestones!$C$7:$C$32,"?*")=0,0,MAX(0,MAX(Milestones!$I$7:$I$32)))=0,"Nothing has moved","days, on "&amp;INDEX(Milestones!$C$7:$C$32,MATCH(MAX(Milestones!$I$7:$I$32),Milestones!$I$7:$I$32,0)))</f>
        <v>days, on Mechanical and electrical rough-in complete</v>
      </c>
      <c r="L10" s="45"/>
    </row>
    <row r="12" customFormat="false" ht="21.75" hidden="false" customHeight="true" outlineLevel="0" collapsed="false">
      <c r="B12" s="4" t="s">
        <v>124</v>
      </c>
      <c r="C12" s="4"/>
      <c r="D12" s="4"/>
      <c r="E12" s="4"/>
      <c r="F12" s="4"/>
      <c r="G12" s="4"/>
      <c r="H12" s="4"/>
      <c r="I12" s="4"/>
      <c r="J12" s="4"/>
      <c r="K12" s="4"/>
      <c r="L12" s="4"/>
    </row>
    <row r="13" customFormat="false" ht="16.5" hidden="false" customHeight="true" outlineLevel="0" collapsed="false">
      <c r="B13" s="35" t="s">
        <v>103</v>
      </c>
      <c r="C13" s="35"/>
      <c r="D13" s="46" t="n">
        <f aca="false">COUNTIF(Milestones!$J$7:$J$32,"Achieved")</f>
        <v>10</v>
      </c>
      <c r="E13" s="47" t="str">
        <f aca="false">IF(MAX($D$13:$D$17)=0,"",IF($D13=0,"",REPT("█",MAX(1,ROUND($D13/MAX($D$13:$D$17)*24,0)))))</f>
        <v>████████████████████████</v>
      </c>
      <c r="F13" s="47"/>
      <c r="G13" s="47"/>
      <c r="H13" s="47"/>
      <c r="I13" s="47"/>
      <c r="J13" s="47"/>
      <c r="K13" s="47"/>
      <c r="L13" s="47"/>
    </row>
    <row r="14" customFormat="false" ht="16.5" hidden="false" customHeight="true" outlineLevel="0" collapsed="false">
      <c r="B14" s="35" t="s">
        <v>105</v>
      </c>
      <c r="C14" s="35"/>
      <c r="D14" s="46" t="n">
        <f aca="false">COUNTIF(Milestones!$J$7:$J$32,"On track")</f>
        <v>3</v>
      </c>
      <c r="E14" s="47" t="str">
        <f aca="false">IF(MAX($D$13:$D$17)=0,"",IF($D14=0,"",REPT("█",MAX(1,ROUND($D14/MAX($D$13:$D$17)*24,0)))))</f>
        <v>███████</v>
      </c>
      <c r="F14" s="47"/>
      <c r="G14" s="47"/>
      <c r="H14" s="47"/>
      <c r="I14" s="47"/>
      <c r="J14" s="47"/>
      <c r="K14" s="47"/>
      <c r="L14" s="47"/>
    </row>
    <row r="15" customFormat="false" ht="16.5" hidden="false" customHeight="true" outlineLevel="0" collapsed="false">
      <c r="B15" s="35" t="s">
        <v>125</v>
      </c>
      <c r="C15" s="35"/>
      <c r="D15" s="46" t="n">
        <f aca="false">COUNTIF(Milestones!$J$7:$J$32,"At risk")</f>
        <v>4</v>
      </c>
      <c r="E15" s="47" t="str">
        <f aca="false">IF(MAX($D$13:$D$17)=0,"",IF($D15=0,"",REPT("█",MAX(1,ROUND($D15/MAX($D$13:$D$17)*24,0)))))</f>
        <v>██████████</v>
      </c>
      <c r="F15" s="47"/>
      <c r="G15" s="47"/>
      <c r="H15" s="47"/>
      <c r="I15" s="47"/>
      <c r="J15" s="47"/>
      <c r="K15" s="47"/>
      <c r="L15" s="47"/>
    </row>
    <row r="16" customFormat="false" ht="16.5" hidden="false" customHeight="true" outlineLevel="0" collapsed="false">
      <c r="B16" s="35" t="s">
        <v>126</v>
      </c>
      <c r="C16" s="35"/>
      <c r="D16" s="46" t="n">
        <f aca="false">COUNTIF(Milestones!$J$7:$J$32,"Late")</f>
        <v>1</v>
      </c>
      <c r="E16" s="47" t="str">
        <f aca="false">IF(MAX($D$13:$D$17)=0,"",IF($D16=0,"",REPT("█",MAX(1,ROUND($D16/MAX($D$13:$D$17)*24,0)))))</f>
        <v>██</v>
      </c>
      <c r="F16" s="47"/>
      <c r="G16" s="47"/>
      <c r="H16" s="47"/>
      <c r="I16" s="47"/>
      <c r="J16" s="47"/>
      <c r="K16" s="47"/>
      <c r="L16" s="47"/>
    </row>
    <row r="17" customFormat="false" ht="16.5" hidden="false" customHeight="true" outlineLevel="0" collapsed="false">
      <c r="B17" s="35" t="s">
        <v>127</v>
      </c>
      <c r="C17" s="35"/>
      <c r="D17" s="46" t="n">
        <f aca="false">COUNTIF(Milestones!$J$7:$J$32,"Not set")</f>
        <v>0</v>
      </c>
      <c r="E17" s="47" t="str">
        <f aca="false">IF(MAX($D$13:$D$17)=0,"",IF($D17=0,"",REPT("█",MAX(1,ROUND($D17/MAX($D$13:$D$17)*24,0)))))</f>
        <v/>
      </c>
      <c r="F17" s="47"/>
      <c r="G17" s="47"/>
      <c r="H17" s="47"/>
      <c r="I17" s="47"/>
      <c r="J17" s="47"/>
      <c r="K17" s="47"/>
      <c r="L17" s="47"/>
    </row>
    <row r="19" customFormat="false" ht="21.75" hidden="false" customHeight="true" outlineLevel="0" collapsed="false">
      <c r="B19" s="4" t="s">
        <v>128</v>
      </c>
      <c r="C19" s="4"/>
      <c r="D19" s="4"/>
      <c r="E19" s="4"/>
      <c r="F19" s="4"/>
      <c r="G19" s="4"/>
      <c r="H19" s="4"/>
      <c r="I19" s="4"/>
      <c r="J19" s="4"/>
      <c r="K19" s="4"/>
      <c r="L19" s="4"/>
    </row>
    <row r="20" customFormat="false" ht="18" hidden="false" customHeight="true" outlineLevel="0" collapsed="false">
      <c r="B20" s="14" t="s">
        <v>43</v>
      </c>
      <c r="C20" s="14"/>
      <c r="D20" s="14"/>
      <c r="E20" s="14"/>
      <c r="F20" s="14"/>
      <c r="G20" s="14" t="s">
        <v>47</v>
      </c>
      <c r="H20" s="14"/>
      <c r="I20" s="14"/>
      <c r="J20" s="14" t="s">
        <v>50</v>
      </c>
      <c r="K20" s="14"/>
      <c r="L20" s="14"/>
    </row>
    <row r="21" customFormat="false" ht="19.5" hidden="false" customHeight="true" outlineLevel="0" collapsed="false">
      <c r="B21" s="29" t="str">
        <f aca="false">IFERROR(INDEX(Milestones!$C$7:$C$32,MATCH(SMALL(Milestones!$N$7:$N$32,1),Milestones!$N$7:$N$32,0)),"")</f>
        <v>Structure complete</v>
      </c>
      <c r="C21" s="29"/>
      <c r="D21" s="29"/>
      <c r="E21" s="29"/>
      <c r="F21" s="29"/>
      <c r="G21" s="48" t="n">
        <f aca="false">IFERROR(SMALL(Milestones!$N$7:$N$32,1),"")</f>
        <v>46174</v>
      </c>
      <c r="H21" s="48"/>
      <c r="I21" s="48"/>
      <c r="J21" s="19" t="str">
        <f aca="false">IFERROR(INDEX(Milestones!$J$7:$J$32,MATCH(SMALL(Milestones!$N$7:$N$32,1),Milestones!$N$7:$N$32,0)),"")</f>
        <v>Late</v>
      </c>
      <c r="K21" s="19"/>
      <c r="L21" s="19"/>
    </row>
    <row r="22" customFormat="false" ht="19.5" hidden="false" customHeight="true" outlineLevel="0" collapsed="false">
      <c r="B22" s="29" t="str">
        <f aca="false">IFERROR(INDEX(Milestones!$C$7:$C$32,MATCH(SMALL(Milestones!$N$7:$N$32,2),Milestones!$N$7:$N$32,0)),"")</f>
        <v>Building watertight</v>
      </c>
      <c r="C22" s="29"/>
      <c r="D22" s="29"/>
      <c r="E22" s="29"/>
      <c r="F22" s="29"/>
      <c r="G22" s="48" t="n">
        <f aca="false">IFERROR(SMALL(Milestones!$N$7:$N$32,2),"")</f>
        <v>46296</v>
      </c>
      <c r="H22" s="48"/>
      <c r="I22" s="48"/>
      <c r="J22" s="19" t="str">
        <f aca="false">IFERROR(INDEX(Milestones!$J$7:$J$32,MATCH(SMALL(Milestones!$N$7:$N$32,2),Milestones!$N$7:$N$32,0)),"")</f>
        <v>At risk</v>
      </c>
      <c r="K22" s="19"/>
      <c r="L22" s="19"/>
    </row>
    <row r="23" customFormat="false" ht="19.5" hidden="false" customHeight="true" outlineLevel="0" collapsed="false">
      <c r="B23" s="29" t="str">
        <f aca="false">IFERROR(INDEX(Milestones!$C$7:$C$32,MATCH(SMALL(Milestones!$N$7:$N$32,3),Milestones!$N$7:$N$32,0)),"")</f>
        <v>Mechanical and electrical rough-in complete</v>
      </c>
      <c r="C23" s="29"/>
      <c r="D23" s="29"/>
      <c r="E23" s="29"/>
      <c r="F23" s="29"/>
      <c r="G23" s="48" t="n">
        <f aca="false">IFERROR(SMALL(Milestones!$N$7:$N$32,3),"")</f>
        <v>46419</v>
      </c>
      <c r="H23" s="48"/>
      <c r="I23" s="48"/>
      <c r="J23" s="19" t="str">
        <f aca="false">IFERROR(INDEX(Milestones!$J$7:$J$32,MATCH(SMALL(Milestones!$N$7:$N$32,3),Milestones!$N$7:$N$32,0)),"")</f>
        <v>At risk</v>
      </c>
      <c r="K23" s="19"/>
      <c r="L23" s="19"/>
    </row>
    <row r="24" customFormat="false" ht="19.5" hidden="false" customHeight="true" outlineLevel="0" collapsed="false">
      <c r="B24" s="7" t="s">
        <v>129</v>
      </c>
      <c r="C24" s="7"/>
      <c r="D24" s="7"/>
      <c r="E24" s="7"/>
      <c r="F24" s="7"/>
      <c r="G24" s="7"/>
      <c r="H24" s="7"/>
      <c r="I24" s="7"/>
      <c r="J24" s="7"/>
      <c r="K24" s="7"/>
      <c r="L24" s="7"/>
    </row>
    <row r="26" customFormat="false" ht="18" hidden="false" customHeight="true" outlineLevel="0" collapsed="false">
      <c r="B26" s="12" t="s">
        <v>40</v>
      </c>
      <c r="C26" s="12"/>
      <c r="D26" s="12"/>
      <c r="E26" s="12"/>
      <c r="F26" s="12"/>
      <c r="G26" s="12"/>
      <c r="H26" s="12"/>
      <c r="I26" s="12"/>
      <c r="J26" s="12"/>
      <c r="K26" s="12"/>
      <c r="L26" s="12"/>
    </row>
  </sheetData>
  <sheetProtection sheet="true" formatCells="false" formatColumns="false" formatRows="false" sort="false" autoFilter="false"/>
  <mergeCells count="43">
    <mergeCell ref="B1:K1"/>
    <mergeCell ref="B2:K2"/>
    <mergeCell ref="B3:K3"/>
    <mergeCell ref="B4:K4"/>
    <mergeCell ref="B6:L6"/>
    <mergeCell ref="B8:C8"/>
    <mergeCell ref="E8:F8"/>
    <mergeCell ref="H8:I8"/>
    <mergeCell ref="K8:L8"/>
    <mergeCell ref="B9:C9"/>
    <mergeCell ref="E9:F9"/>
    <mergeCell ref="H9:I9"/>
    <mergeCell ref="K9:L9"/>
    <mergeCell ref="B10:C10"/>
    <mergeCell ref="E10:F10"/>
    <mergeCell ref="H10:I10"/>
    <mergeCell ref="K10:L10"/>
    <mergeCell ref="B12:L12"/>
    <mergeCell ref="B13:C13"/>
    <mergeCell ref="E13:L13"/>
    <mergeCell ref="B14:C14"/>
    <mergeCell ref="E14:L14"/>
    <mergeCell ref="B15:C15"/>
    <mergeCell ref="E15:L15"/>
    <mergeCell ref="B16:C16"/>
    <mergeCell ref="E16:L16"/>
    <mergeCell ref="B17:C17"/>
    <mergeCell ref="E17:L17"/>
    <mergeCell ref="B19:L19"/>
    <mergeCell ref="B20:F20"/>
    <mergeCell ref="G20:I20"/>
    <mergeCell ref="J20:L20"/>
    <mergeCell ref="B21:F21"/>
    <mergeCell ref="G21:I21"/>
    <mergeCell ref="J21:L21"/>
    <mergeCell ref="B22:F22"/>
    <mergeCell ref="G22:I22"/>
    <mergeCell ref="J22:L22"/>
    <mergeCell ref="B23:F23"/>
    <mergeCell ref="G23:I23"/>
    <mergeCell ref="J23:L23"/>
    <mergeCell ref="B24:L24"/>
    <mergeCell ref="B26:L26"/>
  </mergeCells>
  <conditionalFormatting sqref="B3:K3">
    <cfRule type="expression" priority="2" aboveAverage="0" equalAverage="0" bottom="0" percent="0" rank="0" text="" dxfId="0">
      <formula>LEN($B$3)&gt;0</formula>
    </cfRule>
  </conditionalFormatting>
  <conditionalFormatting sqref="B6:L6">
    <cfRule type="expression" priority="3" aboveAverage="0" equalAverage="0" bottom="0" percent="0" rank="0" text="" dxfId="12">
      <formula>LEFT($B$6,1)="▲"</formula>
    </cfRule>
    <cfRule type="expression" priority="4" aboveAverage="0" equalAverage="0" bottom="0" percent="0" rank="0" text="" dxfId="0">
      <formula>LEFT($B$6,1)="●"</formula>
    </cfRule>
    <cfRule type="expression" priority="5" aboveAverage="0" equalAverage="0" bottom="0" percent="0" rank="0" text="" dxfId="13">
      <formula>LEFT($B$6,1)="✓"</formula>
    </cfRule>
  </conditionalFormatting>
  <conditionalFormatting sqref="B8:C10">
    <cfRule type="expression" priority="6" aboveAverage="0" equalAverage="0" bottom="0" percent="0" rank="0" text="" dxfId="14">
      <formula>1</formula>
    </cfRule>
  </conditionalFormatting>
  <conditionalFormatting sqref="E8:F10">
    <cfRule type="expression" priority="7" aboveAverage="0" equalAverage="0" bottom="0" percent="0" rank="0" text="" dxfId="13">
      <formula>AND($B$9&gt;0,$E$9=$B$9)</formula>
    </cfRule>
    <cfRule type="expression" priority="8" aboveAverage="0" equalAverage="0" bottom="0" percent="0" rank="0" text="" dxfId="14">
      <formula>1</formula>
    </cfRule>
  </conditionalFormatting>
  <conditionalFormatting sqref="H8:I10">
    <cfRule type="expression" priority="9" aboveAverage="0" equalAverage="0" bottom="0" percent="0" rank="0" text="" dxfId="12">
      <formula>$H$9&gt;$B$9/3</formula>
    </cfRule>
    <cfRule type="expression" priority="10" aboveAverage="0" equalAverage="0" bottom="0" percent="0" rank="0" text="" dxfId="0">
      <formula>$H$9&gt;0</formula>
    </cfRule>
    <cfRule type="expression" priority="11" aboveAverage="0" equalAverage="0" bottom="0" percent="0" rank="0" text="" dxfId="13">
      <formula>1</formula>
    </cfRule>
  </conditionalFormatting>
  <conditionalFormatting sqref="K8:L10">
    <cfRule type="expression" priority="12" aboveAverage="0" equalAverage="0" bottom="0" percent="0" rank="0" text="" dxfId="12">
      <formula>$K$9&gt;60</formula>
    </cfRule>
    <cfRule type="expression" priority="13" aboveAverage="0" equalAverage="0" bottom="0" percent="0" rank="0" text="" dxfId="0">
      <formula>$K$9&gt;0</formula>
    </cfRule>
    <cfRule type="expression" priority="14" aboveAverage="0" equalAverage="0" bottom="0" percent="0" rank="0" text="" dxfId="13">
      <formula>1</formula>
    </cfRule>
  </conditionalFormatting>
  <hyperlinks>
    <hyperlink ref="B26" r:id="rId1" display="Visit mastt.com"/>
  </hyperlinks>
  <printOptions headings="false" gridLines="false" gridLinesSet="true" horizontalCentered="false" verticalCentered="false"/>
  <pageMargins left="0.3" right="0.3" top="0.4" bottom="0.4" header="0.511811023622047" footer="0.15"/>
  <pageSetup paperSize="9" scale="100" fitToWidth="1" fitToHeight="1" pageOrder="downThenOver" orientation="landscape" blackAndWhite="false" draft="false" cellComments="none" horizontalDpi="300" verticalDpi="300" copies="1"/>
  <headerFooter differentFirst="false" differentOddEven="false">
    <oddHeader/>
    <oddFooter>&amp;R&amp;9 &amp;K3480bcVisit mastt.com</oddFooter>
  </headerFooter>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B1:C26"/>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2.2"/>
    <col collapsed="false" customWidth="true" hidden="false" outlineLevel="0" max="2" min="2" style="0" width="24"/>
    <col collapsed="false" customWidth="true" hidden="false" outlineLevel="0" max="3" min="3" style="0" width="72"/>
    <col collapsed="false" customWidth="true" hidden="false" outlineLevel="0" max="4" min="4" style="0" width="2.2"/>
  </cols>
  <sheetData>
    <row r="1" customFormat="false" ht="33.75" hidden="false" customHeight="true" outlineLevel="0" collapsed="false">
      <c r="B1" s="1" t="s">
        <v>130</v>
      </c>
      <c r="C1" s="1"/>
    </row>
    <row r="2" customFormat="false" ht="4.5" hidden="false" customHeight="true" outlineLevel="0" collapsed="false">
      <c r="B2" s="49"/>
      <c r="C2" s="49"/>
    </row>
    <row r="4" customFormat="false" ht="25.5" hidden="false" customHeight="true" outlineLevel="0" collapsed="false">
      <c r="B4" s="3" t="s">
        <v>131</v>
      </c>
      <c r="C4" s="3"/>
    </row>
    <row r="6" customFormat="false" ht="21.75" hidden="false" customHeight="true" outlineLevel="0" collapsed="false">
      <c r="B6" s="4" t="s">
        <v>132</v>
      </c>
      <c r="C6" s="4"/>
    </row>
    <row r="7" customFormat="false" ht="18" hidden="false" customHeight="true" outlineLevel="0" collapsed="false">
      <c r="B7" s="50" t="s">
        <v>55</v>
      </c>
    </row>
    <row r="8" customFormat="false" ht="18" hidden="false" customHeight="true" outlineLevel="0" collapsed="false">
      <c r="B8" s="50" t="s">
        <v>60</v>
      </c>
    </row>
    <row r="9" customFormat="false" ht="18" hidden="false" customHeight="true" outlineLevel="0" collapsed="false">
      <c r="B9" s="50" t="s">
        <v>63</v>
      </c>
    </row>
    <row r="10" customFormat="false" ht="18" hidden="false" customHeight="true" outlineLevel="0" collapsed="false">
      <c r="B10" s="50" t="s">
        <v>58</v>
      </c>
    </row>
    <row r="11" customFormat="false" ht="18" hidden="false" customHeight="true" outlineLevel="0" collapsed="false">
      <c r="B11" s="50" t="s">
        <v>76</v>
      </c>
    </row>
    <row r="12" customFormat="false" ht="18" hidden="false" customHeight="true" outlineLevel="0" collapsed="false">
      <c r="B12" s="50" t="s">
        <v>73</v>
      </c>
    </row>
    <row r="13" customFormat="false" ht="18" hidden="false" customHeight="true" outlineLevel="0" collapsed="false">
      <c r="B13" s="50" t="s">
        <v>89</v>
      </c>
    </row>
    <row r="14" customFormat="false" ht="18" hidden="false" customHeight="true" outlineLevel="0" collapsed="false">
      <c r="B14" s="50" t="s">
        <v>95</v>
      </c>
    </row>
    <row r="16" customFormat="false" ht="21.75" hidden="false" customHeight="true" outlineLevel="0" collapsed="false">
      <c r="B16" s="4" t="s">
        <v>133</v>
      </c>
      <c r="C16" s="4"/>
    </row>
    <row r="17" customFormat="false" ht="22.5" hidden="false" customHeight="true" outlineLevel="0" collapsed="false">
      <c r="B17" s="14" t="s">
        <v>50</v>
      </c>
      <c r="C17" s="14" t="s">
        <v>134</v>
      </c>
    </row>
    <row r="18" customFormat="false" ht="19.5" hidden="false" customHeight="true" outlineLevel="0" collapsed="false">
      <c r="B18" s="51" t="s">
        <v>103</v>
      </c>
      <c r="C18" s="52" t="s">
        <v>135</v>
      </c>
    </row>
    <row r="19" customFormat="false" ht="19.5" hidden="false" customHeight="true" outlineLevel="0" collapsed="false">
      <c r="B19" s="51" t="s">
        <v>105</v>
      </c>
      <c r="C19" s="52" t="s">
        <v>136</v>
      </c>
    </row>
    <row r="20" customFormat="false" ht="19.5" hidden="false" customHeight="true" outlineLevel="0" collapsed="false">
      <c r="B20" s="51" t="s">
        <v>125</v>
      </c>
      <c r="C20" s="52" t="s">
        <v>137</v>
      </c>
    </row>
    <row r="21" customFormat="false" ht="19.5" hidden="false" customHeight="true" outlineLevel="0" collapsed="false">
      <c r="B21" s="51" t="s">
        <v>126</v>
      </c>
      <c r="C21" s="52" t="s">
        <v>138</v>
      </c>
    </row>
    <row r="22" customFormat="false" ht="19.5" hidden="false" customHeight="true" outlineLevel="0" collapsed="false">
      <c r="B22" s="51" t="s">
        <v>127</v>
      </c>
      <c r="C22" s="52" t="s">
        <v>139</v>
      </c>
    </row>
    <row r="24" customFormat="false" ht="21.75" hidden="false" customHeight="true" outlineLevel="0" collapsed="false">
      <c r="B24" s="7" t="s">
        <v>140</v>
      </c>
      <c r="C24" s="7"/>
    </row>
    <row r="26" customFormat="false" ht="18" hidden="false" customHeight="true" outlineLevel="0" collapsed="false">
      <c r="B26" s="12" t="s">
        <v>40</v>
      </c>
      <c r="C26" s="12"/>
    </row>
  </sheetData>
  <sheetProtection sheet="true" formatCells="false" formatColumns="false" formatRows="false" sort="false" autoFilter="false"/>
  <mergeCells count="7">
    <mergeCell ref="B1:C1"/>
    <mergeCell ref="B2:C2"/>
    <mergeCell ref="B4:C4"/>
    <mergeCell ref="B6:C6"/>
    <mergeCell ref="B16:C16"/>
    <mergeCell ref="B24:C24"/>
    <mergeCell ref="B26:C26"/>
  </mergeCells>
  <hyperlinks>
    <hyperlink ref="B26" r:id="rId1" display="Visit mastt.com"/>
  </hyperlinks>
  <printOptions headings="false" gridLines="false" gridLinesSet="true" horizontalCentered="false" verticalCentered="false"/>
  <pageMargins left="0.3" right="0.3" top="0.4" bottom="0.4" header="0.511811023622047" footer="0.15"/>
  <pageSetup paperSize="9" scale="100" fitToWidth="1" fitToHeight="0" pageOrder="downThenOver" orientation="portrait" blackAndWhite="false" draft="false" cellComments="none" horizontalDpi="300" verticalDpi="300" copies="1"/>
  <headerFooter differentFirst="false" differentOddEven="false">
    <oddHeader/>
    <oddFooter>&amp;R&amp;9 &amp;K3480bcVisit mastt.com</oddFooter>
  </headerFooter>
  <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B1:C23"/>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2.2"/>
    <col collapsed="false" customWidth="true" hidden="false" outlineLevel="0" max="2" min="2" style="0" width="28"/>
    <col collapsed="false" customWidth="true" hidden="false" outlineLevel="0" max="3" min="3" style="0" width="72"/>
    <col collapsed="false" customWidth="true" hidden="false" outlineLevel="0" max="4" min="4" style="0" width="2.2"/>
  </cols>
  <sheetData>
    <row r="1" customFormat="false" ht="33.75" hidden="false" customHeight="true" outlineLevel="0" collapsed="false">
      <c r="B1" s="1" t="s">
        <v>141</v>
      </c>
      <c r="C1" s="1"/>
    </row>
    <row r="2" customFormat="false" ht="4.5" hidden="false" customHeight="true" outlineLevel="0" collapsed="false">
      <c r="B2" s="49"/>
      <c r="C2" s="49"/>
    </row>
    <row r="4" customFormat="false" ht="25.5" hidden="false" customHeight="true" outlineLevel="0" collapsed="false">
      <c r="B4" s="3" t="s">
        <v>25</v>
      </c>
      <c r="C4" s="3"/>
    </row>
    <row r="6" customFormat="false" ht="21.75" hidden="false" customHeight="true" outlineLevel="0" collapsed="false">
      <c r="B6" s="4" t="s">
        <v>142</v>
      </c>
      <c r="C6" s="4"/>
    </row>
    <row r="7" customFormat="false" ht="42" hidden="false" customHeight="true" outlineLevel="0" collapsed="false">
      <c r="B7" s="9" t="s">
        <v>143</v>
      </c>
      <c r="C7" s="53" t="s">
        <v>144</v>
      </c>
    </row>
    <row r="8" customFormat="false" ht="42" hidden="false" customHeight="true" outlineLevel="0" collapsed="false">
      <c r="B8" s="9" t="s">
        <v>145</v>
      </c>
      <c r="C8" s="53" t="s">
        <v>146</v>
      </c>
    </row>
    <row r="9" customFormat="false" ht="29.25" hidden="false" customHeight="true" outlineLevel="0" collapsed="false">
      <c r="B9" s="9" t="s">
        <v>147</v>
      </c>
      <c r="C9" s="53" t="s">
        <v>148</v>
      </c>
    </row>
    <row r="10" customFormat="false" ht="42" hidden="false" customHeight="true" outlineLevel="0" collapsed="false">
      <c r="B10" s="9" t="s">
        <v>149</v>
      </c>
      <c r="C10" s="53" t="s">
        <v>150</v>
      </c>
    </row>
    <row r="11" customFormat="false" ht="42" hidden="false" customHeight="true" outlineLevel="0" collapsed="false">
      <c r="B11" s="9" t="s">
        <v>151</v>
      </c>
      <c r="C11" s="53" t="s">
        <v>152</v>
      </c>
    </row>
    <row r="13" customFormat="false" ht="21.75" hidden="false" customHeight="true" outlineLevel="0" collapsed="false">
      <c r="B13" s="4" t="s">
        <v>153</v>
      </c>
      <c r="C13" s="4"/>
    </row>
    <row r="14" customFormat="false" ht="54.75" hidden="false" customHeight="true" outlineLevel="0" collapsed="false">
      <c r="B14" s="9" t="s">
        <v>154</v>
      </c>
      <c r="C14" s="53" t="s">
        <v>155</v>
      </c>
    </row>
    <row r="15" customFormat="false" ht="54.75" hidden="false" customHeight="true" outlineLevel="0" collapsed="false">
      <c r="B15" s="9" t="s">
        <v>156</v>
      </c>
      <c r="C15" s="53" t="s">
        <v>157</v>
      </c>
    </row>
    <row r="16" customFormat="false" ht="42" hidden="false" customHeight="true" outlineLevel="0" collapsed="false">
      <c r="B16" s="9" t="s">
        <v>158</v>
      </c>
      <c r="C16" s="53" t="s">
        <v>159</v>
      </c>
    </row>
    <row r="17" customFormat="false" ht="42" hidden="false" customHeight="true" outlineLevel="0" collapsed="false">
      <c r="B17" s="9" t="s">
        <v>160</v>
      </c>
      <c r="C17" s="53" t="s">
        <v>161</v>
      </c>
    </row>
    <row r="18" customFormat="false" ht="29.25" hidden="false" customHeight="true" outlineLevel="0" collapsed="false">
      <c r="B18" s="9" t="s">
        <v>162</v>
      </c>
      <c r="C18" s="53" t="s">
        <v>163</v>
      </c>
    </row>
    <row r="19" customFormat="false" ht="29.25" hidden="false" customHeight="true" outlineLevel="0" collapsed="false">
      <c r="B19" s="9" t="s">
        <v>164</v>
      </c>
      <c r="C19" s="53" t="s">
        <v>165</v>
      </c>
    </row>
    <row r="21" customFormat="false" ht="72.75" hidden="false" customHeight="true" outlineLevel="0" collapsed="false">
      <c r="B21" s="11" t="s">
        <v>39</v>
      </c>
      <c r="C21" s="11"/>
    </row>
    <row r="23" customFormat="false" ht="18" hidden="false" customHeight="true" outlineLevel="0" collapsed="false">
      <c r="B23" s="12" t="s">
        <v>40</v>
      </c>
      <c r="C23" s="12"/>
    </row>
  </sheetData>
  <sheetProtection sheet="true" formatCells="false" formatColumns="false" formatRows="false" sort="false" autoFilter="false"/>
  <mergeCells count="7">
    <mergeCell ref="B1:C1"/>
    <mergeCell ref="B2:C2"/>
    <mergeCell ref="B4:C4"/>
    <mergeCell ref="B6:C6"/>
    <mergeCell ref="B13:C13"/>
    <mergeCell ref="B21:C21"/>
    <mergeCell ref="B23:C23"/>
  </mergeCells>
  <hyperlinks>
    <hyperlink ref="B23" r:id="rId1" display="Visit mastt.com"/>
  </hyperlinks>
  <printOptions headings="false" gridLines="false" gridLinesSet="true" horizontalCentered="false" verticalCentered="false"/>
  <pageMargins left="0.3" right="0.3" top="0.4" bottom="0.4" header="0.511811023622047" footer="0.15"/>
  <pageSetup paperSize="9" scale="100" fitToWidth="1" fitToHeight="0" pageOrder="downThenOver" orientation="portrait" blackAndWhite="false" draft="false" cellComments="none" horizontalDpi="300" verticalDpi="300" copies="1"/>
  <headerFooter differentFirst="false" differentOddEven="false">
    <oddHeader/>
    <oddFooter>&amp;R&amp;9 &amp;K3480bcVisit mastt.com</oddFooter>
  </headerFooter>
  <drawing r:id="rId2"/>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category>Template</cp:category>
  <dcterms:created xsi:type="dcterms:W3CDTF">2026-09-01T00:17:22Z</dcterms:created>
  <dc:creator>Mastt</dc:creator>
  <dc:description>Mastt global template - https://www.mastt.com/  (c) 2026 Mastt. Reports a schedule; does not produce one. Not advice.</dc:description>
  <cp:keywords>Mastt project milestone template milestone chart gantt chart excel project schedule construction project controls template</cp:keywords>
  <dc:language>en-US</dc:language>
  <cp:lastModifiedBy/>
  <dcterms:modified xsi:type="dcterms:W3CDTF">2026-09-01T00:17:22Z</dcterms:modified>
  <cp:revision>0</cp:revision>
  <dc:subject>Project milestone chart and Gantt view drawn from one milestone table - baseline, forecast, actual, variance in days and derived status. US terms</dc:subject>
  <dc:title>Project Milestone Chart Template</dc:title>
</cp:coreProperties>
</file>

<file path=docProps/custom.xml><?xml version="1.0" encoding="utf-8"?>
<Properties xmlns="http://schemas.openxmlformats.org/officeDocument/2006/custom-properties" xmlns:vt="http://schemas.openxmlformats.org/officeDocument/2006/docPropsVTypes"/>
</file>