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8.xml.rels" ContentType="application/vnd.openxmlformats-package.relationships+xml"/>
  <Override PartName="/xl/drawings/_rels/drawing7.xml.rels" ContentType="application/vnd.openxmlformats-package.relationships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ate Dashboard" sheetId="1" state="visible" r:id="rId3"/>
    <sheet name="Schedule Dashboard" sheetId="2" state="visible" r:id="rId4"/>
    <sheet name="Stage Definitions" sheetId="3" state="visible" r:id="rId5"/>
    <sheet name="Gate Criteria" sheetId="4" state="visible" r:id="rId6"/>
    <sheet name="Deliverables" sheetId="5" state="visible" r:id="rId7"/>
    <sheet name="Gate Decisions" sheetId="6" state="visible" r:id="rId8"/>
    <sheet name="Gate Review Meeting" sheetId="7" state="visible" r:id="rId9"/>
    <sheet name="How to use" sheetId="8" state="visible" r:id="rId10"/>
  </sheets>
  <definedNames>
    <definedName function="false" hidden="false" localSheetId="4" name="_xlnm.Print_Area" vbProcedure="false">Deliverables!$A$1:$J$62</definedName>
    <definedName function="false" hidden="false" localSheetId="4" name="_xlnm.Print_Titles" vbProcedure="false">Deliverables!$16:$16</definedName>
    <definedName function="false" hidden="false" localSheetId="3" name="_xlnm.Print_Area" vbProcedure="false">'Gate Criteria'!$A$1:$L$76</definedName>
    <definedName function="false" hidden="false" localSheetId="3" name="_xlnm.Print_Titles" vbProcedure="false">'Gate Criteria'!$16:$16</definedName>
    <definedName function="false" hidden="false" localSheetId="0" name="_xlnm.Print_Area" vbProcedure="false">'Gate Dashboard'!$A$1:$L$25</definedName>
    <definedName function="false" hidden="false" localSheetId="0" name="_xlnm.Print_Titles" vbProcedure="false">'Gate Dashboard'!$12:$12</definedName>
    <definedName function="false" hidden="false" localSheetId="5" name="_xlnm.Print_Area" vbProcedure="false">'Gate Decisions'!$A$1:$L$42</definedName>
    <definedName function="false" hidden="false" localSheetId="6" name="_xlnm.Print_Area" vbProcedure="false">'Gate Review Meeting'!$A$1:$I$64</definedName>
    <definedName function="false" hidden="false" localSheetId="7" name="_xlnm.Print_Area" vbProcedure="false">'How to use'!$A$1:$B$36</definedName>
    <definedName function="false" hidden="false" localSheetId="1" name="_xlnm.Print_Area" vbProcedure="false">'Schedule Dashboard'!$A$1:$AJ$54</definedName>
    <definedName function="false" hidden="false" localSheetId="2" name="_xlnm.Print_Area" vbProcedure="false">'Stage Definitions'!$A$1:$F$33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<sst xmlns="http://schemas.openxmlformats.org/spreadsheetml/2006/main" count="520" uniqueCount="349">
  <si>
    <t xml:space="preserve">PROJECT STAGE GATE TEMPLATE</t>
  </si>
  <si>
    <t xml:space="preserve">Yellow cells are inputs. White cells calculate.</t>
  </si>
  <si>
    <t xml:space="preserve">PROJECT DETAILS</t>
  </si>
  <si>
    <t xml:space="preserve">Project Name</t>
  </si>
  <si>
    <t xml:space="preserve">Project No.</t>
  </si>
  <si>
    <t xml:space="preserve">Client</t>
  </si>
  <si>
    <t xml:space="preserve">Project Manager</t>
  </si>
  <si>
    <t xml:space="preserve">Project Sponsor</t>
  </si>
  <si>
    <t xml:space="preserve">Estimated Project Value ($)</t>
  </si>
  <si>
    <t xml:space="preserve">Current Stage</t>
  </si>
  <si>
    <t xml:space="preserve">Report Date</t>
  </si>
  <si>
    <t xml:space="preserve">Stage Name</t>
  </si>
  <si>
    <t xml:space="preserve">STAGE AND GATE STATUS</t>
  </si>
  <si>
    <t xml:space="preserve">Stage</t>
  </si>
  <si>
    <t xml:space="preserve">Stage Status</t>
  </si>
  <si>
    <t xml:space="preserve">Gate</t>
  </si>
  <si>
    <t xml:space="preserve">Gate Review Date</t>
  </si>
  <si>
    <t xml:space="preserve">Knockouts Failed</t>
  </si>
  <si>
    <t xml:space="preserve">Weighted Score</t>
  </si>
  <si>
    <t xml:space="preserve">Recommendation</t>
  </si>
  <si>
    <t xml:space="preserve">Gate Decision</t>
  </si>
  <si>
    <t xml:space="preserve">Deliverables Complete</t>
  </si>
  <si>
    <t xml:space="preserve">Open Actions</t>
  </si>
  <si>
    <t xml:space="preserve">Next Review</t>
  </si>
  <si>
    <t xml:space="preserve">SUMMARY</t>
  </si>
  <si>
    <t xml:space="preserve">Gates Passed</t>
  </si>
  <si>
    <t xml:space="preserve">Visit mastt.com</t>
  </si>
  <si>
    <t xml:space="preserve">SCHEDULE DASHBOARD</t>
  </si>
  <si>
    <t xml:space="preserve">SCHEDULE SUMMARY</t>
  </si>
  <si>
    <t xml:space="preserve">Project</t>
  </si>
  <si>
    <t xml:space="preserve">Today</t>
  </si>
  <si>
    <t xml:space="preserve">Complete</t>
  </si>
  <si>
    <t xml:space="preserve">Variance to Baseline</t>
  </si>
  <si>
    <t xml:space="preserve">In Progress</t>
  </si>
  <si>
    <t xml:space="preserve">Baseline Completion</t>
  </si>
  <si>
    <t xml:space="preserve">Activities</t>
  </si>
  <si>
    <t xml:space="preserve">Overdue</t>
  </si>
  <si>
    <t xml:space="preserve">Forecast Completion</t>
  </si>
  <si>
    <t xml:space="preserve">Behind Baseline</t>
  </si>
  <si>
    <t xml:space="preserve">Not Started</t>
  </si>
  <si>
    <t xml:space="preserve">STAGE TIMELINE</t>
  </si>
  <si>
    <t xml:space="preserve">Months per Column</t>
  </si>
  <si>
    <t xml:space="preserve">■ Today</t>
  </si>
  <si>
    <t xml:space="preserve">No.</t>
  </si>
  <si>
    <t xml:space="preserve">Status</t>
  </si>
  <si>
    <t xml:space="preserve">Start</t>
  </si>
  <si>
    <t xml:space="preserve">Baseline Finish</t>
  </si>
  <si>
    <t xml:space="preserve">Forecast Finish</t>
  </si>
  <si>
    <t xml:space="preserve">% Complete</t>
  </si>
  <si>
    <t xml:space="preserve">Duration (days)</t>
  </si>
  <si>
    <t xml:space="preserve">Delay / Gain</t>
  </si>
  <si>
    <t xml:space="preserve">Activities Due</t>
  </si>
  <si>
    <t xml:space="preserve">Activities Complete</t>
  </si>
  <si>
    <t xml:space="preserve">ACTIVITY SCHEDULE</t>
  </si>
  <si>
    <t xml:space="preserve">✔ Complete</t>
  </si>
  <si>
    <t xml:space="preserve">◆ In Progress</t>
  </si>
  <si>
    <t xml:space="preserve">◆ Overdue</t>
  </si>
  <si>
    <t xml:space="preserve">◇ Not Started</t>
  </si>
  <si>
    <t xml:space="preserve">Icon</t>
  </si>
  <si>
    <t xml:space="preserve">Activity</t>
  </si>
  <si>
    <t xml:space="preserve">Key Milestone</t>
  </si>
  <si>
    <t xml:space="preserve">Start Date</t>
  </si>
  <si>
    <t xml:space="preserve">Baseline Date</t>
  </si>
  <si>
    <t xml:space="preserve">Planned Date</t>
  </si>
  <si>
    <t xml:space="preserve">Actual Date</t>
  </si>
  <si>
    <t xml:space="preserve">Forecast Date</t>
  </si>
  <si>
    <t xml:space="preserve">Gate 1 — Proceed to Concept</t>
  </si>
  <si>
    <t xml:space="preserve">Feasibility</t>
  </si>
  <si>
    <t xml:space="preserve">Yes</t>
  </si>
  <si>
    <t xml:space="preserve">Gate 2 — Approve Business Case</t>
  </si>
  <si>
    <t xml:space="preserve">Concept Development</t>
  </si>
  <si>
    <t xml:space="preserve">Gate 3 — Commit to Delivery</t>
  </si>
  <si>
    <t xml:space="preserve">Detailed Design</t>
  </si>
  <si>
    <t xml:space="preserve">Gate 4 — Accept for Service</t>
  </si>
  <si>
    <t xml:space="preserve">Execution</t>
  </si>
  <si>
    <t xml:space="preserve">Gate 5 — Close and Realise Benefits</t>
  </si>
  <si>
    <t xml:space="preserve">Closeout</t>
  </si>
  <si>
    <t xml:space="preserve">STAGE DEFINITIONS</t>
  </si>
  <si>
    <t xml:space="preserve">STAGES AND GATES</t>
  </si>
  <si>
    <t xml:space="preserve">Gate Purpose</t>
  </si>
  <si>
    <t xml:space="preserve">Gateway Review Equivalent</t>
  </si>
  <si>
    <t xml:space="preserve">Gate Owner</t>
  </si>
  <si>
    <t xml:space="preserve">Confirm the service need and approve investigation of options</t>
  </si>
  <si>
    <t xml:space="preserve">Gate 1 — Concept and Feasibility</t>
  </si>
  <si>
    <t xml:space="preserve">Approve the business case and the preferred option</t>
  </si>
  <si>
    <t xml:space="preserve">Gate 2 — Business Case</t>
  </si>
  <si>
    <t xml:space="preserve">Approve release to market and commitment of funds</t>
  </si>
  <si>
    <t xml:space="preserve">Gates 3 and 4 — Readiness for Market, Tender Decision</t>
  </si>
  <si>
    <t xml:space="preserve">Accept the completed works for service and handover</t>
  </si>
  <si>
    <t xml:space="preserve">Gate 5 — Readiness for Service</t>
  </si>
  <si>
    <t xml:space="preserve">Close the project and confirm benefits realisation</t>
  </si>
  <si>
    <t xml:space="preserve">Gate 6 — Benefits Evaluation</t>
  </si>
  <si>
    <t xml:space="preserve">DECISION THRESHOLDS</t>
  </si>
  <si>
    <t xml:space="preserve">Decision</t>
  </si>
  <si>
    <t xml:space="preserve">Threshold (%)</t>
  </si>
  <si>
    <t xml:space="preserve">Definition</t>
  </si>
  <si>
    <t xml:space="preserve">Go</t>
  </si>
  <si>
    <t xml:space="preserve">All must-meet criteria met and weighted score at or above threshold</t>
  </si>
  <si>
    <t xml:space="preserve">Conditional Go</t>
  </si>
  <si>
    <t xml:space="preserve">All must-meet criteria met; proceed with recorded conditions</t>
  </si>
  <si>
    <t xml:space="preserve">Hold</t>
  </si>
  <si>
    <t xml:space="preserve">Must-meet criteria met; case not yet sufficient — resubmit by agreed date</t>
  </si>
  <si>
    <t xml:space="preserve">Recycle or Kill</t>
  </si>
  <si>
    <t xml:space="preserve">&lt; Hold</t>
  </si>
  <si>
    <t xml:space="preserve">Below Hold threshold, or any must-meet criterion not met</t>
  </si>
  <si>
    <t xml:space="preserve">SCORING SCALE</t>
  </si>
  <si>
    <t xml:space="preserve">Score</t>
  </si>
  <si>
    <t xml:space="preserve">Not addressed</t>
  </si>
  <si>
    <t xml:space="preserve">Partially addressed — major gaps</t>
  </si>
  <si>
    <t xml:space="preserve">Addressed — notable gaps or unverified evidence</t>
  </si>
  <si>
    <t xml:space="preserve">Largely met — minor gaps</t>
  </si>
  <si>
    <t xml:space="preserve">Fully met with evidence</t>
  </si>
  <si>
    <t xml:space="preserve">WEIGHTING</t>
  </si>
  <si>
    <t xml:space="preserve">Weighting</t>
  </si>
  <si>
    <t xml:space="preserve">Minor</t>
  </si>
  <si>
    <t xml:space="preserve">Important</t>
  </si>
  <si>
    <t xml:space="preserve">Critical</t>
  </si>
  <si>
    <t xml:space="preserve">GATE CRITERIA AND SCORECARD</t>
  </si>
  <si>
    <t xml:space="preserve">GATE SUMMARY</t>
  </si>
  <si>
    <t xml:space="preserve">Gate Name</t>
  </si>
  <si>
    <t xml:space="preserve">Knockouts Answered</t>
  </si>
  <si>
    <t xml:space="preserve">Criteria Scored</t>
  </si>
  <si>
    <t xml:space="preserve">GATE CRITERIA</t>
  </si>
  <si>
    <t xml:space="preserve">Ref</t>
  </si>
  <si>
    <t xml:space="preserve">Criterion</t>
  </si>
  <si>
    <t xml:space="preserve">Criteria Type</t>
  </si>
  <si>
    <t xml:space="preserve">Knockout Result</t>
  </si>
  <si>
    <t xml:space="preserve">Maximum Score</t>
  </si>
  <si>
    <t xml:space="preserve">Result</t>
  </si>
  <si>
    <t xml:space="preserve">Evidence</t>
  </si>
  <si>
    <t xml:space="preserve">Comments</t>
  </si>
  <si>
    <t xml:space="preserve">1.1</t>
  </si>
  <si>
    <t xml:space="preserve">Service need or problem statement defined and endorsed by the sponsor</t>
  </si>
  <si>
    <t xml:space="preserve">Must-meet</t>
  </si>
  <si>
    <t xml:space="preserve">1.2</t>
  </si>
  <si>
    <t xml:space="preserve">Need evidenced by data, not assumption</t>
  </si>
  <si>
    <t xml:space="preserve">1.3</t>
  </si>
  <si>
    <t xml:space="preserve">Funding for the next stage identified</t>
  </si>
  <si>
    <t xml:space="preserve">1.4</t>
  </si>
  <si>
    <t xml:space="preserve">Alignment with organisational strategy and asset plans</t>
  </si>
  <si>
    <t xml:space="preserve">Should-meet</t>
  </si>
  <si>
    <t xml:space="preserve">1.5</t>
  </si>
  <si>
    <t xml:space="preserve">Options identified, including do-nothing and non-asset options</t>
  </si>
  <si>
    <t xml:space="preserve">1.6</t>
  </si>
  <si>
    <t xml:space="preserve">Order-of-magnitude cost range established</t>
  </si>
  <si>
    <t xml:space="preserve">1.7</t>
  </si>
  <si>
    <t xml:space="preserve">Key risks, constraints and dependencies identified</t>
  </si>
  <si>
    <t xml:space="preserve">1.8</t>
  </si>
  <si>
    <t xml:space="preserve">Stakeholders identified and initial consultation held</t>
  </si>
  <si>
    <t xml:space="preserve">2.1</t>
  </si>
  <si>
    <t xml:space="preserve">Business case approved by the delegated authority</t>
  </si>
  <si>
    <t xml:space="preserve">2.2</t>
  </si>
  <si>
    <t xml:space="preserve">Preferred option selected with options analysis recorded</t>
  </si>
  <si>
    <t xml:space="preserve">2.3</t>
  </si>
  <si>
    <t xml:space="preserve">Budget approved and funding source confirmed</t>
  </si>
  <si>
    <t xml:space="preserve">2.4</t>
  </si>
  <si>
    <t xml:space="preserve">Concept cost estimate with stage-appropriate contingency</t>
  </si>
  <si>
    <t xml:space="preserve">2.5</t>
  </si>
  <si>
    <t xml:space="preserve">Program achievable, with milestones and critical dependencies</t>
  </si>
  <si>
    <t xml:space="preserve">2.6</t>
  </si>
  <si>
    <t xml:space="preserve">Risk register established; major risks have treatments</t>
  </si>
  <si>
    <t xml:space="preserve">2.7</t>
  </si>
  <si>
    <t xml:space="preserve">Procurement and contracting strategy defined</t>
  </si>
  <si>
    <t xml:space="preserve">2.8</t>
  </si>
  <si>
    <t xml:space="preserve">Statutory approvals pathway identified and programmed</t>
  </si>
  <si>
    <t xml:space="preserve">2.9</t>
  </si>
  <si>
    <t xml:space="preserve">Benefits defined, measurable and owned</t>
  </si>
  <si>
    <t xml:space="preserve">3.1</t>
  </si>
  <si>
    <t xml:space="preserve">Design complete to the required level and independently reviewed</t>
  </si>
  <si>
    <t xml:space="preserve">3.2</t>
  </si>
  <si>
    <t xml:space="preserve">Pre-tender estimate within approved budget</t>
  </si>
  <si>
    <t xml:space="preserve">3.3</t>
  </si>
  <si>
    <t xml:space="preserve">Statutory approvals obtained, or programmed and accepted</t>
  </si>
  <si>
    <t xml:space="preserve">3.4</t>
  </si>
  <si>
    <t xml:space="preserve">Tender and contract documentation complete and consistent</t>
  </si>
  <si>
    <t xml:space="preserve">3.5</t>
  </si>
  <si>
    <t xml:space="preserve">Contract risk allocation settled</t>
  </si>
  <si>
    <t xml:space="preserve">3.6</t>
  </si>
  <si>
    <t xml:space="preserve">Program baselined with float identified</t>
  </si>
  <si>
    <t xml:space="preserve">3.7</t>
  </si>
  <si>
    <t xml:space="preserve">Risk register updated; contingency set against it</t>
  </si>
  <si>
    <t xml:space="preserve">3.8</t>
  </si>
  <si>
    <t xml:space="preserve">Stakeholder and community engagement plan in place</t>
  </si>
  <si>
    <t xml:space="preserve">3.9</t>
  </si>
  <si>
    <t xml:space="preserve">Delivery governance, roles and resourcing confirmed</t>
  </si>
  <si>
    <t xml:space="preserve">4.1</t>
  </si>
  <si>
    <t xml:space="preserve">Works complete to contract requirements</t>
  </si>
  <si>
    <t xml:space="preserve">4.2</t>
  </si>
  <si>
    <t xml:space="preserve">Statutory certificates for occupation or use in place</t>
  </si>
  <si>
    <t xml:space="preserve">4.3</t>
  </si>
  <si>
    <t xml:space="preserve">Defects recorded with rectification program agreed</t>
  </si>
  <si>
    <t xml:space="preserve">4.4</t>
  </si>
  <si>
    <t xml:space="preserve">Commissioning and testing complete; results accepted</t>
  </si>
  <si>
    <t xml:space="preserve">4.5</t>
  </si>
  <si>
    <t xml:space="preserve">Operations and maintenance documentation delivered</t>
  </si>
  <si>
    <t xml:space="preserve">4.6</t>
  </si>
  <si>
    <t xml:space="preserve">Operator training and handover complete</t>
  </si>
  <si>
    <t xml:space="preserve">4.7</t>
  </si>
  <si>
    <t xml:space="preserve">Final cost forecast within approved budget</t>
  </si>
  <si>
    <t xml:space="preserve">4.8</t>
  </si>
  <si>
    <t xml:space="preserve">Warranties, as-built drawings and manuals received</t>
  </si>
  <si>
    <t xml:space="preserve">5.1</t>
  </si>
  <si>
    <t xml:space="preserve">Final account agreed; financial closure complete</t>
  </si>
  <si>
    <t xml:space="preserve">5.2</t>
  </si>
  <si>
    <t xml:space="preserve">Defects liability obligations closed or assigned</t>
  </si>
  <si>
    <t xml:space="preserve">5.3</t>
  </si>
  <si>
    <t xml:space="preserve">Project records archived</t>
  </si>
  <si>
    <t xml:space="preserve">5.4</t>
  </si>
  <si>
    <t xml:space="preserve">Benefits realised against the business case, or measurement plan in place</t>
  </si>
  <si>
    <t xml:space="preserve">5.5</t>
  </si>
  <si>
    <t xml:space="preserve">Lessons learned captured and shared</t>
  </si>
  <si>
    <t xml:space="preserve">5.6</t>
  </si>
  <si>
    <t xml:space="preserve">Post-implementation review complete</t>
  </si>
  <si>
    <t xml:space="preserve">5.7</t>
  </si>
  <si>
    <t xml:space="preserve">Stakeholder satisfaction assessed</t>
  </si>
  <si>
    <t xml:space="preserve">GATE DELIVERABLES</t>
  </si>
  <si>
    <t xml:space="preserve">Deliverables</t>
  </si>
  <si>
    <t xml:space="preserve">Not Required</t>
  </si>
  <si>
    <t xml:space="preserve">DELIVERABLES</t>
  </si>
  <si>
    <t xml:space="preserve">Deliverable</t>
  </si>
  <si>
    <t xml:space="preserve">Responsible</t>
  </si>
  <si>
    <t xml:space="preserve">Due Date</t>
  </si>
  <si>
    <t xml:space="preserve">Date Completed</t>
  </si>
  <si>
    <t xml:space="preserve">Days Overdue</t>
  </si>
  <si>
    <t xml:space="preserve">Document Reference</t>
  </si>
  <si>
    <t xml:space="preserve">Strategic assessment / needs analysis</t>
  </si>
  <si>
    <t xml:space="preserve">Options paper</t>
  </si>
  <si>
    <t xml:space="preserve">Order-of-magnitude cost estimate</t>
  </si>
  <si>
    <t xml:space="preserve">Preliminary risk assessment</t>
  </si>
  <si>
    <t xml:space="preserve">Stakeholder map</t>
  </si>
  <si>
    <t xml:space="preserve">Business case</t>
  </si>
  <si>
    <t xml:space="preserve">Concept design report</t>
  </si>
  <si>
    <t xml:space="preserve">Concept cost estimate with contingency</t>
  </si>
  <si>
    <t xml:space="preserve">Risk register</t>
  </si>
  <si>
    <t xml:space="preserve">Master program</t>
  </si>
  <si>
    <t xml:space="preserve">Procurement strategy</t>
  </si>
  <si>
    <t xml:space="preserve">Benefits register</t>
  </si>
  <si>
    <t xml:space="preserve">Detailed design documentation</t>
  </si>
  <si>
    <t xml:space="preserve">Pre-tender estimate</t>
  </si>
  <si>
    <t xml:space="preserve">Tender and contract documents</t>
  </si>
  <si>
    <t xml:space="preserve">Baseline program</t>
  </si>
  <si>
    <t xml:space="preserve">Updated risk register and contingency assessment</t>
  </si>
  <si>
    <t xml:space="preserve">Statutory approvals</t>
  </si>
  <si>
    <t xml:space="preserve">Project management plan</t>
  </si>
  <si>
    <t xml:space="preserve">Practical completion certificate</t>
  </si>
  <si>
    <t xml:space="preserve">Commissioning and test reports</t>
  </si>
  <si>
    <t xml:space="preserve">As-built drawings and O&amp;M manuals</t>
  </si>
  <si>
    <t xml:space="preserve">Defects list and rectification program</t>
  </si>
  <si>
    <t xml:space="preserve">Final cost forecast</t>
  </si>
  <si>
    <t xml:space="preserve">Handover plan</t>
  </si>
  <si>
    <t xml:space="preserve">Final account</t>
  </si>
  <si>
    <t xml:space="preserve">Post-implementation review</t>
  </si>
  <si>
    <t xml:space="preserve">Benefits realisation report</t>
  </si>
  <si>
    <t xml:space="preserve">Lessons learned report</t>
  </si>
  <si>
    <t xml:space="preserve">Archived project records</t>
  </si>
  <si>
    <t xml:space="preserve">GATE DECISIONS AND APPROVALS</t>
  </si>
  <si>
    <t xml:space="preserve">DECISION RECORD</t>
  </si>
  <si>
    <t xml:space="preserve">Review Date</t>
  </si>
  <si>
    <t xml:space="preserve">Conditions</t>
  </si>
  <si>
    <t xml:space="preserve">Conditions Due</t>
  </si>
  <si>
    <t xml:space="preserve">Rationale</t>
  </si>
  <si>
    <t xml:space="preserve">Decision Maker</t>
  </si>
  <si>
    <t xml:space="preserve">Decision Date</t>
  </si>
  <si>
    <t xml:space="preserve">Scorecard Check</t>
  </si>
  <si>
    <t xml:space="preserve">DECISION MATRIX</t>
  </si>
  <si>
    <t xml:space="preserve">Basis</t>
  </si>
  <si>
    <t xml:space="preserve">Action</t>
  </si>
  <si>
    <t xml:space="preserve">All must-meet criteria met; weighted score at or above the Go threshold</t>
  </si>
  <si>
    <t xml:space="preserve">Proceed to next stage; release funding and resources</t>
  </si>
  <si>
    <t xml:space="preserve">All must-meet criteria met; weighted score in the Conditional Go band</t>
  </si>
  <si>
    <t xml:space="preserve">Proceed; each condition assigned an owner and due date and tracked to closure</t>
  </si>
  <si>
    <t xml:space="preserve">Must-meet criteria met; weighted score in the Hold band or evidence incomplete</t>
  </si>
  <si>
    <t xml:space="preserve">Pause; no new commitments; resubmit at the agreed review date</t>
  </si>
  <si>
    <t xml:space="preserve">Recycle</t>
  </si>
  <si>
    <t xml:space="preserve">Must-meet criterion not met or score below Hold; the case can be recovered</t>
  </si>
  <si>
    <t xml:space="preserve">Return to current stage for rework; re-run the gate</t>
  </si>
  <si>
    <t xml:space="preserve">Kill</t>
  </si>
  <si>
    <t xml:space="preserve">Must-meet criterion not met or score below Hold; the case cannot be recovered</t>
  </si>
  <si>
    <t xml:space="preserve">Stop; close out commitments; archive records</t>
  </si>
  <si>
    <t xml:space="preserve">APPROVAL WORKFLOW</t>
  </si>
  <si>
    <t xml:space="preserve">Step</t>
  </si>
  <si>
    <t xml:space="preserve">Role</t>
  </si>
  <si>
    <t xml:space="preserve">Responsibility</t>
  </si>
  <si>
    <t xml:space="preserve">Name</t>
  </si>
  <si>
    <t xml:space="preserve">Organisation</t>
  </si>
  <si>
    <t xml:space="preserve">Gates</t>
  </si>
  <si>
    <t xml:space="preserve">Prepare gate submission, deliverables and evidence</t>
  </si>
  <si>
    <t xml:space="preserve">Confirm the case; recommend a decision</t>
  </si>
  <si>
    <t xml:space="preserve">Independent Reviewer / PMO</t>
  </si>
  <si>
    <t xml:space="preserve">Review evidence; challenge scores; confirm readiness</t>
  </si>
  <si>
    <t xml:space="preserve">Project Control Group / Steering Committee</t>
  </si>
  <si>
    <t xml:space="preserve">Make the gate decision; set conditions</t>
  </si>
  <si>
    <t xml:space="preserve">Approve the decision; authorise the next stage</t>
  </si>
  <si>
    <t xml:space="preserve">SIGN-OFF</t>
  </si>
  <si>
    <t xml:space="preserve">Prepared By</t>
  </si>
  <si>
    <t xml:space="preserve">Date</t>
  </si>
  <si>
    <t xml:space="preserve">Recommended By</t>
  </si>
  <si>
    <t xml:space="preserve">Approved By</t>
  </si>
  <si>
    <t xml:space="preserve">Signature</t>
  </si>
  <si>
    <t xml:space="preserve">GATE REVIEW MEETING</t>
  </si>
  <si>
    <t xml:space="preserve">MEETING DETAILS</t>
  </si>
  <si>
    <t xml:space="preserve">Chair</t>
  </si>
  <si>
    <t xml:space="preserve">Meeting Date</t>
  </si>
  <si>
    <t xml:space="preserve">Minute Taker</t>
  </si>
  <si>
    <t xml:space="preserve">Time</t>
  </si>
  <si>
    <t xml:space="preserve">Location</t>
  </si>
  <si>
    <t xml:space="preserve">ATTENDEES</t>
  </si>
  <si>
    <t xml:space="preserve">Attendance</t>
  </si>
  <si>
    <t xml:space="preserve">AGENDA</t>
  </si>
  <si>
    <t xml:space="preserve">Agenda Item</t>
  </si>
  <si>
    <t xml:space="preserve">Lead</t>
  </si>
  <si>
    <t xml:space="preserve">Duration (min)</t>
  </si>
  <si>
    <t xml:space="preserve">Outcomes</t>
  </si>
  <si>
    <t xml:space="preserve">Purpose and decision required</t>
  </si>
  <si>
    <t xml:space="preserve">Stage summary</t>
  </si>
  <si>
    <t xml:space="preserve">Deliverables status</t>
  </si>
  <si>
    <t xml:space="preserve">Must-meet criteria</t>
  </si>
  <si>
    <t xml:space="preserve">Should-meet scorecard</t>
  </si>
  <si>
    <t xml:space="preserve">Cost, program and risk position</t>
  </si>
  <si>
    <t xml:space="preserve">Gate decision and conditions</t>
  </si>
  <si>
    <t xml:space="preserve">Actions and next gate</t>
  </si>
  <si>
    <t xml:space="preserve">ACTION TRACKER</t>
  </si>
  <si>
    <t xml:space="preserve">Owner</t>
  </si>
  <si>
    <t xml:space="preserve">Date Closed</t>
  </si>
  <si>
    <t xml:space="preserve">HOW TO USE THIS WORKBOOK</t>
  </si>
  <si>
    <t xml:space="preserve">Delete this sheet before you issue the document if you do not want it seen.</t>
  </si>
  <si>
    <t xml:space="preserve">Sheets</t>
  </si>
  <si>
    <t xml:space="preserve">-  Gate Dashboard — project details entered once; status, scores, recommendations, deliverable completion and open actions read from the other sheets.</t>
  </si>
  <si>
    <t xml:space="preserve">-  Schedule Dashboard — each activity or milestone with its stage, start, baseline, planned and actual dates. Status, delay or gain, stage bars and the timeline calculate. The 24-column timeline scales itself from the earliest date to the latest.</t>
  </si>
  <si>
    <t xml:space="preserve">-  Stage Definitions — stage and gate names, decision thresholds, scoring scale and weighting. Every other sheet reads from here.</t>
  </si>
  <si>
    <t xml:space="preserve">-  Gate Criteria — must-meet knockouts (Yes/No) and weighted should-meet scores (0 to 10). The gate summary gives the recommendation.</t>
  </si>
  <si>
    <t xml:space="preserve">-  Deliverables — the evidence pack per gate, with responsibility, due date and status.</t>
  </si>
  <si>
    <t xml:space="preserve">-  Gate Decisions — decision record, decision matrix, approval workflow and sign-off.</t>
  </si>
  <si>
    <t xml:space="preserve">-  Gate Review Meeting — meeting details, attendees, agenda and action tracker.</t>
  </si>
  <si>
    <t xml:space="preserve">Set-up</t>
  </si>
  <si>
    <t xml:space="preserve">-  Agree stages, gates, criteria, weightings and thresholds with the sponsor before the first gate review. Projects under about $10M typically run three gates — leave unused stages blank.</t>
  </si>
  <si>
    <t xml:space="preserve">-  The prefilled criteria, deliverables, roles and agenda are a starting set for an owner-side capital project. Edit, delete or add rows.</t>
  </si>
  <si>
    <t xml:space="preserve">-  Thresholds of 75, 60 and 40 percent are a common starting point, not a standard.</t>
  </si>
  <si>
    <t xml:space="preserve">Decision rules</t>
  </si>
  <si>
    <t xml:space="preserve">-  One must-meet No gives Recycle or Kill regardless of score. The choice between Recycle and Kill is the decision makers'.</t>
  </si>
  <si>
    <t xml:space="preserve">-  Weighted score = sum of weighting x score ÷ sum of weighting x 10, over the criteria scored.</t>
  </si>
  <si>
    <t xml:space="preserve">-  The recommendation reads Incomplete until every knockout is answered and at least one criterion is scored.</t>
  </si>
  <si>
    <t xml:space="preserve">-  Scorecard Check on Gate Decisions flags a decision that differs from the recommendation. Record the rationale.</t>
  </si>
  <si>
    <t xml:space="preserve">Housekeeping</t>
  </si>
  <si>
    <t xml:space="preserve">-  Sheets are protected without a password. Review &gt; Unprotect Sheet lifts it.</t>
  </si>
  <si>
    <t xml:space="preserve">-  Enter dates as dates (30/06/2027). Days Overdue, Status and Delay / Gain depend on it.</t>
  </si>
  <si>
    <t xml:space="preserve">-  Schedule Dashboard: Forecast Date is the actual date if entered, otherwise the planned date, otherwise the baseline. Delay / Gain compares it with the baseline. A stage bar runs from the earliest start to the latest forecast date of its activities.</t>
  </si>
  <si>
    <t xml:space="preserve">-  Insert &gt; Pictures to add your logo. The Mastt mark may be deleted.</t>
  </si>
  <si>
    <t xml:space="preserve">-  Delete this sheet before issuing.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</si>
</sst>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"/>
    <numFmt numFmtId="166" formatCode="dd/mm/yyyy"/>
    <numFmt numFmtId="167" formatCode="0%"/>
    <numFmt numFmtId="168" formatCode="General"/>
    <numFmt numFmtId="169" formatCode="0"/>
    <numFmt numFmtId="170" formatCode="mmm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D3245"/>
      <name val="Calibri"/>
      <family val="0"/>
      <charset val="1"/>
    </font>
    <font>
      <i val="true"/>
      <sz val="9"/>
      <color rgb="FF6B7785"/>
      <name val="Calibri"/>
      <family val="0"/>
      <charset val="1"/>
    </font>
    <font>
      <b val="true"/>
      <sz val="10"/>
      <color rgb="FF1D3245"/>
      <name val="Calibri"/>
      <family val="0"/>
      <charset val="1"/>
    </font>
    <font>
      <sz val="10"/>
      <color rgb="FF1D3245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u val="single"/>
      <sz val="9"/>
      <color rgb="FF359CE2"/>
      <name val="Calibri"/>
      <family val="0"/>
      <charset val="1"/>
    </font>
    <font>
      <b val="true"/>
      <sz val="9"/>
      <color rgb="FF359CE2"/>
      <name val="Calibri"/>
      <family val="0"/>
      <charset val="1"/>
    </font>
    <font>
      <b val="true"/>
      <sz val="8"/>
      <color rgb="FF1D3245"/>
      <name val="Calibri"/>
      <family val="0"/>
      <charset val="1"/>
    </font>
    <font>
      <b val="true"/>
      <sz val="8"/>
      <color rgb="FFFFFFFF"/>
      <name val="Calibri"/>
      <family val="0"/>
      <charset val="1"/>
    </font>
    <font>
      <b val="true"/>
      <sz val="8"/>
      <color rgb="FF1E6C42"/>
      <name val="Calibri"/>
      <family val="0"/>
      <charset val="1"/>
    </font>
    <font>
      <b val="true"/>
      <sz val="9"/>
      <color rgb="FF1E6C42"/>
      <name val="Calibri"/>
      <family val="0"/>
      <charset val="1"/>
    </font>
    <font>
      <b val="true"/>
      <sz val="9"/>
      <color rgb="FF1D3245"/>
      <name val="Calibri"/>
      <family val="0"/>
      <charset val="1"/>
    </font>
    <font>
      <b val="true"/>
      <sz val="9"/>
      <color rgb="FF922B21"/>
      <name val="Calibri"/>
      <family val="0"/>
      <charset val="1"/>
    </font>
    <font>
      <b val="true"/>
      <sz val="9"/>
      <color rgb="FF6B7785"/>
      <name val="Calibri"/>
      <family val="0"/>
      <charset val="1"/>
    </font>
    <font>
      <b val="true"/>
      <sz val="10"/>
      <color rgb="FF6B7785"/>
      <name val="Calibri"/>
      <family val="0"/>
      <charset val="1"/>
    </font>
    <font>
      <b val="true"/>
      <sz val="16"/>
      <color rgb="FF1D3245"/>
      <name val="Calibri"/>
      <family val="0"/>
      <charset val="1"/>
    </font>
    <font>
      <b val="true"/>
      <sz val="11"/>
      <color rgb="FF1D3245"/>
      <name val="Calibri"/>
      <family val="0"/>
      <charset val="1"/>
    </font>
    <font>
      <sz val="10"/>
      <color rgb="FF6B7785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9E6"/>
        <bgColor rgb="FFFFFFFF"/>
      </patternFill>
    </fill>
    <fill>
      <patternFill patternType="solid">
        <fgColor rgb="FF1D3245"/>
        <bgColor rgb="FF003366"/>
      </patternFill>
    </fill>
    <fill>
      <patternFill patternType="solid">
        <fgColor rgb="FF2BB3A3"/>
        <bgColor rgb="FF359CE2"/>
      </patternFill>
    </fill>
    <fill>
      <patternFill patternType="solid">
        <fgColor rgb="FFF5B95B"/>
        <bgColor rgb="FFE0A800"/>
      </patternFill>
    </fill>
    <fill>
      <patternFill patternType="solid">
        <fgColor rgb="FFEF6F6C"/>
        <bgColor rgb="FFFF6600"/>
      </patternFill>
    </fill>
    <fill>
      <patternFill patternType="solid">
        <fgColor rgb="FF8FC3DF"/>
        <bgColor rgb="FFC0C0C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359CE2"/>
      </bottom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7" fillId="2" borderId="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7" fillId="2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7" fillId="2" borderId="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6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false" applyAlignment="true" applyProtection="false">
      <alignment horizontal="left" vertical="bottom" textRotation="0" wrapText="false" indent="0" shrinkToFit="tru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2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7" fillId="2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9">
    <dxf>
      <fill>
        <patternFill>
          <bgColor rgb="FFF2F6FA"/>
        </patternFill>
      </fill>
    </dxf>
    <dxf>
      <font>
        <name val="Calibri"/>
        <charset val="1"/>
        <family val="0"/>
        <b val="1"/>
        <color rgb="FF1E6C42"/>
      </font>
      <fill>
        <patternFill>
          <bgColor rgb="FFD5F0E0"/>
        </patternFill>
      </fill>
    </dxf>
    <dxf>
      <font>
        <name val="Calibri"/>
        <charset val="1"/>
        <family val="0"/>
        <b val="1"/>
        <color rgb="FF9C5700"/>
      </font>
      <fill>
        <patternFill>
          <bgColor rgb="FFFDEBD0"/>
        </patternFill>
      </fill>
    </dxf>
    <dxf>
      <font>
        <name val="Calibri"/>
        <charset val="1"/>
        <family val="0"/>
        <b val="1"/>
        <color rgb="FF6B7785"/>
      </font>
      <fill>
        <patternFill>
          <bgColor rgb="FFF2F6FA"/>
        </patternFill>
      </fill>
    </dxf>
    <dxf>
      <font>
        <name val="Calibri"/>
        <charset val="1"/>
        <family val="0"/>
        <b val="1"/>
        <color rgb="FF922B21"/>
      </font>
      <fill>
        <patternFill>
          <bgColor rgb="FFFADBD8"/>
        </patternFill>
      </fill>
    </dxf>
    <dxf>
      <font>
        <name val="Calibri"/>
        <charset val="1"/>
        <family val="0"/>
        <color rgb="FF6B7785"/>
      </font>
      <fill>
        <patternFill>
          <bgColor rgb="FFF2F6FA"/>
        </patternFill>
      </fill>
    </dxf>
    <dxf>
      <font>
        <name val="Calibri"/>
        <charset val="1"/>
        <family val="0"/>
        <b val="1"/>
        <color rgb="FF1D3245"/>
      </font>
      <fill>
        <patternFill>
          <bgColor rgb="FFE1F0FB"/>
        </patternFill>
      </fill>
    </dxf>
    <dxf>
      <font>
        <name val="Calibri"/>
        <charset val="1"/>
        <family val="0"/>
        <b val="1"/>
        <color rgb="FF922B21"/>
      </font>
    </dxf>
    <dxf>
      <font>
        <name val="Calibri"/>
        <charset val="1"/>
        <family val="0"/>
        <b val="1"/>
        <color rgb="FF1E6C42"/>
      </font>
    </dxf>
    <dxf>
      <font>
        <name val="Calibri"/>
        <charset val="1"/>
        <family val="0"/>
        <b val="1"/>
        <color rgb="FFFFFFFF"/>
        <sz val="8"/>
      </font>
      <fill>
        <patternFill>
          <bgColor rgb="FF359CE2"/>
        </patternFill>
      </fill>
    </dxf>
    <dxf>
      <fill>
        <patternFill>
          <bgColor rgb="FF1D3245"/>
        </patternFill>
      </fill>
    </dxf>
    <dxf>
      <fill>
        <patternFill>
          <bgColor rgb="FF2BB3A3"/>
        </patternFill>
      </fill>
    </dxf>
    <dxf>
      <fill>
        <patternFill>
          <bgColor rgb="FFF5B95B"/>
        </patternFill>
      </fill>
    </dxf>
    <dxf>
      <fill>
        <patternFill>
          <bgColor rgb="FFEF6F6C"/>
        </patternFill>
      </fill>
    </dxf>
    <dxf>
      <fill>
        <patternFill>
          <bgColor rgb="FF8FC3DF"/>
        </patternFill>
      </fill>
    </dxf>
    <dxf>
      <font>
        <name val="Calibri"/>
        <charset val="1"/>
        <family val="0"/>
        <b val="1"/>
        <color rgb="FF1D3245"/>
      </font>
    </dxf>
    <dxf>
      <font>
        <name val="Calibri"/>
        <charset val="1"/>
        <family val="0"/>
        <b val="1"/>
        <color rgb="FFE0A800"/>
      </font>
    </dxf>
    <dxf>
      <font>
        <name val="Calibri"/>
        <charset val="1"/>
        <family val="0"/>
        <color rgb="FF9C5700"/>
      </font>
      <fill>
        <patternFill>
          <bgColor rgb="FFFDEBD0"/>
        </patternFill>
      </fill>
    </dxf>
    <dxf>
      <font>
        <name val="Calibri"/>
        <charset val="1"/>
        <family val="0"/>
        <color rgb="FF1E6C42"/>
      </font>
      <fill>
        <patternFill>
          <bgColor rgb="FFD5F0E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5700"/>
      <rgbColor rgb="FF800080"/>
      <rgbColor rgb="FF1E6C42"/>
      <rgbColor rgb="FFC0C0C0"/>
      <rgbColor rgb="FF6B7785"/>
      <rgbColor rgb="FF9999FF"/>
      <rgbColor rgb="FF993366"/>
      <rgbColor rgb="FFFFF9E6"/>
      <rgbColor rgb="FFE1F0FB"/>
      <rgbColor rgb="FF660066"/>
      <rgbColor rgb="FFEF6F6C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6FA"/>
      <rgbColor rgb="FFD5F0E0"/>
      <rgbColor rgb="FFFDEBD0"/>
      <rgbColor rgb="FF8FC3DF"/>
      <rgbColor rgb="FFFF99CC"/>
      <rgbColor rgb="FFCC99FF"/>
      <rgbColor rgb="FFFADBD8"/>
      <rgbColor rgb="FF3366FF"/>
      <rgbColor rgb="FF2BB3A3"/>
      <rgbColor rgb="FF99CC00"/>
      <rgbColor rgb="FFF5B95B"/>
      <rgbColor rgb="FFE0A800"/>
      <rgbColor rgb="FFFF6600"/>
      <rgbColor rgb="FF666699"/>
      <rgbColor rgb="FF969696"/>
      <rgbColor rgb="FF003366"/>
      <rgbColor rgb="FF359CE2"/>
      <rgbColor rgb="FF003300"/>
      <rgbColor rgb="FF333300"/>
      <rgbColor rgb="FF922B21"/>
      <rgbColor rgb="FF993366"/>
      <rgbColor rgb="FF333399"/>
      <rgbColor rgb="FF1D324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HL" Type="http://schemas.openxmlformats.org/officeDocument/2006/relationships/hyperlink" Target="https://www.mastt.com" TargetMode="External"/>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HL" Type="http://schemas.openxmlformats.org/officeDocument/2006/relationships/hyperlink" Target="https://www.mastt.com" TargetMode="External"/>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HL" Type="http://schemas.openxmlformats.org/officeDocument/2006/relationships/hyperlink" Target="https://www.mastt.com" TargetMode="External"/>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HL" Type="http://schemas.openxmlformats.org/officeDocument/2006/relationships/hyperlink" Target="https://www.mastt.com" TargetMode="External"/>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HL" Type="http://schemas.openxmlformats.org/officeDocument/2006/relationships/hyperlink" Target="https://www.mastt.com" TargetMode="External"/>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HL" Type="http://schemas.openxmlformats.org/officeDocument/2006/relationships/hyperlink" Target="https://www.mastt.com" TargetMode="External"/>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HL" Type="http://schemas.openxmlformats.org/officeDocument/2006/relationships/hyperlink" Target="https://www.mastt.com" TargetMode="External"/>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HL" Type="http://schemas.openxmlformats.org/officeDocument/2006/relationships/hyperlink" Target="https://www.mastt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11</xdr:col>
      <xdr:colOff>356040</xdr:colOff>
      <xdr:row>0</xdr:row>
      <xdr:rowOff>285480</xdr:rowOff>
    </xdr:to>
    <xdr:pic>
      <xdr:nvPicPr>
        <xdr:cNvPr id="0" name="Image 1" descr="Picture">
          <a:hlinkClick xmlns:r="http://schemas.openxmlformats.org/officeDocument/2006/relationships" r:id="rIdHL"/>
        </xdr:cNvPr>
        <xdr:cNvPicPr/>
      </xdr:nvPicPr>
      <xdr:blipFill>
        <a:blip r:embed="rId1"/>
        <a:stretch/>
      </xdr:blipFill>
      <xdr:spPr>
        <a:xfrm>
          <a:off x="11207160" y="0"/>
          <a:ext cx="99036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30</xdr:col>
      <xdr:colOff>0</xdr:colOff>
      <xdr:row>0</xdr:row>
      <xdr:rowOff>0</xdr:rowOff>
    </xdr:from>
    <xdr:to>
      <xdr:col>34</xdr:col>
      <xdr:colOff>32760</xdr:colOff>
      <xdr:row>0</xdr:row>
      <xdr:rowOff>285480</xdr:rowOff>
    </xdr:to>
    <xdr:pic>
      <xdr:nvPicPr>
        <xdr:cNvPr id="1" name="Image 1" descr="Picture">
          <a:hlinkClick xmlns:r="http://schemas.openxmlformats.org/officeDocument/2006/relationships" r:id="rIdHL"/>
        </xdr:cNvPr>
        <xdr:cNvPicPr/>
      </xdr:nvPicPr>
      <xdr:blipFill>
        <a:blip r:embed="rId1"/>
        <a:stretch/>
      </xdr:blipFill>
      <xdr:spPr>
        <a:xfrm>
          <a:off x="14531400" y="0"/>
          <a:ext cx="99036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0</xdr:row>
      <xdr:rowOff>0</xdr:rowOff>
    </xdr:from>
    <xdr:to>
      <xdr:col>5</xdr:col>
      <xdr:colOff>990360</xdr:colOff>
      <xdr:row>0</xdr:row>
      <xdr:rowOff>285480</xdr:rowOff>
    </xdr:to>
    <xdr:pic>
      <xdr:nvPicPr>
        <xdr:cNvPr id="2" name="Image 1" descr="Picture">
          <a:hlinkClick xmlns:r="http://schemas.openxmlformats.org/officeDocument/2006/relationships" r:id="rIdHL"/>
        </xdr:cNvPr>
        <xdr:cNvPicPr/>
      </xdr:nvPicPr>
      <xdr:blipFill>
        <a:blip r:embed="rId1"/>
        <a:stretch/>
      </xdr:blipFill>
      <xdr:spPr>
        <a:xfrm>
          <a:off x="10643400" y="0"/>
          <a:ext cx="99036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990360</xdr:colOff>
      <xdr:row>0</xdr:row>
      <xdr:rowOff>285480</xdr:rowOff>
    </xdr:to>
    <xdr:pic>
      <xdr:nvPicPr>
        <xdr:cNvPr id="3" name="Image 1" descr="Picture">
          <a:hlinkClick xmlns:r="http://schemas.openxmlformats.org/officeDocument/2006/relationships" r:id="rIdHL"/>
        </xdr:cNvPr>
        <xdr:cNvPicPr/>
      </xdr:nvPicPr>
      <xdr:blipFill>
        <a:blip r:embed="rId1"/>
        <a:stretch/>
      </xdr:blipFill>
      <xdr:spPr>
        <a:xfrm>
          <a:off x="9233640" y="0"/>
          <a:ext cx="99036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0</xdr:row>
      <xdr:rowOff>0</xdr:rowOff>
    </xdr:from>
    <xdr:to>
      <xdr:col>8</xdr:col>
      <xdr:colOff>990360</xdr:colOff>
      <xdr:row>0</xdr:row>
      <xdr:rowOff>285480</xdr:rowOff>
    </xdr:to>
    <xdr:pic>
      <xdr:nvPicPr>
        <xdr:cNvPr id="4" name="Image 1" descr="Picture">
          <a:hlinkClick xmlns:r="http://schemas.openxmlformats.org/officeDocument/2006/relationships" r:id="rIdHL"/>
        </xdr:cNvPr>
        <xdr:cNvPicPr/>
      </xdr:nvPicPr>
      <xdr:blipFill>
        <a:blip r:embed="rId1"/>
        <a:stretch/>
      </xdr:blipFill>
      <xdr:spPr>
        <a:xfrm>
          <a:off x="8881200" y="0"/>
          <a:ext cx="99036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11</xdr:col>
      <xdr:colOff>214920</xdr:colOff>
      <xdr:row>0</xdr:row>
      <xdr:rowOff>285480</xdr:rowOff>
    </xdr:to>
    <xdr:pic>
      <xdr:nvPicPr>
        <xdr:cNvPr id="5" name="Image 1" descr="Picture">
          <a:hlinkClick xmlns:r="http://schemas.openxmlformats.org/officeDocument/2006/relationships" r:id="rIdHL"/>
        </xdr:cNvPr>
        <xdr:cNvPicPr/>
      </xdr:nvPicPr>
      <xdr:blipFill>
        <a:blip r:embed="rId1"/>
        <a:stretch/>
      </xdr:blipFill>
      <xdr:spPr>
        <a:xfrm>
          <a:off x="10784160" y="0"/>
          <a:ext cx="99036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0</xdr:row>
      <xdr:rowOff>0</xdr:rowOff>
    </xdr:from>
    <xdr:to>
      <xdr:col>8</xdr:col>
      <xdr:colOff>990360</xdr:colOff>
      <xdr:row>0</xdr:row>
      <xdr:rowOff>285480</xdr:rowOff>
    </xdr:to>
    <xdr:pic>
      <xdr:nvPicPr>
        <xdr:cNvPr id="6" name="Image 1" descr="Picture">
          <a:hlinkClick xmlns:r="http://schemas.openxmlformats.org/officeDocument/2006/relationships" r:id="rIdHL"/>
        </xdr:cNvPr>
        <xdr:cNvPicPr/>
      </xdr:nvPicPr>
      <xdr:blipFill>
        <a:blip r:embed="rId1"/>
        <a:stretch/>
      </xdr:blipFill>
      <xdr:spPr>
        <a:xfrm>
          <a:off x="9233640" y="0"/>
          <a:ext cx="99036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990360</xdr:colOff>
      <xdr:row>1</xdr:row>
      <xdr:rowOff>95040</xdr:rowOff>
    </xdr:to>
    <xdr:pic>
      <xdr:nvPicPr>
        <xdr:cNvPr id="7" name="Image 1" descr="Picture">
          <a:hlinkClick xmlns:r="http://schemas.openxmlformats.org/officeDocument/2006/relationships" r:id="rIdHL"/>
        </xdr:cNvPr>
        <xdr:cNvPicPr/>
      </xdr:nvPicPr>
      <xdr:blipFill>
        <a:blip r:embed="rId1"/>
        <a:stretch/>
      </xdr:blipFill>
      <xdr:spPr>
        <a:xfrm>
          <a:off x="281880" y="0"/>
          <a:ext cx="99036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mastt.com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mastt.com/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mastt.com/" TargetMode="External"/><Relationship Id="rId2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mastt.com/" TargetMode="External"/><Relationship Id="rId2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www.mastt.com/" TargetMode="External"/><Relationship Id="rId2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www.mastt.com/" TargetMode="External"/><Relationship Id="rId2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www.mastt.com/" TargetMode="External"/><Relationship Id="rId2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www.mastt.com/" TargetMode="External"/><Relationship Id="rId2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2" topLeftCell="A1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0"/>
    <col collapsed="false" customWidth="true" hidden="false" outlineLevel="0" max="3" min="3" style="0" width="13"/>
    <col collapsed="false" customWidth="true" hidden="false" outlineLevel="0" max="4" min="4" style="0" width="30"/>
    <col collapsed="false" customWidth="true" hidden="false" outlineLevel="0" max="5" min="5" style="0" width="12"/>
    <col collapsed="false" customWidth="true" hidden="false" outlineLevel="0" max="7" min="6" style="0" width="10"/>
    <col collapsed="false" customWidth="true" hidden="false" outlineLevel="0" max="8" min="8" style="0" width="30"/>
    <col collapsed="false" customWidth="true" hidden="false" outlineLevel="0" max="9" min="9" style="0" width="15"/>
    <col collapsed="false" customWidth="true" hidden="false" outlineLevel="0" max="10" min="10" style="0" width="12"/>
    <col collapsed="false" customWidth="true" hidden="false" outlineLevel="0" max="11" min="11" style="0" width="9"/>
    <col collapsed="false" customWidth="true" hidden="false" outlineLevel="0" max="12" min="12" style="0" width="12"/>
  </cols>
  <sheetData>
    <row r="1" customFormat="false" ht="25.5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1.75" hidden="false" customHeight="true" outlineLevel="0" collapsed="false">
      <c r="A4" s="3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customFormat="false" ht="19.5" hidden="false" customHeight="true" outlineLevel="0" collapsed="false">
      <c r="A5" s="5" t="s">
        <v>3</v>
      </c>
      <c r="B5" s="5"/>
      <c r="C5" s="6"/>
      <c r="D5" s="6"/>
      <c r="E5" s="5" t="s">
        <v>4</v>
      </c>
      <c r="F5" s="5"/>
      <c r="G5" s="6"/>
      <c r="H5" s="6"/>
    </row>
    <row r="6" customFormat="false" ht="19.5" hidden="false" customHeight="true" outlineLevel="0" collapsed="false">
      <c r="A6" s="5" t="s">
        <v>5</v>
      </c>
      <c r="B6" s="5"/>
      <c r="C6" s="6"/>
      <c r="D6" s="6"/>
      <c r="E6" s="5" t="s">
        <v>6</v>
      </c>
      <c r="F6" s="5"/>
      <c r="G6" s="6"/>
      <c r="H6" s="6"/>
    </row>
    <row r="7" customFormat="false" ht="19.5" hidden="false" customHeight="true" outlineLevel="0" collapsed="false">
      <c r="A7" s="5" t="s">
        <v>7</v>
      </c>
      <c r="B7" s="5"/>
      <c r="C7" s="6"/>
      <c r="D7" s="6"/>
      <c r="E7" s="5" t="s">
        <v>8</v>
      </c>
      <c r="F7" s="5"/>
      <c r="G7" s="7"/>
      <c r="H7" s="7"/>
    </row>
    <row r="8" customFormat="false" ht="19.5" hidden="false" customHeight="true" outlineLevel="0" collapsed="false">
      <c r="A8" s="5" t="s">
        <v>9</v>
      </c>
      <c r="B8" s="5"/>
      <c r="C8" s="8"/>
      <c r="D8" s="8"/>
      <c r="E8" s="5" t="s">
        <v>10</v>
      </c>
      <c r="F8" s="5"/>
      <c r="G8" s="9"/>
      <c r="H8" s="9"/>
    </row>
    <row r="9" customFormat="false" ht="19.5" hidden="false" customHeight="true" outlineLevel="0" collapsed="false">
      <c r="A9" s="5" t="s">
        <v>11</v>
      </c>
      <c r="B9" s="5"/>
      <c r="C9" s="10" t="str">
        <f aca="false">IF($C$8="","",INDEX('Stage Definitions'!$B$6:$B$10,$C$8))</f>
        <v/>
      </c>
      <c r="D9" s="10"/>
    </row>
    <row r="11" customFormat="false" ht="21.75" hidden="false" customHeight="true" outlineLevel="0" collapsed="false">
      <c r="A11" s="3" t="s">
        <v>12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customFormat="false" ht="30" hidden="false" customHeight="true" outlineLevel="0" collapsed="false">
      <c r="A12" s="11" t="s">
        <v>13</v>
      </c>
      <c r="B12" s="11" t="s">
        <v>11</v>
      </c>
      <c r="C12" s="11" t="s">
        <v>14</v>
      </c>
      <c r="D12" s="11" t="s">
        <v>15</v>
      </c>
      <c r="E12" s="11" t="s">
        <v>16</v>
      </c>
      <c r="F12" s="11" t="s">
        <v>17</v>
      </c>
      <c r="G12" s="11" t="s">
        <v>18</v>
      </c>
      <c r="H12" s="11" t="s">
        <v>19</v>
      </c>
      <c r="I12" s="11" t="s">
        <v>20</v>
      </c>
      <c r="J12" s="11" t="s">
        <v>21</v>
      </c>
      <c r="K12" s="11" t="s">
        <v>22</v>
      </c>
      <c r="L12" s="11" t="s">
        <v>23</v>
      </c>
    </row>
    <row r="13" customFormat="false" ht="30" hidden="false" customHeight="true" outlineLevel="0" collapsed="false">
      <c r="A13" s="12" t="n">
        <v>1</v>
      </c>
      <c r="B13" s="10" t="str">
        <f aca="false">INDEX('Stage Definitions'!$B$6:$B$10,$A13)</f>
        <v>Feasibility</v>
      </c>
      <c r="C13" s="13"/>
      <c r="D13" s="10" t="str">
        <f aca="false">INDEX('Stage Definitions'!$C$6:$C$10,$A13)</f>
        <v>Gate 1 — Proceed to Concept</v>
      </c>
      <c r="E13" s="14" t="str">
        <f aca="false">IF('Gate Decisions'!$C9="","",'Gate Decisions'!$C9)</f>
        <v/>
      </c>
      <c r="F13" s="15" t="str">
        <f aca="false">'Gate Criteria'!$E9</f>
        <v/>
      </c>
      <c r="G13" s="16" t="str">
        <f aca="false">'Gate Criteria'!$G9</f>
        <v/>
      </c>
      <c r="H13" s="17" t="str">
        <f aca="false">'Gate Criteria'!$H9</f>
        <v/>
      </c>
      <c r="I13" s="12" t="str">
        <f aca="false">IF('Gate Decisions'!$E9="","",'Gate Decisions'!$E9)</f>
        <v/>
      </c>
      <c r="J13" s="16" t="str">
        <f aca="false">Deliverables!$G9</f>
        <v/>
      </c>
      <c r="K13" s="15" t="str">
        <f aca="false">IF((COUNTIFS('Gate Review Meeting'!$B$39:$B$63,$A13,'Gate Review Meeting'!$F$39:$F$63,"Open")+COUNTIFS('Gate Review Meeting'!$B$39:$B$63,$A13,'Gate Review Meeting'!$F$39:$F$63,"In progress"))=0,"",(COUNTIFS('Gate Review Meeting'!$B$39:$B$63,$A13,'Gate Review Meeting'!$F$39:$F$63,"Open")+COUNTIFS('Gate Review Meeting'!$B$39:$B$63,$A13,'Gate Review Meeting'!$F$39:$F$63,"In progress")))</f>
        <v/>
      </c>
      <c r="L13" s="14" t="str">
        <f aca="false">IF('Gate Decisions'!$K9="","",'Gate Decisions'!$K9)</f>
        <v/>
      </c>
    </row>
    <row r="14" customFormat="false" ht="30" hidden="false" customHeight="true" outlineLevel="0" collapsed="false">
      <c r="A14" s="12" t="n">
        <v>2</v>
      </c>
      <c r="B14" s="10" t="str">
        <f aca="false">INDEX('Stage Definitions'!$B$6:$B$10,$A14)</f>
        <v>Concept Development</v>
      </c>
      <c r="C14" s="13"/>
      <c r="D14" s="10" t="str">
        <f aca="false">INDEX('Stage Definitions'!$C$6:$C$10,$A14)</f>
        <v>Gate 2 — Approve Business Case</v>
      </c>
      <c r="E14" s="14" t="str">
        <f aca="false">IF('Gate Decisions'!$C10="","",'Gate Decisions'!$C10)</f>
        <v/>
      </c>
      <c r="F14" s="15" t="str">
        <f aca="false">'Gate Criteria'!$E10</f>
        <v/>
      </c>
      <c r="G14" s="16" t="str">
        <f aca="false">'Gate Criteria'!$G10</f>
        <v/>
      </c>
      <c r="H14" s="17" t="str">
        <f aca="false">'Gate Criteria'!$H10</f>
        <v/>
      </c>
      <c r="I14" s="12" t="str">
        <f aca="false">IF('Gate Decisions'!$E10="","",'Gate Decisions'!$E10)</f>
        <v/>
      </c>
      <c r="J14" s="16" t="str">
        <f aca="false">Deliverables!$G10</f>
        <v/>
      </c>
      <c r="K14" s="15" t="str">
        <f aca="false">IF((COUNTIFS('Gate Review Meeting'!$B$39:$B$63,$A14,'Gate Review Meeting'!$F$39:$F$63,"Open")+COUNTIFS('Gate Review Meeting'!$B$39:$B$63,$A14,'Gate Review Meeting'!$F$39:$F$63,"In progress"))=0,"",(COUNTIFS('Gate Review Meeting'!$B$39:$B$63,$A14,'Gate Review Meeting'!$F$39:$F$63,"Open")+COUNTIFS('Gate Review Meeting'!$B$39:$B$63,$A14,'Gate Review Meeting'!$F$39:$F$63,"In progress")))</f>
        <v/>
      </c>
      <c r="L14" s="14" t="str">
        <f aca="false">IF('Gate Decisions'!$K10="","",'Gate Decisions'!$K10)</f>
        <v/>
      </c>
    </row>
    <row r="15" customFormat="false" ht="30" hidden="false" customHeight="true" outlineLevel="0" collapsed="false">
      <c r="A15" s="12" t="n">
        <v>3</v>
      </c>
      <c r="B15" s="10" t="str">
        <f aca="false">INDEX('Stage Definitions'!$B$6:$B$10,$A15)</f>
        <v>Detailed Design</v>
      </c>
      <c r="C15" s="13"/>
      <c r="D15" s="10" t="str">
        <f aca="false">INDEX('Stage Definitions'!$C$6:$C$10,$A15)</f>
        <v>Gate 3 — Commit to Delivery</v>
      </c>
      <c r="E15" s="14" t="str">
        <f aca="false">IF('Gate Decisions'!$C11="","",'Gate Decisions'!$C11)</f>
        <v/>
      </c>
      <c r="F15" s="15" t="str">
        <f aca="false">'Gate Criteria'!$E11</f>
        <v/>
      </c>
      <c r="G15" s="16" t="str">
        <f aca="false">'Gate Criteria'!$G11</f>
        <v/>
      </c>
      <c r="H15" s="17" t="str">
        <f aca="false">'Gate Criteria'!$H11</f>
        <v/>
      </c>
      <c r="I15" s="12" t="str">
        <f aca="false">IF('Gate Decisions'!$E11="","",'Gate Decisions'!$E11)</f>
        <v/>
      </c>
      <c r="J15" s="16" t="str">
        <f aca="false">Deliverables!$G11</f>
        <v/>
      </c>
      <c r="K15" s="15" t="str">
        <f aca="false">IF((COUNTIFS('Gate Review Meeting'!$B$39:$B$63,$A15,'Gate Review Meeting'!$F$39:$F$63,"Open")+COUNTIFS('Gate Review Meeting'!$B$39:$B$63,$A15,'Gate Review Meeting'!$F$39:$F$63,"In progress"))=0,"",(COUNTIFS('Gate Review Meeting'!$B$39:$B$63,$A15,'Gate Review Meeting'!$F$39:$F$63,"Open")+COUNTIFS('Gate Review Meeting'!$B$39:$B$63,$A15,'Gate Review Meeting'!$F$39:$F$63,"In progress")))</f>
        <v/>
      </c>
      <c r="L15" s="14" t="str">
        <f aca="false">IF('Gate Decisions'!$K11="","",'Gate Decisions'!$K11)</f>
        <v/>
      </c>
    </row>
    <row r="16" customFormat="false" ht="30" hidden="false" customHeight="true" outlineLevel="0" collapsed="false">
      <c r="A16" s="12" t="n">
        <v>4</v>
      </c>
      <c r="B16" s="10" t="str">
        <f aca="false">INDEX('Stage Definitions'!$B$6:$B$10,$A16)</f>
        <v>Execution</v>
      </c>
      <c r="C16" s="13"/>
      <c r="D16" s="10" t="str">
        <f aca="false">INDEX('Stage Definitions'!$C$6:$C$10,$A16)</f>
        <v>Gate 4 — Accept for Service</v>
      </c>
      <c r="E16" s="14" t="str">
        <f aca="false">IF('Gate Decisions'!$C12="","",'Gate Decisions'!$C12)</f>
        <v/>
      </c>
      <c r="F16" s="15" t="str">
        <f aca="false">'Gate Criteria'!$E12</f>
        <v/>
      </c>
      <c r="G16" s="16" t="str">
        <f aca="false">'Gate Criteria'!$G12</f>
        <v/>
      </c>
      <c r="H16" s="17" t="str">
        <f aca="false">'Gate Criteria'!$H12</f>
        <v/>
      </c>
      <c r="I16" s="12" t="str">
        <f aca="false">IF('Gate Decisions'!$E12="","",'Gate Decisions'!$E12)</f>
        <v/>
      </c>
      <c r="J16" s="16" t="str">
        <f aca="false">Deliverables!$G12</f>
        <v/>
      </c>
      <c r="K16" s="15" t="str">
        <f aca="false">IF((COUNTIFS('Gate Review Meeting'!$B$39:$B$63,$A16,'Gate Review Meeting'!$F$39:$F$63,"Open")+COUNTIFS('Gate Review Meeting'!$B$39:$B$63,$A16,'Gate Review Meeting'!$F$39:$F$63,"In progress"))=0,"",(COUNTIFS('Gate Review Meeting'!$B$39:$B$63,$A16,'Gate Review Meeting'!$F$39:$F$63,"Open")+COUNTIFS('Gate Review Meeting'!$B$39:$B$63,$A16,'Gate Review Meeting'!$F$39:$F$63,"In progress")))</f>
        <v/>
      </c>
      <c r="L16" s="14" t="str">
        <f aca="false">IF('Gate Decisions'!$K12="","",'Gate Decisions'!$K12)</f>
        <v/>
      </c>
    </row>
    <row r="17" customFormat="false" ht="30" hidden="false" customHeight="true" outlineLevel="0" collapsed="false">
      <c r="A17" s="12" t="n">
        <v>5</v>
      </c>
      <c r="B17" s="10" t="str">
        <f aca="false">INDEX('Stage Definitions'!$B$6:$B$10,$A17)</f>
        <v>Closeout</v>
      </c>
      <c r="C17" s="13"/>
      <c r="D17" s="10" t="str">
        <f aca="false">INDEX('Stage Definitions'!$C$6:$C$10,$A17)</f>
        <v>Gate 5 — Close and Realise Benefits</v>
      </c>
      <c r="E17" s="14" t="str">
        <f aca="false">IF('Gate Decisions'!$C13="","",'Gate Decisions'!$C13)</f>
        <v/>
      </c>
      <c r="F17" s="15" t="str">
        <f aca="false">'Gate Criteria'!$E13</f>
        <v/>
      </c>
      <c r="G17" s="16" t="str">
        <f aca="false">'Gate Criteria'!$G13</f>
        <v/>
      </c>
      <c r="H17" s="17" t="str">
        <f aca="false">'Gate Criteria'!$H13</f>
        <v/>
      </c>
      <c r="I17" s="12" t="str">
        <f aca="false">IF('Gate Decisions'!$E13="","",'Gate Decisions'!$E13)</f>
        <v/>
      </c>
      <c r="J17" s="16" t="str">
        <f aca="false">Deliverables!$G13</f>
        <v/>
      </c>
      <c r="K17" s="15" t="str">
        <f aca="false">IF((COUNTIFS('Gate Review Meeting'!$B$39:$B$63,$A17,'Gate Review Meeting'!$F$39:$F$63,"Open")+COUNTIFS('Gate Review Meeting'!$B$39:$B$63,$A17,'Gate Review Meeting'!$F$39:$F$63,"In progress"))=0,"",(COUNTIFS('Gate Review Meeting'!$B$39:$B$63,$A17,'Gate Review Meeting'!$F$39:$F$63,"Open")+COUNTIFS('Gate Review Meeting'!$B$39:$B$63,$A17,'Gate Review Meeting'!$F$39:$F$63,"In progress")))</f>
        <v/>
      </c>
      <c r="L17" s="14" t="str">
        <f aca="false">IF('Gate Decisions'!$K13="","",'Gate Decisions'!$K13)</f>
        <v/>
      </c>
    </row>
    <row r="19" customFormat="false" ht="21.75" hidden="false" customHeight="true" outlineLevel="0" collapsed="false">
      <c r="A19" s="3" t="s">
        <v>24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customFormat="false" ht="18" hidden="false" customHeight="true" outlineLevel="0" collapsed="false">
      <c r="A20" s="5" t="s">
        <v>25</v>
      </c>
      <c r="B20" s="5"/>
      <c r="C20" s="5"/>
      <c r="D20" s="5"/>
      <c r="E20" s="15" t="str">
        <f aca="false">IF(COUNTIF($I$13:$I$17,"Go")+COUNTIF($I$13:$I$17,"Conditional Go")=0,"",COUNTIF($I$13:$I$17,"Go")+COUNTIF($I$13:$I$17,"Conditional Go")&amp;" of 5")</f>
        <v/>
      </c>
    </row>
    <row r="21" customFormat="false" ht="18" hidden="false" customHeight="true" outlineLevel="0" collapsed="false">
      <c r="A21" s="5" t="s">
        <v>17</v>
      </c>
      <c r="B21" s="5"/>
      <c r="C21" s="5"/>
      <c r="D21" s="5"/>
      <c r="E21" s="15" t="str">
        <f aca="false">IF(SUM($F$13:$F$17)=0,"",SUM($F$13:$F$17))</f>
        <v/>
      </c>
    </row>
    <row r="22" customFormat="false" ht="18" hidden="false" customHeight="true" outlineLevel="0" collapsed="false">
      <c r="A22" s="5" t="s">
        <v>21</v>
      </c>
      <c r="B22" s="5"/>
      <c r="C22" s="5"/>
      <c r="D22" s="5"/>
      <c r="E22" s="16" t="str">
        <f aca="false">IF(SUMPRODUCT((Deliverables!$C$17:$C$61&lt;&gt;"")*(Deliverables!$F$17:$F$61&lt;&gt;""))=0,"",COUNTIF(Deliverables!$F$17:$F$61,"Complete")/MAX(1,SUMPRODUCT((Deliverables!$C$17:$C$61&lt;&gt;"")*1)-COUNTIF(Deliverables!$F$17:$F$61,"Not required")))</f>
        <v/>
      </c>
    </row>
    <row r="23" customFormat="false" ht="18" hidden="false" customHeight="true" outlineLevel="0" collapsed="false">
      <c r="A23" s="5" t="s">
        <v>22</v>
      </c>
      <c r="B23" s="5"/>
      <c r="C23" s="5"/>
      <c r="D23" s="5"/>
      <c r="E23" s="15" t="str">
        <f aca="false">IF(COUNTIF('Gate Review Meeting'!$F$39:$F$63,"Open")+COUNTIF('Gate Review Meeting'!$F$39:$F$63,"In progress")=0,"",COUNTIF('Gate Review Meeting'!$F$39:$F$63,"Open")+COUNTIF('Gate Review Meeting'!$F$39:$F$63,"In progress"))</f>
        <v/>
      </c>
    </row>
    <row r="25" customFormat="false" ht="15.75" hidden="false" customHeight="true" outlineLevel="0" collapsed="false">
      <c r="A25" s="18" t="s">
        <v>26</v>
      </c>
    </row>
  </sheetData>
  <sheetProtection sheet="true" formatCells="false" formatColumns="false" formatRows="false" insertColumns="false" insertRows="false" deleteColumns="false" deleteRows="false" sort="false" autoFilter="false"/>
  <mergeCells count="22"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A20:D20"/>
    <mergeCell ref="A21:D21"/>
    <mergeCell ref="A22:D22"/>
    <mergeCell ref="A23:D23"/>
  </mergeCells>
  <conditionalFormatting sqref="A13:L17">
    <cfRule type="expression" priority="2" aboveAverage="0" equalAverage="0" bottom="0" percent="0" rank="0" text="" dxfId="0">
      <formula>$A13=$C$8</formula>
    </cfRule>
  </conditionalFormatting>
  <conditionalFormatting sqref="C13:C17">
    <cfRule type="expression" priority="3" aboveAverage="0" equalAverage="0" bottom="0" percent="0" rank="0" text="" dxfId="1">
      <formula>$C13="Complete"</formula>
    </cfRule>
    <cfRule type="expression" priority="4" aboveAverage="0" equalAverage="0" bottom="0" percent="0" rank="0" text="" dxfId="2">
      <formula>$C13="In progress"</formula>
    </cfRule>
    <cfRule type="expression" priority="5" aboveAverage="0" equalAverage="0" bottom="0" percent="0" rank="0" text="" dxfId="3">
      <formula>$C13="Not started"</formula>
    </cfRule>
  </conditionalFormatting>
  <conditionalFormatting sqref="H13:H17">
    <cfRule type="expression" priority="6" aboveAverage="0" equalAverage="0" bottom="0" percent="0" rank="0" text="" dxfId="1">
      <formula>$H13="Go"</formula>
    </cfRule>
    <cfRule type="expression" priority="7" aboveAverage="0" equalAverage="0" bottom="0" percent="0" rank="0" text="" dxfId="2">
      <formula>$H13="Conditional Go"</formula>
    </cfRule>
    <cfRule type="expression" priority="8" aboveAverage="0" equalAverage="0" bottom="0" percent="0" rank="0" text="" dxfId="2">
      <formula>$H13="Hold"</formula>
    </cfRule>
    <cfRule type="expression" priority="9" aboveAverage="0" equalAverage="0" bottom="0" percent="0" rank="0" text="" dxfId="4">
      <formula>LEFT($H13,7)="Recycle"</formula>
    </cfRule>
    <cfRule type="expression" priority="10" aboveAverage="0" equalAverage="0" bottom="0" percent="0" rank="0" text="" dxfId="5">
      <formula>LEFT($H13,10)="Incomplete"</formula>
    </cfRule>
  </conditionalFormatting>
  <conditionalFormatting sqref="I13:I17">
    <cfRule type="expression" priority="11" aboveAverage="0" equalAverage="0" bottom="0" percent="0" rank="0" text="" dxfId="1">
      <formula>$I13="Go"</formula>
    </cfRule>
    <cfRule type="expression" priority="12" aboveAverage="0" equalAverage="0" bottom="0" percent="0" rank="0" text="" dxfId="2">
      <formula>$I13="Conditional Go"</formula>
    </cfRule>
    <cfRule type="expression" priority="13" aboveAverage="0" equalAverage="0" bottom="0" percent="0" rank="0" text="" dxfId="2">
      <formula>$I13="Hold"</formula>
    </cfRule>
    <cfRule type="expression" priority="14" aboveAverage="0" equalAverage="0" bottom="0" percent="0" rank="0" text="" dxfId="4">
      <formula>$I13="Recycle"</formula>
    </cfRule>
    <cfRule type="expression" priority="15" aboveAverage="0" equalAverage="0" bottom="0" percent="0" rank="0" text="" dxfId="4">
      <formula>$I13="Kill"</formula>
    </cfRule>
  </conditionalFormatting>
  <conditionalFormatting sqref="F13:F17">
    <cfRule type="expression" priority="16" aboveAverage="0" equalAverage="0" bottom="0" percent="0" rank="0" text="" dxfId="4">
      <formula>AND($F13&lt;&gt;"",$F13&gt;0)</formula>
    </cfRule>
  </conditionalFormatting>
  <conditionalFormatting sqref="G13:G17">
    <cfRule type="expression" priority="17" aboveAverage="0" equalAverage="0" bottom="0" percent="0" rank="0" text="" dxfId="1">
      <formula>AND($G13&lt;&gt;"",$G13&gt;='Stage Definitions'!$C$14/100)</formula>
    </cfRule>
    <cfRule type="expression" priority="18" aboveAverage="0" equalAverage="0" bottom="0" percent="0" rank="0" text="" dxfId="2">
      <formula>AND($G13&lt;&gt;"",$G13&lt;'Stage Definitions'!$C$14/100,$G13&gt;='Stage Definitions'!$C$16/100)</formula>
    </cfRule>
    <cfRule type="expression" priority="19" aboveAverage="0" equalAverage="0" bottom="0" percent="0" rank="0" text="" dxfId="4">
      <formula>AND($G13&lt;&gt;"",$G13&lt;'Stage Definitions'!$C$16/100)</formula>
    </cfRule>
  </conditionalFormatting>
  <conditionalFormatting sqref="J13:J17">
    <cfRule type="expression" priority="20" aboveAverage="0" equalAverage="0" bottom="0" percent="0" rank="0" text="" dxfId="1">
      <formula>AND($J13&lt;&gt;"",$J13&gt;=1)</formula>
    </cfRule>
  </conditionalFormatting>
  <conditionalFormatting sqref="K13:K17">
    <cfRule type="expression" priority="21" aboveAverage="0" equalAverage="0" bottom="0" percent="0" rank="0" text="" dxfId="2">
      <formula>AND($K13&lt;&gt;"",$K13&gt;0)</formula>
    </cfRule>
  </conditionalFormatting>
  <dataValidations count="4">
    <dataValidation allowBlank="true" errorStyle="stop" operator="between" prompt="1 to 5" promptTitle="Current Stage" showDropDown="false" showErrorMessage="false" showInputMessage="true" sqref="C8" type="list">
      <formula1>"1,2,3,4,5"</formula1>
      <formula2>0</formula2>
    </dataValidation>
    <dataValidation allowBlank="true" errorStyle="stop" operator="between" prompt="Total estimated cost, excluding GST" promptTitle="Estimated Project Value" showDropDown="false" showErrorMessage="false" showInputMessage="true" sqref="G7" type="custom">
      <formula1>1</formula1>
      <formula2>0</formula2>
    </dataValidation>
    <dataValidation allowBlank="true" errorStyle="stop" operator="between" prompt="Date of this status" promptTitle="Report Date" showDropDown="false" showErrorMessage="false" showInputMessage="true" sqref="G8" type="custom">
      <formula1>1</formula1>
      <formula2>0</formula2>
    </dataValidation>
    <dataValidation allowBlank="true" errorStyle="stop" operator="between" prompt=" " promptTitle="Stage Status" showDropDown="false" showErrorMessage="false" showInputMessage="true" sqref="C13:C17" type="list">
      <formula1>"Not started,In progress,Complete"</formula1>
      <formula2>0</formula2>
    </dataValidation>
  </dataValidations>
  <hyperlinks>
    <hyperlink ref="A25" r:id="rId1" display="Visit mastt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1"/>
    <col collapsed="false" customWidth="true" hidden="false" outlineLevel="0" max="3" min="3" style="0" width="19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10" min="6" style="0" width="10.51"/>
    <col collapsed="false" customWidth="true" hidden="false" outlineLevel="0" max="11" min="11" style="0" width="14"/>
    <col collapsed="false" customWidth="true" hidden="false" outlineLevel="0" max="12" min="12" style="0" width="1.51"/>
    <col collapsed="false" customWidth="true" hidden="false" outlineLevel="0" max="36" min="13" style="0" width="3.4"/>
  </cols>
  <sheetData>
    <row r="1" customFormat="false" ht="25.5" hidden="false" customHeight="true" outlineLevel="0" collapsed="false">
      <c r="A1" s="1" t="s">
        <v>27</v>
      </c>
    </row>
    <row r="4" customFormat="false" ht="21.75" hidden="false" customHeight="true" outlineLevel="0" collapsed="false">
      <c r="A4" s="3" t="s">
        <v>28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customFormat="false" ht="16.5" hidden="false" customHeight="true" outlineLevel="0" collapsed="false">
      <c r="A5" s="5" t="s">
        <v>29</v>
      </c>
      <c r="B5" s="5"/>
      <c r="C5" s="19" t="str">
        <f aca="false">IF('Gate Dashboard'!$C$5="","",'Gate Dashboard'!$C$5)</f>
        <v/>
      </c>
      <c r="D5" s="19"/>
      <c r="E5" s="19"/>
      <c r="F5" s="5" t="s">
        <v>30</v>
      </c>
      <c r="G5" s="5"/>
      <c r="H5" s="14" t="n">
        <f aca="true">TODAY()</f>
        <v>46281</v>
      </c>
      <c r="I5" s="14"/>
      <c r="J5" s="14"/>
      <c r="K5" s="14"/>
      <c r="M5" s="5" t="s">
        <v>31</v>
      </c>
      <c r="N5" s="5"/>
      <c r="O5" s="5"/>
      <c r="P5" s="5"/>
      <c r="Q5" s="5"/>
      <c r="R5" s="5"/>
      <c r="S5" s="5"/>
      <c r="T5" s="15" t="str">
        <f aca="false">IF(COUNTIF($E$23:$E$52,"Complete")=0,"",COUNTIF($E$23:$E$52,"Complete"))</f>
        <v/>
      </c>
      <c r="U5" s="15"/>
      <c r="V5" s="15"/>
      <c r="W5" s="15"/>
      <c r="X5" s="15"/>
    </row>
    <row r="6" customFormat="false" ht="16.5" hidden="false" customHeight="true" outlineLevel="0" collapsed="false">
      <c r="A6" s="5" t="s">
        <v>9</v>
      </c>
      <c r="B6" s="5"/>
      <c r="C6" s="19" t="str">
        <f aca="false">IF(COUNTIF($C$13:$C$17,"In Progress")=0,"",INDEX($B$13:$B$17,MATCH("In Progress",$C$13:$C$17,0)))</f>
        <v/>
      </c>
      <c r="D6" s="19"/>
      <c r="E6" s="19"/>
      <c r="F6" s="5" t="s">
        <v>32</v>
      </c>
      <c r="G6" s="5"/>
      <c r="H6" s="15" t="str">
        <f aca="false">IF(OR(NOT(ISNUMBER($C$8)),NOT(ISNUMBER($C$7))),"",IF($C$8=$C$7,"",ABS($C$8-$C$7)&amp;IF(ABS($C$8-$C$7)=1," day "," days ")&amp;IF($C$8&gt;$C$7,"behind","ahead")))</f>
        <v/>
      </c>
      <c r="I6" s="15"/>
      <c r="J6" s="15"/>
      <c r="K6" s="15"/>
      <c r="M6" s="5" t="s">
        <v>33</v>
      </c>
      <c r="N6" s="5"/>
      <c r="O6" s="5"/>
      <c r="P6" s="5"/>
      <c r="Q6" s="5"/>
      <c r="R6" s="5"/>
      <c r="S6" s="5"/>
      <c r="T6" s="15" t="str">
        <f aca="false">IF(COUNTIF($E$23:$E$52,"In Progress")=0,"",COUNTIF($E$23:$E$52,"In Progress"))</f>
        <v/>
      </c>
      <c r="U6" s="15"/>
      <c r="V6" s="15"/>
      <c r="W6" s="15"/>
      <c r="X6" s="15"/>
    </row>
    <row r="7" customFormat="false" ht="16.5" hidden="false" customHeight="true" outlineLevel="0" collapsed="false">
      <c r="A7" s="5" t="s">
        <v>34</v>
      </c>
      <c r="B7" s="5"/>
      <c r="C7" s="20" t="str">
        <f aca="false">IF(COUNT($G$23:$G$52)=0,"",MAX($G$23:$G$52))</f>
        <v/>
      </c>
      <c r="D7" s="20"/>
      <c r="E7" s="20"/>
      <c r="F7" s="5" t="s">
        <v>35</v>
      </c>
      <c r="G7" s="5"/>
      <c r="H7" s="21" t="n">
        <f aca="false">IF(SUMPRODUCT(--($E$23:$E$52&lt;&gt;""))=0,"",SUMPRODUCT(--($E$23:$E$52&lt;&gt;"")))</f>
        <v>5</v>
      </c>
      <c r="I7" s="21"/>
      <c r="J7" s="21"/>
      <c r="K7" s="21"/>
      <c r="M7" s="5" t="s">
        <v>36</v>
      </c>
      <c r="N7" s="5"/>
      <c r="O7" s="5"/>
      <c r="P7" s="5"/>
      <c r="Q7" s="5"/>
      <c r="R7" s="5"/>
      <c r="S7" s="5"/>
      <c r="T7" s="15" t="str">
        <f aca="false">IF(COUNTIF($E$23:$E$52,"Overdue")=0,"",COUNTIF($E$23:$E$52,"Overdue"))</f>
        <v/>
      </c>
      <c r="U7" s="15"/>
      <c r="V7" s="15"/>
      <c r="W7" s="15"/>
      <c r="X7" s="15"/>
    </row>
    <row r="8" customFormat="false" ht="16.5" hidden="false" customHeight="true" outlineLevel="0" collapsed="false">
      <c r="A8" s="5" t="s">
        <v>37</v>
      </c>
      <c r="B8" s="5"/>
      <c r="C8" s="20" t="str">
        <f aca="false">IF(COUNT($J$23:$J$52)=0,"",MAX($J$23:$J$52))</f>
        <v/>
      </c>
      <c r="D8" s="20"/>
      <c r="E8" s="20"/>
      <c r="F8" s="5" t="s">
        <v>38</v>
      </c>
      <c r="G8" s="5"/>
      <c r="H8" s="15" t="str">
        <f aca="false">IF(SUMPRODUCT(--ISNUMBER(SEARCH("behind",$K$23:$K$52)))=0,"",SUMPRODUCT(--ISNUMBER(SEARCH("behind",$K$23:$K$52))))</f>
        <v/>
      </c>
      <c r="I8" s="15"/>
      <c r="J8" s="15"/>
      <c r="K8" s="15"/>
      <c r="M8" s="5" t="s">
        <v>39</v>
      </c>
      <c r="N8" s="5"/>
      <c r="O8" s="5"/>
      <c r="P8" s="5"/>
      <c r="Q8" s="5"/>
      <c r="R8" s="5"/>
      <c r="S8" s="5"/>
      <c r="T8" s="21" t="n">
        <f aca="false">IF(COUNTIF($E$23:$E$52,"Not Started")=0,"",COUNTIF($E$23:$E$52,"Not Started"))</f>
        <v>5</v>
      </c>
      <c r="U8" s="21"/>
      <c r="V8" s="21"/>
      <c r="W8" s="21"/>
      <c r="X8" s="21"/>
    </row>
    <row r="10" customFormat="false" ht="21.75" hidden="false" customHeight="true" outlineLevel="0" collapsed="false">
      <c r="A10" s="3" t="s">
        <v>40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customFormat="false" ht="18" hidden="false" customHeight="true" outlineLevel="0" collapsed="false">
      <c r="A11" s="5" t="s">
        <v>41</v>
      </c>
      <c r="B11" s="5"/>
      <c r="C11" s="15" t="str">
        <f aca="false">IF(COUNT($F$23:$J$52)=0,"",MAX(1,ROUNDUP(((YEAR(MAX($F$23:$J$52))-YEAR(MIN($F$23:$J$52)))*12+MONTH(MAX($F$23:$J$52))-MONTH(MIN($F$23:$J$52))+1)/24,0)))</f>
        <v/>
      </c>
      <c r="E11" s="22" t="s">
        <v>42</v>
      </c>
      <c r="M11" s="23" t="str">
        <f aca="false">IF(M12="","",YEAR(M12))</f>
        <v/>
      </c>
      <c r="N11" s="23" t="str">
        <f aca="false">IF(N12="","",IF(YEAR(N12)&lt;&gt;YEAR(M12),YEAR(N12),""))</f>
        <v/>
      </c>
      <c r="O11" s="23" t="str">
        <f aca="false">IF(O12="","",IF(YEAR(O12)&lt;&gt;YEAR(N12),YEAR(O12),""))</f>
        <v/>
      </c>
      <c r="P11" s="23" t="str">
        <f aca="false">IF(P12="","",IF(YEAR(P12)&lt;&gt;YEAR(O12),YEAR(P12),""))</f>
        <v/>
      </c>
      <c r="Q11" s="23" t="str">
        <f aca="false">IF(Q12="","",IF(YEAR(Q12)&lt;&gt;YEAR(P12),YEAR(Q12),""))</f>
        <v/>
      </c>
      <c r="R11" s="23" t="str">
        <f aca="false">IF(R12="","",IF(YEAR(R12)&lt;&gt;YEAR(Q12),YEAR(R12),""))</f>
        <v/>
      </c>
      <c r="S11" s="23" t="str">
        <f aca="false">IF(S12="","",IF(YEAR(S12)&lt;&gt;YEAR(R12),YEAR(S12),""))</f>
        <v/>
      </c>
      <c r="T11" s="23" t="str">
        <f aca="false">IF(T12="","",IF(YEAR(T12)&lt;&gt;YEAR(S12),YEAR(T12),""))</f>
        <v/>
      </c>
      <c r="U11" s="23" t="str">
        <f aca="false">IF(U12="","",IF(YEAR(U12)&lt;&gt;YEAR(T12),YEAR(U12),""))</f>
        <v/>
      </c>
      <c r="V11" s="23" t="str">
        <f aca="false">IF(V12="","",IF(YEAR(V12)&lt;&gt;YEAR(U12),YEAR(V12),""))</f>
        <v/>
      </c>
      <c r="W11" s="23" t="str">
        <f aca="false">IF(W12="","",IF(YEAR(W12)&lt;&gt;YEAR(V12),YEAR(W12),""))</f>
        <v/>
      </c>
      <c r="X11" s="23" t="str">
        <f aca="false">IF(X12="","",IF(YEAR(X12)&lt;&gt;YEAR(W12),YEAR(X12),""))</f>
        <v/>
      </c>
      <c r="Y11" s="23" t="str">
        <f aca="false">IF(Y12="","",IF(YEAR(Y12)&lt;&gt;YEAR(X12),YEAR(Y12),""))</f>
        <v/>
      </c>
      <c r="Z11" s="23" t="str">
        <f aca="false">IF(Z12="","",IF(YEAR(Z12)&lt;&gt;YEAR(Y12),YEAR(Z12),""))</f>
        <v/>
      </c>
      <c r="AA11" s="23" t="str">
        <f aca="false">IF(AA12="","",IF(YEAR(AA12)&lt;&gt;YEAR(Z12),YEAR(AA12),""))</f>
        <v/>
      </c>
      <c r="AB11" s="23" t="str">
        <f aca="false">IF(AB12="","",IF(YEAR(AB12)&lt;&gt;YEAR(AA12),YEAR(AB12),""))</f>
        <v/>
      </c>
      <c r="AC11" s="23" t="str">
        <f aca="false">IF(AC12="","",IF(YEAR(AC12)&lt;&gt;YEAR(AB12),YEAR(AC12),""))</f>
        <v/>
      </c>
      <c r="AD11" s="23" t="str">
        <f aca="false">IF(AD12="","",IF(YEAR(AD12)&lt;&gt;YEAR(AC12),YEAR(AD12),""))</f>
        <v/>
      </c>
      <c r="AE11" s="23" t="str">
        <f aca="false">IF(AE12="","",IF(YEAR(AE12)&lt;&gt;YEAR(AD12),YEAR(AE12),""))</f>
        <v/>
      </c>
      <c r="AF11" s="23" t="str">
        <f aca="false">IF(AF12="","",IF(YEAR(AF12)&lt;&gt;YEAR(AE12),YEAR(AF12),""))</f>
        <v/>
      </c>
      <c r="AG11" s="23" t="str">
        <f aca="false">IF(AG12="","",IF(YEAR(AG12)&lt;&gt;YEAR(AF12),YEAR(AG12),""))</f>
        <v/>
      </c>
      <c r="AH11" s="23" t="str">
        <f aca="false">IF(AH12="","",IF(YEAR(AH12)&lt;&gt;YEAR(AG12),YEAR(AH12),""))</f>
        <v/>
      </c>
      <c r="AI11" s="23" t="str">
        <f aca="false">IF(AI12="","",IF(YEAR(AI12)&lt;&gt;YEAR(AH12),YEAR(AI12),""))</f>
        <v/>
      </c>
      <c r="AJ11" s="23" t="str">
        <f aca="false">IF(AJ12="","",IF(YEAR(AJ12)&lt;&gt;YEAR(AI12),YEAR(AJ12),""))</f>
        <v/>
      </c>
    </row>
    <row r="12" customFormat="false" ht="30" hidden="false" customHeight="true" outlineLevel="0" collapsed="false">
      <c r="A12" s="11" t="s">
        <v>43</v>
      </c>
      <c r="B12" s="11" t="s">
        <v>13</v>
      </c>
      <c r="C12" s="11" t="s">
        <v>44</v>
      </c>
      <c r="D12" s="11" t="s">
        <v>35</v>
      </c>
      <c r="E12" s="11" t="s">
        <v>31</v>
      </c>
      <c r="F12" s="11" t="s">
        <v>45</v>
      </c>
      <c r="G12" s="11" t="s">
        <v>46</v>
      </c>
      <c r="H12" s="11" t="s">
        <v>47</v>
      </c>
      <c r="I12" s="11" t="s">
        <v>48</v>
      </c>
      <c r="J12" s="11" t="s">
        <v>49</v>
      </c>
      <c r="K12" s="11" t="s">
        <v>50</v>
      </c>
      <c r="L12" s="24"/>
      <c r="M12" s="25" t="str">
        <f aca="false">IF(COUNT($F$23:$J$52)=0,"",DATE(YEAR(MIN($F$23:$J$52)),MONTH(MIN($F$23:$J$52)),1))</f>
        <v/>
      </c>
      <c r="N12" s="25" t="str">
        <f aca="false">IF(M12="","",EDATE(M12,$C$11))</f>
        <v/>
      </c>
      <c r="O12" s="25" t="str">
        <f aca="false">IF(N12="","",EDATE(N12,$C$11))</f>
        <v/>
      </c>
      <c r="P12" s="25" t="str">
        <f aca="false">IF(O12="","",EDATE(O12,$C$11))</f>
        <v/>
      </c>
      <c r="Q12" s="25" t="str">
        <f aca="false">IF(P12="","",EDATE(P12,$C$11))</f>
        <v/>
      </c>
      <c r="R12" s="25" t="str">
        <f aca="false">IF(Q12="","",EDATE(Q12,$C$11))</f>
        <v/>
      </c>
      <c r="S12" s="25" t="str">
        <f aca="false">IF(R12="","",EDATE(R12,$C$11))</f>
        <v/>
      </c>
      <c r="T12" s="25" t="str">
        <f aca="false">IF(S12="","",EDATE(S12,$C$11))</f>
        <v/>
      </c>
      <c r="U12" s="25" t="str">
        <f aca="false">IF(T12="","",EDATE(T12,$C$11))</f>
        <v/>
      </c>
      <c r="V12" s="25" t="str">
        <f aca="false">IF(U12="","",EDATE(U12,$C$11))</f>
        <v/>
      </c>
      <c r="W12" s="25" t="str">
        <f aca="false">IF(V12="","",EDATE(V12,$C$11))</f>
        <v/>
      </c>
      <c r="X12" s="25" t="str">
        <f aca="false">IF(W12="","",EDATE(W12,$C$11))</f>
        <v/>
      </c>
      <c r="Y12" s="25" t="str">
        <f aca="false">IF(X12="","",EDATE(X12,$C$11))</f>
        <v/>
      </c>
      <c r="Z12" s="25" t="str">
        <f aca="false">IF(Y12="","",EDATE(Y12,$C$11))</f>
        <v/>
      </c>
      <c r="AA12" s="25" t="str">
        <f aca="false">IF(Z12="","",EDATE(Z12,$C$11))</f>
        <v/>
      </c>
      <c r="AB12" s="25" t="str">
        <f aca="false">IF(AA12="","",EDATE(AA12,$C$11))</f>
        <v/>
      </c>
      <c r="AC12" s="25" t="str">
        <f aca="false">IF(AB12="","",EDATE(AB12,$C$11))</f>
        <v/>
      </c>
      <c r="AD12" s="25" t="str">
        <f aca="false">IF(AC12="","",EDATE(AC12,$C$11))</f>
        <v/>
      </c>
      <c r="AE12" s="25" t="str">
        <f aca="false">IF(AD12="","",EDATE(AD12,$C$11))</f>
        <v/>
      </c>
      <c r="AF12" s="25" t="str">
        <f aca="false">IF(AE12="","",EDATE(AE12,$C$11))</f>
        <v/>
      </c>
      <c r="AG12" s="25" t="str">
        <f aca="false">IF(AF12="","",EDATE(AF12,$C$11))</f>
        <v/>
      </c>
      <c r="AH12" s="25" t="str">
        <f aca="false">IF(AG12="","",EDATE(AG12,$C$11))</f>
        <v/>
      </c>
      <c r="AI12" s="25" t="str">
        <f aca="false">IF(AH12="","",EDATE(AH12,$C$11))</f>
        <v/>
      </c>
      <c r="AJ12" s="25" t="str">
        <f aca="false">IF(AI12="","",EDATE(AI12,$C$11))</f>
        <v/>
      </c>
    </row>
    <row r="13" customFormat="false" ht="18" hidden="false" customHeight="true" outlineLevel="0" collapsed="false">
      <c r="A13" s="26" t="n">
        <v>1</v>
      </c>
      <c r="B13" s="17" t="str">
        <f aca="false">INDEX('Stage Definitions'!$B$6:$B$10,$A13)</f>
        <v>Feasibility</v>
      </c>
      <c r="C13" s="12" t="str">
        <f aca="false">IF($D13="","",IF(AND($F13="",$H13=""),"",IF(COUNTIFS($C$23:$C$52,$B13,$E$23:$E$52,"Complete")=$D13,"Complete",IF(OR(COUNTIFS($C$23:$C$52,$B13,$E$23:$E$52,"Complete")&gt;0,(COUNTIFS($C$23:$C$52,$B13,$E$23:$E$52,"In Progress")+COUNTIFS($C$23:$C$52,$B13,$E$23:$E$52,"Overdue"))&gt;0),"In Progress","Not Started"))))</f>
        <v/>
      </c>
      <c r="D13" s="15" t="n">
        <f aca="false">IF($B13="","",IF(COUNTIF($C$23:$C$52,$B13)=0,"",COUNTIF($C$23:$C$52,$B13)))</f>
        <v>1</v>
      </c>
      <c r="E13" s="15" t="str">
        <f aca="false">IF($D13="","",IF(COUNTIFS($C$23:$C$52,$B13,$E$23:$E$52,"Complete")=0,"",COUNTIFS($C$23:$C$52,$B13,$E$23:$E$52,"Complete")))</f>
        <v/>
      </c>
      <c r="F13" s="14" t="str">
        <f aca="false">IF($B13="","",IF(COUNTIFS($C$23:$C$52,$B13,$F$23:$F$52,"&gt;0")=0,"",_xlfn.MINIFS($F$23:$F$52,$C$23:$C$52,$B13)))</f>
        <v/>
      </c>
      <c r="G13" s="14" t="str">
        <f aca="false">IF($B13="","",IF(COUNTIFS($C$23:$C$52,$B13,$G$23:$G$52,"&gt;0")=0,"",_xlfn.MAXIFS($G$23:$G$52,$C$23:$C$52,$B13)))</f>
        <v/>
      </c>
      <c r="H13" s="14" t="str">
        <f aca="false">IF($B13="","",IF(COUNTIFS($C$23:$C$52,$B13,$J$23:$J$52,"&gt;0")=0,"",_xlfn.MAXIFS($J$23:$J$52,$C$23:$C$52,$B13)))</f>
        <v/>
      </c>
      <c r="I13" s="16" t="str">
        <f aca="false">IF(OR($D13="",$E13=""),"",$E13/$D13)</f>
        <v/>
      </c>
      <c r="J13" s="15" t="str">
        <f aca="false">IF(OR($F13="",$H13=""),"",$H13-$F13)</f>
        <v/>
      </c>
      <c r="K13" s="15" t="str">
        <f aca="false">IF(OR(NOT(ISNUMBER($H13)),NOT(ISNUMBER($G13))),"",IF($H13=$G13,"",ABS($H13-$G13)&amp;IF(ABS($H13-$G13)=1," day "," days ")&amp;IF($H13&gt;$G13,"behind","ahead")))</f>
        <v/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</row>
    <row r="14" customFormat="false" ht="18" hidden="false" customHeight="true" outlineLevel="0" collapsed="false">
      <c r="A14" s="28" t="n">
        <v>2</v>
      </c>
      <c r="B14" s="17" t="str">
        <f aca="false">INDEX('Stage Definitions'!$B$6:$B$10,$A14)</f>
        <v>Concept Development</v>
      </c>
      <c r="C14" s="12" t="str">
        <f aca="false">IF($D14="","",IF(AND($F14="",$H14=""),"",IF(COUNTIFS($C$23:$C$52,$B14,$E$23:$E$52,"Complete")=$D14,"Complete",IF(OR(COUNTIFS($C$23:$C$52,$B14,$E$23:$E$52,"Complete")&gt;0,(COUNTIFS($C$23:$C$52,$B14,$E$23:$E$52,"In Progress")+COUNTIFS($C$23:$C$52,$B14,$E$23:$E$52,"Overdue"))&gt;0),"In Progress","Not Started"))))</f>
        <v/>
      </c>
      <c r="D14" s="15" t="n">
        <f aca="false">IF($B14="","",IF(COUNTIF($C$23:$C$52,$B14)=0,"",COUNTIF($C$23:$C$52,$B14)))</f>
        <v>1</v>
      </c>
      <c r="E14" s="15" t="str">
        <f aca="false">IF($D14="","",IF(COUNTIFS($C$23:$C$52,$B14,$E$23:$E$52,"Complete")=0,"",COUNTIFS($C$23:$C$52,$B14,$E$23:$E$52,"Complete")))</f>
        <v/>
      </c>
      <c r="F14" s="14" t="str">
        <f aca="false">IF($B14="","",IF(COUNTIFS($C$23:$C$52,$B14,$F$23:$F$52,"&gt;0")=0,"",_xlfn.MINIFS($F$23:$F$52,$C$23:$C$52,$B14)))</f>
        <v/>
      </c>
      <c r="G14" s="14" t="str">
        <f aca="false">IF($B14="","",IF(COUNTIFS($C$23:$C$52,$B14,$G$23:$G$52,"&gt;0")=0,"",_xlfn.MAXIFS($G$23:$G$52,$C$23:$C$52,$B14)))</f>
        <v/>
      </c>
      <c r="H14" s="14" t="str">
        <f aca="false">IF($B14="","",IF(COUNTIFS($C$23:$C$52,$B14,$J$23:$J$52,"&gt;0")=0,"",_xlfn.MAXIFS($J$23:$J$52,$C$23:$C$52,$B14)))</f>
        <v/>
      </c>
      <c r="I14" s="16" t="str">
        <f aca="false">IF(OR($D14="",$E14=""),"",$E14/$D14)</f>
        <v/>
      </c>
      <c r="J14" s="15" t="str">
        <f aca="false">IF(OR($F14="",$H14=""),"",$H14-$F14)</f>
        <v/>
      </c>
      <c r="K14" s="15" t="str">
        <f aca="false">IF(OR(NOT(ISNUMBER($H14)),NOT(ISNUMBER($G14))),"",IF($H14=$G14,"",ABS($H14-$G14)&amp;IF(ABS($H14-$G14)=1," day "," days ")&amp;IF($H14&gt;$G14,"behind","ahead")))</f>
        <v/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</row>
    <row r="15" customFormat="false" ht="18" hidden="false" customHeight="true" outlineLevel="0" collapsed="false">
      <c r="A15" s="29" t="n">
        <v>3</v>
      </c>
      <c r="B15" s="17" t="str">
        <f aca="false">INDEX('Stage Definitions'!$B$6:$B$10,$A15)</f>
        <v>Detailed Design</v>
      </c>
      <c r="C15" s="12" t="str">
        <f aca="false">IF($D15="","",IF(AND($F15="",$H15=""),"",IF(COUNTIFS($C$23:$C$52,$B15,$E$23:$E$52,"Complete")=$D15,"Complete",IF(OR(COUNTIFS($C$23:$C$52,$B15,$E$23:$E$52,"Complete")&gt;0,(COUNTIFS($C$23:$C$52,$B15,$E$23:$E$52,"In Progress")+COUNTIFS($C$23:$C$52,$B15,$E$23:$E$52,"Overdue"))&gt;0),"In Progress","Not Started"))))</f>
        <v/>
      </c>
      <c r="D15" s="15" t="n">
        <f aca="false">IF($B15="","",IF(COUNTIF($C$23:$C$52,$B15)=0,"",COUNTIF($C$23:$C$52,$B15)))</f>
        <v>1</v>
      </c>
      <c r="E15" s="15" t="str">
        <f aca="false">IF($D15="","",IF(COUNTIFS($C$23:$C$52,$B15,$E$23:$E$52,"Complete")=0,"",COUNTIFS($C$23:$C$52,$B15,$E$23:$E$52,"Complete")))</f>
        <v/>
      </c>
      <c r="F15" s="14" t="str">
        <f aca="false">IF($B15="","",IF(COUNTIFS($C$23:$C$52,$B15,$F$23:$F$52,"&gt;0")=0,"",_xlfn.MINIFS($F$23:$F$52,$C$23:$C$52,$B15)))</f>
        <v/>
      </c>
      <c r="G15" s="14" t="str">
        <f aca="false">IF($B15="","",IF(COUNTIFS($C$23:$C$52,$B15,$G$23:$G$52,"&gt;0")=0,"",_xlfn.MAXIFS($G$23:$G$52,$C$23:$C$52,$B15)))</f>
        <v/>
      </c>
      <c r="H15" s="14" t="str">
        <f aca="false">IF($B15="","",IF(COUNTIFS($C$23:$C$52,$B15,$J$23:$J$52,"&gt;0")=0,"",_xlfn.MAXIFS($J$23:$J$52,$C$23:$C$52,$B15)))</f>
        <v/>
      </c>
      <c r="I15" s="16" t="str">
        <f aca="false">IF(OR($D15="",$E15=""),"",$E15/$D15)</f>
        <v/>
      </c>
      <c r="J15" s="15" t="str">
        <f aca="false">IF(OR($F15="",$H15=""),"",$H15-$F15)</f>
        <v/>
      </c>
      <c r="K15" s="15" t="str">
        <f aca="false">IF(OR(NOT(ISNUMBER($H15)),NOT(ISNUMBER($G15))),"",IF($H15=$G15,"",ABS($H15-$G15)&amp;IF(ABS($H15-$G15)=1," day "," days ")&amp;IF($H15&gt;$G15,"behind","ahead")))</f>
        <v/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</row>
    <row r="16" customFormat="false" ht="18" hidden="false" customHeight="true" outlineLevel="0" collapsed="false">
      <c r="A16" s="30" t="n">
        <v>4</v>
      </c>
      <c r="B16" s="17" t="str">
        <f aca="false">INDEX('Stage Definitions'!$B$6:$B$10,$A16)</f>
        <v>Execution</v>
      </c>
      <c r="C16" s="12" t="str">
        <f aca="false">IF($D16="","",IF(AND($F16="",$H16=""),"",IF(COUNTIFS($C$23:$C$52,$B16,$E$23:$E$52,"Complete")=$D16,"Complete",IF(OR(COUNTIFS($C$23:$C$52,$B16,$E$23:$E$52,"Complete")&gt;0,(COUNTIFS($C$23:$C$52,$B16,$E$23:$E$52,"In Progress")+COUNTIFS($C$23:$C$52,$B16,$E$23:$E$52,"Overdue"))&gt;0),"In Progress","Not Started"))))</f>
        <v/>
      </c>
      <c r="D16" s="15" t="n">
        <f aca="false">IF($B16="","",IF(COUNTIF($C$23:$C$52,$B16)=0,"",COUNTIF($C$23:$C$52,$B16)))</f>
        <v>1</v>
      </c>
      <c r="E16" s="15" t="str">
        <f aca="false">IF($D16="","",IF(COUNTIFS($C$23:$C$52,$B16,$E$23:$E$52,"Complete")=0,"",COUNTIFS($C$23:$C$52,$B16,$E$23:$E$52,"Complete")))</f>
        <v/>
      </c>
      <c r="F16" s="14" t="str">
        <f aca="false">IF($B16="","",IF(COUNTIFS($C$23:$C$52,$B16,$F$23:$F$52,"&gt;0")=0,"",_xlfn.MINIFS($F$23:$F$52,$C$23:$C$52,$B16)))</f>
        <v/>
      </c>
      <c r="G16" s="14" t="str">
        <f aca="false">IF($B16="","",IF(COUNTIFS($C$23:$C$52,$B16,$G$23:$G$52,"&gt;0")=0,"",_xlfn.MAXIFS($G$23:$G$52,$C$23:$C$52,$B16)))</f>
        <v/>
      </c>
      <c r="H16" s="14" t="str">
        <f aca="false">IF($B16="","",IF(COUNTIFS($C$23:$C$52,$B16,$J$23:$J$52,"&gt;0")=0,"",_xlfn.MAXIFS($J$23:$J$52,$C$23:$C$52,$B16)))</f>
        <v/>
      </c>
      <c r="I16" s="16" t="str">
        <f aca="false">IF(OR($D16="",$E16=""),"",$E16/$D16)</f>
        <v/>
      </c>
      <c r="J16" s="15" t="str">
        <f aca="false">IF(OR($F16="",$H16=""),"",$H16-$F16)</f>
        <v/>
      </c>
      <c r="K16" s="15" t="str">
        <f aca="false">IF(OR(NOT(ISNUMBER($H16)),NOT(ISNUMBER($G16))),"",IF($H16=$G16,"",ABS($H16-$G16)&amp;IF(ABS($H16-$G16)=1," day "," days ")&amp;IF($H16&gt;$G16,"behind","ahead")))</f>
        <v/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</row>
    <row r="17" customFormat="false" ht="18" hidden="false" customHeight="true" outlineLevel="0" collapsed="false">
      <c r="A17" s="31" t="n">
        <v>5</v>
      </c>
      <c r="B17" s="17" t="str">
        <f aca="false">INDEX('Stage Definitions'!$B$6:$B$10,$A17)</f>
        <v>Closeout</v>
      </c>
      <c r="C17" s="12" t="str">
        <f aca="false">IF($D17="","",IF(AND($F17="",$H17=""),"",IF(COUNTIFS($C$23:$C$52,$B17,$E$23:$E$52,"Complete")=$D17,"Complete",IF(OR(COUNTIFS($C$23:$C$52,$B17,$E$23:$E$52,"Complete")&gt;0,(COUNTIFS($C$23:$C$52,$B17,$E$23:$E$52,"In Progress")+COUNTIFS($C$23:$C$52,$B17,$E$23:$E$52,"Overdue"))&gt;0),"In Progress","Not Started"))))</f>
        <v/>
      </c>
      <c r="D17" s="15" t="n">
        <f aca="false">IF($B17="","",IF(COUNTIF($C$23:$C$52,$B17)=0,"",COUNTIF($C$23:$C$52,$B17)))</f>
        <v>1</v>
      </c>
      <c r="E17" s="15" t="str">
        <f aca="false">IF($D17="","",IF(COUNTIFS($C$23:$C$52,$B17,$E$23:$E$52,"Complete")=0,"",COUNTIFS($C$23:$C$52,$B17,$E$23:$E$52,"Complete")))</f>
        <v/>
      </c>
      <c r="F17" s="14" t="str">
        <f aca="false">IF($B17="","",IF(COUNTIFS($C$23:$C$52,$B17,$F$23:$F$52,"&gt;0")=0,"",_xlfn.MINIFS($F$23:$F$52,$C$23:$C$52,$B17)))</f>
        <v/>
      </c>
      <c r="G17" s="14" t="str">
        <f aca="false">IF($B17="","",IF(COUNTIFS($C$23:$C$52,$B17,$G$23:$G$52,"&gt;0")=0,"",_xlfn.MAXIFS($G$23:$G$52,$C$23:$C$52,$B17)))</f>
        <v/>
      </c>
      <c r="H17" s="14" t="str">
        <f aca="false">IF($B17="","",IF(COUNTIFS($C$23:$C$52,$B17,$J$23:$J$52,"&gt;0")=0,"",_xlfn.MAXIFS($J$23:$J$52,$C$23:$C$52,$B17)))</f>
        <v/>
      </c>
      <c r="I17" s="16" t="str">
        <f aca="false">IF(OR($D17="",$E17=""),"",$E17/$D17)</f>
        <v/>
      </c>
      <c r="J17" s="15" t="str">
        <f aca="false">IF(OR($F17="",$H17=""),"",$H17-$F17)</f>
        <v/>
      </c>
      <c r="K17" s="15" t="str">
        <f aca="false">IF(OR(NOT(ISNUMBER($H17)),NOT(ISNUMBER($G17))),"",IF($H17=$G17,"",ABS($H17-$G17)&amp;IF(ABS($H17-$G17)=1," day "," days ")&amp;IF($H17&gt;$G17,"behind","ahead")))</f>
        <v/>
      </c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</row>
    <row r="18" customFormat="false" ht="15.75" hidden="false" customHeight="true" outlineLevel="0" collapsed="false">
      <c r="B18" s="32" t="s">
        <v>51</v>
      </c>
      <c r="M18" s="33" t="str">
        <f aca="false">IF(M$12="","",IF(COUNTIFS($J$23:$J$52,"&gt;="&amp;M$12,$J$23:$J$52,"&lt;"&amp;EDATE(M$12,$C$11))=0,"",COUNTIFS($J$23:$J$52,"&gt;="&amp;M$12,$J$23:$J$52,"&lt;"&amp;EDATE(M$12,$C$11))))</f>
        <v/>
      </c>
      <c r="N18" s="33" t="str">
        <f aca="false">IF(N$12="","",IF(COUNTIFS($J$23:$J$52,"&gt;="&amp;N$12,$J$23:$J$52,"&lt;"&amp;EDATE(N$12,$C$11))=0,"",COUNTIFS($J$23:$J$52,"&gt;="&amp;N$12,$J$23:$J$52,"&lt;"&amp;EDATE(N$12,$C$11))))</f>
        <v/>
      </c>
      <c r="O18" s="33" t="str">
        <f aca="false">IF(O$12="","",IF(COUNTIFS($J$23:$J$52,"&gt;="&amp;O$12,$J$23:$J$52,"&lt;"&amp;EDATE(O$12,$C$11))=0,"",COUNTIFS($J$23:$J$52,"&gt;="&amp;O$12,$J$23:$J$52,"&lt;"&amp;EDATE(O$12,$C$11))))</f>
        <v/>
      </c>
      <c r="P18" s="33" t="str">
        <f aca="false">IF(P$12="","",IF(COUNTIFS($J$23:$J$52,"&gt;="&amp;P$12,$J$23:$J$52,"&lt;"&amp;EDATE(P$12,$C$11))=0,"",COUNTIFS($J$23:$J$52,"&gt;="&amp;P$12,$J$23:$J$52,"&lt;"&amp;EDATE(P$12,$C$11))))</f>
        <v/>
      </c>
      <c r="Q18" s="33" t="str">
        <f aca="false">IF(Q$12="","",IF(COUNTIFS($J$23:$J$52,"&gt;="&amp;Q$12,$J$23:$J$52,"&lt;"&amp;EDATE(Q$12,$C$11))=0,"",COUNTIFS($J$23:$J$52,"&gt;="&amp;Q$12,$J$23:$J$52,"&lt;"&amp;EDATE(Q$12,$C$11))))</f>
        <v/>
      </c>
      <c r="R18" s="33" t="str">
        <f aca="false">IF(R$12="","",IF(COUNTIFS($J$23:$J$52,"&gt;="&amp;R$12,$J$23:$J$52,"&lt;"&amp;EDATE(R$12,$C$11))=0,"",COUNTIFS($J$23:$J$52,"&gt;="&amp;R$12,$J$23:$J$52,"&lt;"&amp;EDATE(R$12,$C$11))))</f>
        <v/>
      </c>
      <c r="S18" s="33" t="str">
        <f aca="false">IF(S$12="","",IF(COUNTIFS($J$23:$J$52,"&gt;="&amp;S$12,$J$23:$J$52,"&lt;"&amp;EDATE(S$12,$C$11))=0,"",COUNTIFS($J$23:$J$52,"&gt;="&amp;S$12,$J$23:$J$52,"&lt;"&amp;EDATE(S$12,$C$11))))</f>
        <v/>
      </c>
      <c r="T18" s="33" t="str">
        <f aca="false">IF(T$12="","",IF(COUNTIFS($J$23:$J$52,"&gt;="&amp;T$12,$J$23:$J$52,"&lt;"&amp;EDATE(T$12,$C$11))=0,"",COUNTIFS($J$23:$J$52,"&gt;="&amp;T$12,$J$23:$J$52,"&lt;"&amp;EDATE(T$12,$C$11))))</f>
        <v/>
      </c>
      <c r="U18" s="33" t="str">
        <f aca="false">IF(U$12="","",IF(COUNTIFS($J$23:$J$52,"&gt;="&amp;U$12,$J$23:$J$52,"&lt;"&amp;EDATE(U$12,$C$11))=0,"",COUNTIFS($J$23:$J$52,"&gt;="&amp;U$12,$J$23:$J$52,"&lt;"&amp;EDATE(U$12,$C$11))))</f>
        <v/>
      </c>
      <c r="V18" s="33" t="str">
        <f aca="false">IF(V$12="","",IF(COUNTIFS($J$23:$J$52,"&gt;="&amp;V$12,$J$23:$J$52,"&lt;"&amp;EDATE(V$12,$C$11))=0,"",COUNTIFS($J$23:$J$52,"&gt;="&amp;V$12,$J$23:$J$52,"&lt;"&amp;EDATE(V$12,$C$11))))</f>
        <v/>
      </c>
      <c r="W18" s="33" t="str">
        <f aca="false">IF(W$12="","",IF(COUNTIFS($J$23:$J$52,"&gt;="&amp;W$12,$J$23:$J$52,"&lt;"&amp;EDATE(W$12,$C$11))=0,"",COUNTIFS($J$23:$J$52,"&gt;="&amp;W$12,$J$23:$J$52,"&lt;"&amp;EDATE(W$12,$C$11))))</f>
        <v/>
      </c>
      <c r="X18" s="33" t="str">
        <f aca="false">IF(X$12="","",IF(COUNTIFS($J$23:$J$52,"&gt;="&amp;X$12,$J$23:$J$52,"&lt;"&amp;EDATE(X$12,$C$11))=0,"",COUNTIFS($J$23:$J$52,"&gt;="&amp;X$12,$J$23:$J$52,"&lt;"&amp;EDATE(X$12,$C$11))))</f>
        <v/>
      </c>
      <c r="Y18" s="33" t="str">
        <f aca="false">IF(Y$12="","",IF(COUNTIFS($J$23:$J$52,"&gt;="&amp;Y$12,$J$23:$J$52,"&lt;"&amp;EDATE(Y$12,$C$11))=0,"",COUNTIFS($J$23:$J$52,"&gt;="&amp;Y$12,$J$23:$J$52,"&lt;"&amp;EDATE(Y$12,$C$11))))</f>
        <v/>
      </c>
      <c r="Z18" s="33" t="str">
        <f aca="false">IF(Z$12="","",IF(COUNTIFS($J$23:$J$52,"&gt;="&amp;Z$12,$J$23:$J$52,"&lt;"&amp;EDATE(Z$12,$C$11))=0,"",COUNTIFS($J$23:$J$52,"&gt;="&amp;Z$12,$J$23:$J$52,"&lt;"&amp;EDATE(Z$12,$C$11))))</f>
        <v/>
      </c>
      <c r="AA18" s="33" t="str">
        <f aca="false">IF(AA$12="","",IF(COUNTIFS($J$23:$J$52,"&gt;="&amp;AA$12,$J$23:$J$52,"&lt;"&amp;EDATE(AA$12,$C$11))=0,"",COUNTIFS($J$23:$J$52,"&gt;="&amp;AA$12,$J$23:$J$52,"&lt;"&amp;EDATE(AA$12,$C$11))))</f>
        <v/>
      </c>
      <c r="AB18" s="33" t="str">
        <f aca="false">IF(AB$12="","",IF(COUNTIFS($J$23:$J$52,"&gt;="&amp;AB$12,$J$23:$J$52,"&lt;"&amp;EDATE(AB$12,$C$11))=0,"",COUNTIFS($J$23:$J$52,"&gt;="&amp;AB$12,$J$23:$J$52,"&lt;"&amp;EDATE(AB$12,$C$11))))</f>
        <v/>
      </c>
      <c r="AC18" s="33" t="str">
        <f aca="false">IF(AC$12="","",IF(COUNTIFS($J$23:$J$52,"&gt;="&amp;AC$12,$J$23:$J$52,"&lt;"&amp;EDATE(AC$12,$C$11))=0,"",COUNTIFS($J$23:$J$52,"&gt;="&amp;AC$12,$J$23:$J$52,"&lt;"&amp;EDATE(AC$12,$C$11))))</f>
        <v/>
      </c>
      <c r="AD18" s="33" t="str">
        <f aca="false">IF(AD$12="","",IF(COUNTIFS($J$23:$J$52,"&gt;="&amp;AD$12,$J$23:$J$52,"&lt;"&amp;EDATE(AD$12,$C$11))=0,"",COUNTIFS($J$23:$J$52,"&gt;="&amp;AD$12,$J$23:$J$52,"&lt;"&amp;EDATE(AD$12,$C$11))))</f>
        <v/>
      </c>
      <c r="AE18" s="33" t="str">
        <f aca="false">IF(AE$12="","",IF(COUNTIFS($J$23:$J$52,"&gt;="&amp;AE$12,$J$23:$J$52,"&lt;"&amp;EDATE(AE$12,$C$11))=0,"",COUNTIFS($J$23:$J$52,"&gt;="&amp;AE$12,$J$23:$J$52,"&lt;"&amp;EDATE(AE$12,$C$11))))</f>
        <v/>
      </c>
      <c r="AF18" s="33" t="str">
        <f aca="false">IF(AF$12="","",IF(COUNTIFS($J$23:$J$52,"&gt;="&amp;AF$12,$J$23:$J$52,"&lt;"&amp;EDATE(AF$12,$C$11))=0,"",COUNTIFS($J$23:$J$52,"&gt;="&amp;AF$12,$J$23:$J$52,"&lt;"&amp;EDATE(AF$12,$C$11))))</f>
        <v/>
      </c>
      <c r="AG18" s="33" t="str">
        <f aca="false">IF(AG$12="","",IF(COUNTIFS($J$23:$J$52,"&gt;="&amp;AG$12,$J$23:$J$52,"&lt;"&amp;EDATE(AG$12,$C$11))=0,"",COUNTIFS($J$23:$J$52,"&gt;="&amp;AG$12,$J$23:$J$52,"&lt;"&amp;EDATE(AG$12,$C$11))))</f>
        <v/>
      </c>
      <c r="AH18" s="33" t="str">
        <f aca="false">IF(AH$12="","",IF(COUNTIFS($J$23:$J$52,"&gt;="&amp;AH$12,$J$23:$J$52,"&lt;"&amp;EDATE(AH$12,$C$11))=0,"",COUNTIFS($J$23:$J$52,"&gt;="&amp;AH$12,$J$23:$J$52,"&lt;"&amp;EDATE(AH$12,$C$11))))</f>
        <v/>
      </c>
      <c r="AI18" s="33" t="str">
        <f aca="false">IF(AI$12="","",IF(COUNTIFS($J$23:$J$52,"&gt;="&amp;AI$12,$J$23:$J$52,"&lt;"&amp;EDATE(AI$12,$C$11))=0,"",COUNTIFS($J$23:$J$52,"&gt;="&amp;AI$12,$J$23:$J$52,"&lt;"&amp;EDATE(AI$12,$C$11))))</f>
        <v/>
      </c>
      <c r="AJ18" s="33" t="str">
        <f aca="false">IF(AJ$12="","",IF(COUNTIFS($J$23:$J$52,"&gt;="&amp;AJ$12,$J$23:$J$52,"&lt;"&amp;EDATE(AJ$12,$C$11))=0,"",COUNTIFS($J$23:$J$52,"&gt;="&amp;AJ$12,$J$23:$J$52,"&lt;"&amp;EDATE(AJ$12,$C$11))))</f>
        <v/>
      </c>
    </row>
    <row r="19" customFormat="false" ht="15.75" hidden="false" customHeight="true" outlineLevel="0" collapsed="false">
      <c r="B19" s="32" t="s">
        <v>52</v>
      </c>
      <c r="M19" s="34" t="str">
        <f aca="false">IF(M$12="","",IF(COUNTIFS($J$23:$J$52,"&gt;="&amp;M$12,$J$23:$J$52,"&lt;"&amp;EDATE(M$12,$C$11),$E$23:$E$52,"Complete")=0,"",COUNTIFS($J$23:$J$52,"&gt;="&amp;M$12,$J$23:$J$52,"&lt;"&amp;EDATE(M$12,$C$11),$E$23:$E$52,"Complete")))</f>
        <v/>
      </c>
      <c r="N19" s="34" t="str">
        <f aca="false">IF(N$12="","",IF(COUNTIFS($J$23:$J$52,"&gt;="&amp;N$12,$J$23:$J$52,"&lt;"&amp;EDATE(N$12,$C$11),$E$23:$E$52,"Complete")=0,"",COUNTIFS($J$23:$J$52,"&gt;="&amp;N$12,$J$23:$J$52,"&lt;"&amp;EDATE(N$12,$C$11),$E$23:$E$52,"Complete")))</f>
        <v/>
      </c>
      <c r="O19" s="34" t="str">
        <f aca="false">IF(O$12="","",IF(COUNTIFS($J$23:$J$52,"&gt;="&amp;O$12,$J$23:$J$52,"&lt;"&amp;EDATE(O$12,$C$11),$E$23:$E$52,"Complete")=0,"",COUNTIFS($J$23:$J$52,"&gt;="&amp;O$12,$J$23:$J$52,"&lt;"&amp;EDATE(O$12,$C$11),$E$23:$E$52,"Complete")))</f>
        <v/>
      </c>
      <c r="P19" s="34" t="str">
        <f aca="false">IF(P$12="","",IF(COUNTIFS($J$23:$J$52,"&gt;="&amp;P$12,$J$23:$J$52,"&lt;"&amp;EDATE(P$12,$C$11),$E$23:$E$52,"Complete")=0,"",COUNTIFS($J$23:$J$52,"&gt;="&amp;P$12,$J$23:$J$52,"&lt;"&amp;EDATE(P$12,$C$11),$E$23:$E$52,"Complete")))</f>
        <v/>
      </c>
      <c r="Q19" s="34" t="str">
        <f aca="false">IF(Q$12="","",IF(COUNTIFS($J$23:$J$52,"&gt;="&amp;Q$12,$J$23:$J$52,"&lt;"&amp;EDATE(Q$12,$C$11),$E$23:$E$52,"Complete")=0,"",COUNTIFS($J$23:$J$52,"&gt;="&amp;Q$12,$J$23:$J$52,"&lt;"&amp;EDATE(Q$12,$C$11),$E$23:$E$52,"Complete")))</f>
        <v/>
      </c>
      <c r="R19" s="34" t="str">
        <f aca="false">IF(R$12="","",IF(COUNTIFS($J$23:$J$52,"&gt;="&amp;R$12,$J$23:$J$52,"&lt;"&amp;EDATE(R$12,$C$11),$E$23:$E$52,"Complete")=0,"",COUNTIFS($J$23:$J$52,"&gt;="&amp;R$12,$J$23:$J$52,"&lt;"&amp;EDATE(R$12,$C$11),$E$23:$E$52,"Complete")))</f>
        <v/>
      </c>
      <c r="S19" s="34" t="str">
        <f aca="false">IF(S$12="","",IF(COUNTIFS($J$23:$J$52,"&gt;="&amp;S$12,$J$23:$J$52,"&lt;"&amp;EDATE(S$12,$C$11),$E$23:$E$52,"Complete")=0,"",COUNTIFS($J$23:$J$52,"&gt;="&amp;S$12,$J$23:$J$52,"&lt;"&amp;EDATE(S$12,$C$11),$E$23:$E$52,"Complete")))</f>
        <v/>
      </c>
      <c r="T19" s="34" t="str">
        <f aca="false">IF(T$12="","",IF(COUNTIFS($J$23:$J$52,"&gt;="&amp;T$12,$J$23:$J$52,"&lt;"&amp;EDATE(T$12,$C$11),$E$23:$E$52,"Complete")=0,"",COUNTIFS($J$23:$J$52,"&gt;="&amp;T$12,$J$23:$J$52,"&lt;"&amp;EDATE(T$12,$C$11),$E$23:$E$52,"Complete")))</f>
        <v/>
      </c>
      <c r="U19" s="34" t="str">
        <f aca="false">IF(U$12="","",IF(COUNTIFS($J$23:$J$52,"&gt;="&amp;U$12,$J$23:$J$52,"&lt;"&amp;EDATE(U$12,$C$11),$E$23:$E$52,"Complete")=0,"",COUNTIFS($J$23:$J$52,"&gt;="&amp;U$12,$J$23:$J$52,"&lt;"&amp;EDATE(U$12,$C$11),$E$23:$E$52,"Complete")))</f>
        <v/>
      </c>
      <c r="V19" s="34" t="str">
        <f aca="false">IF(V$12="","",IF(COUNTIFS($J$23:$J$52,"&gt;="&amp;V$12,$J$23:$J$52,"&lt;"&amp;EDATE(V$12,$C$11),$E$23:$E$52,"Complete")=0,"",COUNTIFS($J$23:$J$52,"&gt;="&amp;V$12,$J$23:$J$52,"&lt;"&amp;EDATE(V$12,$C$11),$E$23:$E$52,"Complete")))</f>
        <v/>
      </c>
      <c r="W19" s="34" t="str">
        <f aca="false">IF(W$12="","",IF(COUNTIFS($J$23:$J$52,"&gt;="&amp;W$12,$J$23:$J$52,"&lt;"&amp;EDATE(W$12,$C$11),$E$23:$E$52,"Complete")=0,"",COUNTIFS($J$23:$J$52,"&gt;="&amp;W$12,$J$23:$J$52,"&lt;"&amp;EDATE(W$12,$C$11),$E$23:$E$52,"Complete")))</f>
        <v/>
      </c>
      <c r="X19" s="34" t="str">
        <f aca="false">IF(X$12="","",IF(COUNTIFS($J$23:$J$52,"&gt;="&amp;X$12,$J$23:$J$52,"&lt;"&amp;EDATE(X$12,$C$11),$E$23:$E$52,"Complete")=0,"",COUNTIFS($J$23:$J$52,"&gt;="&amp;X$12,$J$23:$J$52,"&lt;"&amp;EDATE(X$12,$C$11),$E$23:$E$52,"Complete")))</f>
        <v/>
      </c>
      <c r="Y19" s="34" t="str">
        <f aca="false">IF(Y$12="","",IF(COUNTIFS($J$23:$J$52,"&gt;="&amp;Y$12,$J$23:$J$52,"&lt;"&amp;EDATE(Y$12,$C$11),$E$23:$E$52,"Complete")=0,"",COUNTIFS($J$23:$J$52,"&gt;="&amp;Y$12,$J$23:$J$52,"&lt;"&amp;EDATE(Y$12,$C$11),$E$23:$E$52,"Complete")))</f>
        <v/>
      </c>
      <c r="Z19" s="34" t="str">
        <f aca="false">IF(Z$12="","",IF(COUNTIFS($J$23:$J$52,"&gt;="&amp;Z$12,$J$23:$J$52,"&lt;"&amp;EDATE(Z$12,$C$11),$E$23:$E$52,"Complete")=0,"",COUNTIFS($J$23:$J$52,"&gt;="&amp;Z$12,$J$23:$J$52,"&lt;"&amp;EDATE(Z$12,$C$11),$E$23:$E$52,"Complete")))</f>
        <v/>
      </c>
      <c r="AA19" s="34" t="str">
        <f aca="false">IF(AA$12="","",IF(COUNTIFS($J$23:$J$52,"&gt;="&amp;AA$12,$J$23:$J$52,"&lt;"&amp;EDATE(AA$12,$C$11),$E$23:$E$52,"Complete")=0,"",COUNTIFS($J$23:$J$52,"&gt;="&amp;AA$12,$J$23:$J$52,"&lt;"&amp;EDATE(AA$12,$C$11),$E$23:$E$52,"Complete")))</f>
        <v/>
      </c>
      <c r="AB19" s="34" t="str">
        <f aca="false">IF(AB$12="","",IF(COUNTIFS($J$23:$J$52,"&gt;="&amp;AB$12,$J$23:$J$52,"&lt;"&amp;EDATE(AB$12,$C$11),$E$23:$E$52,"Complete")=0,"",COUNTIFS($J$23:$J$52,"&gt;="&amp;AB$12,$J$23:$J$52,"&lt;"&amp;EDATE(AB$12,$C$11),$E$23:$E$52,"Complete")))</f>
        <v/>
      </c>
      <c r="AC19" s="34" t="str">
        <f aca="false">IF(AC$12="","",IF(COUNTIFS($J$23:$J$52,"&gt;="&amp;AC$12,$J$23:$J$52,"&lt;"&amp;EDATE(AC$12,$C$11),$E$23:$E$52,"Complete")=0,"",COUNTIFS($J$23:$J$52,"&gt;="&amp;AC$12,$J$23:$J$52,"&lt;"&amp;EDATE(AC$12,$C$11),$E$23:$E$52,"Complete")))</f>
        <v/>
      </c>
      <c r="AD19" s="34" t="str">
        <f aca="false">IF(AD$12="","",IF(COUNTIFS($J$23:$J$52,"&gt;="&amp;AD$12,$J$23:$J$52,"&lt;"&amp;EDATE(AD$12,$C$11),$E$23:$E$52,"Complete")=0,"",COUNTIFS($J$23:$J$52,"&gt;="&amp;AD$12,$J$23:$J$52,"&lt;"&amp;EDATE(AD$12,$C$11),$E$23:$E$52,"Complete")))</f>
        <v/>
      </c>
      <c r="AE19" s="34" t="str">
        <f aca="false">IF(AE$12="","",IF(COUNTIFS($J$23:$J$52,"&gt;="&amp;AE$12,$J$23:$J$52,"&lt;"&amp;EDATE(AE$12,$C$11),$E$23:$E$52,"Complete")=0,"",COUNTIFS($J$23:$J$52,"&gt;="&amp;AE$12,$J$23:$J$52,"&lt;"&amp;EDATE(AE$12,$C$11),$E$23:$E$52,"Complete")))</f>
        <v/>
      </c>
      <c r="AF19" s="34" t="str">
        <f aca="false">IF(AF$12="","",IF(COUNTIFS($J$23:$J$52,"&gt;="&amp;AF$12,$J$23:$J$52,"&lt;"&amp;EDATE(AF$12,$C$11),$E$23:$E$52,"Complete")=0,"",COUNTIFS($J$23:$J$52,"&gt;="&amp;AF$12,$J$23:$J$52,"&lt;"&amp;EDATE(AF$12,$C$11),$E$23:$E$52,"Complete")))</f>
        <v/>
      </c>
      <c r="AG19" s="34" t="str">
        <f aca="false">IF(AG$12="","",IF(COUNTIFS($J$23:$J$52,"&gt;="&amp;AG$12,$J$23:$J$52,"&lt;"&amp;EDATE(AG$12,$C$11),$E$23:$E$52,"Complete")=0,"",COUNTIFS($J$23:$J$52,"&gt;="&amp;AG$12,$J$23:$J$52,"&lt;"&amp;EDATE(AG$12,$C$11),$E$23:$E$52,"Complete")))</f>
        <v/>
      </c>
      <c r="AH19" s="34" t="str">
        <f aca="false">IF(AH$12="","",IF(COUNTIFS($J$23:$J$52,"&gt;="&amp;AH$12,$J$23:$J$52,"&lt;"&amp;EDATE(AH$12,$C$11),$E$23:$E$52,"Complete")=0,"",COUNTIFS($J$23:$J$52,"&gt;="&amp;AH$12,$J$23:$J$52,"&lt;"&amp;EDATE(AH$12,$C$11),$E$23:$E$52,"Complete")))</f>
        <v/>
      </c>
      <c r="AI19" s="34" t="str">
        <f aca="false">IF(AI$12="","",IF(COUNTIFS($J$23:$J$52,"&gt;="&amp;AI$12,$J$23:$J$52,"&lt;"&amp;EDATE(AI$12,$C$11),$E$23:$E$52,"Complete")=0,"",COUNTIFS($J$23:$J$52,"&gt;="&amp;AI$12,$J$23:$J$52,"&lt;"&amp;EDATE(AI$12,$C$11),$E$23:$E$52,"Complete")))</f>
        <v/>
      </c>
      <c r="AJ19" s="34" t="str">
        <f aca="false">IF(AJ$12="","",IF(COUNTIFS($J$23:$J$52,"&gt;="&amp;AJ$12,$J$23:$J$52,"&lt;"&amp;EDATE(AJ$12,$C$11),$E$23:$E$52,"Complete")=0,"",COUNTIFS($J$23:$J$52,"&gt;="&amp;AJ$12,$J$23:$J$52,"&lt;"&amp;EDATE(AJ$12,$C$11),$E$23:$E$52,"Complete")))</f>
        <v/>
      </c>
    </row>
    <row r="21" customFormat="false" ht="21.75" hidden="false" customHeight="true" outlineLevel="0" collapsed="false">
      <c r="A21" s="3" t="s">
        <v>53</v>
      </c>
      <c r="B21" s="4"/>
      <c r="C21" s="4"/>
      <c r="D21" s="4"/>
      <c r="E21" s="35" t="s">
        <v>54</v>
      </c>
      <c r="F21" s="4"/>
      <c r="G21" s="36" t="s">
        <v>55</v>
      </c>
      <c r="H21" s="4"/>
      <c r="I21" s="37" t="s">
        <v>56</v>
      </c>
      <c r="J21" s="4"/>
      <c r="K21" s="38" t="s">
        <v>57</v>
      </c>
      <c r="M21" s="23" t="str">
        <f aca="false">IF(M22="","",YEAR(M22))</f>
        <v/>
      </c>
      <c r="N21" s="23" t="str">
        <f aca="false">IF(N22="","",IF(YEAR(N22)&lt;&gt;YEAR(M22),YEAR(N22),""))</f>
        <v/>
      </c>
      <c r="O21" s="23" t="str">
        <f aca="false">IF(O22="","",IF(YEAR(O22)&lt;&gt;YEAR(N22),YEAR(O22),""))</f>
        <v/>
      </c>
      <c r="P21" s="23" t="str">
        <f aca="false">IF(P22="","",IF(YEAR(P22)&lt;&gt;YEAR(O22),YEAR(P22),""))</f>
        <v/>
      </c>
      <c r="Q21" s="23" t="str">
        <f aca="false">IF(Q22="","",IF(YEAR(Q22)&lt;&gt;YEAR(P22),YEAR(Q22),""))</f>
        <v/>
      </c>
      <c r="R21" s="23" t="str">
        <f aca="false">IF(R22="","",IF(YEAR(R22)&lt;&gt;YEAR(Q22),YEAR(R22),""))</f>
        <v/>
      </c>
      <c r="S21" s="23" t="str">
        <f aca="false">IF(S22="","",IF(YEAR(S22)&lt;&gt;YEAR(R22),YEAR(S22),""))</f>
        <v/>
      </c>
      <c r="T21" s="23" t="str">
        <f aca="false">IF(T22="","",IF(YEAR(T22)&lt;&gt;YEAR(S22),YEAR(T22),""))</f>
        <v/>
      </c>
      <c r="U21" s="23" t="str">
        <f aca="false">IF(U22="","",IF(YEAR(U22)&lt;&gt;YEAR(T22),YEAR(U22),""))</f>
        <v/>
      </c>
      <c r="V21" s="23" t="str">
        <f aca="false">IF(V22="","",IF(YEAR(V22)&lt;&gt;YEAR(U22),YEAR(V22),""))</f>
        <v/>
      </c>
      <c r="W21" s="23" t="str">
        <f aca="false">IF(W22="","",IF(YEAR(W22)&lt;&gt;YEAR(V22),YEAR(W22),""))</f>
        <v/>
      </c>
      <c r="X21" s="23" t="str">
        <f aca="false">IF(X22="","",IF(YEAR(X22)&lt;&gt;YEAR(W22),YEAR(X22),""))</f>
        <v/>
      </c>
      <c r="Y21" s="23" t="str">
        <f aca="false">IF(Y22="","",IF(YEAR(Y22)&lt;&gt;YEAR(X22),YEAR(Y22),""))</f>
        <v/>
      </c>
      <c r="Z21" s="23" t="str">
        <f aca="false">IF(Z22="","",IF(YEAR(Z22)&lt;&gt;YEAR(Y22),YEAR(Z22),""))</f>
        <v/>
      </c>
      <c r="AA21" s="23" t="str">
        <f aca="false">IF(AA22="","",IF(YEAR(AA22)&lt;&gt;YEAR(Z22),YEAR(AA22),""))</f>
        <v/>
      </c>
      <c r="AB21" s="23" t="str">
        <f aca="false">IF(AB22="","",IF(YEAR(AB22)&lt;&gt;YEAR(AA22),YEAR(AB22),""))</f>
        <v/>
      </c>
      <c r="AC21" s="23" t="str">
        <f aca="false">IF(AC22="","",IF(YEAR(AC22)&lt;&gt;YEAR(AB22),YEAR(AC22),""))</f>
        <v/>
      </c>
      <c r="AD21" s="23" t="str">
        <f aca="false">IF(AD22="","",IF(YEAR(AD22)&lt;&gt;YEAR(AC22),YEAR(AD22),""))</f>
        <v/>
      </c>
      <c r="AE21" s="23" t="str">
        <f aca="false">IF(AE22="","",IF(YEAR(AE22)&lt;&gt;YEAR(AD22),YEAR(AE22),""))</f>
        <v/>
      </c>
      <c r="AF21" s="23" t="str">
        <f aca="false">IF(AF22="","",IF(YEAR(AF22)&lt;&gt;YEAR(AE22),YEAR(AF22),""))</f>
        <v/>
      </c>
      <c r="AG21" s="23" t="str">
        <f aca="false">IF(AG22="","",IF(YEAR(AG22)&lt;&gt;YEAR(AF22),YEAR(AG22),""))</f>
        <v/>
      </c>
      <c r="AH21" s="23" t="str">
        <f aca="false">IF(AH22="","",IF(YEAR(AH22)&lt;&gt;YEAR(AG22),YEAR(AH22),""))</f>
        <v/>
      </c>
      <c r="AI21" s="23" t="str">
        <f aca="false">IF(AI22="","",IF(YEAR(AI22)&lt;&gt;YEAR(AH22),YEAR(AI22),""))</f>
        <v/>
      </c>
      <c r="AJ21" s="23" t="str">
        <f aca="false">IF(AJ22="","",IF(YEAR(AJ22)&lt;&gt;YEAR(AI22),YEAR(AJ22),""))</f>
        <v/>
      </c>
    </row>
    <row r="22" customFormat="false" ht="30" hidden="false" customHeight="true" outlineLevel="0" collapsed="false">
      <c r="A22" s="11" t="s">
        <v>58</v>
      </c>
      <c r="B22" s="11" t="s">
        <v>59</v>
      </c>
      <c r="C22" s="11" t="s">
        <v>13</v>
      </c>
      <c r="D22" s="11" t="s">
        <v>60</v>
      </c>
      <c r="E22" s="11" t="s">
        <v>44</v>
      </c>
      <c r="F22" s="11" t="s">
        <v>61</v>
      </c>
      <c r="G22" s="11" t="s">
        <v>62</v>
      </c>
      <c r="H22" s="11" t="s">
        <v>63</v>
      </c>
      <c r="I22" s="11" t="s">
        <v>64</v>
      </c>
      <c r="J22" s="11" t="s">
        <v>65</v>
      </c>
      <c r="K22" s="11" t="s">
        <v>50</v>
      </c>
      <c r="L22" s="24"/>
      <c r="M22" s="25" t="str">
        <f aca="false">IF($M$12="","",$M$12)</f>
        <v/>
      </c>
      <c r="N22" s="25" t="str">
        <f aca="false">IF(M22="","",EDATE(M22,$C$11))</f>
        <v/>
      </c>
      <c r="O22" s="25" t="str">
        <f aca="false">IF(N22="","",EDATE(N22,$C$11))</f>
        <v/>
      </c>
      <c r="P22" s="25" t="str">
        <f aca="false">IF(O22="","",EDATE(O22,$C$11))</f>
        <v/>
      </c>
      <c r="Q22" s="25" t="str">
        <f aca="false">IF(P22="","",EDATE(P22,$C$11))</f>
        <v/>
      </c>
      <c r="R22" s="25" t="str">
        <f aca="false">IF(Q22="","",EDATE(Q22,$C$11))</f>
        <v/>
      </c>
      <c r="S22" s="25" t="str">
        <f aca="false">IF(R22="","",EDATE(R22,$C$11))</f>
        <v/>
      </c>
      <c r="T22" s="25" t="str">
        <f aca="false">IF(S22="","",EDATE(S22,$C$11))</f>
        <v/>
      </c>
      <c r="U22" s="25" t="str">
        <f aca="false">IF(T22="","",EDATE(T22,$C$11))</f>
        <v/>
      </c>
      <c r="V22" s="25" t="str">
        <f aca="false">IF(U22="","",EDATE(U22,$C$11))</f>
        <v/>
      </c>
      <c r="W22" s="25" t="str">
        <f aca="false">IF(V22="","",EDATE(V22,$C$11))</f>
        <v/>
      </c>
      <c r="X22" s="25" t="str">
        <f aca="false">IF(W22="","",EDATE(W22,$C$11))</f>
        <v/>
      </c>
      <c r="Y22" s="25" t="str">
        <f aca="false">IF(X22="","",EDATE(X22,$C$11))</f>
        <v/>
      </c>
      <c r="Z22" s="25" t="str">
        <f aca="false">IF(Y22="","",EDATE(Y22,$C$11))</f>
        <v/>
      </c>
      <c r="AA22" s="25" t="str">
        <f aca="false">IF(Z22="","",EDATE(Z22,$C$11))</f>
        <v/>
      </c>
      <c r="AB22" s="25" t="str">
        <f aca="false">IF(AA22="","",EDATE(AA22,$C$11))</f>
        <v/>
      </c>
      <c r="AC22" s="25" t="str">
        <f aca="false">IF(AB22="","",EDATE(AB22,$C$11))</f>
        <v/>
      </c>
      <c r="AD22" s="25" t="str">
        <f aca="false">IF(AC22="","",EDATE(AC22,$C$11))</f>
        <v/>
      </c>
      <c r="AE22" s="25" t="str">
        <f aca="false">IF(AD22="","",EDATE(AD22,$C$11))</f>
        <v/>
      </c>
      <c r="AF22" s="25" t="str">
        <f aca="false">IF(AE22="","",EDATE(AE22,$C$11))</f>
        <v/>
      </c>
      <c r="AG22" s="25" t="str">
        <f aca="false">IF(AF22="","",EDATE(AF22,$C$11))</f>
        <v/>
      </c>
      <c r="AH22" s="25" t="str">
        <f aca="false">IF(AG22="","",EDATE(AG22,$C$11))</f>
        <v/>
      </c>
      <c r="AI22" s="25" t="str">
        <f aca="false">IF(AH22="","",EDATE(AH22,$C$11))</f>
        <v/>
      </c>
      <c r="AJ22" s="25" t="str">
        <f aca="false">IF(AI22="","",EDATE(AI22,$C$11))</f>
        <v/>
      </c>
    </row>
    <row r="23" customFormat="false" ht="15.75" hidden="false" customHeight="true" outlineLevel="0" collapsed="false">
      <c r="A23" s="12" t="str">
        <f aca="false">IF($E23="","",IF(AND($E23&lt;&gt;"Complete",ISNUMBER(SEARCH("behind",$K23))),"!",IF($D23="Yes","★","")))</f>
        <v>★</v>
      </c>
      <c r="B23" s="39" t="s">
        <v>66</v>
      </c>
      <c r="C23" s="39" t="s">
        <v>67</v>
      </c>
      <c r="D23" s="13" t="s">
        <v>68</v>
      </c>
      <c r="E23" s="12" t="str">
        <f aca="true">IF(AND($B23="",COUNTA($F23:$I23)=0),"",IF(COUNTA($F23:$I23)&gt;COUNT($F23:$I23),"Invalid date",IF(ISNUMBER($I23),"Complete",IF(AND(ISNUMBER($J23),$J23&lt;TODAY()),"Overdue",IF(AND(ISNUMBER($F23),$F23&lt;=TODAY()),"In Progress","Not Started")))))</f>
        <v>Not Started</v>
      </c>
      <c r="F23" s="40"/>
      <c r="G23" s="40"/>
      <c r="H23" s="40"/>
      <c r="I23" s="40"/>
      <c r="J23" s="14" t="str">
        <f aca="false">IF(ISNUMBER($I23),$I23,IF(ISNUMBER($H23),$H23,IF(ISNUMBER($G23),$G23,"")))</f>
        <v/>
      </c>
      <c r="K23" s="15" t="str">
        <f aca="false">IF(OR(NOT(ISNUMBER($J23)),NOT(ISNUMBER($G23))),"",IF($J23=$G23,"",ABS($J23-$G23)&amp;IF(ABS($J23-$G23)=1," day "," days ")&amp;IF($J23&gt;$G23,"behind","ahead")))</f>
        <v/>
      </c>
      <c r="M23" s="41" t="str">
        <f aca="false">IF(OR(M$22="",$J23=""),"",IF(AND($J23&gt;=M$22,$J23&lt;EDATE(M$22,$C$11)),IF($E23="Complete","✔",IF($E23="Not Started","◇","◆")),""))</f>
        <v/>
      </c>
      <c r="N23" s="41" t="str">
        <f aca="false">IF(OR(N$22="",$J23=""),"",IF(AND($J23&gt;=N$22,$J23&lt;EDATE(N$22,$C$11)),IF($E23="Complete","✔",IF($E23="Not Started","◇","◆")),""))</f>
        <v/>
      </c>
      <c r="O23" s="41" t="str">
        <f aca="false">IF(OR(O$22="",$J23=""),"",IF(AND($J23&gt;=O$22,$J23&lt;EDATE(O$22,$C$11)),IF($E23="Complete","✔",IF($E23="Not Started","◇","◆")),""))</f>
        <v/>
      </c>
      <c r="P23" s="41" t="str">
        <f aca="false">IF(OR(P$22="",$J23=""),"",IF(AND($J23&gt;=P$22,$J23&lt;EDATE(P$22,$C$11)),IF($E23="Complete","✔",IF($E23="Not Started","◇","◆")),""))</f>
        <v/>
      </c>
      <c r="Q23" s="41" t="str">
        <f aca="false">IF(OR(Q$22="",$J23=""),"",IF(AND($J23&gt;=Q$22,$J23&lt;EDATE(Q$22,$C$11)),IF($E23="Complete","✔",IF($E23="Not Started","◇","◆")),""))</f>
        <v/>
      </c>
      <c r="R23" s="41" t="str">
        <f aca="false">IF(OR(R$22="",$J23=""),"",IF(AND($J23&gt;=R$22,$J23&lt;EDATE(R$22,$C$11)),IF($E23="Complete","✔",IF($E23="Not Started","◇","◆")),""))</f>
        <v/>
      </c>
      <c r="S23" s="41" t="str">
        <f aca="false">IF(OR(S$22="",$J23=""),"",IF(AND($J23&gt;=S$22,$J23&lt;EDATE(S$22,$C$11)),IF($E23="Complete","✔",IF($E23="Not Started","◇","◆")),""))</f>
        <v/>
      </c>
      <c r="T23" s="41" t="str">
        <f aca="false">IF(OR(T$22="",$J23=""),"",IF(AND($J23&gt;=T$22,$J23&lt;EDATE(T$22,$C$11)),IF($E23="Complete","✔",IF($E23="Not Started","◇","◆")),""))</f>
        <v/>
      </c>
      <c r="U23" s="41" t="str">
        <f aca="false">IF(OR(U$22="",$J23=""),"",IF(AND($J23&gt;=U$22,$J23&lt;EDATE(U$22,$C$11)),IF($E23="Complete","✔",IF($E23="Not Started","◇","◆")),""))</f>
        <v/>
      </c>
      <c r="V23" s="41" t="str">
        <f aca="false">IF(OR(V$22="",$J23=""),"",IF(AND($J23&gt;=V$22,$J23&lt;EDATE(V$22,$C$11)),IF($E23="Complete","✔",IF($E23="Not Started","◇","◆")),""))</f>
        <v/>
      </c>
      <c r="W23" s="41" t="str">
        <f aca="false">IF(OR(W$22="",$J23=""),"",IF(AND($J23&gt;=W$22,$J23&lt;EDATE(W$22,$C$11)),IF($E23="Complete","✔",IF($E23="Not Started","◇","◆")),""))</f>
        <v/>
      </c>
      <c r="X23" s="41" t="str">
        <f aca="false">IF(OR(X$22="",$J23=""),"",IF(AND($J23&gt;=X$22,$J23&lt;EDATE(X$22,$C$11)),IF($E23="Complete","✔",IF($E23="Not Started","◇","◆")),""))</f>
        <v/>
      </c>
      <c r="Y23" s="41" t="str">
        <f aca="false">IF(OR(Y$22="",$J23=""),"",IF(AND($J23&gt;=Y$22,$J23&lt;EDATE(Y$22,$C$11)),IF($E23="Complete","✔",IF($E23="Not Started","◇","◆")),""))</f>
        <v/>
      </c>
      <c r="Z23" s="41" t="str">
        <f aca="false">IF(OR(Z$22="",$J23=""),"",IF(AND($J23&gt;=Z$22,$J23&lt;EDATE(Z$22,$C$11)),IF($E23="Complete","✔",IF($E23="Not Started","◇","◆")),""))</f>
        <v/>
      </c>
      <c r="AA23" s="41" t="str">
        <f aca="false">IF(OR(AA$22="",$J23=""),"",IF(AND($J23&gt;=AA$22,$J23&lt;EDATE(AA$22,$C$11)),IF($E23="Complete","✔",IF($E23="Not Started","◇","◆")),""))</f>
        <v/>
      </c>
      <c r="AB23" s="41" t="str">
        <f aca="false">IF(OR(AB$22="",$J23=""),"",IF(AND($J23&gt;=AB$22,$J23&lt;EDATE(AB$22,$C$11)),IF($E23="Complete","✔",IF($E23="Not Started","◇","◆")),""))</f>
        <v/>
      </c>
      <c r="AC23" s="41" t="str">
        <f aca="false">IF(OR(AC$22="",$J23=""),"",IF(AND($J23&gt;=AC$22,$J23&lt;EDATE(AC$22,$C$11)),IF($E23="Complete","✔",IF($E23="Not Started","◇","◆")),""))</f>
        <v/>
      </c>
      <c r="AD23" s="41" t="str">
        <f aca="false">IF(OR(AD$22="",$J23=""),"",IF(AND($J23&gt;=AD$22,$J23&lt;EDATE(AD$22,$C$11)),IF($E23="Complete","✔",IF($E23="Not Started","◇","◆")),""))</f>
        <v/>
      </c>
      <c r="AE23" s="41" t="str">
        <f aca="false">IF(OR(AE$22="",$J23=""),"",IF(AND($J23&gt;=AE$22,$J23&lt;EDATE(AE$22,$C$11)),IF($E23="Complete","✔",IF($E23="Not Started","◇","◆")),""))</f>
        <v/>
      </c>
      <c r="AF23" s="41" t="str">
        <f aca="false">IF(OR(AF$22="",$J23=""),"",IF(AND($J23&gt;=AF$22,$J23&lt;EDATE(AF$22,$C$11)),IF($E23="Complete","✔",IF($E23="Not Started","◇","◆")),""))</f>
        <v/>
      </c>
      <c r="AG23" s="41" t="str">
        <f aca="false">IF(OR(AG$22="",$J23=""),"",IF(AND($J23&gt;=AG$22,$J23&lt;EDATE(AG$22,$C$11)),IF($E23="Complete","✔",IF($E23="Not Started","◇","◆")),""))</f>
        <v/>
      </c>
      <c r="AH23" s="41" t="str">
        <f aca="false">IF(OR(AH$22="",$J23=""),"",IF(AND($J23&gt;=AH$22,$J23&lt;EDATE(AH$22,$C$11)),IF($E23="Complete","✔",IF($E23="Not Started","◇","◆")),""))</f>
        <v/>
      </c>
      <c r="AI23" s="41" t="str">
        <f aca="false">IF(OR(AI$22="",$J23=""),"",IF(AND($J23&gt;=AI$22,$J23&lt;EDATE(AI$22,$C$11)),IF($E23="Complete","✔",IF($E23="Not Started","◇","◆")),""))</f>
        <v/>
      </c>
      <c r="AJ23" s="41" t="str">
        <f aca="false">IF(OR(AJ$22="",$J23=""),"",IF(AND($J23&gt;=AJ$22,$J23&lt;EDATE(AJ$22,$C$11)),IF($E23="Complete","✔",IF($E23="Not Started","◇","◆")),""))</f>
        <v/>
      </c>
    </row>
    <row r="24" customFormat="false" ht="15.75" hidden="false" customHeight="true" outlineLevel="0" collapsed="false">
      <c r="A24" s="12" t="str">
        <f aca="false">IF($E24="","",IF(AND($E24&lt;&gt;"Complete",ISNUMBER(SEARCH("behind",$K24))),"!",IF($D24="Yes","★","")))</f>
        <v>★</v>
      </c>
      <c r="B24" s="39" t="s">
        <v>69</v>
      </c>
      <c r="C24" s="39" t="s">
        <v>70</v>
      </c>
      <c r="D24" s="13" t="s">
        <v>68</v>
      </c>
      <c r="E24" s="12" t="str">
        <f aca="true">IF(AND($B24="",COUNTA($F24:$I24)=0),"",IF(COUNTA($F24:$I24)&gt;COUNT($F24:$I24),"Invalid date",IF(ISNUMBER($I24),"Complete",IF(AND(ISNUMBER($J24),$J24&lt;TODAY()),"Overdue",IF(AND(ISNUMBER($F24),$F24&lt;=TODAY()),"In Progress","Not Started")))))</f>
        <v>Not Started</v>
      </c>
      <c r="F24" s="40"/>
      <c r="G24" s="40"/>
      <c r="H24" s="40"/>
      <c r="I24" s="40"/>
      <c r="J24" s="14" t="str">
        <f aca="false">IF(ISNUMBER($I24),$I24,IF(ISNUMBER($H24),$H24,IF(ISNUMBER($G24),$G24,"")))</f>
        <v/>
      </c>
      <c r="K24" s="15" t="str">
        <f aca="false">IF(OR(NOT(ISNUMBER($J24)),NOT(ISNUMBER($G24))),"",IF($J24=$G24,"",ABS($J24-$G24)&amp;IF(ABS($J24-$G24)=1," day "," days ")&amp;IF($J24&gt;$G24,"behind","ahead")))</f>
        <v/>
      </c>
      <c r="M24" s="41" t="str">
        <f aca="false">IF(OR(M$22="",$J24=""),"",IF(AND($J24&gt;=M$22,$J24&lt;EDATE(M$22,$C$11)),IF($E24="Complete","✔",IF($E24="Not Started","◇","◆")),""))</f>
        <v/>
      </c>
      <c r="N24" s="41" t="str">
        <f aca="false">IF(OR(N$22="",$J24=""),"",IF(AND($J24&gt;=N$22,$J24&lt;EDATE(N$22,$C$11)),IF($E24="Complete","✔",IF($E24="Not Started","◇","◆")),""))</f>
        <v/>
      </c>
      <c r="O24" s="41" t="str">
        <f aca="false">IF(OR(O$22="",$J24=""),"",IF(AND($J24&gt;=O$22,$J24&lt;EDATE(O$22,$C$11)),IF($E24="Complete","✔",IF($E24="Not Started","◇","◆")),""))</f>
        <v/>
      </c>
      <c r="P24" s="41" t="str">
        <f aca="false">IF(OR(P$22="",$J24=""),"",IF(AND($J24&gt;=P$22,$J24&lt;EDATE(P$22,$C$11)),IF($E24="Complete","✔",IF($E24="Not Started","◇","◆")),""))</f>
        <v/>
      </c>
      <c r="Q24" s="41" t="str">
        <f aca="false">IF(OR(Q$22="",$J24=""),"",IF(AND($J24&gt;=Q$22,$J24&lt;EDATE(Q$22,$C$11)),IF($E24="Complete","✔",IF($E24="Not Started","◇","◆")),""))</f>
        <v/>
      </c>
      <c r="R24" s="41" t="str">
        <f aca="false">IF(OR(R$22="",$J24=""),"",IF(AND($J24&gt;=R$22,$J24&lt;EDATE(R$22,$C$11)),IF($E24="Complete","✔",IF($E24="Not Started","◇","◆")),""))</f>
        <v/>
      </c>
      <c r="S24" s="41" t="str">
        <f aca="false">IF(OR(S$22="",$J24=""),"",IF(AND($J24&gt;=S$22,$J24&lt;EDATE(S$22,$C$11)),IF($E24="Complete","✔",IF($E24="Not Started","◇","◆")),""))</f>
        <v/>
      </c>
      <c r="T24" s="41" t="str">
        <f aca="false">IF(OR(T$22="",$J24=""),"",IF(AND($J24&gt;=T$22,$J24&lt;EDATE(T$22,$C$11)),IF($E24="Complete","✔",IF($E24="Not Started","◇","◆")),""))</f>
        <v/>
      </c>
      <c r="U24" s="41" t="str">
        <f aca="false">IF(OR(U$22="",$J24=""),"",IF(AND($J24&gt;=U$22,$J24&lt;EDATE(U$22,$C$11)),IF($E24="Complete","✔",IF($E24="Not Started","◇","◆")),""))</f>
        <v/>
      </c>
      <c r="V24" s="41" t="str">
        <f aca="false">IF(OR(V$22="",$J24=""),"",IF(AND($J24&gt;=V$22,$J24&lt;EDATE(V$22,$C$11)),IF($E24="Complete","✔",IF($E24="Not Started","◇","◆")),""))</f>
        <v/>
      </c>
      <c r="W24" s="41" t="str">
        <f aca="false">IF(OR(W$22="",$J24=""),"",IF(AND($J24&gt;=W$22,$J24&lt;EDATE(W$22,$C$11)),IF($E24="Complete","✔",IF($E24="Not Started","◇","◆")),""))</f>
        <v/>
      </c>
      <c r="X24" s="41" t="str">
        <f aca="false">IF(OR(X$22="",$J24=""),"",IF(AND($J24&gt;=X$22,$J24&lt;EDATE(X$22,$C$11)),IF($E24="Complete","✔",IF($E24="Not Started","◇","◆")),""))</f>
        <v/>
      </c>
      <c r="Y24" s="41" t="str">
        <f aca="false">IF(OR(Y$22="",$J24=""),"",IF(AND($J24&gt;=Y$22,$J24&lt;EDATE(Y$22,$C$11)),IF($E24="Complete","✔",IF($E24="Not Started","◇","◆")),""))</f>
        <v/>
      </c>
      <c r="Z24" s="41" t="str">
        <f aca="false">IF(OR(Z$22="",$J24=""),"",IF(AND($J24&gt;=Z$22,$J24&lt;EDATE(Z$22,$C$11)),IF($E24="Complete","✔",IF($E24="Not Started","◇","◆")),""))</f>
        <v/>
      </c>
      <c r="AA24" s="41" t="str">
        <f aca="false">IF(OR(AA$22="",$J24=""),"",IF(AND($J24&gt;=AA$22,$J24&lt;EDATE(AA$22,$C$11)),IF($E24="Complete","✔",IF($E24="Not Started","◇","◆")),""))</f>
        <v/>
      </c>
      <c r="AB24" s="41" t="str">
        <f aca="false">IF(OR(AB$22="",$J24=""),"",IF(AND($J24&gt;=AB$22,$J24&lt;EDATE(AB$22,$C$11)),IF($E24="Complete","✔",IF($E24="Not Started","◇","◆")),""))</f>
        <v/>
      </c>
      <c r="AC24" s="41" t="str">
        <f aca="false">IF(OR(AC$22="",$J24=""),"",IF(AND($J24&gt;=AC$22,$J24&lt;EDATE(AC$22,$C$11)),IF($E24="Complete","✔",IF($E24="Not Started","◇","◆")),""))</f>
        <v/>
      </c>
      <c r="AD24" s="41" t="str">
        <f aca="false">IF(OR(AD$22="",$J24=""),"",IF(AND($J24&gt;=AD$22,$J24&lt;EDATE(AD$22,$C$11)),IF($E24="Complete","✔",IF($E24="Not Started","◇","◆")),""))</f>
        <v/>
      </c>
      <c r="AE24" s="41" t="str">
        <f aca="false">IF(OR(AE$22="",$J24=""),"",IF(AND($J24&gt;=AE$22,$J24&lt;EDATE(AE$22,$C$11)),IF($E24="Complete","✔",IF($E24="Not Started","◇","◆")),""))</f>
        <v/>
      </c>
      <c r="AF24" s="41" t="str">
        <f aca="false">IF(OR(AF$22="",$J24=""),"",IF(AND($J24&gt;=AF$22,$J24&lt;EDATE(AF$22,$C$11)),IF($E24="Complete","✔",IF($E24="Not Started","◇","◆")),""))</f>
        <v/>
      </c>
      <c r="AG24" s="41" t="str">
        <f aca="false">IF(OR(AG$22="",$J24=""),"",IF(AND($J24&gt;=AG$22,$J24&lt;EDATE(AG$22,$C$11)),IF($E24="Complete","✔",IF($E24="Not Started","◇","◆")),""))</f>
        <v/>
      </c>
      <c r="AH24" s="41" t="str">
        <f aca="false">IF(OR(AH$22="",$J24=""),"",IF(AND($J24&gt;=AH$22,$J24&lt;EDATE(AH$22,$C$11)),IF($E24="Complete","✔",IF($E24="Not Started","◇","◆")),""))</f>
        <v/>
      </c>
      <c r="AI24" s="41" t="str">
        <f aca="false">IF(OR(AI$22="",$J24=""),"",IF(AND($J24&gt;=AI$22,$J24&lt;EDATE(AI$22,$C$11)),IF($E24="Complete","✔",IF($E24="Not Started","◇","◆")),""))</f>
        <v/>
      </c>
      <c r="AJ24" s="41" t="str">
        <f aca="false">IF(OR(AJ$22="",$J24=""),"",IF(AND($J24&gt;=AJ$22,$J24&lt;EDATE(AJ$22,$C$11)),IF($E24="Complete","✔",IF($E24="Not Started","◇","◆")),""))</f>
        <v/>
      </c>
    </row>
    <row r="25" customFormat="false" ht="15.75" hidden="false" customHeight="true" outlineLevel="0" collapsed="false">
      <c r="A25" s="12" t="str">
        <f aca="false">IF($E25="","",IF(AND($E25&lt;&gt;"Complete",ISNUMBER(SEARCH("behind",$K25))),"!",IF($D25="Yes","★","")))</f>
        <v>★</v>
      </c>
      <c r="B25" s="39" t="s">
        <v>71</v>
      </c>
      <c r="C25" s="39" t="s">
        <v>72</v>
      </c>
      <c r="D25" s="13" t="s">
        <v>68</v>
      </c>
      <c r="E25" s="12" t="str">
        <f aca="true">IF(AND($B25="",COUNTA($F25:$I25)=0),"",IF(COUNTA($F25:$I25)&gt;COUNT($F25:$I25),"Invalid date",IF(ISNUMBER($I25),"Complete",IF(AND(ISNUMBER($J25),$J25&lt;TODAY()),"Overdue",IF(AND(ISNUMBER($F25),$F25&lt;=TODAY()),"In Progress","Not Started")))))</f>
        <v>Not Started</v>
      </c>
      <c r="F25" s="40"/>
      <c r="G25" s="40"/>
      <c r="H25" s="40"/>
      <c r="I25" s="40"/>
      <c r="J25" s="14" t="str">
        <f aca="false">IF(ISNUMBER($I25),$I25,IF(ISNUMBER($H25),$H25,IF(ISNUMBER($G25),$G25,"")))</f>
        <v/>
      </c>
      <c r="K25" s="15" t="str">
        <f aca="false">IF(OR(NOT(ISNUMBER($J25)),NOT(ISNUMBER($G25))),"",IF($J25=$G25,"",ABS($J25-$G25)&amp;IF(ABS($J25-$G25)=1," day "," days ")&amp;IF($J25&gt;$G25,"behind","ahead")))</f>
        <v/>
      </c>
      <c r="M25" s="41" t="str">
        <f aca="false">IF(OR(M$22="",$J25=""),"",IF(AND($J25&gt;=M$22,$J25&lt;EDATE(M$22,$C$11)),IF($E25="Complete","✔",IF($E25="Not Started","◇","◆")),""))</f>
        <v/>
      </c>
      <c r="N25" s="41" t="str">
        <f aca="false">IF(OR(N$22="",$J25=""),"",IF(AND($J25&gt;=N$22,$J25&lt;EDATE(N$22,$C$11)),IF($E25="Complete","✔",IF($E25="Not Started","◇","◆")),""))</f>
        <v/>
      </c>
      <c r="O25" s="41" t="str">
        <f aca="false">IF(OR(O$22="",$J25=""),"",IF(AND($J25&gt;=O$22,$J25&lt;EDATE(O$22,$C$11)),IF($E25="Complete","✔",IF($E25="Not Started","◇","◆")),""))</f>
        <v/>
      </c>
      <c r="P25" s="41" t="str">
        <f aca="false">IF(OR(P$22="",$J25=""),"",IF(AND($J25&gt;=P$22,$J25&lt;EDATE(P$22,$C$11)),IF($E25="Complete","✔",IF($E25="Not Started","◇","◆")),""))</f>
        <v/>
      </c>
      <c r="Q25" s="41" t="str">
        <f aca="false">IF(OR(Q$22="",$J25=""),"",IF(AND($J25&gt;=Q$22,$J25&lt;EDATE(Q$22,$C$11)),IF($E25="Complete","✔",IF($E25="Not Started","◇","◆")),""))</f>
        <v/>
      </c>
      <c r="R25" s="41" t="str">
        <f aca="false">IF(OR(R$22="",$J25=""),"",IF(AND($J25&gt;=R$22,$J25&lt;EDATE(R$22,$C$11)),IF($E25="Complete","✔",IF($E25="Not Started","◇","◆")),""))</f>
        <v/>
      </c>
      <c r="S25" s="41" t="str">
        <f aca="false">IF(OR(S$22="",$J25=""),"",IF(AND($J25&gt;=S$22,$J25&lt;EDATE(S$22,$C$11)),IF($E25="Complete","✔",IF($E25="Not Started","◇","◆")),""))</f>
        <v/>
      </c>
      <c r="T25" s="41" t="str">
        <f aca="false">IF(OR(T$22="",$J25=""),"",IF(AND($J25&gt;=T$22,$J25&lt;EDATE(T$22,$C$11)),IF($E25="Complete","✔",IF($E25="Not Started","◇","◆")),""))</f>
        <v/>
      </c>
      <c r="U25" s="41" t="str">
        <f aca="false">IF(OR(U$22="",$J25=""),"",IF(AND($J25&gt;=U$22,$J25&lt;EDATE(U$22,$C$11)),IF($E25="Complete","✔",IF($E25="Not Started","◇","◆")),""))</f>
        <v/>
      </c>
      <c r="V25" s="41" t="str">
        <f aca="false">IF(OR(V$22="",$J25=""),"",IF(AND($J25&gt;=V$22,$J25&lt;EDATE(V$22,$C$11)),IF($E25="Complete","✔",IF($E25="Not Started","◇","◆")),""))</f>
        <v/>
      </c>
      <c r="W25" s="41" t="str">
        <f aca="false">IF(OR(W$22="",$J25=""),"",IF(AND($J25&gt;=W$22,$J25&lt;EDATE(W$22,$C$11)),IF($E25="Complete","✔",IF($E25="Not Started","◇","◆")),""))</f>
        <v/>
      </c>
      <c r="X25" s="41" t="str">
        <f aca="false">IF(OR(X$22="",$J25=""),"",IF(AND($J25&gt;=X$22,$J25&lt;EDATE(X$22,$C$11)),IF($E25="Complete","✔",IF($E25="Not Started","◇","◆")),""))</f>
        <v/>
      </c>
      <c r="Y25" s="41" t="str">
        <f aca="false">IF(OR(Y$22="",$J25=""),"",IF(AND($J25&gt;=Y$22,$J25&lt;EDATE(Y$22,$C$11)),IF($E25="Complete","✔",IF($E25="Not Started","◇","◆")),""))</f>
        <v/>
      </c>
      <c r="Z25" s="41" t="str">
        <f aca="false">IF(OR(Z$22="",$J25=""),"",IF(AND($J25&gt;=Z$22,$J25&lt;EDATE(Z$22,$C$11)),IF($E25="Complete","✔",IF($E25="Not Started","◇","◆")),""))</f>
        <v/>
      </c>
      <c r="AA25" s="41" t="str">
        <f aca="false">IF(OR(AA$22="",$J25=""),"",IF(AND($J25&gt;=AA$22,$J25&lt;EDATE(AA$22,$C$11)),IF($E25="Complete","✔",IF($E25="Not Started","◇","◆")),""))</f>
        <v/>
      </c>
      <c r="AB25" s="41" t="str">
        <f aca="false">IF(OR(AB$22="",$J25=""),"",IF(AND($J25&gt;=AB$22,$J25&lt;EDATE(AB$22,$C$11)),IF($E25="Complete","✔",IF($E25="Not Started","◇","◆")),""))</f>
        <v/>
      </c>
      <c r="AC25" s="41" t="str">
        <f aca="false">IF(OR(AC$22="",$J25=""),"",IF(AND($J25&gt;=AC$22,$J25&lt;EDATE(AC$22,$C$11)),IF($E25="Complete","✔",IF($E25="Not Started","◇","◆")),""))</f>
        <v/>
      </c>
      <c r="AD25" s="41" t="str">
        <f aca="false">IF(OR(AD$22="",$J25=""),"",IF(AND($J25&gt;=AD$22,$J25&lt;EDATE(AD$22,$C$11)),IF($E25="Complete","✔",IF($E25="Not Started","◇","◆")),""))</f>
        <v/>
      </c>
      <c r="AE25" s="41" t="str">
        <f aca="false">IF(OR(AE$22="",$J25=""),"",IF(AND($J25&gt;=AE$22,$J25&lt;EDATE(AE$22,$C$11)),IF($E25="Complete","✔",IF($E25="Not Started","◇","◆")),""))</f>
        <v/>
      </c>
      <c r="AF25" s="41" t="str">
        <f aca="false">IF(OR(AF$22="",$J25=""),"",IF(AND($J25&gt;=AF$22,$J25&lt;EDATE(AF$22,$C$11)),IF($E25="Complete","✔",IF($E25="Not Started","◇","◆")),""))</f>
        <v/>
      </c>
      <c r="AG25" s="41" t="str">
        <f aca="false">IF(OR(AG$22="",$J25=""),"",IF(AND($J25&gt;=AG$22,$J25&lt;EDATE(AG$22,$C$11)),IF($E25="Complete","✔",IF($E25="Not Started","◇","◆")),""))</f>
        <v/>
      </c>
      <c r="AH25" s="41" t="str">
        <f aca="false">IF(OR(AH$22="",$J25=""),"",IF(AND($J25&gt;=AH$22,$J25&lt;EDATE(AH$22,$C$11)),IF($E25="Complete","✔",IF($E25="Not Started","◇","◆")),""))</f>
        <v/>
      </c>
      <c r="AI25" s="41" t="str">
        <f aca="false">IF(OR(AI$22="",$J25=""),"",IF(AND($J25&gt;=AI$22,$J25&lt;EDATE(AI$22,$C$11)),IF($E25="Complete","✔",IF($E25="Not Started","◇","◆")),""))</f>
        <v/>
      </c>
      <c r="AJ25" s="41" t="str">
        <f aca="false">IF(OR(AJ$22="",$J25=""),"",IF(AND($J25&gt;=AJ$22,$J25&lt;EDATE(AJ$22,$C$11)),IF($E25="Complete","✔",IF($E25="Not Started","◇","◆")),""))</f>
        <v/>
      </c>
    </row>
    <row r="26" customFormat="false" ht="15.75" hidden="false" customHeight="true" outlineLevel="0" collapsed="false">
      <c r="A26" s="12" t="str">
        <f aca="false">IF($E26="","",IF(AND($E26&lt;&gt;"Complete",ISNUMBER(SEARCH("behind",$K26))),"!",IF($D26="Yes","★","")))</f>
        <v>★</v>
      </c>
      <c r="B26" s="39" t="s">
        <v>73</v>
      </c>
      <c r="C26" s="39" t="s">
        <v>74</v>
      </c>
      <c r="D26" s="13" t="s">
        <v>68</v>
      </c>
      <c r="E26" s="12" t="str">
        <f aca="true">IF(AND($B26="",COUNTA($F26:$I26)=0),"",IF(COUNTA($F26:$I26)&gt;COUNT($F26:$I26),"Invalid date",IF(ISNUMBER($I26),"Complete",IF(AND(ISNUMBER($J26),$J26&lt;TODAY()),"Overdue",IF(AND(ISNUMBER($F26),$F26&lt;=TODAY()),"In Progress","Not Started")))))</f>
        <v>Not Started</v>
      </c>
      <c r="F26" s="40"/>
      <c r="G26" s="40"/>
      <c r="H26" s="40"/>
      <c r="I26" s="40"/>
      <c r="J26" s="14" t="str">
        <f aca="false">IF(ISNUMBER($I26),$I26,IF(ISNUMBER($H26),$H26,IF(ISNUMBER($G26),$G26,"")))</f>
        <v/>
      </c>
      <c r="K26" s="15" t="str">
        <f aca="false">IF(OR(NOT(ISNUMBER($J26)),NOT(ISNUMBER($G26))),"",IF($J26=$G26,"",ABS($J26-$G26)&amp;IF(ABS($J26-$G26)=1," day "," days ")&amp;IF($J26&gt;$G26,"behind","ahead")))</f>
        <v/>
      </c>
      <c r="M26" s="41" t="str">
        <f aca="false">IF(OR(M$22="",$J26=""),"",IF(AND($J26&gt;=M$22,$J26&lt;EDATE(M$22,$C$11)),IF($E26="Complete","✔",IF($E26="Not Started","◇","◆")),""))</f>
        <v/>
      </c>
      <c r="N26" s="41" t="str">
        <f aca="false">IF(OR(N$22="",$J26=""),"",IF(AND($J26&gt;=N$22,$J26&lt;EDATE(N$22,$C$11)),IF($E26="Complete","✔",IF($E26="Not Started","◇","◆")),""))</f>
        <v/>
      </c>
      <c r="O26" s="41" t="str">
        <f aca="false">IF(OR(O$22="",$J26=""),"",IF(AND($J26&gt;=O$22,$J26&lt;EDATE(O$22,$C$11)),IF($E26="Complete","✔",IF($E26="Not Started","◇","◆")),""))</f>
        <v/>
      </c>
      <c r="P26" s="41" t="str">
        <f aca="false">IF(OR(P$22="",$J26=""),"",IF(AND($J26&gt;=P$22,$J26&lt;EDATE(P$22,$C$11)),IF($E26="Complete","✔",IF($E26="Not Started","◇","◆")),""))</f>
        <v/>
      </c>
      <c r="Q26" s="41" t="str">
        <f aca="false">IF(OR(Q$22="",$J26=""),"",IF(AND($J26&gt;=Q$22,$J26&lt;EDATE(Q$22,$C$11)),IF($E26="Complete","✔",IF($E26="Not Started","◇","◆")),""))</f>
        <v/>
      </c>
      <c r="R26" s="41" t="str">
        <f aca="false">IF(OR(R$22="",$J26=""),"",IF(AND($J26&gt;=R$22,$J26&lt;EDATE(R$22,$C$11)),IF($E26="Complete","✔",IF($E26="Not Started","◇","◆")),""))</f>
        <v/>
      </c>
      <c r="S26" s="41" t="str">
        <f aca="false">IF(OR(S$22="",$J26=""),"",IF(AND($J26&gt;=S$22,$J26&lt;EDATE(S$22,$C$11)),IF($E26="Complete","✔",IF($E26="Not Started","◇","◆")),""))</f>
        <v/>
      </c>
      <c r="T26" s="41" t="str">
        <f aca="false">IF(OR(T$22="",$J26=""),"",IF(AND($J26&gt;=T$22,$J26&lt;EDATE(T$22,$C$11)),IF($E26="Complete","✔",IF($E26="Not Started","◇","◆")),""))</f>
        <v/>
      </c>
      <c r="U26" s="41" t="str">
        <f aca="false">IF(OR(U$22="",$J26=""),"",IF(AND($J26&gt;=U$22,$J26&lt;EDATE(U$22,$C$11)),IF($E26="Complete","✔",IF($E26="Not Started","◇","◆")),""))</f>
        <v/>
      </c>
      <c r="V26" s="41" t="str">
        <f aca="false">IF(OR(V$22="",$J26=""),"",IF(AND($J26&gt;=V$22,$J26&lt;EDATE(V$22,$C$11)),IF($E26="Complete","✔",IF($E26="Not Started","◇","◆")),""))</f>
        <v/>
      </c>
      <c r="W26" s="41" t="str">
        <f aca="false">IF(OR(W$22="",$J26=""),"",IF(AND($J26&gt;=W$22,$J26&lt;EDATE(W$22,$C$11)),IF($E26="Complete","✔",IF($E26="Not Started","◇","◆")),""))</f>
        <v/>
      </c>
      <c r="X26" s="41" t="str">
        <f aca="false">IF(OR(X$22="",$J26=""),"",IF(AND($J26&gt;=X$22,$J26&lt;EDATE(X$22,$C$11)),IF($E26="Complete","✔",IF($E26="Not Started","◇","◆")),""))</f>
        <v/>
      </c>
      <c r="Y26" s="41" t="str">
        <f aca="false">IF(OR(Y$22="",$J26=""),"",IF(AND($J26&gt;=Y$22,$J26&lt;EDATE(Y$22,$C$11)),IF($E26="Complete","✔",IF($E26="Not Started","◇","◆")),""))</f>
        <v/>
      </c>
      <c r="Z26" s="41" t="str">
        <f aca="false">IF(OR(Z$22="",$J26=""),"",IF(AND($J26&gt;=Z$22,$J26&lt;EDATE(Z$22,$C$11)),IF($E26="Complete","✔",IF($E26="Not Started","◇","◆")),""))</f>
        <v/>
      </c>
      <c r="AA26" s="41" t="str">
        <f aca="false">IF(OR(AA$22="",$J26=""),"",IF(AND($J26&gt;=AA$22,$J26&lt;EDATE(AA$22,$C$11)),IF($E26="Complete","✔",IF($E26="Not Started","◇","◆")),""))</f>
        <v/>
      </c>
      <c r="AB26" s="41" t="str">
        <f aca="false">IF(OR(AB$22="",$J26=""),"",IF(AND($J26&gt;=AB$22,$J26&lt;EDATE(AB$22,$C$11)),IF($E26="Complete","✔",IF($E26="Not Started","◇","◆")),""))</f>
        <v/>
      </c>
      <c r="AC26" s="41" t="str">
        <f aca="false">IF(OR(AC$22="",$J26=""),"",IF(AND($J26&gt;=AC$22,$J26&lt;EDATE(AC$22,$C$11)),IF($E26="Complete","✔",IF($E26="Not Started","◇","◆")),""))</f>
        <v/>
      </c>
      <c r="AD26" s="41" t="str">
        <f aca="false">IF(OR(AD$22="",$J26=""),"",IF(AND($J26&gt;=AD$22,$J26&lt;EDATE(AD$22,$C$11)),IF($E26="Complete","✔",IF($E26="Not Started","◇","◆")),""))</f>
        <v/>
      </c>
      <c r="AE26" s="41" t="str">
        <f aca="false">IF(OR(AE$22="",$J26=""),"",IF(AND($J26&gt;=AE$22,$J26&lt;EDATE(AE$22,$C$11)),IF($E26="Complete","✔",IF($E26="Not Started","◇","◆")),""))</f>
        <v/>
      </c>
      <c r="AF26" s="41" t="str">
        <f aca="false">IF(OR(AF$22="",$J26=""),"",IF(AND($J26&gt;=AF$22,$J26&lt;EDATE(AF$22,$C$11)),IF($E26="Complete","✔",IF($E26="Not Started","◇","◆")),""))</f>
        <v/>
      </c>
      <c r="AG26" s="41" t="str">
        <f aca="false">IF(OR(AG$22="",$J26=""),"",IF(AND($J26&gt;=AG$22,$J26&lt;EDATE(AG$22,$C$11)),IF($E26="Complete","✔",IF($E26="Not Started","◇","◆")),""))</f>
        <v/>
      </c>
      <c r="AH26" s="41" t="str">
        <f aca="false">IF(OR(AH$22="",$J26=""),"",IF(AND($J26&gt;=AH$22,$J26&lt;EDATE(AH$22,$C$11)),IF($E26="Complete","✔",IF($E26="Not Started","◇","◆")),""))</f>
        <v/>
      </c>
      <c r="AI26" s="41" t="str">
        <f aca="false">IF(OR(AI$22="",$J26=""),"",IF(AND($J26&gt;=AI$22,$J26&lt;EDATE(AI$22,$C$11)),IF($E26="Complete","✔",IF($E26="Not Started","◇","◆")),""))</f>
        <v/>
      </c>
      <c r="AJ26" s="41" t="str">
        <f aca="false">IF(OR(AJ$22="",$J26=""),"",IF(AND($J26&gt;=AJ$22,$J26&lt;EDATE(AJ$22,$C$11)),IF($E26="Complete","✔",IF($E26="Not Started","◇","◆")),""))</f>
        <v/>
      </c>
    </row>
    <row r="27" customFormat="false" ht="15.75" hidden="false" customHeight="true" outlineLevel="0" collapsed="false">
      <c r="A27" s="12" t="str">
        <f aca="false">IF($E27="","",IF(AND($E27&lt;&gt;"Complete",ISNUMBER(SEARCH("behind",$K27))),"!",IF($D27="Yes","★","")))</f>
        <v>★</v>
      </c>
      <c r="B27" s="39" t="s">
        <v>75</v>
      </c>
      <c r="C27" s="39" t="s">
        <v>76</v>
      </c>
      <c r="D27" s="13" t="s">
        <v>68</v>
      </c>
      <c r="E27" s="12" t="str">
        <f aca="true">IF(AND($B27="",COUNTA($F27:$I27)=0),"",IF(COUNTA($F27:$I27)&gt;COUNT($F27:$I27),"Invalid date",IF(ISNUMBER($I27),"Complete",IF(AND(ISNUMBER($J27),$J27&lt;TODAY()),"Overdue",IF(AND(ISNUMBER($F27),$F27&lt;=TODAY()),"In Progress","Not Started")))))</f>
        <v>Not Started</v>
      </c>
      <c r="F27" s="40"/>
      <c r="G27" s="40"/>
      <c r="H27" s="40"/>
      <c r="I27" s="40"/>
      <c r="J27" s="14" t="str">
        <f aca="false">IF(ISNUMBER($I27),$I27,IF(ISNUMBER($H27),$H27,IF(ISNUMBER($G27),$G27,"")))</f>
        <v/>
      </c>
      <c r="K27" s="15" t="str">
        <f aca="false">IF(OR(NOT(ISNUMBER($J27)),NOT(ISNUMBER($G27))),"",IF($J27=$G27,"",ABS($J27-$G27)&amp;IF(ABS($J27-$G27)=1," day "," days ")&amp;IF($J27&gt;$G27,"behind","ahead")))</f>
        <v/>
      </c>
      <c r="M27" s="41" t="str">
        <f aca="false">IF(OR(M$22="",$J27=""),"",IF(AND($J27&gt;=M$22,$J27&lt;EDATE(M$22,$C$11)),IF($E27="Complete","✔",IF($E27="Not Started","◇","◆")),""))</f>
        <v/>
      </c>
      <c r="N27" s="41" t="str">
        <f aca="false">IF(OR(N$22="",$J27=""),"",IF(AND($J27&gt;=N$22,$J27&lt;EDATE(N$22,$C$11)),IF($E27="Complete","✔",IF($E27="Not Started","◇","◆")),""))</f>
        <v/>
      </c>
      <c r="O27" s="41" t="str">
        <f aca="false">IF(OR(O$22="",$J27=""),"",IF(AND($J27&gt;=O$22,$J27&lt;EDATE(O$22,$C$11)),IF($E27="Complete","✔",IF($E27="Not Started","◇","◆")),""))</f>
        <v/>
      </c>
      <c r="P27" s="41" t="str">
        <f aca="false">IF(OR(P$22="",$J27=""),"",IF(AND($J27&gt;=P$22,$J27&lt;EDATE(P$22,$C$11)),IF($E27="Complete","✔",IF($E27="Not Started","◇","◆")),""))</f>
        <v/>
      </c>
      <c r="Q27" s="41" t="str">
        <f aca="false">IF(OR(Q$22="",$J27=""),"",IF(AND($J27&gt;=Q$22,$J27&lt;EDATE(Q$22,$C$11)),IF($E27="Complete","✔",IF($E27="Not Started","◇","◆")),""))</f>
        <v/>
      </c>
      <c r="R27" s="41" t="str">
        <f aca="false">IF(OR(R$22="",$J27=""),"",IF(AND($J27&gt;=R$22,$J27&lt;EDATE(R$22,$C$11)),IF($E27="Complete","✔",IF($E27="Not Started","◇","◆")),""))</f>
        <v/>
      </c>
      <c r="S27" s="41" t="str">
        <f aca="false">IF(OR(S$22="",$J27=""),"",IF(AND($J27&gt;=S$22,$J27&lt;EDATE(S$22,$C$11)),IF($E27="Complete","✔",IF($E27="Not Started","◇","◆")),""))</f>
        <v/>
      </c>
      <c r="T27" s="41" t="str">
        <f aca="false">IF(OR(T$22="",$J27=""),"",IF(AND($J27&gt;=T$22,$J27&lt;EDATE(T$22,$C$11)),IF($E27="Complete","✔",IF($E27="Not Started","◇","◆")),""))</f>
        <v/>
      </c>
      <c r="U27" s="41" t="str">
        <f aca="false">IF(OR(U$22="",$J27=""),"",IF(AND($J27&gt;=U$22,$J27&lt;EDATE(U$22,$C$11)),IF($E27="Complete","✔",IF($E27="Not Started","◇","◆")),""))</f>
        <v/>
      </c>
      <c r="V27" s="41" t="str">
        <f aca="false">IF(OR(V$22="",$J27=""),"",IF(AND($J27&gt;=V$22,$J27&lt;EDATE(V$22,$C$11)),IF($E27="Complete","✔",IF($E27="Not Started","◇","◆")),""))</f>
        <v/>
      </c>
      <c r="W27" s="41" t="str">
        <f aca="false">IF(OR(W$22="",$J27=""),"",IF(AND($J27&gt;=W$22,$J27&lt;EDATE(W$22,$C$11)),IF($E27="Complete","✔",IF($E27="Not Started","◇","◆")),""))</f>
        <v/>
      </c>
      <c r="X27" s="41" t="str">
        <f aca="false">IF(OR(X$22="",$J27=""),"",IF(AND($J27&gt;=X$22,$J27&lt;EDATE(X$22,$C$11)),IF($E27="Complete","✔",IF($E27="Not Started","◇","◆")),""))</f>
        <v/>
      </c>
      <c r="Y27" s="41" t="str">
        <f aca="false">IF(OR(Y$22="",$J27=""),"",IF(AND($J27&gt;=Y$22,$J27&lt;EDATE(Y$22,$C$11)),IF($E27="Complete","✔",IF($E27="Not Started","◇","◆")),""))</f>
        <v/>
      </c>
      <c r="Z27" s="41" t="str">
        <f aca="false">IF(OR(Z$22="",$J27=""),"",IF(AND($J27&gt;=Z$22,$J27&lt;EDATE(Z$22,$C$11)),IF($E27="Complete","✔",IF($E27="Not Started","◇","◆")),""))</f>
        <v/>
      </c>
      <c r="AA27" s="41" t="str">
        <f aca="false">IF(OR(AA$22="",$J27=""),"",IF(AND($J27&gt;=AA$22,$J27&lt;EDATE(AA$22,$C$11)),IF($E27="Complete","✔",IF($E27="Not Started","◇","◆")),""))</f>
        <v/>
      </c>
      <c r="AB27" s="41" t="str">
        <f aca="false">IF(OR(AB$22="",$J27=""),"",IF(AND($J27&gt;=AB$22,$J27&lt;EDATE(AB$22,$C$11)),IF($E27="Complete","✔",IF($E27="Not Started","◇","◆")),""))</f>
        <v/>
      </c>
      <c r="AC27" s="41" t="str">
        <f aca="false">IF(OR(AC$22="",$J27=""),"",IF(AND($J27&gt;=AC$22,$J27&lt;EDATE(AC$22,$C$11)),IF($E27="Complete","✔",IF($E27="Not Started","◇","◆")),""))</f>
        <v/>
      </c>
      <c r="AD27" s="41" t="str">
        <f aca="false">IF(OR(AD$22="",$J27=""),"",IF(AND($J27&gt;=AD$22,$J27&lt;EDATE(AD$22,$C$11)),IF($E27="Complete","✔",IF($E27="Not Started","◇","◆")),""))</f>
        <v/>
      </c>
      <c r="AE27" s="41" t="str">
        <f aca="false">IF(OR(AE$22="",$J27=""),"",IF(AND($J27&gt;=AE$22,$J27&lt;EDATE(AE$22,$C$11)),IF($E27="Complete","✔",IF($E27="Not Started","◇","◆")),""))</f>
        <v/>
      </c>
      <c r="AF27" s="41" t="str">
        <f aca="false">IF(OR(AF$22="",$J27=""),"",IF(AND($J27&gt;=AF$22,$J27&lt;EDATE(AF$22,$C$11)),IF($E27="Complete","✔",IF($E27="Not Started","◇","◆")),""))</f>
        <v/>
      </c>
      <c r="AG27" s="41" t="str">
        <f aca="false">IF(OR(AG$22="",$J27=""),"",IF(AND($J27&gt;=AG$22,$J27&lt;EDATE(AG$22,$C$11)),IF($E27="Complete","✔",IF($E27="Not Started","◇","◆")),""))</f>
        <v/>
      </c>
      <c r="AH27" s="41" t="str">
        <f aca="false">IF(OR(AH$22="",$J27=""),"",IF(AND($J27&gt;=AH$22,$J27&lt;EDATE(AH$22,$C$11)),IF($E27="Complete","✔",IF($E27="Not Started","◇","◆")),""))</f>
        <v/>
      </c>
      <c r="AI27" s="41" t="str">
        <f aca="false">IF(OR(AI$22="",$J27=""),"",IF(AND($J27&gt;=AI$22,$J27&lt;EDATE(AI$22,$C$11)),IF($E27="Complete","✔",IF($E27="Not Started","◇","◆")),""))</f>
        <v/>
      </c>
      <c r="AJ27" s="41" t="str">
        <f aca="false">IF(OR(AJ$22="",$J27=""),"",IF(AND($J27&gt;=AJ$22,$J27&lt;EDATE(AJ$22,$C$11)),IF($E27="Complete","✔",IF($E27="Not Started","◇","◆")),""))</f>
        <v/>
      </c>
    </row>
    <row r="28" customFormat="false" ht="15.75" hidden="false" customHeight="true" outlineLevel="0" collapsed="false">
      <c r="A28" s="12" t="str">
        <f aca="false">IF($E28="","",IF(AND($E28&lt;&gt;"Complete",ISNUMBER(SEARCH("behind",$K28))),"!",IF($D28="Yes","★","")))</f>
        <v/>
      </c>
      <c r="B28" s="39"/>
      <c r="C28" s="39"/>
      <c r="D28" s="13"/>
      <c r="E28" s="12" t="str">
        <f aca="true">IF(AND($B28="",COUNTA($F28:$I28)=0),"",IF(COUNTA($F28:$I28)&gt;COUNT($F28:$I28),"Invalid date",IF(ISNUMBER($I28),"Complete",IF(AND(ISNUMBER($J28),$J28&lt;TODAY()),"Overdue",IF(AND(ISNUMBER($F28),$F28&lt;=TODAY()),"In Progress","Not Started")))))</f>
        <v/>
      </c>
      <c r="F28" s="40"/>
      <c r="G28" s="40"/>
      <c r="H28" s="40"/>
      <c r="I28" s="40"/>
      <c r="J28" s="14" t="str">
        <f aca="false">IF(ISNUMBER($I28),$I28,IF(ISNUMBER($H28),$H28,IF(ISNUMBER($G28),$G28,"")))</f>
        <v/>
      </c>
      <c r="K28" s="15" t="str">
        <f aca="false">IF(OR(NOT(ISNUMBER($J28)),NOT(ISNUMBER($G28))),"",IF($J28=$G28,"",ABS($J28-$G28)&amp;IF(ABS($J28-$G28)=1," day "," days ")&amp;IF($J28&gt;$G28,"behind","ahead")))</f>
        <v/>
      </c>
      <c r="M28" s="41" t="str">
        <f aca="false">IF(OR(M$22="",$J28=""),"",IF(AND($J28&gt;=M$22,$J28&lt;EDATE(M$22,$C$11)),IF($E28="Complete","✔",IF($E28="Not Started","◇","◆")),""))</f>
        <v/>
      </c>
      <c r="N28" s="41" t="str">
        <f aca="false">IF(OR(N$22="",$J28=""),"",IF(AND($J28&gt;=N$22,$J28&lt;EDATE(N$22,$C$11)),IF($E28="Complete","✔",IF($E28="Not Started","◇","◆")),""))</f>
        <v/>
      </c>
      <c r="O28" s="41" t="str">
        <f aca="false">IF(OR(O$22="",$J28=""),"",IF(AND($J28&gt;=O$22,$J28&lt;EDATE(O$22,$C$11)),IF($E28="Complete","✔",IF($E28="Not Started","◇","◆")),""))</f>
        <v/>
      </c>
      <c r="P28" s="41" t="str">
        <f aca="false">IF(OR(P$22="",$J28=""),"",IF(AND($J28&gt;=P$22,$J28&lt;EDATE(P$22,$C$11)),IF($E28="Complete","✔",IF($E28="Not Started","◇","◆")),""))</f>
        <v/>
      </c>
      <c r="Q28" s="41" t="str">
        <f aca="false">IF(OR(Q$22="",$J28=""),"",IF(AND($J28&gt;=Q$22,$J28&lt;EDATE(Q$22,$C$11)),IF($E28="Complete","✔",IF($E28="Not Started","◇","◆")),""))</f>
        <v/>
      </c>
      <c r="R28" s="41" t="str">
        <f aca="false">IF(OR(R$22="",$J28=""),"",IF(AND($J28&gt;=R$22,$J28&lt;EDATE(R$22,$C$11)),IF($E28="Complete","✔",IF($E28="Not Started","◇","◆")),""))</f>
        <v/>
      </c>
      <c r="S28" s="41" t="str">
        <f aca="false">IF(OR(S$22="",$J28=""),"",IF(AND($J28&gt;=S$22,$J28&lt;EDATE(S$22,$C$11)),IF($E28="Complete","✔",IF($E28="Not Started","◇","◆")),""))</f>
        <v/>
      </c>
      <c r="T28" s="41" t="str">
        <f aca="false">IF(OR(T$22="",$J28=""),"",IF(AND($J28&gt;=T$22,$J28&lt;EDATE(T$22,$C$11)),IF($E28="Complete","✔",IF($E28="Not Started","◇","◆")),""))</f>
        <v/>
      </c>
      <c r="U28" s="41" t="str">
        <f aca="false">IF(OR(U$22="",$J28=""),"",IF(AND($J28&gt;=U$22,$J28&lt;EDATE(U$22,$C$11)),IF($E28="Complete","✔",IF($E28="Not Started","◇","◆")),""))</f>
        <v/>
      </c>
      <c r="V28" s="41" t="str">
        <f aca="false">IF(OR(V$22="",$J28=""),"",IF(AND($J28&gt;=V$22,$J28&lt;EDATE(V$22,$C$11)),IF($E28="Complete","✔",IF($E28="Not Started","◇","◆")),""))</f>
        <v/>
      </c>
      <c r="W28" s="41" t="str">
        <f aca="false">IF(OR(W$22="",$J28=""),"",IF(AND($J28&gt;=W$22,$J28&lt;EDATE(W$22,$C$11)),IF($E28="Complete","✔",IF($E28="Not Started","◇","◆")),""))</f>
        <v/>
      </c>
      <c r="X28" s="41" t="str">
        <f aca="false">IF(OR(X$22="",$J28=""),"",IF(AND($J28&gt;=X$22,$J28&lt;EDATE(X$22,$C$11)),IF($E28="Complete","✔",IF($E28="Not Started","◇","◆")),""))</f>
        <v/>
      </c>
      <c r="Y28" s="41" t="str">
        <f aca="false">IF(OR(Y$22="",$J28=""),"",IF(AND($J28&gt;=Y$22,$J28&lt;EDATE(Y$22,$C$11)),IF($E28="Complete","✔",IF($E28="Not Started","◇","◆")),""))</f>
        <v/>
      </c>
      <c r="Z28" s="41" t="str">
        <f aca="false">IF(OR(Z$22="",$J28=""),"",IF(AND($J28&gt;=Z$22,$J28&lt;EDATE(Z$22,$C$11)),IF($E28="Complete","✔",IF($E28="Not Started","◇","◆")),""))</f>
        <v/>
      </c>
      <c r="AA28" s="41" t="str">
        <f aca="false">IF(OR(AA$22="",$J28=""),"",IF(AND($J28&gt;=AA$22,$J28&lt;EDATE(AA$22,$C$11)),IF($E28="Complete","✔",IF($E28="Not Started","◇","◆")),""))</f>
        <v/>
      </c>
      <c r="AB28" s="41" t="str">
        <f aca="false">IF(OR(AB$22="",$J28=""),"",IF(AND($J28&gt;=AB$22,$J28&lt;EDATE(AB$22,$C$11)),IF($E28="Complete","✔",IF($E28="Not Started","◇","◆")),""))</f>
        <v/>
      </c>
      <c r="AC28" s="41" t="str">
        <f aca="false">IF(OR(AC$22="",$J28=""),"",IF(AND($J28&gt;=AC$22,$J28&lt;EDATE(AC$22,$C$11)),IF($E28="Complete","✔",IF($E28="Not Started","◇","◆")),""))</f>
        <v/>
      </c>
      <c r="AD28" s="41" t="str">
        <f aca="false">IF(OR(AD$22="",$J28=""),"",IF(AND($J28&gt;=AD$22,$J28&lt;EDATE(AD$22,$C$11)),IF($E28="Complete","✔",IF($E28="Not Started","◇","◆")),""))</f>
        <v/>
      </c>
      <c r="AE28" s="41" t="str">
        <f aca="false">IF(OR(AE$22="",$J28=""),"",IF(AND($J28&gt;=AE$22,$J28&lt;EDATE(AE$22,$C$11)),IF($E28="Complete","✔",IF($E28="Not Started","◇","◆")),""))</f>
        <v/>
      </c>
      <c r="AF28" s="41" t="str">
        <f aca="false">IF(OR(AF$22="",$J28=""),"",IF(AND($J28&gt;=AF$22,$J28&lt;EDATE(AF$22,$C$11)),IF($E28="Complete","✔",IF($E28="Not Started","◇","◆")),""))</f>
        <v/>
      </c>
      <c r="AG28" s="41" t="str">
        <f aca="false">IF(OR(AG$22="",$J28=""),"",IF(AND($J28&gt;=AG$22,$J28&lt;EDATE(AG$22,$C$11)),IF($E28="Complete","✔",IF($E28="Not Started","◇","◆")),""))</f>
        <v/>
      </c>
      <c r="AH28" s="41" t="str">
        <f aca="false">IF(OR(AH$22="",$J28=""),"",IF(AND($J28&gt;=AH$22,$J28&lt;EDATE(AH$22,$C$11)),IF($E28="Complete","✔",IF($E28="Not Started","◇","◆")),""))</f>
        <v/>
      </c>
      <c r="AI28" s="41" t="str">
        <f aca="false">IF(OR(AI$22="",$J28=""),"",IF(AND($J28&gt;=AI$22,$J28&lt;EDATE(AI$22,$C$11)),IF($E28="Complete","✔",IF($E28="Not Started","◇","◆")),""))</f>
        <v/>
      </c>
      <c r="AJ28" s="41" t="str">
        <f aca="false">IF(OR(AJ$22="",$J28=""),"",IF(AND($J28&gt;=AJ$22,$J28&lt;EDATE(AJ$22,$C$11)),IF($E28="Complete","✔",IF($E28="Not Started","◇","◆")),""))</f>
        <v/>
      </c>
    </row>
    <row r="29" customFormat="false" ht="15.75" hidden="false" customHeight="true" outlineLevel="0" collapsed="false">
      <c r="A29" s="12" t="str">
        <f aca="false">IF($E29="","",IF(AND($E29&lt;&gt;"Complete",ISNUMBER(SEARCH("behind",$K29))),"!",IF($D29="Yes","★","")))</f>
        <v/>
      </c>
      <c r="B29" s="39"/>
      <c r="C29" s="39"/>
      <c r="D29" s="13"/>
      <c r="E29" s="12" t="str">
        <f aca="true">IF(AND($B29="",COUNTA($F29:$I29)=0),"",IF(COUNTA($F29:$I29)&gt;COUNT($F29:$I29),"Invalid date",IF(ISNUMBER($I29),"Complete",IF(AND(ISNUMBER($J29),$J29&lt;TODAY()),"Overdue",IF(AND(ISNUMBER($F29),$F29&lt;=TODAY()),"In Progress","Not Started")))))</f>
        <v/>
      </c>
      <c r="F29" s="40"/>
      <c r="G29" s="40"/>
      <c r="H29" s="40"/>
      <c r="I29" s="40"/>
      <c r="J29" s="14" t="str">
        <f aca="false">IF(ISNUMBER($I29),$I29,IF(ISNUMBER($H29),$H29,IF(ISNUMBER($G29),$G29,"")))</f>
        <v/>
      </c>
      <c r="K29" s="15" t="str">
        <f aca="false">IF(OR(NOT(ISNUMBER($J29)),NOT(ISNUMBER($G29))),"",IF($J29=$G29,"",ABS($J29-$G29)&amp;IF(ABS($J29-$G29)=1," day "," days ")&amp;IF($J29&gt;$G29,"behind","ahead")))</f>
        <v/>
      </c>
      <c r="M29" s="41" t="str">
        <f aca="false">IF(OR(M$22="",$J29=""),"",IF(AND($J29&gt;=M$22,$J29&lt;EDATE(M$22,$C$11)),IF($E29="Complete","✔",IF($E29="Not Started","◇","◆")),""))</f>
        <v/>
      </c>
      <c r="N29" s="41" t="str">
        <f aca="false">IF(OR(N$22="",$J29=""),"",IF(AND($J29&gt;=N$22,$J29&lt;EDATE(N$22,$C$11)),IF($E29="Complete","✔",IF($E29="Not Started","◇","◆")),""))</f>
        <v/>
      </c>
      <c r="O29" s="41" t="str">
        <f aca="false">IF(OR(O$22="",$J29=""),"",IF(AND($J29&gt;=O$22,$J29&lt;EDATE(O$22,$C$11)),IF($E29="Complete","✔",IF($E29="Not Started","◇","◆")),""))</f>
        <v/>
      </c>
      <c r="P29" s="41" t="str">
        <f aca="false">IF(OR(P$22="",$J29=""),"",IF(AND($J29&gt;=P$22,$J29&lt;EDATE(P$22,$C$11)),IF($E29="Complete","✔",IF($E29="Not Started","◇","◆")),""))</f>
        <v/>
      </c>
      <c r="Q29" s="41" t="str">
        <f aca="false">IF(OR(Q$22="",$J29=""),"",IF(AND($J29&gt;=Q$22,$J29&lt;EDATE(Q$22,$C$11)),IF($E29="Complete","✔",IF($E29="Not Started","◇","◆")),""))</f>
        <v/>
      </c>
      <c r="R29" s="41" t="str">
        <f aca="false">IF(OR(R$22="",$J29=""),"",IF(AND($J29&gt;=R$22,$J29&lt;EDATE(R$22,$C$11)),IF($E29="Complete","✔",IF($E29="Not Started","◇","◆")),""))</f>
        <v/>
      </c>
      <c r="S29" s="41" t="str">
        <f aca="false">IF(OR(S$22="",$J29=""),"",IF(AND($J29&gt;=S$22,$J29&lt;EDATE(S$22,$C$11)),IF($E29="Complete","✔",IF($E29="Not Started","◇","◆")),""))</f>
        <v/>
      </c>
      <c r="T29" s="41" t="str">
        <f aca="false">IF(OR(T$22="",$J29=""),"",IF(AND($J29&gt;=T$22,$J29&lt;EDATE(T$22,$C$11)),IF($E29="Complete","✔",IF($E29="Not Started","◇","◆")),""))</f>
        <v/>
      </c>
      <c r="U29" s="41" t="str">
        <f aca="false">IF(OR(U$22="",$J29=""),"",IF(AND($J29&gt;=U$22,$J29&lt;EDATE(U$22,$C$11)),IF($E29="Complete","✔",IF($E29="Not Started","◇","◆")),""))</f>
        <v/>
      </c>
      <c r="V29" s="41" t="str">
        <f aca="false">IF(OR(V$22="",$J29=""),"",IF(AND($J29&gt;=V$22,$J29&lt;EDATE(V$22,$C$11)),IF($E29="Complete","✔",IF($E29="Not Started","◇","◆")),""))</f>
        <v/>
      </c>
      <c r="W29" s="41" t="str">
        <f aca="false">IF(OR(W$22="",$J29=""),"",IF(AND($J29&gt;=W$22,$J29&lt;EDATE(W$22,$C$11)),IF($E29="Complete","✔",IF($E29="Not Started","◇","◆")),""))</f>
        <v/>
      </c>
      <c r="X29" s="41" t="str">
        <f aca="false">IF(OR(X$22="",$J29=""),"",IF(AND($J29&gt;=X$22,$J29&lt;EDATE(X$22,$C$11)),IF($E29="Complete","✔",IF($E29="Not Started","◇","◆")),""))</f>
        <v/>
      </c>
      <c r="Y29" s="41" t="str">
        <f aca="false">IF(OR(Y$22="",$J29=""),"",IF(AND($J29&gt;=Y$22,$J29&lt;EDATE(Y$22,$C$11)),IF($E29="Complete","✔",IF($E29="Not Started","◇","◆")),""))</f>
        <v/>
      </c>
      <c r="Z29" s="41" t="str">
        <f aca="false">IF(OR(Z$22="",$J29=""),"",IF(AND($J29&gt;=Z$22,$J29&lt;EDATE(Z$22,$C$11)),IF($E29="Complete","✔",IF($E29="Not Started","◇","◆")),""))</f>
        <v/>
      </c>
      <c r="AA29" s="41" t="str">
        <f aca="false">IF(OR(AA$22="",$J29=""),"",IF(AND($J29&gt;=AA$22,$J29&lt;EDATE(AA$22,$C$11)),IF($E29="Complete","✔",IF($E29="Not Started","◇","◆")),""))</f>
        <v/>
      </c>
      <c r="AB29" s="41" t="str">
        <f aca="false">IF(OR(AB$22="",$J29=""),"",IF(AND($J29&gt;=AB$22,$J29&lt;EDATE(AB$22,$C$11)),IF($E29="Complete","✔",IF($E29="Not Started","◇","◆")),""))</f>
        <v/>
      </c>
      <c r="AC29" s="41" t="str">
        <f aca="false">IF(OR(AC$22="",$J29=""),"",IF(AND($J29&gt;=AC$22,$J29&lt;EDATE(AC$22,$C$11)),IF($E29="Complete","✔",IF($E29="Not Started","◇","◆")),""))</f>
        <v/>
      </c>
      <c r="AD29" s="41" t="str">
        <f aca="false">IF(OR(AD$22="",$J29=""),"",IF(AND($J29&gt;=AD$22,$J29&lt;EDATE(AD$22,$C$11)),IF($E29="Complete","✔",IF($E29="Not Started","◇","◆")),""))</f>
        <v/>
      </c>
      <c r="AE29" s="41" t="str">
        <f aca="false">IF(OR(AE$22="",$J29=""),"",IF(AND($J29&gt;=AE$22,$J29&lt;EDATE(AE$22,$C$11)),IF($E29="Complete","✔",IF($E29="Not Started","◇","◆")),""))</f>
        <v/>
      </c>
      <c r="AF29" s="41" t="str">
        <f aca="false">IF(OR(AF$22="",$J29=""),"",IF(AND($J29&gt;=AF$22,$J29&lt;EDATE(AF$22,$C$11)),IF($E29="Complete","✔",IF($E29="Not Started","◇","◆")),""))</f>
        <v/>
      </c>
      <c r="AG29" s="41" t="str">
        <f aca="false">IF(OR(AG$22="",$J29=""),"",IF(AND($J29&gt;=AG$22,$J29&lt;EDATE(AG$22,$C$11)),IF($E29="Complete","✔",IF($E29="Not Started","◇","◆")),""))</f>
        <v/>
      </c>
      <c r="AH29" s="41" t="str">
        <f aca="false">IF(OR(AH$22="",$J29=""),"",IF(AND($J29&gt;=AH$22,$J29&lt;EDATE(AH$22,$C$11)),IF($E29="Complete","✔",IF($E29="Not Started","◇","◆")),""))</f>
        <v/>
      </c>
      <c r="AI29" s="41" t="str">
        <f aca="false">IF(OR(AI$22="",$J29=""),"",IF(AND($J29&gt;=AI$22,$J29&lt;EDATE(AI$22,$C$11)),IF($E29="Complete","✔",IF($E29="Not Started","◇","◆")),""))</f>
        <v/>
      </c>
      <c r="AJ29" s="41" t="str">
        <f aca="false">IF(OR(AJ$22="",$J29=""),"",IF(AND($J29&gt;=AJ$22,$J29&lt;EDATE(AJ$22,$C$11)),IF($E29="Complete","✔",IF($E29="Not Started","◇","◆")),""))</f>
        <v/>
      </c>
    </row>
    <row r="30" customFormat="false" ht="15.75" hidden="false" customHeight="true" outlineLevel="0" collapsed="false">
      <c r="A30" s="12" t="str">
        <f aca="false">IF($E30="","",IF(AND($E30&lt;&gt;"Complete",ISNUMBER(SEARCH("behind",$K30))),"!",IF($D30="Yes","★","")))</f>
        <v/>
      </c>
      <c r="B30" s="39"/>
      <c r="C30" s="39"/>
      <c r="D30" s="13"/>
      <c r="E30" s="12" t="str">
        <f aca="true">IF(AND($B30="",COUNTA($F30:$I30)=0),"",IF(COUNTA($F30:$I30)&gt;COUNT($F30:$I30),"Invalid date",IF(ISNUMBER($I30),"Complete",IF(AND(ISNUMBER($J30),$J30&lt;TODAY()),"Overdue",IF(AND(ISNUMBER($F30),$F30&lt;=TODAY()),"In Progress","Not Started")))))</f>
        <v/>
      </c>
      <c r="F30" s="40"/>
      <c r="G30" s="40"/>
      <c r="H30" s="40"/>
      <c r="I30" s="40"/>
      <c r="J30" s="14" t="str">
        <f aca="false">IF(ISNUMBER($I30),$I30,IF(ISNUMBER($H30),$H30,IF(ISNUMBER($G30),$G30,"")))</f>
        <v/>
      </c>
      <c r="K30" s="15" t="str">
        <f aca="false">IF(OR(NOT(ISNUMBER($J30)),NOT(ISNUMBER($G30))),"",IF($J30=$G30,"",ABS($J30-$G30)&amp;IF(ABS($J30-$G30)=1," day "," days ")&amp;IF($J30&gt;$G30,"behind","ahead")))</f>
        <v/>
      </c>
      <c r="M30" s="41" t="str">
        <f aca="false">IF(OR(M$22="",$J30=""),"",IF(AND($J30&gt;=M$22,$J30&lt;EDATE(M$22,$C$11)),IF($E30="Complete","✔",IF($E30="Not Started","◇","◆")),""))</f>
        <v/>
      </c>
      <c r="N30" s="41" t="str">
        <f aca="false">IF(OR(N$22="",$J30=""),"",IF(AND($J30&gt;=N$22,$J30&lt;EDATE(N$22,$C$11)),IF($E30="Complete","✔",IF($E30="Not Started","◇","◆")),""))</f>
        <v/>
      </c>
      <c r="O30" s="41" t="str">
        <f aca="false">IF(OR(O$22="",$J30=""),"",IF(AND($J30&gt;=O$22,$J30&lt;EDATE(O$22,$C$11)),IF($E30="Complete","✔",IF($E30="Not Started","◇","◆")),""))</f>
        <v/>
      </c>
      <c r="P30" s="41" t="str">
        <f aca="false">IF(OR(P$22="",$J30=""),"",IF(AND($J30&gt;=P$22,$J30&lt;EDATE(P$22,$C$11)),IF($E30="Complete","✔",IF($E30="Not Started","◇","◆")),""))</f>
        <v/>
      </c>
      <c r="Q30" s="41" t="str">
        <f aca="false">IF(OR(Q$22="",$J30=""),"",IF(AND($J30&gt;=Q$22,$J30&lt;EDATE(Q$22,$C$11)),IF($E30="Complete","✔",IF($E30="Not Started","◇","◆")),""))</f>
        <v/>
      </c>
      <c r="R30" s="41" t="str">
        <f aca="false">IF(OR(R$22="",$J30=""),"",IF(AND($J30&gt;=R$22,$J30&lt;EDATE(R$22,$C$11)),IF($E30="Complete","✔",IF($E30="Not Started","◇","◆")),""))</f>
        <v/>
      </c>
      <c r="S30" s="41" t="str">
        <f aca="false">IF(OR(S$22="",$J30=""),"",IF(AND($J30&gt;=S$22,$J30&lt;EDATE(S$22,$C$11)),IF($E30="Complete","✔",IF($E30="Not Started","◇","◆")),""))</f>
        <v/>
      </c>
      <c r="T30" s="41" t="str">
        <f aca="false">IF(OR(T$22="",$J30=""),"",IF(AND($J30&gt;=T$22,$J30&lt;EDATE(T$22,$C$11)),IF($E30="Complete","✔",IF($E30="Not Started","◇","◆")),""))</f>
        <v/>
      </c>
      <c r="U30" s="41" t="str">
        <f aca="false">IF(OR(U$22="",$J30=""),"",IF(AND($J30&gt;=U$22,$J30&lt;EDATE(U$22,$C$11)),IF($E30="Complete","✔",IF($E30="Not Started","◇","◆")),""))</f>
        <v/>
      </c>
      <c r="V30" s="41" t="str">
        <f aca="false">IF(OR(V$22="",$J30=""),"",IF(AND($J30&gt;=V$22,$J30&lt;EDATE(V$22,$C$11)),IF($E30="Complete","✔",IF($E30="Not Started","◇","◆")),""))</f>
        <v/>
      </c>
      <c r="W30" s="41" t="str">
        <f aca="false">IF(OR(W$22="",$J30=""),"",IF(AND($J30&gt;=W$22,$J30&lt;EDATE(W$22,$C$11)),IF($E30="Complete","✔",IF($E30="Not Started","◇","◆")),""))</f>
        <v/>
      </c>
      <c r="X30" s="41" t="str">
        <f aca="false">IF(OR(X$22="",$J30=""),"",IF(AND($J30&gt;=X$22,$J30&lt;EDATE(X$22,$C$11)),IF($E30="Complete","✔",IF($E30="Not Started","◇","◆")),""))</f>
        <v/>
      </c>
      <c r="Y30" s="41" t="str">
        <f aca="false">IF(OR(Y$22="",$J30=""),"",IF(AND($J30&gt;=Y$22,$J30&lt;EDATE(Y$22,$C$11)),IF($E30="Complete","✔",IF($E30="Not Started","◇","◆")),""))</f>
        <v/>
      </c>
      <c r="Z30" s="41" t="str">
        <f aca="false">IF(OR(Z$22="",$J30=""),"",IF(AND($J30&gt;=Z$22,$J30&lt;EDATE(Z$22,$C$11)),IF($E30="Complete","✔",IF($E30="Not Started","◇","◆")),""))</f>
        <v/>
      </c>
      <c r="AA30" s="41" t="str">
        <f aca="false">IF(OR(AA$22="",$J30=""),"",IF(AND($J30&gt;=AA$22,$J30&lt;EDATE(AA$22,$C$11)),IF($E30="Complete","✔",IF($E30="Not Started","◇","◆")),""))</f>
        <v/>
      </c>
      <c r="AB30" s="41" t="str">
        <f aca="false">IF(OR(AB$22="",$J30=""),"",IF(AND($J30&gt;=AB$22,$J30&lt;EDATE(AB$22,$C$11)),IF($E30="Complete","✔",IF($E30="Not Started","◇","◆")),""))</f>
        <v/>
      </c>
      <c r="AC30" s="41" t="str">
        <f aca="false">IF(OR(AC$22="",$J30=""),"",IF(AND($J30&gt;=AC$22,$J30&lt;EDATE(AC$22,$C$11)),IF($E30="Complete","✔",IF($E30="Not Started","◇","◆")),""))</f>
        <v/>
      </c>
      <c r="AD30" s="41" t="str">
        <f aca="false">IF(OR(AD$22="",$J30=""),"",IF(AND($J30&gt;=AD$22,$J30&lt;EDATE(AD$22,$C$11)),IF($E30="Complete","✔",IF($E30="Not Started","◇","◆")),""))</f>
        <v/>
      </c>
      <c r="AE30" s="41" t="str">
        <f aca="false">IF(OR(AE$22="",$J30=""),"",IF(AND($J30&gt;=AE$22,$J30&lt;EDATE(AE$22,$C$11)),IF($E30="Complete","✔",IF($E30="Not Started","◇","◆")),""))</f>
        <v/>
      </c>
      <c r="AF30" s="41" t="str">
        <f aca="false">IF(OR(AF$22="",$J30=""),"",IF(AND($J30&gt;=AF$22,$J30&lt;EDATE(AF$22,$C$11)),IF($E30="Complete","✔",IF($E30="Not Started","◇","◆")),""))</f>
        <v/>
      </c>
      <c r="AG30" s="41" t="str">
        <f aca="false">IF(OR(AG$22="",$J30=""),"",IF(AND($J30&gt;=AG$22,$J30&lt;EDATE(AG$22,$C$11)),IF($E30="Complete","✔",IF($E30="Not Started","◇","◆")),""))</f>
        <v/>
      </c>
      <c r="AH30" s="41" t="str">
        <f aca="false">IF(OR(AH$22="",$J30=""),"",IF(AND($J30&gt;=AH$22,$J30&lt;EDATE(AH$22,$C$11)),IF($E30="Complete","✔",IF($E30="Not Started","◇","◆")),""))</f>
        <v/>
      </c>
      <c r="AI30" s="41" t="str">
        <f aca="false">IF(OR(AI$22="",$J30=""),"",IF(AND($J30&gt;=AI$22,$J30&lt;EDATE(AI$22,$C$11)),IF($E30="Complete","✔",IF($E30="Not Started","◇","◆")),""))</f>
        <v/>
      </c>
      <c r="AJ30" s="41" t="str">
        <f aca="false">IF(OR(AJ$22="",$J30=""),"",IF(AND($J30&gt;=AJ$22,$J30&lt;EDATE(AJ$22,$C$11)),IF($E30="Complete","✔",IF($E30="Not Started","◇","◆")),""))</f>
        <v/>
      </c>
    </row>
    <row r="31" customFormat="false" ht="15.75" hidden="false" customHeight="true" outlineLevel="0" collapsed="false">
      <c r="A31" s="12" t="str">
        <f aca="false">IF($E31="","",IF(AND($E31&lt;&gt;"Complete",ISNUMBER(SEARCH("behind",$K31))),"!",IF($D31="Yes","★","")))</f>
        <v/>
      </c>
      <c r="B31" s="39"/>
      <c r="C31" s="39"/>
      <c r="D31" s="13"/>
      <c r="E31" s="12" t="str">
        <f aca="true">IF(AND($B31="",COUNTA($F31:$I31)=0),"",IF(COUNTA($F31:$I31)&gt;COUNT($F31:$I31),"Invalid date",IF(ISNUMBER($I31),"Complete",IF(AND(ISNUMBER($J31),$J31&lt;TODAY()),"Overdue",IF(AND(ISNUMBER($F31),$F31&lt;=TODAY()),"In Progress","Not Started")))))</f>
        <v/>
      </c>
      <c r="F31" s="40"/>
      <c r="G31" s="40"/>
      <c r="H31" s="40"/>
      <c r="I31" s="40"/>
      <c r="J31" s="14" t="str">
        <f aca="false">IF(ISNUMBER($I31),$I31,IF(ISNUMBER($H31),$H31,IF(ISNUMBER($G31),$G31,"")))</f>
        <v/>
      </c>
      <c r="K31" s="15" t="str">
        <f aca="false">IF(OR(NOT(ISNUMBER($J31)),NOT(ISNUMBER($G31))),"",IF($J31=$G31,"",ABS($J31-$G31)&amp;IF(ABS($J31-$G31)=1," day "," days ")&amp;IF($J31&gt;$G31,"behind","ahead")))</f>
        <v/>
      </c>
      <c r="M31" s="41" t="str">
        <f aca="false">IF(OR(M$22="",$J31=""),"",IF(AND($J31&gt;=M$22,$J31&lt;EDATE(M$22,$C$11)),IF($E31="Complete","✔",IF($E31="Not Started","◇","◆")),""))</f>
        <v/>
      </c>
      <c r="N31" s="41" t="str">
        <f aca="false">IF(OR(N$22="",$J31=""),"",IF(AND($J31&gt;=N$22,$J31&lt;EDATE(N$22,$C$11)),IF($E31="Complete","✔",IF($E31="Not Started","◇","◆")),""))</f>
        <v/>
      </c>
      <c r="O31" s="41" t="str">
        <f aca="false">IF(OR(O$22="",$J31=""),"",IF(AND($J31&gt;=O$22,$J31&lt;EDATE(O$22,$C$11)),IF($E31="Complete","✔",IF($E31="Not Started","◇","◆")),""))</f>
        <v/>
      </c>
      <c r="P31" s="41" t="str">
        <f aca="false">IF(OR(P$22="",$J31=""),"",IF(AND($J31&gt;=P$22,$J31&lt;EDATE(P$22,$C$11)),IF($E31="Complete","✔",IF($E31="Not Started","◇","◆")),""))</f>
        <v/>
      </c>
      <c r="Q31" s="41" t="str">
        <f aca="false">IF(OR(Q$22="",$J31=""),"",IF(AND($J31&gt;=Q$22,$J31&lt;EDATE(Q$22,$C$11)),IF($E31="Complete","✔",IF($E31="Not Started","◇","◆")),""))</f>
        <v/>
      </c>
      <c r="R31" s="41" t="str">
        <f aca="false">IF(OR(R$22="",$J31=""),"",IF(AND($J31&gt;=R$22,$J31&lt;EDATE(R$22,$C$11)),IF($E31="Complete","✔",IF($E31="Not Started","◇","◆")),""))</f>
        <v/>
      </c>
      <c r="S31" s="41" t="str">
        <f aca="false">IF(OR(S$22="",$J31=""),"",IF(AND($J31&gt;=S$22,$J31&lt;EDATE(S$22,$C$11)),IF($E31="Complete","✔",IF($E31="Not Started","◇","◆")),""))</f>
        <v/>
      </c>
      <c r="T31" s="41" t="str">
        <f aca="false">IF(OR(T$22="",$J31=""),"",IF(AND($J31&gt;=T$22,$J31&lt;EDATE(T$22,$C$11)),IF($E31="Complete","✔",IF($E31="Not Started","◇","◆")),""))</f>
        <v/>
      </c>
      <c r="U31" s="41" t="str">
        <f aca="false">IF(OR(U$22="",$J31=""),"",IF(AND($J31&gt;=U$22,$J31&lt;EDATE(U$22,$C$11)),IF($E31="Complete","✔",IF($E31="Not Started","◇","◆")),""))</f>
        <v/>
      </c>
      <c r="V31" s="41" t="str">
        <f aca="false">IF(OR(V$22="",$J31=""),"",IF(AND($J31&gt;=V$22,$J31&lt;EDATE(V$22,$C$11)),IF($E31="Complete","✔",IF($E31="Not Started","◇","◆")),""))</f>
        <v/>
      </c>
      <c r="W31" s="41" t="str">
        <f aca="false">IF(OR(W$22="",$J31=""),"",IF(AND($J31&gt;=W$22,$J31&lt;EDATE(W$22,$C$11)),IF($E31="Complete","✔",IF($E31="Not Started","◇","◆")),""))</f>
        <v/>
      </c>
      <c r="X31" s="41" t="str">
        <f aca="false">IF(OR(X$22="",$J31=""),"",IF(AND($J31&gt;=X$22,$J31&lt;EDATE(X$22,$C$11)),IF($E31="Complete","✔",IF($E31="Not Started","◇","◆")),""))</f>
        <v/>
      </c>
      <c r="Y31" s="41" t="str">
        <f aca="false">IF(OR(Y$22="",$J31=""),"",IF(AND($J31&gt;=Y$22,$J31&lt;EDATE(Y$22,$C$11)),IF($E31="Complete","✔",IF($E31="Not Started","◇","◆")),""))</f>
        <v/>
      </c>
      <c r="Z31" s="41" t="str">
        <f aca="false">IF(OR(Z$22="",$J31=""),"",IF(AND($J31&gt;=Z$22,$J31&lt;EDATE(Z$22,$C$11)),IF($E31="Complete","✔",IF($E31="Not Started","◇","◆")),""))</f>
        <v/>
      </c>
      <c r="AA31" s="41" t="str">
        <f aca="false">IF(OR(AA$22="",$J31=""),"",IF(AND($J31&gt;=AA$22,$J31&lt;EDATE(AA$22,$C$11)),IF($E31="Complete","✔",IF($E31="Not Started","◇","◆")),""))</f>
        <v/>
      </c>
      <c r="AB31" s="41" t="str">
        <f aca="false">IF(OR(AB$22="",$J31=""),"",IF(AND($J31&gt;=AB$22,$J31&lt;EDATE(AB$22,$C$11)),IF($E31="Complete","✔",IF($E31="Not Started","◇","◆")),""))</f>
        <v/>
      </c>
      <c r="AC31" s="41" t="str">
        <f aca="false">IF(OR(AC$22="",$J31=""),"",IF(AND($J31&gt;=AC$22,$J31&lt;EDATE(AC$22,$C$11)),IF($E31="Complete","✔",IF($E31="Not Started","◇","◆")),""))</f>
        <v/>
      </c>
      <c r="AD31" s="41" t="str">
        <f aca="false">IF(OR(AD$22="",$J31=""),"",IF(AND($J31&gt;=AD$22,$J31&lt;EDATE(AD$22,$C$11)),IF($E31="Complete","✔",IF($E31="Not Started","◇","◆")),""))</f>
        <v/>
      </c>
      <c r="AE31" s="41" t="str">
        <f aca="false">IF(OR(AE$22="",$J31=""),"",IF(AND($J31&gt;=AE$22,$J31&lt;EDATE(AE$22,$C$11)),IF($E31="Complete","✔",IF($E31="Not Started","◇","◆")),""))</f>
        <v/>
      </c>
      <c r="AF31" s="41" t="str">
        <f aca="false">IF(OR(AF$22="",$J31=""),"",IF(AND($J31&gt;=AF$22,$J31&lt;EDATE(AF$22,$C$11)),IF($E31="Complete","✔",IF($E31="Not Started","◇","◆")),""))</f>
        <v/>
      </c>
      <c r="AG31" s="41" t="str">
        <f aca="false">IF(OR(AG$22="",$J31=""),"",IF(AND($J31&gt;=AG$22,$J31&lt;EDATE(AG$22,$C$11)),IF($E31="Complete","✔",IF($E31="Not Started","◇","◆")),""))</f>
        <v/>
      </c>
      <c r="AH31" s="41" t="str">
        <f aca="false">IF(OR(AH$22="",$J31=""),"",IF(AND($J31&gt;=AH$22,$J31&lt;EDATE(AH$22,$C$11)),IF($E31="Complete","✔",IF($E31="Not Started","◇","◆")),""))</f>
        <v/>
      </c>
      <c r="AI31" s="41" t="str">
        <f aca="false">IF(OR(AI$22="",$J31=""),"",IF(AND($J31&gt;=AI$22,$J31&lt;EDATE(AI$22,$C$11)),IF($E31="Complete","✔",IF($E31="Not Started","◇","◆")),""))</f>
        <v/>
      </c>
      <c r="AJ31" s="41" t="str">
        <f aca="false">IF(OR(AJ$22="",$J31=""),"",IF(AND($J31&gt;=AJ$22,$J31&lt;EDATE(AJ$22,$C$11)),IF($E31="Complete","✔",IF($E31="Not Started","◇","◆")),""))</f>
        <v/>
      </c>
    </row>
    <row r="32" customFormat="false" ht="15.75" hidden="false" customHeight="true" outlineLevel="0" collapsed="false">
      <c r="A32" s="12" t="str">
        <f aca="false">IF($E32="","",IF(AND($E32&lt;&gt;"Complete",ISNUMBER(SEARCH("behind",$K32))),"!",IF($D32="Yes","★","")))</f>
        <v/>
      </c>
      <c r="B32" s="39"/>
      <c r="C32" s="39"/>
      <c r="D32" s="13"/>
      <c r="E32" s="12" t="str">
        <f aca="true">IF(AND($B32="",COUNTA($F32:$I32)=0),"",IF(COUNTA($F32:$I32)&gt;COUNT($F32:$I32),"Invalid date",IF(ISNUMBER($I32),"Complete",IF(AND(ISNUMBER($J32),$J32&lt;TODAY()),"Overdue",IF(AND(ISNUMBER($F32),$F32&lt;=TODAY()),"In Progress","Not Started")))))</f>
        <v/>
      </c>
      <c r="F32" s="40"/>
      <c r="G32" s="40"/>
      <c r="H32" s="40"/>
      <c r="I32" s="40"/>
      <c r="J32" s="14" t="str">
        <f aca="false">IF(ISNUMBER($I32),$I32,IF(ISNUMBER($H32),$H32,IF(ISNUMBER($G32),$G32,"")))</f>
        <v/>
      </c>
      <c r="K32" s="15" t="str">
        <f aca="false">IF(OR(NOT(ISNUMBER($J32)),NOT(ISNUMBER($G32))),"",IF($J32=$G32,"",ABS($J32-$G32)&amp;IF(ABS($J32-$G32)=1," day "," days ")&amp;IF($J32&gt;$G32,"behind","ahead")))</f>
        <v/>
      </c>
      <c r="M32" s="41" t="str">
        <f aca="false">IF(OR(M$22="",$J32=""),"",IF(AND($J32&gt;=M$22,$J32&lt;EDATE(M$22,$C$11)),IF($E32="Complete","✔",IF($E32="Not Started","◇","◆")),""))</f>
        <v/>
      </c>
      <c r="N32" s="41" t="str">
        <f aca="false">IF(OR(N$22="",$J32=""),"",IF(AND($J32&gt;=N$22,$J32&lt;EDATE(N$22,$C$11)),IF($E32="Complete","✔",IF($E32="Not Started","◇","◆")),""))</f>
        <v/>
      </c>
      <c r="O32" s="41" t="str">
        <f aca="false">IF(OR(O$22="",$J32=""),"",IF(AND($J32&gt;=O$22,$J32&lt;EDATE(O$22,$C$11)),IF($E32="Complete","✔",IF($E32="Not Started","◇","◆")),""))</f>
        <v/>
      </c>
      <c r="P32" s="41" t="str">
        <f aca="false">IF(OR(P$22="",$J32=""),"",IF(AND($J32&gt;=P$22,$J32&lt;EDATE(P$22,$C$11)),IF($E32="Complete","✔",IF($E32="Not Started","◇","◆")),""))</f>
        <v/>
      </c>
      <c r="Q32" s="41" t="str">
        <f aca="false">IF(OR(Q$22="",$J32=""),"",IF(AND($J32&gt;=Q$22,$J32&lt;EDATE(Q$22,$C$11)),IF($E32="Complete","✔",IF($E32="Not Started","◇","◆")),""))</f>
        <v/>
      </c>
      <c r="R32" s="41" t="str">
        <f aca="false">IF(OR(R$22="",$J32=""),"",IF(AND($J32&gt;=R$22,$J32&lt;EDATE(R$22,$C$11)),IF($E32="Complete","✔",IF($E32="Not Started","◇","◆")),""))</f>
        <v/>
      </c>
      <c r="S32" s="41" t="str">
        <f aca="false">IF(OR(S$22="",$J32=""),"",IF(AND($J32&gt;=S$22,$J32&lt;EDATE(S$22,$C$11)),IF($E32="Complete","✔",IF($E32="Not Started","◇","◆")),""))</f>
        <v/>
      </c>
      <c r="T32" s="41" t="str">
        <f aca="false">IF(OR(T$22="",$J32=""),"",IF(AND($J32&gt;=T$22,$J32&lt;EDATE(T$22,$C$11)),IF($E32="Complete","✔",IF($E32="Not Started","◇","◆")),""))</f>
        <v/>
      </c>
      <c r="U32" s="41" t="str">
        <f aca="false">IF(OR(U$22="",$J32=""),"",IF(AND($J32&gt;=U$22,$J32&lt;EDATE(U$22,$C$11)),IF($E32="Complete","✔",IF($E32="Not Started","◇","◆")),""))</f>
        <v/>
      </c>
      <c r="V32" s="41" t="str">
        <f aca="false">IF(OR(V$22="",$J32=""),"",IF(AND($J32&gt;=V$22,$J32&lt;EDATE(V$22,$C$11)),IF($E32="Complete","✔",IF($E32="Not Started","◇","◆")),""))</f>
        <v/>
      </c>
      <c r="W32" s="41" t="str">
        <f aca="false">IF(OR(W$22="",$J32=""),"",IF(AND($J32&gt;=W$22,$J32&lt;EDATE(W$22,$C$11)),IF($E32="Complete","✔",IF($E32="Not Started","◇","◆")),""))</f>
        <v/>
      </c>
      <c r="X32" s="41" t="str">
        <f aca="false">IF(OR(X$22="",$J32=""),"",IF(AND($J32&gt;=X$22,$J32&lt;EDATE(X$22,$C$11)),IF($E32="Complete","✔",IF($E32="Not Started","◇","◆")),""))</f>
        <v/>
      </c>
      <c r="Y32" s="41" t="str">
        <f aca="false">IF(OR(Y$22="",$J32=""),"",IF(AND($J32&gt;=Y$22,$J32&lt;EDATE(Y$22,$C$11)),IF($E32="Complete","✔",IF($E32="Not Started","◇","◆")),""))</f>
        <v/>
      </c>
      <c r="Z32" s="41" t="str">
        <f aca="false">IF(OR(Z$22="",$J32=""),"",IF(AND($J32&gt;=Z$22,$J32&lt;EDATE(Z$22,$C$11)),IF($E32="Complete","✔",IF($E32="Not Started","◇","◆")),""))</f>
        <v/>
      </c>
      <c r="AA32" s="41" t="str">
        <f aca="false">IF(OR(AA$22="",$J32=""),"",IF(AND($J32&gt;=AA$22,$J32&lt;EDATE(AA$22,$C$11)),IF($E32="Complete","✔",IF($E32="Not Started","◇","◆")),""))</f>
        <v/>
      </c>
      <c r="AB32" s="41" t="str">
        <f aca="false">IF(OR(AB$22="",$J32=""),"",IF(AND($J32&gt;=AB$22,$J32&lt;EDATE(AB$22,$C$11)),IF($E32="Complete","✔",IF($E32="Not Started","◇","◆")),""))</f>
        <v/>
      </c>
      <c r="AC32" s="41" t="str">
        <f aca="false">IF(OR(AC$22="",$J32=""),"",IF(AND($J32&gt;=AC$22,$J32&lt;EDATE(AC$22,$C$11)),IF($E32="Complete","✔",IF($E32="Not Started","◇","◆")),""))</f>
        <v/>
      </c>
      <c r="AD32" s="41" t="str">
        <f aca="false">IF(OR(AD$22="",$J32=""),"",IF(AND($J32&gt;=AD$22,$J32&lt;EDATE(AD$22,$C$11)),IF($E32="Complete","✔",IF($E32="Not Started","◇","◆")),""))</f>
        <v/>
      </c>
      <c r="AE32" s="41" t="str">
        <f aca="false">IF(OR(AE$22="",$J32=""),"",IF(AND($J32&gt;=AE$22,$J32&lt;EDATE(AE$22,$C$11)),IF($E32="Complete","✔",IF($E32="Not Started","◇","◆")),""))</f>
        <v/>
      </c>
      <c r="AF32" s="41" t="str">
        <f aca="false">IF(OR(AF$22="",$J32=""),"",IF(AND($J32&gt;=AF$22,$J32&lt;EDATE(AF$22,$C$11)),IF($E32="Complete","✔",IF($E32="Not Started","◇","◆")),""))</f>
        <v/>
      </c>
      <c r="AG32" s="41" t="str">
        <f aca="false">IF(OR(AG$22="",$J32=""),"",IF(AND($J32&gt;=AG$22,$J32&lt;EDATE(AG$22,$C$11)),IF($E32="Complete","✔",IF($E32="Not Started","◇","◆")),""))</f>
        <v/>
      </c>
      <c r="AH32" s="41" t="str">
        <f aca="false">IF(OR(AH$22="",$J32=""),"",IF(AND($J32&gt;=AH$22,$J32&lt;EDATE(AH$22,$C$11)),IF($E32="Complete","✔",IF($E32="Not Started","◇","◆")),""))</f>
        <v/>
      </c>
      <c r="AI32" s="41" t="str">
        <f aca="false">IF(OR(AI$22="",$J32=""),"",IF(AND($J32&gt;=AI$22,$J32&lt;EDATE(AI$22,$C$11)),IF($E32="Complete","✔",IF($E32="Not Started","◇","◆")),""))</f>
        <v/>
      </c>
      <c r="AJ32" s="41" t="str">
        <f aca="false">IF(OR(AJ$22="",$J32=""),"",IF(AND($J32&gt;=AJ$22,$J32&lt;EDATE(AJ$22,$C$11)),IF($E32="Complete","✔",IF($E32="Not Started","◇","◆")),""))</f>
        <v/>
      </c>
    </row>
    <row r="33" customFormat="false" ht="15.75" hidden="false" customHeight="true" outlineLevel="0" collapsed="false">
      <c r="A33" s="12" t="str">
        <f aca="false">IF($E33="","",IF(AND($E33&lt;&gt;"Complete",ISNUMBER(SEARCH("behind",$K33))),"!",IF($D33="Yes","★","")))</f>
        <v/>
      </c>
      <c r="B33" s="39"/>
      <c r="C33" s="39"/>
      <c r="D33" s="13"/>
      <c r="E33" s="12" t="str">
        <f aca="true">IF(AND($B33="",COUNTA($F33:$I33)=0),"",IF(COUNTA($F33:$I33)&gt;COUNT($F33:$I33),"Invalid date",IF(ISNUMBER($I33),"Complete",IF(AND(ISNUMBER($J33),$J33&lt;TODAY()),"Overdue",IF(AND(ISNUMBER($F33),$F33&lt;=TODAY()),"In Progress","Not Started")))))</f>
        <v/>
      </c>
      <c r="F33" s="40"/>
      <c r="G33" s="40"/>
      <c r="H33" s="40"/>
      <c r="I33" s="40"/>
      <c r="J33" s="14" t="str">
        <f aca="false">IF(ISNUMBER($I33),$I33,IF(ISNUMBER($H33),$H33,IF(ISNUMBER($G33),$G33,"")))</f>
        <v/>
      </c>
      <c r="K33" s="15" t="str">
        <f aca="false">IF(OR(NOT(ISNUMBER($J33)),NOT(ISNUMBER($G33))),"",IF($J33=$G33,"",ABS($J33-$G33)&amp;IF(ABS($J33-$G33)=1," day "," days ")&amp;IF($J33&gt;$G33,"behind","ahead")))</f>
        <v/>
      </c>
      <c r="M33" s="41" t="str">
        <f aca="false">IF(OR(M$22="",$J33=""),"",IF(AND($J33&gt;=M$22,$J33&lt;EDATE(M$22,$C$11)),IF($E33="Complete","✔",IF($E33="Not Started","◇","◆")),""))</f>
        <v/>
      </c>
      <c r="N33" s="41" t="str">
        <f aca="false">IF(OR(N$22="",$J33=""),"",IF(AND($J33&gt;=N$22,$J33&lt;EDATE(N$22,$C$11)),IF($E33="Complete","✔",IF($E33="Not Started","◇","◆")),""))</f>
        <v/>
      </c>
      <c r="O33" s="41" t="str">
        <f aca="false">IF(OR(O$22="",$J33=""),"",IF(AND($J33&gt;=O$22,$J33&lt;EDATE(O$22,$C$11)),IF($E33="Complete","✔",IF($E33="Not Started","◇","◆")),""))</f>
        <v/>
      </c>
      <c r="P33" s="41" t="str">
        <f aca="false">IF(OR(P$22="",$J33=""),"",IF(AND($J33&gt;=P$22,$J33&lt;EDATE(P$22,$C$11)),IF($E33="Complete","✔",IF($E33="Not Started","◇","◆")),""))</f>
        <v/>
      </c>
      <c r="Q33" s="41" t="str">
        <f aca="false">IF(OR(Q$22="",$J33=""),"",IF(AND($J33&gt;=Q$22,$J33&lt;EDATE(Q$22,$C$11)),IF($E33="Complete","✔",IF($E33="Not Started","◇","◆")),""))</f>
        <v/>
      </c>
      <c r="R33" s="41" t="str">
        <f aca="false">IF(OR(R$22="",$J33=""),"",IF(AND($J33&gt;=R$22,$J33&lt;EDATE(R$22,$C$11)),IF($E33="Complete","✔",IF($E33="Not Started","◇","◆")),""))</f>
        <v/>
      </c>
      <c r="S33" s="41" t="str">
        <f aca="false">IF(OR(S$22="",$J33=""),"",IF(AND($J33&gt;=S$22,$J33&lt;EDATE(S$22,$C$11)),IF($E33="Complete","✔",IF($E33="Not Started","◇","◆")),""))</f>
        <v/>
      </c>
      <c r="T33" s="41" t="str">
        <f aca="false">IF(OR(T$22="",$J33=""),"",IF(AND($J33&gt;=T$22,$J33&lt;EDATE(T$22,$C$11)),IF($E33="Complete","✔",IF($E33="Not Started","◇","◆")),""))</f>
        <v/>
      </c>
      <c r="U33" s="41" t="str">
        <f aca="false">IF(OR(U$22="",$J33=""),"",IF(AND($J33&gt;=U$22,$J33&lt;EDATE(U$22,$C$11)),IF($E33="Complete","✔",IF($E33="Not Started","◇","◆")),""))</f>
        <v/>
      </c>
      <c r="V33" s="41" t="str">
        <f aca="false">IF(OR(V$22="",$J33=""),"",IF(AND($J33&gt;=V$22,$J33&lt;EDATE(V$22,$C$11)),IF($E33="Complete","✔",IF($E33="Not Started","◇","◆")),""))</f>
        <v/>
      </c>
      <c r="W33" s="41" t="str">
        <f aca="false">IF(OR(W$22="",$J33=""),"",IF(AND($J33&gt;=W$22,$J33&lt;EDATE(W$22,$C$11)),IF($E33="Complete","✔",IF($E33="Not Started","◇","◆")),""))</f>
        <v/>
      </c>
      <c r="X33" s="41" t="str">
        <f aca="false">IF(OR(X$22="",$J33=""),"",IF(AND($J33&gt;=X$22,$J33&lt;EDATE(X$22,$C$11)),IF($E33="Complete","✔",IF($E33="Not Started","◇","◆")),""))</f>
        <v/>
      </c>
      <c r="Y33" s="41" t="str">
        <f aca="false">IF(OR(Y$22="",$J33=""),"",IF(AND($J33&gt;=Y$22,$J33&lt;EDATE(Y$22,$C$11)),IF($E33="Complete","✔",IF($E33="Not Started","◇","◆")),""))</f>
        <v/>
      </c>
      <c r="Z33" s="41" t="str">
        <f aca="false">IF(OR(Z$22="",$J33=""),"",IF(AND($J33&gt;=Z$22,$J33&lt;EDATE(Z$22,$C$11)),IF($E33="Complete","✔",IF($E33="Not Started","◇","◆")),""))</f>
        <v/>
      </c>
      <c r="AA33" s="41" t="str">
        <f aca="false">IF(OR(AA$22="",$J33=""),"",IF(AND($J33&gt;=AA$22,$J33&lt;EDATE(AA$22,$C$11)),IF($E33="Complete","✔",IF($E33="Not Started","◇","◆")),""))</f>
        <v/>
      </c>
      <c r="AB33" s="41" t="str">
        <f aca="false">IF(OR(AB$22="",$J33=""),"",IF(AND($J33&gt;=AB$22,$J33&lt;EDATE(AB$22,$C$11)),IF($E33="Complete","✔",IF($E33="Not Started","◇","◆")),""))</f>
        <v/>
      </c>
      <c r="AC33" s="41" t="str">
        <f aca="false">IF(OR(AC$22="",$J33=""),"",IF(AND($J33&gt;=AC$22,$J33&lt;EDATE(AC$22,$C$11)),IF($E33="Complete","✔",IF($E33="Not Started","◇","◆")),""))</f>
        <v/>
      </c>
      <c r="AD33" s="41" t="str">
        <f aca="false">IF(OR(AD$22="",$J33=""),"",IF(AND($J33&gt;=AD$22,$J33&lt;EDATE(AD$22,$C$11)),IF($E33="Complete","✔",IF($E33="Not Started","◇","◆")),""))</f>
        <v/>
      </c>
      <c r="AE33" s="41" t="str">
        <f aca="false">IF(OR(AE$22="",$J33=""),"",IF(AND($J33&gt;=AE$22,$J33&lt;EDATE(AE$22,$C$11)),IF($E33="Complete","✔",IF($E33="Not Started","◇","◆")),""))</f>
        <v/>
      </c>
      <c r="AF33" s="41" t="str">
        <f aca="false">IF(OR(AF$22="",$J33=""),"",IF(AND($J33&gt;=AF$22,$J33&lt;EDATE(AF$22,$C$11)),IF($E33="Complete","✔",IF($E33="Not Started","◇","◆")),""))</f>
        <v/>
      </c>
      <c r="AG33" s="41" t="str">
        <f aca="false">IF(OR(AG$22="",$J33=""),"",IF(AND($J33&gt;=AG$22,$J33&lt;EDATE(AG$22,$C$11)),IF($E33="Complete","✔",IF($E33="Not Started","◇","◆")),""))</f>
        <v/>
      </c>
      <c r="AH33" s="41" t="str">
        <f aca="false">IF(OR(AH$22="",$J33=""),"",IF(AND($J33&gt;=AH$22,$J33&lt;EDATE(AH$22,$C$11)),IF($E33="Complete","✔",IF($E33="Not Started","◇","◆")),""))</f>
        <v/>
      </c>
      <c r="AI33" s="41" t="str">
        <f aca="false">IF(OR(AI$22="",$J33=""),"",IF(AND($J33&gt;=AI$22,$J33&lt;EDATE(AI$22,$C$11)),IF($E33="Complete","✔",IF($E33="Not Started","◇","◆")),""))</f>
        <v/>
      </c>
      <c r="AJ33" s="41" t="str">
        <f aca="false">IF(OR(AJ$22="",$J33=""),"",IF(AND($J33&gt;=AJ$22,$J33&lt;EDATE(AJ$22,$C$11)),IF($E33="Complete","✔",IF($E33="Not Started","◇","◆")),""))</f>
        <v/>
      </c>
    </row>
    <row r="34" customFormat="false" ht="15.75" hidden="false" customHeight="true" outlineLevel="0" collapsed="false">
      <c r="A34" s="12" t="str">
        <f aca="false">IF($E34="","",IF(AND($E34&lt;&gt;"Complete",ISNUMBER(SEARCH("behind",$K34))),"!",IF($D34="Yes","★","")))</f>
        <v/>
      </c>
      <c r="B34" s="39"/>
      <c r="C34" s="39"/>
      <c r="D34" s="13"/>
      <c r="E34" s="12" t="str">
        <f aca="true">IF(AND($B34="",COUNTA($F34:$I34)=0),"",IF(COUNTA($F34:$I34)&gt;COUNT($F34:$I34),"Invalid date",IF(ISNUMBER($I34),"Complete",IF(AND(ISNUMBER($J34),$J34&lt;TODAY()),"Overdue",IF(AND(ISNUMBER($F34),$F34&lt;=TODAY()),"In Progress","Not Started")))))</f>
        <v/>
      </c>
      <c r="F34" s="40"/>
      <c r="G34" s="40"/>
      <c r="H34" s="40"/>
      <c r="I34" s="40"/>
      <c r="J34" s="14" t="str">
        <f aca="false">IF(ISNUMBER($I34),$I34,IF(ISNUMBER($H34),$H34,IF(ISNUMBER($G34),$G34,"")))</f>
        <v/>
      </c>
      <c r="K34" s="15" t="str">
        <f aca="false">IF(OR(NOT(ISNUMBER($J34)),NOT(ISNUMBER($G34))),"",IF($J34=$G34,"",ABS($J34-$G34)&amp;IF(ABS($J34-$G34)=1," day "," days ")&amp;IF($J34&gt;$G34,"behind","ahead")))</f>
        <v/>
      </c>
      <c r="M34" s="41" t="str">
        <f aca="false">IF(OR(M$22="",$J34=""),"",IF(AND($J34&gt;=M$22,$J34&lt;EDATE(M$22,$C$11)),IF($E34="Complete","✔",IF($E34="Not Started","◇","◆")),""))</f>
        <v/>
      </c>
      <c r="N34" s="41" t="str">
        <f aca="false">IF(OR(N$22="",$J34=""),"",IF(AND($J34&gt;=N$22,$J34&lt;EDATE(N$22,$C$11)),IF($E34="Complete","✔",IF($E34="Not Started","◇","◆")),""))</f>
        <v/>
      </c>
      <c r="O34" s="41" t="str">
        <f aca="false">IF(OR(O$22="",$J34=""),"",IF(AND($J34&gt;=O$22,$J34&lt;EDATE(O$22,$C$11)),IF($E34="Complete","✔",IF($E34="Not Started","◇","◆")),""))</f>
        <v/>
      </c>
      <c r="P34" s="41" t="str">
        <f aca="false">IF(OR(P$22="",$J34=""),"",IF(AND($J34&gt;=P$22,$J34&lt;EDATE(P$22,$C$11)),IF($E34="Complete","✔",IF($E34="Not Started","◇","◆")),""))</f>
        <v/>
      </c>
      <c r="Q34" s="41" t="str">
        <f aca="false">IF(OR(Q$22="",$J34=""),"",IF(AND($J34&gt;=Q$22,$J34&lt;EDATE(Q$22,$C$11)),IF($E34="Complete","✔",IF($E34="Not Started","◇","◆")),""))</f>
        <v/>
      </c>
      <c r="R34" s="41" t="str">
        <f aca="false">IF(OR(R$22="",$J34=""),"",IF(AND($J34&gt;=R$22,$J34&lt;EDATE(R$22,$C$11)),IF($E34="Complete","✔",IF($E34="Not Started","◇","◆")),""))</f>
        <v/>
      </c>
      <c r="S34" s="41" t="str">
        <f aca="false">IF(OR(S$22="",$J34=""),"",IF(AND($J34&gt;=S$22,$J34&lt;EDATE(S$22,$C$11)),IF($E34="Complete","✔",IF($E34="Not Started","◇","◆")),""))</f>
        <v/>
      </c>
      <c r="T34" s="41" t="str">
        <f aca="false">IF(OR(T$22="",$J34=""),"",IF(AND($J34&gt;=T$22,$J34&lt;EDATE(T$22,$C$11)),IF($E34="Complete","✔",IF($E34="Not Started","◇","◆")),""))</f>
        <v/>
      </c>
      <c r="U34" s="41" t="str">
        <f aca="false">IF(OR(U$22="",$J34=""),"",IF(AND($J34&gt;=U$22,$J34&lt;EDATE(U$22,$C$11)),IF($E34="Complete","✔",IF($E34="Not Started","◇","◆")),""))</f>
        <v/>
      </c>
      <c r="V34" s="41" t="str">
        <f aca="false">IF(OR(V$22="",$J34=""),"",IF(AND($J34&gt;=V$22,$J34&lt;EDATE(V$22,$C$11)),IF($E34="Complete","✔",IF($E34="Not Started","◇","◆")),""))</f>
        <v/>
      </c>
      <c r="W34" s="41" t="str">
        <f aca="false">IF(OR(W$22="",$J34=""),"",IF(AND($J34&gt;=W$22,$J34&lt;EDATE(W$22,$C$11)),IF($E34="Complete","✔",IF($E34="Not Started","◇","◆")),""))</f>
        <v/>
      </c>
      <c r="X34" s="41" t="str">
        <f aca="false">IF(OR(X$22="",$J34=""),"",IF(AND($J34&gt;=X$22,$J34&lt;EDATE(X$22,$C$11)),IF($E34="Complete","✔",IF($E34="Not Started","◇","◆")),""))</f>
        <v/>
      </c>
      <c r="Y34" s="41" t="str">
        <f aca="false">IF(OR(Y$22="",$J34=""),"",IF(AND($J34&gt;=Y$22,$J34&lt;EDATE(Y$22,$C$11)),IF($E34="Complete","✔",IF($E34="Not Started","◇","◆")),""))</f>
        <v/>
      </c>
      <c r="Z34" s="41" t="str">
        <f aca="false">IF(OR(Z$22="",$J34=""),"",IF(AND($J34&gt;=Z$22,$J34&lt;EDATE(Z$22,$C$11)),IF($E34="Complete","✔",IF($E34="Not Started","◇","◆")),""))</f>
        <v/>
      </c>
      <c r="AA34" s="41" t="str">
        <f aca="false">IF(OR(AA$22="",$J34=""),"",IF(AND($J34&gt;=AA$22,$J34&lt;EDATE(AA$22,$C$11)),IF($E34="Complete","✔",IF($E34="Not Started","◇","◆")),""))</f>
        <v/>
      </c>
      <c r="AB34" s="41" t="str">
        <f aca="false">IF(OR(AB$22="",$J34=""),"",IF(AND($J34&gt;=AB$22,$J34&lt;EDATE(AB$22,$C$11)),IF($E34="Complete","✔",IF($E34="Not Started","◇","◆")),""))</f>
        <v/>
      </c>
      <c r="AC34" s="41" t="str">
        <f aca="false">IF(OR(AC$22="",$J34=""),"",IF(AND($J34&gt;=AC$22,$J34&lt;EDATE(AC$22,$C$11)),IF($E34="Complete","✔",IF($E34="Not Started","◇","◆")),""))</f>
        <v/>
      </c>
      <c r="AD34" s="41" t="str">
        <f aca="false">IF(OR(AD$22="",$J34=""),"",IF(AND($J34&gt;=AD$22,$J34&lt;EDATE(AD$22,$C$11)),IF($E34="Complete","✔",IF($E34="Not Started","◇","◆")),""))</f>
        <v/>
      </c>
      <c r="AE34" s="41" t="str">
        <f aca="false">IF(OR(AE$22="",$J34=""),"",IF(AND($J34&gt;=AE$22,$J34&lt;EDATE(AE$22,$C$11)),IF($E34="Complete","✔",IF($E34="Not Started","◇","◆")),""))</f>
        <v/>
      </c>
      <c r="AF34" s="41" t="str">
        <f aca="false">IF(OR(AF$22="",$J34=""),"",IF(AND($J34&gt;=AF$22,$J34&lt;EDATE(AF$22,$C$11)),IF($E34="Complete","✔",IF($E34="Not Started","◇","◆")),""))</f>
        <v/>
      </c>
      <c r="AG34" s="41" t="str">
        <f aca="false">IF(OR(AG$22="",$J34=""),"",IF(AND($J34&gt;=AG$22,$J34&lt;EDATE(AG$22,$C$11)),IF($E34="Complete","✔",IF($E34="Not Started","◇","◆")),""))</f>
        <v/>
      </c>
      <c r="AH34" s="41" t="str">
        <f aca="false">IF(OR(AH$22="",$J34=""),"",IF(AND($J34&gt;=AH$22,$J34&lt;EDATE(AH$22,$C$11)),IF($E34="Complete","✔",IF($E34="Not Started","◇","◆")),""))</f>
        <v/>
      </c>
      <c r="AI34" s="41" t="str">
        <f aca="false">IF(OR(AI$22="",$J34=""),"",IF(AND($J34&gt;=AI$22,$J34&lt;EDATE(AI$22,$C$11)),IF($E34="Complete","✔",IF($E34="Not Started","◇","◆")),""))</f>
        <v/>
      </c>
      <c r="AJ34" s="41" t="str">
        <f aca="false">IF(OR(AJ$22="",$J34=""),"",IF(AND($J34&gt;=AJ$22,$J34&lt;EDATE(AJ$22,$C$11)),IF($E34="Complete","✔",IF($E34="Not Started","◇","◆")),""))</f>
        <v/>
      </c>
    </row>
    <row r="35" customFormat="false" ht="15.75" hidden="false" customHeight="true" outlineLevel="0" collapsed="false">
      <c r="A35" s="12" t="str">
        <f aca="false">IF($E35="","",IF(AND($E35&lt;&gt;"Complete",ISNUMBER(SEARCH("behind",$K35))),"!",IF($D35="Yes","★","")))</f>
        <v/>
      </c>
      <c r="B35" s="39"/>
      <c r="C35" s="39"/>
      <c r="D35" s="13"/>
      <c r="E35" s="12" t="str">
        <f aca="true">IF(AND($B35="",COUNTA($F35:$I35)=0),"",IF(COUNTA($F35:$I35)&gt;COUNT($F35:$I35),"Invalid date",IF(ISNUMBER($I35),"Complete",IF(AND(ISNUMBER($J35),$J35&lt;TODAY()),"Overdue",IF(AND(ISNUMBER($F35),$F35&lt;=TODAY()),"In Progress","Not Started")))))</f>
        <v/>
      </c>
      <c r="F35" s="40"/>
      <c r="G35" s="40"/>
      <c r="H35" s="40"/>
      <c r="I35" s="40"/>
      <c r="J35" s="14" t="str">
        <f aca="false">IF(ISNUMBER($I35),$I35,IF(ISNUMBER($H35),$H35,IF(ISNUMBER($G35),$G35,"")))</f>
        <v/>
      </c>
      <c r="K35" s="15" t="str">
        <f aca="false">IF(OR(NOT(ISNUMBER($J35)),NOT(ISNUMBER($G35))),"",IF($J35=$G35,"",ABS($J35-$G35)&amp;IF(ABS($J35-$G35)=1," day "," days ")&amp;IF($J35&gt;$G35,"behind","ahead")))</f>
        <v/>
      </c>
      <c r="M35" s="41" t="str">
        <f aca="false">IF(OR(M$22="",$J35=""),"",IF(AND($J35&gt;=M$22,$J35&lt;EDATE(M$22,$C$11)),IF($E35="Complete","✔",IF($E35="Not Started","◇","◆")),""))</f>
        <v/>
      </c>
      <c r="N35" s="41" t="str">
        <f aca="false">IF(OR(N$22="",$J35=""),"",IF(AND($J35&gt;=N$22,$J35&lt;EDATE(N$22,$C$11)),IF($E35="Complete","✔",IF($E35="Not Started","◇","◆")),""))</f>
        <v/>
      </c>
      <c r="O35" s="41" t="str">
        <f aca="false">IF(OR(O$22="",$J35=""),"",IF(AND($J35&gt;=O$22,$J35&lt;EDATE(O$22,$C$11)),IF($E35="Complete","✔",IF($E35="Not Started","◇","◆")),""))</f>
        <v/>
      </c>
      <c r="P35" s="41" t="str">
        <f aca="false">IF(OR(P$22="",$J35=""),"",IF(AND($J35&gt;=P$22,$J35&lt;EDATE(P$22,$C$11)),IF($E35="Complete","✔",IF($E35="Not Started","◇","◆")),""))</f>
        <v/>
      </c>
      <c r="Q35" s="41" t="str">
        <f aca="false">IF(OR(Q$22="",$J35=""),"",IF(AND($J35&gt;=Q$22,$J35&lt;EDATE(Q$22,$C$11)),IF($E35="Complete","✔",IF($E35="Not Started","◇","◆")),""))</f>
        <v/>
      </c>
      <c r="R35" s="41" t="str">
        <f aca="false">IF(OR(R$22="",$J35=""),"",IF(AND($J35&gt;=R$22,$J35&lt;EDATE(R$22,$C$11)),IF($E35="Complete","✔",IF($E35="Not Started","◇","◆")),""))</f>
        <v/>
      </c>
      <c r="S35" s="41" t="str">
        <f aca="false">IF(OR(S$22="",$J35=""),"",IF(AND($J35&gt;=S$22,$J35&lt;EDATE(S$22,$C$11)),IF($E35="Complete","✔",IF($E35="Not Started","◇","◆")),""))</f>
        <v/>
      </c>
      <c r="T35" s="41" t="str">
        <f aca="false">IF(OR(T$22="",$J35=""),"",IF(AND($J35&gt;=T$22,$J35&lt;EDATE(T$22,$C$11)),IF($E35="Complete","✔",IF($E35="Not Started","◇","◆")),""))</f>
        <v/>
      </c>
      <c r="U35" s="41" t="str">
        <f aca="false">IF(OR(U$22="",$J35=""),"",IF(AND($J35&gt;=U$22,$J35&lt;EDATE(U$22,$C$11)),IF($E35="Complete","✔",IF($E35="Not Started","◇","◆")),""))</f>
        <v/>
      </c>
      <c r="V35" s="41" t="str">
        <f aca="false">IF(OR(V$22="",$J35=""),"",IF(AND($J35&gt;=V$22,$J35&lt;EDATE(V$22,$C$11)),IF($E35="Complete","✔",IF($E35="Not Started","◇","◆")),""))</f>
        <v/>
      </c>
      <c r="W35" s="41" t="str">
        <f aca="false">IF(OR(W$22="",$J35=""),"",IF(AND($J35&gt;=W$22,$J35&lt;EDATE(W$22,$C$11)),IF($E35="Complete","✔",IF($E35="Not Started","◇","◆")),""))</f>
        <v/>
      </c>
      <c r="X35" s="41" t="str">
        <f aca="false">IF(OR(X$22="",$J35=""),"",IF(AND($J35&gt;=X$22,$J35&lt;EDATE(X$22,$C$11)),IF($E35="Complete","✔",IF($E35="Not Started","◇","◆")),""))</f>
        <v/>
      </c>
      <c r="Y35" s="41" t="str">
        <f aca="false">IF(OR(Y$22="",$J35=""),"",IF(AND($J35&gt;=Y$22,$J35&lt;EDATE(Y$22,$C$11)),IF($E35="Complete","✔",IF($E35="Not Started","◇","◆")),""))</f>
        <v/>
      </c>
      <c r="Z35" s="41" t="str">
        <f aca="false">IF(OR(Z$22="",$J35=""),"",IF(AND($J35&gt;=Z$22,$J35&lt;EDATE(Z$22,$C$11)),IF($E35="Complete","✔",IF($E35="Not Started","◇","◆")),""))</f>
        <v/>
      </c>
      <c r="AA35" s="41" t="str">
        <f aca="false">IF(OR(AA$22="",$J35=""),"",IF(AND($J35&gt;=AA$22,$J35&lt;EDATE(AA$22,$C$11)),IF($E35="Complete","✔",IF($E35="Not Started","◇","◆")),""))</f>
        <v/>
      </c>
      <c r="AB35" s="41" t="str">
        <f aca="false">IF(OR(AB$22="",$J35=""),"",IF(AND($J35&gt;=AB$22,$J35&lt;EDATE(AB$22,$C$11)),IF($E35="Complete","✔",IF($E35="Not Started","◇","◆")),""))</f>
        <v/>
      </c>
      <c r="AC35" s="41" t="str">
        <f aca="false">IF(OR(AC$22="",$J35=""),"",IF(AND($J35&gt;=AC$22,$J35&lt;EDATE(AC$22,$C$11)),IF($E35="Complete","✔",IF($E35="Not Started","◇","◆")),""))</f>
        <v/>
      </c>
      <c r="AD35" s="41" t="str">
        <f aca="false">IF(OR(AD$22="",$J35=""),"",IF(AND($J35&gt;=AD$22,$J35&lt;EDATE(AD$22,$C$11)),IF($E35="Complete","✔",IF($E35="Not Started","◇","◆")),""))</f>
        <v/>
      </c>
      <c r="AE35" s="41" t="str">
        <f aca="false">IF(OR(AE$22="",$J35=""),"",IF(AND($J35&gt;=AE$22,$J35&lt;EDATE(AE$22,$C$11)),IF($E35="Complete","✔",IF($E35="Not Started","◇","◆")),""))</f>
        <v/>
      </c>
      <c r="AF35" s="41" t="str">
        <f aca="false">IF(OR(AF$22="",$J35=""),"",IF(AND($J35&gt;=AF$22,$J35&lt;EDATE(AF$22,$C$11)),IF($E35="Complete","✔",IF($E35="Not Started","◇","◆")),""))</f>
        <v/>
      </c>
      <c r="AG35" s="41" t="str">
        <f aca="false">IF(OR(AG$22="",$J35=""),"",IF(AND($J35&gt;=AG$22,$J35&lt;EDATE(AG$22,$C$11)),IF($E35="Complete","✔",IF($E35="Not Started","◇","◆")),""))</f>
        <v/>
      </c>
      <c r="AH35" s="41" t="str">
        <f aca="false">IF(OR(AH$22="",$J35=""),"",IF(AND($J35&gt;=AH$22,$J35&lt;EDATE(AH$22,$C$11)),IF($E35="Complete","✔",IF($E35="Not Started","◇","◆")),""))</f>
        <v/>
      </c>
      <c r="AI35" s="41" t="str">
        <f aca="false">IF(OR(AI$22="",$J35=""),"",IF(AND($J35&gt;=AI$22,$J35&lt;EDATE(AI$22,$C$11)),IF($E35="Complete","✔",IF($E35="Not Started","◇","◆")),""))</f>
        <v/>
      </c>
      <c r="AJ35" s="41" t="str">
        <f aca="false">IF(OR(AJ$22="",$J35=""),"",IF(AND($J35&gt;=AJ$22,$J35&lt;EDATE(AJ$22,$C$11)),IF($E35="Complete","✔",IF($E35="Not Started","◇","◆")),""))</f>
        <v/>
      </c>
    </row>
    <row r="36" customFormat="false" ht="15.75" hidden="false" customHeight="true" outlineLevel="0" collapsed="false">
      <c r="A36" s="12" t="str">
        <f aca="false">IF($E36="","",IF(AND($E36&lt;&gt;"Complete",ISNUMBER(SEARCH("behind",$K36))),"!",IF($D36="Yes","★","")))</f>
        <v/>
      </c>
      <c r="B36" s="39"/>
      <c r="C36" s="39"/>
      <c r="D36" s="13"/>
      <c r="E36" s="12" t="str">
        <f aca="true">IF(AND($B36="",COUNTA($F36:$I36)=0),"",IF(COUNTA($F36:$I36)&gt;COUNT($F36:$I36),"Invalid date",IF(ISNUMBER($I36),"Complete",IF(AND(ISNUMBER($J36),$J36&lt;TODAY()),"Overdue",IF(AND(ISNUMBER($F36),$F36&lt;=TODAY()),"In Progress","Not Started")))))</f>
        <v/>
      </c>
      <c r="F36" s="40"/>
      <c r="G36" s="40"/>
      <c r="H36" s="40"/>
      <c r="I36" s="40"/>
      <c r="J36" s="14" t="str">
        <f aca="false">IF(ISNUMBER($I36),$I36,IF(ISNUMBER($H36),$H36,IF(ISNUMBER($G36),$G36,"")))</f>
        <v/>
      </c>
      <c r="K36" s="15" t="str">
        <f aca="false">IF(OR(NOT(ISNUMBER($J36)),NOT(ISNUMBER($G36))),"",IF($J36=$G36,"",ABS($J36-$G36)&amp;IF(ABS($J36-$G36)=1," day "," days ")&amp;IF($J36&gt;$G36,"behind","ahead")))</f>
        <v/>
      </c>
      <c r="M36" s="41" t="str">
        <f aca="false">IF(OR(M$22="",$J36=""),"",IF(AND($J36&gt;=M$22,$J36&lt;EDATE(M$22,$C$11)),IF($E36="Complete","✔",IF($E36="Not Started","◇","◆")),""))</f>
        <v/>
      </c>
      <c r="N36" s="41" t="str">
        <f aca="false">IF(OR(N$22="",$J36=""),"",IF(AND($J36&gt;=N$22,$J36&lt;EDATE(N$22,$C$11)),IF($E36="Complete","✔",IF($E36="Not Started","◇","◆")),""))</f>
        <v/>
      </c>
      <c r="O36" s="41" t="str">
        <f aca="false">IF(OR(O$22="",$J36=""),"",IF(AND($J36&gt;=O$22,$J36&lt;EDATE(O$22,$C$11)),IF($E36="Complete","✔",IF($E36="Not Started","◇","◆")),""))</f>
        <v/>
      </c>
      <c r="P36" s="41" t="str">
        <f aca="false">IF(OR(P$22="",$J36=""),"",IF(AND($J36&gt;=P$22,$J36&lt;EDATE(P$22,$C$11)),IF($E36="Complete","✔",IF($E36="Not Started","◇","◆")),""))</f>
        <v/>
      </c>
      <c r="Q36" s="41" t="str">
        <f aca="false">IF(OR(Q$22="",$J36=""),"",IF(AND($J36&gt;=Q$22,$J36&lt;EDATE(Q$22,$C$11)),IF($E36="Complete","✔",IF($E36="Not Started","◇","◆")),""))</f>
        <v/>
      </c>
      <c r="R36" s="41" t="str">
        <f aca="false">IF(OR(R$22="",$J36=""),"",IF(AND($J36&gt;=R$22,$J36&lt;EDATE(R$22,$C$11)),IF($E36="Complete","✔",IF($E36="Not Started","◇","◆")),""))</f>
        <v/>
      </c>
      <c r="S36" s="41" t="str">
        <f aca="false">IF(OR(S$22="",$J36=""),"",IF(AND($J36&gt;=S$22,$J36&lt;EDATE(S$22,$C$11)),IF($E36="Complete","✔",IF($E36="Not Started","◇","◆")),""))</f>
        <v/>
      </c>
      <c r="T36" s="41" t="str">
        <f aca="false">IF(OR(T$22="",$J36=""),"",IF(AND($J36&gt;=T$22,$J36&lt;EDATE(T$22,$C$11)),IF($E36="Complete","✔",IF($E36="Not Started","◇","◆")),""))</f>
        <v/>
      </c>
      <c r="U36" s="41" t="str">
        <f aca="false">IF(OR(U$22="",$J36=""),"",IF(AND($J36&gt;=U$22,$J36&lt;EDATE(U$22,$C$11)),IF($E36="Complete","✔",IF($E36="Not Started","◇","◆")),""))</f>
        <v/>
      </c>
      <c r="V36" s="41" t="str">
        <f aca="false">IF(OR(V$22="",$J36=""),"",IF(AND($J36&gt;=V$22,$J36&lt;EDATE(V$22,$C$11)),IF($E36="Complete","✔",IF($E36="Not Started","◇","◆")),""))</f>
        <v/>
      </c>
      <c r="W36" s="41" t="str">
        <f aca="false">IF(OR(W$22="",$J36=""),"",IF(AND($J36&gt;=W$22,$J36&lt;EDATE(W$22,$C$11)),IF($E36="Complete","✔",IF($E36="Not Started","◇","◆")),""))</f>
        <v/>
      </c>
      <c r="X36" s="41" t="str">
        <f aca="false">IF(OR(X$22="",$J36=""),"",IF(AND($J36&gt;=X$22,$J36&lt;EDATE(X$22,$C$11)),IF($E36="Complete","✔",IF($E36="Not Started","◇","◆")),""))</f>
        <v/>
      </c>
      <c r="Y36" s="41" t="str">
        <f aca="false">IF(OR(Y$22="",$J36=""),"",IF(AND($J36&gt;=Y$22,$J36&lt;EDATE(Y$22,$C$11)),IF($E36="Complete","✔",IF($E36="Not Started","◇","◆")),""))</f>
        <v/>
      </c>
      <c r="Z36" s="41" t="str">
        <f aca="false">IF(OR(Z$22="",$J36=""),"",IF(AND($J36&gt;=Z$22,$J36&lt;EDATE(Z$22,$C$11)),IF($E36="Complete","✔",IF($E36="Not Started","◇","◆")),""))</f>
        <v/>
      </c>
      <c r="AA36" s="41" t="str">
        <f aca="false">IF(OR(AA$22="",$J36=""),"",IF(AND($J36&gt;=AA$22,$J36&lt;EDATE(AA$22,$C$11)),IF($E36="Complete","✔",IF($E36="Not Started","◇","◆")),""))</f>
        <v/>
      </c>
      <c r="AB36" s="41" t="str">
        <f aca="false">IF(OR(AB$22="",$J36=""),"",IF(AND($J36&gt;=AB$22,$J36&lt;EDATE(AB$22,$C$11)),IF($E36="Complete","✔",IF($E36="Not Started","◇","◆")),""))</f>
        <v/>
      </c>
      <c r="AC36" s="41" t="str">
        <f aca="false">IF(OR(AC$22="",$J36=""),"",IF(AND($J36&gt;=AC$22,$J36&lt;EDATE(AC$22,$C$11)),IF($E36="Complete","✔",IF($E36="Not Started","◇","◆")),""))</f>
        <v/>
      </c>
      <c r="AD36" s="41" t="str">
        <f aca="false">IF(OR(AD$22="",$J36=""),"",IF(AND($J36&gt;=AD$22,$J36&lt;EDATE(AD$22,$C$11)),IF($E36="Complete","✔",IF($E36="Not Started","◇","◆")),""))</f>
        <v/>
      </c>
      <c r="AE36" s="41" t="str">
        <f aca="false">IF(OR(AE$22="",$J36=""),"",IF(AND($J36&gt;=AE$22,$J36&lt;EDATE(AE$22,$C$11)),IF($E36="Complete","✔",IF($E36="Not Started","◇","◆")),""))</f>
        <v/>
      </c>
      <c r="AF36" s="41" t="str">
        <f aca="false">IF(OR(AF$22="",$J36=""),"",IF(AND($J36&gt;=AF$22,$J36&lt;EDATE(AF$22,$C$11)),IF($E36="Complete","✔",IF($E36="Not Started","◇","◆")),""))</f>
        <v/>
      </c>
      <c r="AG36" s="41" t="str">
        <f aca="false">IF(OR(AG$22="",$J36=""),"",IF(AND($J36&gt;=AG$22,$J36&lt;EDATE(AG$22,$C$11)),IF($E36="Complete","✔",IF($E36="Not Started","◇","◆")),""))</f>
        <v/>
      </c>
      <c r="AH36" s="41" t="str">
        <f aca="false">IF(OR(AH$22="",$J36=""),"",IF(AND($J36&gt;=AH$22,$J36&lt;EDATE(AH$22,$C$11)),IF($E36="Complete","✔",IF($E36="Not Started","◇","◆")),""))</f>
        <v/>
      </c>
      <c r="AI36" s="41" t="str">
        <f aca="false">IF(OR(AI$22="",$J36=""),"",IF(AND($J36&gt;=AI$22,$J36&lt;EDATE(AI$22,$C$11)),IF($E36="Complete","✔",IF($E36="Not Started","◇","◆")),""))</f>
        <v/>
      </c>
      <c r="AJ36" s="41" t="str">
        <f aca="false">IF(OR(AJ$22="",$J36=""),"",IF(AND($J36&gt;=AJ$22,$J36&lt;EDATE(AJ$22,$C$11)),IF($E36="Complete","✔",IF($E36="Not Started","◇","◆")),""))</f>
        <v/>
      </c>
    </row>
    <row r="37" customFormat="false" ht="15.75" hidden="false" customHeight="true" outlineLevel="0" collapsed="false">
      <c r="A37" s="12" t="str">
        <f aca="false">IF($E37="","",IF(AND($E37&lt;&gt;"Complete",ISNUMBER(SEARCH("behind",$K37))),"!",IF($D37="Yes","★","")))</f>
        <v/>
      </c>
      <c r="B37" s="39"/>
      <c r="C37" s="39"/>
      <c r="D37" s="13"/>
      <c r="E37" s="12" t="str">
        <f aca="true">IF(AND($B37="",COUNTA($F37:$I37)=0),"",IF(COUNTA($F37:$I37)&gt;COUNT($F37:$I37),"Invalid date",IF(ISNUMBER($I37),"Complete",IF(AND(ISNUMBER($J37),$J37&lt;TODAY()),"Overdue",IF(AND(ISNUMBER($F37),$F37&lt;=TODAY()),"In Progress","Not Started")))))</f>
        <v/>
      </c>
      <c r="F37" s="40"/>
      <c r="G37" s="40"/>
      <c r="H37" s="40"/>
      <c r="I37" s="40"/>
      <c r="J37" s="14" t="str">
        <f aca="false">IF(ISNUMBER($I37),$I37,IF(ISNUMBER($H37),$H37,IF(ISNUMBER($G37),$G37,"")))</f>
        <v/>
      </c>
      <c r="K37" s="15" t="str">
        <f aca="false">IF(OR(NOT(ISNUMBER($J37)),NOT(ISNUMBER($G37))),"",IF($J37=$G37,"",ABS($J37-$G37)&amp;IF(ABS($J37-$G37)=1," day "," days ")&amp;IF($J37&gt;$G37,"behind","ahead")))</f>
        <v/>
      </c>
      <c r="M37" s="41" t="str">
        <f aca="false">IF(OR(M$22="",$J37=""),"",IF(AND($J37&gt;=M$22,$J37&lt;EDATE(M$22,$C$11)),IF($E37="Complete","✔",IF($E37="Not Started","◇","◆")),""))</f>
        <v/>
      </c>
      <c r="N37" s="41" t="str">
        <f aca="false">IF(OR(N$22="",$J37=""),"",IF(AND($J37&gt;=N$22,$J37&lt;EDATE(N$22,$C$11)),IF($E37="Complete","✔",IF($E37="Not Started","◇","◆")),""))</f>
        <v/>
      </c>
      <c r="O37" s="41" t="str">
        <f aca="false">IF(OR(O$22="",$J37=""),"",IF(AND($J37&gt;=O$22,$J37&lt;EDATE(O$22,$C$11)),IF($E37="Complete","✔",IF($E37="Not Started","◇","◆")),""))</f>
        <v/>
      </c>
      <c r="P37" s="41" t="str">
        <f aca="false">IF(OR(P$22="",$J37=""),"",IF(AND($J37&gt;=P$22,$J37&lt;EDATE(P$22,$C$11)),IF($E37="Complete","✔",IF($E37="Not Started","◇","◆")),""))</f>
        <v/>
      </c>
      <c r="Q37" s="41" t="str">
        <f aca="false">IF(OR(Q$22="",$J37=""),"",IF(AND($J37&gt;=Q$22,$J37&lt;EDATE(Q$22,$C$11)),IF($E37="Complete","✔",IF($E37="Not Started","◇","◆")),""))</f>
        <v/>
      </c>
      <c r="R37" s="41" t="str">
        <f aca="false">IF(OR(R$22="",$J37=""),"",IF(AND($J37&gt;=R$22,$J37&lt;EDATE(R$22,$C$11)),IF($E37="Complete","✔",IF($E37="Not Started","◇","◆")),""))</f>
        <v/>
      </c>
      <c r="S37" s="41" t="str">
        <f aca="false">IF(OR(S$22="",$J37=""),"",IF(AND($J37&gt;=S$22,$J37&lt;EDATE(S$22,$C$11)),IF($E37="Complete","✔",IF($E37="Not Started","◇","◆")),""))</f>
        <v/>
      </c>
      <c r="T37" s="41" t="str">
        <f aca="false">IF(OR(T$22="",$J37=""),"",IF(AND($J37&gt;=T$22,$J37&lt;EDATE(T$22,$C$11)),IF($E37="Complete","✔",IF($E37="Not Started","◇","◆")),""))</f>
        <v/>
      </c>
      <c r="U37" s="41" t="str">
        <f aca="false">IF(OR(U$22="",$J37=""),"",IF(AND($J37&gt;=U$22,$J37&lt;EDATE(U$22,$C$11)),IF($E37="Complete","✔",IF($E37="Not Started","◇","◆")),""))</f>
        <v/>
      </c>
      <c r="V37" s="41" t="str">
        <f aca="false">IF(OR(V$22="",$J37=""),"",IF(AND($J37&gt;=V$22,$J37&lt;EDATE(V$22,$C$11)),IF($E37="Complete","✔",IF($E37="Not Started","◇","◆")),""))</f>
        <v/>
      </c>
      <c r="W37" s="41" t="str">
        <f aca="false">IF(OR(W$22="",$J37=""),"",IF(AND($J37&gt;=W$22,$J37&lt;EDATE(W$22,$C$11)),IF($E37="Complete","✔",IF($E37="Not Started","◇","◆")),""))</f>
        <v/>
      </c>
      <c r="X37" s="41" t="str">
        <f aca="false">IF(OR(X$22="",$J37=""),"",IF(AND($J37&gt;=X$22,$J37&lt;EDATE(X$22,$C$11)),IF($E37="Complete","✔",IF($E37="Not Started","◇","◆")),""))</f>
        <v/>
      </c>
      <c r="Y37" s="41" t="str">
        <f aca="false">IF(OR(Y$22="",$J37=""),"",IF(AND($J37&gt;=Y$22,$J37&lt;EDATE(Y$22,$C$11)),IF($E37="Complete","✔",IF($E37="Not Started","◇","◆")),""))</f>
        <v/>
      </c>
      <c r="Z37" s="41" t="str">
        <f aca="false">IF(OR(Z$22="",$J37=""),"",IF(AND($J37&gt;=Z$22,$J37&lt;EDATE(Z$22,$C$11)),IF($E37="Complete","✔",IF($E37="Not Started","◇","◆")),""))</f>
        <v/>
      </c>
      <c r="AA37" s="41" t="str">
        <f aca="false">IF(OR(AA$22="",$J37=""),"",IF(AND($J37&gt;=AA$22,$J37&lt;EDATE(AA$22,$C$11)),IF($E37="Complete","✔",IF($E37="Not Started","◇","◆")),""))</f>
        <v/>
      </c>
      <c r="AB37" s="41" t="str">
        <f aca="false">IF(OR(AB$22="",$J37=""),"",IF(AND($J37&gt;=AB$22,$J37&lt;EDATE(AB$22,$C$11)),IF($E37="Complete","✔",IF($E37="Not Started","◇","◆")),""))</f>
        <v/>
      </c>
      <c r="AC37" s="41" t="str">
        <f aca="false">IF(OR(AC$22="",$J37=""),"",IF(AND($J37&gt;=AC$22,$J37&lt;EDATE(AC$22,$C$11)),IF($E37="Complete","✔",IF($E37="Not Started","◇","◆")),""))</f>
        <v/>
      </c>
      <c r="AD37" s="41" t="str">
        <f aca="false">IF(OR(AD$22="",$J37=""),"",IF(AND($J37&gt;=AD$22,$J37&lt;EDATE(AD$22,$C$11)),IF($E37="Complete","✔",IF($E37="Not Started","◇","◆")),""))</f>
        <v/>
      </c>
      <c r="AE37" s="41" t="str">
        <f aca="false">IF(OR(AE$22="",$J37=""),"",IF(AND($J37&gt;=AE$22,$J37&lt;EDATE(AE$22,$C$11)),IF($E37="Complete","✔",IF($E37="Not Started","◇","◆")),""))</f>
        <v/>
      </c>
      <c r="AF37" s="41" t="str">
        <f aca="false">IF(OR(AF$22="",$J37=""),"",IF(AND($J37&gt;=AF$22,$J37&lt;EDATE(AF$22,$C$11)),IF($E37="Complete","✔",IF($E37="Not Started","◇","◆")),""))</f>
        <v/>
      </c>
      <c r="AG37" s="41" t="str">
        <f aca="false">IF(OR(AG$22="",$J37=""),"",IF(AND($J37&gt;=AG$22,$J37&lt;EDATE(AG$22,$C$11)),IF($E37="Complete","✔",IF($E37="Not Started","◇","◆")),""))</f>
        <v/>
      </c>
      <c r="AH37" s="41" t="str">
        <f aca="false">IF(OR(AH$22="",$J37=""),"",IF(AND($J37&gt;=AH$22,$J37&lt;EDATE(AH$22,$C$11)),IF($E37="Complete","✔",IF($E37="Not Started","◇","◆")),""))</f>
        <v/>
      </c>
      <c r="AI37" s="41" t="str">
        <f aca="false">IF(OR(AI$22="",$J37=""),"",IF(AND($J37&gt;=AI$22,$J37&lt;EDATE(AI$22,$C$11)),IF($E37="Complete","✔",IF($E37="Not Started","◇","◆")),""))</f>
        <v/>
      </c>
      <c r="AJ37" s="41" t="str">
        <f aca="false">IF(OR(AJ$22="",$J37=""),"",IF(AND($J37&gt;=AJ$22,$J37&lt;EDATE(AJ$22,$C$11)),IF($E37="Complete","✔",IF($E37="Not Started","◇","◆")),""))</f>
        <v/>
      </c>
    </row>
    <row r="38" customFormat="false" ht="15.75" hidden="false" customHeight="true" outlineLevel="0" collapsed="false">
      <c r="A38" s="12" t="str">
        <f aca="false">IF($E38="","",IF(AND($E38&lt;&gt;"Complete",ISNUMBER(SEARCH("behind",$K38))),"!",IF($D38="Yes","★","")))</f>
        <v/>
      </c>
      <c r="B38" s="39"/>
      <c r="C38" s="39"/>
      <c r="D38" s="13"/>
      <c r="E38" s="12" t="str">
        <f aca="true">IF(AND($B38="",COUNTA($F38:$I38)=0),"",IF(COUNTA($F38:$I38)&gt;COUNT($F38:$I38),"Invalid date",IF(ISNUMBER($I38),"Complete",IF(AND(ISNUMBER($J38),$J38&lt;TODAY()),"Overdue",IF(AND(ISNUMBER($F38),$F38&lt;=TODAY()),"In Progress","Not Started")))))</f>
        <v/>
      </c>
      <c r="F38" s="40"/>
      <c r="G38" s="40"/>
      <c r="H38" s="40"/>
      <c r="I38" s="40"/>
      <c r="J38" s="14" t="str">
        <f aca="false">IF(ISNUMBER($I38),$I38,IF(ISNUMBER($H38),$H38,IF(ISNUMBER($G38),$G38,"")))</f>
        <v/>
      </c>
      <c r="K38" s="15" t="str">
        <f aca="false">IF(OR(NOT(ISNUMBER($J38)),NOT(ISNUMBER($G38))),"",IF($J38=$G38,"",ABS($J38-$G38)&amp;IF(ABS($J38-$G38)=1," day "," days ")&amp;IF($J38&gt;$G38,"behind","ahead")))</f>
        <v/>
      </c>
      <c r="M38" s="41" t="str">
        <f aca="false">IF(OR(M$22="",$J38=""),"",IF(AND($J38&gt;=M$22,$J38&lt;EDATE(M$22,$C$11)),IF($E38="Complete","✔",IF($E38="Not Started","◇","◆")),""))</f>
        <v/>
      </c>
      <c r="N38" s="41" t="str">
        <f aca="false">IF(OR(N$22="",$J38=""),"",IF(AND($J38&gt;=N$22,$J38&lt;EDATE(N$22,$C$11)),IF($E38="Complete","✔",IF($E38="Not Started","◇","◆")),""))</f>
        <v/>
      </c>
      <c r="O38" s="41" t="str">
        <f aca="false">IF(OR(O$22="",$J38=""),"",IF(AND($J38&gt;=O$22,$J38&lt;EDATE(O$22,$C$11)),IF($E38="Complete","✔",IF($E38="Not Started","◇","◆")),""))</f>
        <v/>
      </c>
      <c r="P38" s="41" t="str">
        <f aca="false">IF(OR(P$22="",$J38=""),"",IF(AND($J38&gt;=P$22,$J38&lt;EDATE(P$22,$C$11)),IF($E38="Complete","✔",IF($E38="Not Started","◇","◆")),""))</f>
        <v/>
      </c>
      <c r="Q38" s="41" t="str">
        <f aca="false">IF(OR(Q$22="",$J38=""),"",IF(AND($J38&gt;=Q$22,$J38&lt;EDATE(Q$22,$C$11)),IF($E38="Complete","✔",IF($E38="Not Started","◇","◆")),""))</f>
        <v/>
      </c>
      <c r="R38" s="41" t="str">
        <f aca="false">IF(OR(R$22="",$J38=""),"",IF(AND($J38&gt;=R$22,$J38&lt;EDATE(R$22,$C$11)),IF($E38="Complete","✔",IF($E38="Not Started","◇","◆")),""))</f>
        <v/>
      </c>
      <c r="S38" s="41" t="str">
        <f aca="false">IF(OR(S$22="",$J38=""),"",IF(AND($J38&gt;=S$22,$J38&lt;EDATE(S$22,$C$11)),IF($E38="Complete","✔",IF($E38="Not Started","◇","◆")),""))</f>
        <v/>
      </c>
      <c r="T38" s="41" t="str">
        <f aca="false">IF(OR(T$22="",$J38=""),"",IF(AND($J38&gt;=T$22,$J38&lt;EDATE(T$22,$C$11)),IF($E38="Complete","✔",IF($E38="Not Started","◇","◆")),""))</f>
        <v/>
      </c>
      <c r="U38" s="41" t="str">
        <f aca="false">IF(OR(U$22="",$J38=""),"",IF(AND($J38&gt;=U$22,$J38&lt;EDATE(U$22,$C$11)),IF($E38="Complete","✔",IF($E38="Not Started","◇","◆")),""))</f>
        <v/>
      </c>
      <c r="V38" s="41" t="str">
        <f aca="false">IF(OR(V$22="",$J38=""),"",IF(AND($J38&gt;=V$22,$J38&lt;EDATE(V$22,$C$11)),IF($E38="Complete","✔",IF($E38="Not Started","◇","◆")),""))</f>
        <v/>
      </c>
      <c r="W38" s="41" t="str">
        <f aca="false">IF(OR(W$22="",$J38=""),"",IF(AND($J38&gt;=W$22,$J38&lt;EDATE(W$22,$C$11)),IF($E38="Complete","✔",IF($E38="Not Started","◇","◆")),""))</f>
        <v/>
      </c>
      <c r="X38" s="41" t="str">
        <f aca="false">IF(OR(X$22="",$J38=""),"",IF(AND($J38&gt;=X$22,$J38&lt;EDATE(X$22,$C$11)),IF($E38="Complete","✔",IF($E38="Not Started","◇","◆")),""))</f>
        <v/>
      </c>
      <c r="Y38" s="41" t="str">
        <f aca="false">IF(OR(Y$22="",$J38=""),"",IF(AND($J38&gt;=Y$22,$J38&lt;EDATE(Y$22,$C$11)),IF($E38="Complete","✔",IF($E38="Not Started","◇","◆")),""))</f>
        <v/>
      </c>
      <c r="Z38" s="41" t="str">
        <f aca="false">IF(OR(Z$22="",$J38=""),"",IF(AND($J38&gt;=Z$22,$J38&lt;EDATE(Z$22,$C$11)),IF($E38="Complete","✔",IF($E38="Not Started","◇","◆")),""))</f>
        <v/>
      </c>
      <c r="AA38" s="41" t="str">
        <f aca="false">IF(OR(AA$22="",$J38=""),"",IF(AND($J38&gt;=AA$22,$J38&lt;EDATE(AA$22,$C$11)),IF($E38="Complete","✔",IF($E38="Not Started","◇","◆")),""))</f>
        <v/>
      </c>
      <c r="AB38" s="41" t="str">
        <f aca="false">IF(OR(AB$22="",$J38=""),"",IF(AND($J38&gt;=AB$22,$J38&lt;EDATE(AB$22,$C$11)),IF($E38="Complete","✔",IF($E38="Not Started","◇","◆")),""))</f>
        <v/>
      </c>
      <c r="AC38" s="41" t="str">
        <f aca="false">IF(OR(AC$22="",$J38=""),"",IF(AND($J38&gt;=AC$22,$J38&lt;EDATE(AC$22,$C$11)),IF($E38="Complete","✔",IF($E38="Not Started","◇","◆")),""))</f>
        <v/>
      </c>
      <c r="AD38" s="41" t="str">
        <f aca="false">IF(OR(AD$22="",$J38=""),"",IF(AND($J38&gt;=AD$22,$J38&lt;EDATE(AD$22,$C$11)),IF($E38="Complete","✔",IF($E38="Not Started","◇","◆")),""))</f>
        <v/>
      </c>
      <c r="AE38" s="41" t="str">
        <f aca="false">IF(OR(AE$22="",$J38=""),"",IF(AND($J38&gt;=AE$22,$J38&lt;EDATE(AE$22,$C$11)),IF($E38="Complete","✔",IF($E38="Not Started","◇","◆")),""))</f>
        <v/>
      </c>
      <c r="AF38" s="41" t="str">
        <f aca="false">IF(OR(AF$22="",$J38=""),"",IF(AND($J38&gt;=AF$22,$J38&lt;EDATE(AF$22,$C$11)),IF($E38="Complete","✔",IF($E38="Not Started","◇","◆")),""))</f>
        <v/>
      </c>
      <c r="AG38" s="41" t="str">
        <f aca="false">IF(OR(AG$22="",$J38=""),"",IF(AND($J38&gt;=AG$22,$J38&lt;EDATE(AG$22,$C$11)),IF($E38="Complete","✔",IF($E38="Not Started","◇","◆")),""))</f>
        <v/>
      </c>
      <c r="AH38" s="41" t="str">
        <f aca="false">IF(OR(AH$22="",$J38=""),"",IF(AND($J38&gt;=AH$22,$J38&lt;EDATE(AH$22,$C$11)),IF($E38="Complete","✔",IF($E38="Not Started","◇","◆")),""))</f>
        <v/>
      </c>
      <c r="AI38" s="41" t="str">
        <f aca="false">IF(OR(AI$22="",$J38=""),"",IF(AND($J38&gt;=AI$22,$J38&lt;EDATE(AI$22,$C$11)),IF($E38="Complete","✔",IF($E38="Not Started","◇","◆")),""))</f>
        <v/>
      </c>
      <c r="AJ38" s="41" t="str">
        <f aca="false">IF(OR(AJ$22="",$J38=""),"",IF(AND($J38&gt;=AJ$22,$J38&lt;EDATE(AJ$22,$C$11)),IF($E38="Complete","✔",IF($E38="Not Started","◇","◆")),""))</f>
        <v/>
      </c>
    </row>
    <row r="39" customFormat="false" ht="15.75" hidden="false" customHeight="true" outlineLevel="0" collapsed="false">
      <c r="A39" s="12" t="str">
        <f aca="false">IF($E39="","",IF(AND($E39&lt;&gt;"Complete",ISNUMBER(SEARCH("behind",$K39))),"!",IF($D39="Yes","★","")))</f>
        <v/>
      </c>
      <c r="B39" s="39"/>
      <c r="C39" s="39"/>
      <c r="D39" s="13"/>
      <c r="E39" s="12" t="str">
        <f aca="true">IF(AND($B39="",COUNTA($F39:$I39)=0),"",IF(COUNTA($F39:$I39)&gt;COUNT($F39:$I39),"Invalid date",IF(ISNUMBER($I39),"Complete",IF(AND(ISNUMBER($J39),$J39&lt;TODAY()),"Overdue",IF(AND(ISNUMBER($F39),$F39&lt;=TODAY()),"In Progress","Not Started")))))</f>
        <v/>
      </c>
      <c r="F39" s="40"/>
      <c r="G39" s="40"/>
      <c r="H39" s="40"/>
      <c r="I39" s="40"/>
      <c r="J39" s="14" t="str">
        <f aca="false">IF(ISNUMBER($I39),$I39,IF(ISNUMBER($H39),$H39,IF(ISNUMBER($G39),$G39,"")))</f>
        <v/>
      </c>
      <c r="K39" s="15" t="str">
        <f aca="false">IF(OR(NOT(ISNUMBER($J39)),NOT(ISNUMBER($G39))),"",IF($J39=$G39,"",ABS($J39-$G39)&amp;IF(ABS($J39-$G39)=1," day "," days ")&amp;IF($J39&gt;$G39,"behind","ahead")))</f>
        <v/>
      </c>
      <c r="M39" s="41" t="str">
        <f aca="false">IF(OR(M$22="",$J39=""),"",IF(AND($J39&gt;=M$22,$J39&lt;EDATE(M$22,$C$11)),IF($E39="Complete","✔",IF($E39="Not Started","◇","◆")),""))</f>
        <v/>
      </c>
      <c r="N39" s="41" t="str">
        <f aca="false">IF(OR(N$22="",$J39=""),"",IF(AND($J39&gt;=N$22,$J39&lt;EDATE(N$22,$C$11)),IF($E39="Complete","✔",IF($E39="Not Started","◇","◆")),""))</f>
        <v/>
      </c>
      <c r="O39" s="41" t="str">
        <f aca="false">IF(OR(O$22="",$J39=""),"",IF(AND($J39&gt;=O$22,$J39&lt;EDATE(O$22,$C$11)),IF($E39="Complete","✔",IF($E39="Not Started","◇","◆")),""))</f>
        <v/>
      </c>
      <c r="P39" s="41" t="str">
        <f aca="false">IF(OR(P$22="",$J39=""),"",IF(AND($J39&gt;=P$22,$J39&lt;EDATE(P$22,$C$11)),IF($E39="Complete","✔",IF($E39="Not Started","◇","◆")),""))</f>
        <v/>
      </c>
      <c r="Q39" s="41" t="str">
        <f aca="false">IF(OR(Q$22="",$J39=""),"",IF(AND($J39&gt;=Q$22,$J39&lt;EDATE(Q$22,$C$11)),IF($E39="Complete","✔",IF($E39="Not Started","◇","◆")),""))</f>
        <v/>
      </c>
      <c r="R39" s="41" t="str">
        <f aca="false">IF(OR(R$22="",$J39=""),"",IF(AND($J39&gt;=R$22,$J39&lt;EDATE(R$22,$C$11)),IF($E39="Complete","✔",IF($E39="Not Started","◇","◆")),""))</f>
        <v/>
      </c>
      <c r="S39" s="41" t="str">
        <f aca="false">IF(OR(S$22="",$J39=""),"",IF(AND($J39&gt;=S$22,$J39&lt;EDATE(S$22,$C$11)),IF($E39="Complete","✔",IF($E39="Not Started","◇","◆")),""))</f>
        <v/>
      </c>
      <c r="T39" s="41" t="str">
        <f aca="false">IF(OR(T$22="",$J39=""),"",IF(AND($J39&gt;=T$22,$J39&lt;EDATE(T$22,$C$11)),IF($E39="Complete","✔",IF($E39="Not Started","◇","◆")),""))</f>
        <v/>
      </c>
      <c r="U39" s="41" t="str">
        <f aca="false">IF(OR(U$22="",$J39=""),"",IF(AND($J39&gt;=U$22,$J39&lt;EDATE(U$22,$C$11)),IF($E39="Complete","✔",IF($E39="Not Started","◇","◆")),""))</f>
        <v/>
      </c>
      <c r="V39" s="41" t="str">
        <f aca="false">IF(OR(V$22="",$J39=""),"",IF(AND($J39&gt;=V$22,$J39&lt;EDATE(V$22,$C$11)),IF($E39="Complete","✔",IF($E39="Not Started","◇","◆")),""))</f>
        <v/>
      </c>
      <c r="W39" s="41" t="str">
        <f aca="false">IF(OR(W$22="",$J39=""),"",IF(AND($J39&gt;=W$22,$J39&lt;EDATE(W$22,$C$11)),IF($E39="Complete","✔",IF($E39="Not Started","◇","◆")),""))</f>
        <v/>
      </c>
      <c r="X39" s="41" t="str">
        <f aca="false">IF(OR(X$22="",$J39=""),"",IF(AND($J39&gt;=X$22,$J39&lt;EDATE(X$22,$C$11)),IF($E39="Complete","✔",IF($E39="Not Started","◇","◆")),""))</f>
        <v/>
      </c>
      <c r="Y39" s="41" t="str">
        <f aca="false">IF(OR(Y$22="",$J39=""),"",IF(AND($J39&gt;=Y$22,$J39&lt;EDATE(Y$22,$C$11)),IF($E39="Complete","✔",IF($E39="Not Started","◇","◆")),""))</f>
        <v/>
      </c>
      <c r="Z39" s="41" t="str">
        <f aca="false">IF(OR(Z$22="",$J39=""),"",IF(AND($J39&gt;=Z$22,$J39&lt;EDATE(Z$22,$C$11)),IF($E39="Complete","✔",IF($E39="Not Started","◇","◆")),""))</f>
        <v/>
      </c>
      <c r="AA39" s="41" t="str">
        <f aca="false">IF(OR(AA$22="",$J39=""),"",IF(AND($J39&gt;=AA$22,$J39&lt;EDATE(AA$22,$C$11)),IF($E39="Complete","✔",IF($E39="Not Started","◇","◆")),""))</f>
        <v/>
      </c>
      <c r="AB39" s="41" t="str">
        <f aca="false">IF(OR(AB$22="",$J39=""),"",IF(AND($J39&gt;=AB$22,$J39&lt;EDATE(AB$22,$C$11)),IF($E39="Complete","✔",IF($E39="Not Started","◇","◆")),""))</f>
        <v/>
      </c>
      <c r="AC39" s="41" t="str">
        <f aca="false">IF(OR(AC$22="",$J39=""),"",IF(AND($J39&gt;=AC$22,$J39&lt;EDATE(AC$22,$C$11)),IF($E39="Complete","✔",IF($E39="Not Started","◇","◆")),""))</f>
        <v/>
      </c>
      <c r="AD39" s="41" t="str">
        <f aca="false">IF(OR(AD$22="",$J39=""),"",IF(AND($J39&gt;=AD$22,$J39&lt;EDATE(AD$22,$C$11)),IF($E39="Complete","✔",IF($E39="Not Started","◇","◆")),""))</f>
        <v/>
      </c>
      <c r="AE39" s="41" t="str">
        <f aca="false">IF(OR(AE$22="",$J39=""),"",IF(AND($J39&gt;=AE$22,$J39&lt;EDATE(AE$22,$C$11)),IF($E39="Complete","✔",IF($E39="Not Started","◇","◆")),""))</f>
        <v/>
      </c>
      <c r="AF39" s="41" t="str">
        <f aca="false">IF(OR(AF$22="",$J39=""),"",IF(AND($J39&gt;=AF$22,$J39&lt;EDATE(AF$22,$C$11)),IF($E39="Complete","✔",IF($E39="Not Started","◇","◆")),""))</f>
        <v/>
      </c>
      <c r="AG39" s="41" t="str">
        <f aca="false">IF(OR(AG$22="",$J39=""),"",IF(AND($J39&gt;=AG$22,$J39&lt;EDATE(AG$22,$C$11)),IF($E39="Complete","✔",IF($E39="Not Started","◇","◆")),""))</f>
        <v/>
      </c>
      <c r="AH39" s="41" t="str">
        <f aca="false">IF(OR(AH$22="",$J39=""),"",IF(AND($J39&gt;=AH$22,$J39&lt;EDATE(AH$22,$C$11)),IF($E39="Complete","✔",IF($E39="Not Started","◇","◆")),""))</f>
        <v/>
      </c>
      <c r="AI39" s="41" t="str">
        <f aca="false">IF(OR(AI$22="",$J39=""),"",IF(AND($J39&gt;=AI$22,$J39&lt;EDATE(AI$22,$C$11)),IF($E39="Complete","✔",IF($E39="Not Started","◇","◆")),""))</f>
        <v/>
      </c>
      <c r="AJ39" s="41" t="str">
        <f aca="false">IF(OR(AJ$22="",$J39=""),"",IF(AND($J39&gt;=AJ$22,$J39&lt;EDATE(AJ$22,$C$11)),IF($E39="Complete","✔",IF($E39="Not Started","◇","◆")),""))</f>
        <v/>
      </c>
    </row>
    <row r="40" customFormat="false" ht="15.75" hidden="false" customHeight="true" outlineLevel="0" collapsed="false">
      <c r="A40" s="12" t="str">
        <f aca="false">IF($E40="","",IF(AND($E40&lt;&gt;"Complete",ISNUMBER(SEARCH("behind",$K40))),"!",IF($D40="Yes","★","")))</f>
        <v/>
      </c>
      <c r="B40" s="39"/>
      <c r="C40" s="39"/>
      <c r="D40" s="13"/>
      <c r="E40" s="12" t="str">
        <f aca="true">IF(AND($B40="",COUNTA($F40:$I40)=0),"",IF(COUNTA($F40:$I40)&gt;COUNT($F40:$I40),"Invalid date",IF(ISNUMBER($I40),"Complete",IF(AND(ISNUMBER($J40),$J40&lt;TODAY()),"Overdue",IF(AND(ISNUMBER($F40),$F40&lt;=TODAY()),"In Progress","Not Started")))))</f>
        <v/>
      </c>
      <c r="F40" s="40"/>
      <c r="G40" s="40"/>
      <c r="H40" s="40"/>
      <c r="I40" s="40"/>
      <c r="J40" s="14" t="str">
        <f aca="false">IF(ISNUMBER($I40),$I40,IF(ISNUMBER($H40),$H40,IF(ISNUMBER($G40),$G40,"")))</f>
        <v/>
      </c>
      <c r="K40" s="15" t="str">
        <f aca="false">IF(OR(NOT(ISNUMBER($J40)),NOT(ISNUMBER($G40))),"",IF($J40=$G40,"",ABS($J40-$G40)&amp;IF(ABS($J40-$G40)=1," day "," days ")&amp;IF($J40&gt;$G40,"behind","ahead")))</f>
        <v/>
      </c>
      <c r="M40" s="41" t="str">
        <f aca="false">IF(OR(M$22="",$J40=""),"",IF(AND($J40&gt;=M$22,$J40&lt;EDATE(M$22,$C$11)),IF($E40="Complete","✔",IF($E40="Not Started","◇","◆")),""))</f>
        <v/>
      </c>
      <c r="N40" s="41" t="str">
        <f aca="false">IF(OR(N$22="",$J40=""),"",IF(AND($J40&gt;=N$22,$J40&lt;EDATE(N$22,$C$11)),IF($E40="Complete","✔",IF($E40="Not Started","◇","◆")),""))</f>
        <v/>
      </c>
      <c r="O40" s="41" t="str">
        <f aca="false">IF(OR(O$22="",$J40=""),"",IF(AND($J40&gt;=O$22,$J40&lt;EDATE(O$22,$C$11)),IF($E40="Complete","✔",IF($E40="Not Started","◇","◆")),""))</f>
        <v/>
      </c>
      <c r="P40" s="41" t="str">
        <f aca="false">IF(OR(P$22="",$J40=""),"",IF(AND($J40&gt;=P$22,$J40&lt;EDATE(P$22,$C$11)),IF($E40="Complete","✔",IF($E40="Not Started","◇","◆")),""))</f>
        <v/>
      </c>
      <c r="Q40" s="41" t="str">
        <f aca="false">IF(OR(Q$22="",$J40=""),"",IF(AND($J40&gt;=Q$22,$J40&lt;EDATE(Q$22,$C$11)),IF($E40="Complete","✔",IF($E40="Not Started","◇","◆")),""))</f>
        <v/>
      </c>
      <c r="R40" s="41" t="str">
        <f aca="false">IF(OR(R$22="",$J40=""),"",IF(AND($J40&gt;=R$22,$J40&lt;EDATE(R$22,$C$11)),IF($E40="Complete","✔",IF($E40="Not Started","◇","◆")),""))</f>
        <v/>
      </c>
      <c r="S40" s="41" t="str">
        <f aca="false">IF(OR(S$22="",$J40=""),"",IF(AND($J40&gt;=S$22,$J40&lt;EDATE(S$22,$C$11)),IF($E40="Complete","✔",IF($E40="Not Started","◇","◆")),""))</f>
        <v/>
      </c>
      <c r="T40" s="41" t="str">
        <f aca="false">IF(OR(T$22="",$J40=""),"",IF(AND($J40&gt;=T$22,$J40&lt;EDATE(T$22,$C$11)),IF($E40="Complete","✔",IF($E40="Not Started","◇","◆")),""))</f>
        <v/>
      </c>
      <c r="U40" s="41" t="str">
        <f aca="false">IF(OR(U$22="",$J40=""),"",IF(AND($J40&gt;=U$22,$J40&lt;EDATE(U$22,$C$11)),IF($E40="Complete","✔",IF($E40="Not Started","◇","◆")),""))</f>
        <v/>
      </c>
      <c r="V40" s="41" t="str">
        <f aca="false">IF(OR(V$22="",$J40=""),"",IF(AND($J40&gt;=V$22,$J40&lt;EDATE(V$22,$C$11)),IF($E40="Complete","✔",IF($E40="Not Started","◇","◆")),""))</f>
        <v/>
      </c>
      <c r="W40" s="41" t="str">
        <f aca="false">IF(OR(W$22="",$J40=""),"",IF(AND($J40&gt;=W$22,$J40&lt;EDATE(W$22,$C$11)),IF($E40="Complete","✔",IF($E40="Not Started","◇","◆")),""))</f>
        <v/>
      </c>
      <c r="X40" s="41" t="str">
        <f aca="false">IF(OR(X$22="",$J40=""),"",IF(AND($J40&gt;=X$22,$J40&lt;EDATE(X$22,$C$11)),IF($E40="Complete","✔",IF($E40="Not Started","◇","◆")),""))</f>
        <v/>
      </c>
      <c r="Y40" s="41" t="str">
        <f aca="false">IF(OR(Y$22="",$J40=""),"",IF(AND($J40&gt;=Y$22,$J40&lt;EDATE(Y$22,$C$11)),IF($E40="Complete","✔",IF($E40="Not Started","◇","◆")),""))</f>
        <v/>
      </c>
      <c r="Z40" s="41" t="str">
        <f aca="false">IF(OR(Z$22="",$J40=""),"",IF(AND($J40&gt;=Z$22,$J40&lt;EDATE(Z$22,$C$11)),IF($E40="Complete","✔",IF($E40="Not Started","◇","◆")),""))</f>
        <v/>
      </c>
      <c r="AA40" s="41" t="str">
        <f aca="false">IF(OR(AA$22="",$J40=""),"",IF(AND($J40&gt;=AA$22,$J40&lt;EDATE(AA$22,$C$11)),IF($E40="Complete","✔",IF($E40="Not Started","◇","◆")),""))</f>
        <v/>
      </c>
      <c r="AB40" s="41" t="str">
        <f aca="false">IF(OR(AB$22="",$J40=""),"",IF(AND($J40&gt;=AB$22,$J40&lt;EDATE(AB$22,$C$11)),IF($E40="Complete","✔",IF($E40="Not Started","◇","◆")),""))</f>
        <v/>
      </c>
      <c r="AC40" s="41" t="str">
        <f aca="false">IF(OR(AC$22="",$J40=""),"",IF(AND($J40&gt;=AC$22,$J40&lt;EDATE(AC$22,$C$11)),IF($E40="Complete","✔",IF($E40="Not Started","◇","◆")),""))</f>
        <v/>
      </c>
      <c r="AD40" s="41" t="str">
        <f aca="false">IF(OR(AD$22="",$J40=""),"",IF(AND($J40&gt;=AD$22,$J40&lt;EDATE(AD$22,$C$11)),IF($E40="Complete","✔",IF($E40="Not Started","◇","◆")),""))</f>
        <v/>
      </c>
      <c r="AE40" s="41" t="str">
        <f aca="false">IF(OR(AE$22="",$J40=""),"",IF(AND($J40&gt;=AE$22,$J40&lt;EDATE(AE$22,$C$11)),IF($E40="Complete","✔",IF($E40="Not Started","◇","◆")),""))</f>
        <v/>
      </c>
      <c r="AF40" s="41" t="str">
        <f aca="false">IF(OR(AF$22="",$J40=""),"",IF(AND($J40&gt;=AF$22,$J40&lt;EDATE(AF$22,$C$11)),IF($E40="Complete","✔",IF($E40="Not Started","◇","◆")),""))</f>
        <v/>
      </c>
      <c r="AG40" s="41" t="str">
        <f aca="false">IF(OR(AG$22="",$J40=""),"",IF(AND($J40&gt;=AG$22,$J40&lt;EDATE(AG$22,$C$11)),IF($E40="Complete","✔",IF($E40="Not Started","◇","◆")),""))</f>
        <v/>
      </c>
      <c r="AH40" s="41" t="str">
        <f aca="false">IF(OR(AH$22="",$J40=""),"",IF(AND($J40&gt;=AH$22,$J40&lt;EDATE(AH$22,$C$11)),IF($E40="Complete","✔",IF($E40="Not Started","◇","◆")),""))</f>
        <v/>
      </c>
      <c r="AI40" s="41" t="str">
        <f aca="false">IF(OR(AI$22="",$J40=""),"",IF(AND($J40&gt;=AI$22,$J40&lt;EDATE(AI$22,$C$11)),IF($E40="Complete","✔",IF($E40="Not Started","◇","◆")),""))</f>
        <v/>
      </c>
      <c r="AJ40" s="41" t="str">
        <f aca="false">IF(OR(AJ$22="",$J40=""),"",IF(AND($J40&gt;=AJ$22,$J40&lt;EDATE(AJ$22,$C$11)),IF($E40="Complete","✔",IF($E40="Not Started","◇","◆")),""))</f>
        <v/>
      </c>
    </row>
    <row r="41" customFormat="false" ht="15.75" hidden="false" customHeight="true" outlineLevel="0" collapsed="false">
      <c r="A41" s="12" t="str">
        <f aca="false">IF($E41="","",IF(AND($E41&lt;&gt;"Complete",ISNUMBER(SEARCH("behind",$K41))),"!",IF($D41="Yes","★","")))</f>
        <v/>
      </c>
      <c r="B41" s="39"/>
      <c r="C41" s="39"/>
      <c r="D41" s="13"/>
      <c r="E41" s="12" t="str">
        <f aca="true">IF(AND($B41="",COUNTA($F41:$I41)=0),"",IF(COUNTA($F41:$I41)&gt;COUNT($F41:$I41),"Invalid date",IF(ISNUMBER($I41),"Complete",IF(AND(ISNUMBER($J41),$J41&lt;TODAY()),"Overdue",IF(AND(ISNUMBER($F41),$F41&lt;=TODAY()),"In Progress","Not Started")))))</f>
        <v/>
      </c>
      <c r="F41" s="40"/>
      <c r="G41" s="40"/>
      <c r="H41" s="40"/>
      <c r="I41" s="40"/>
      <c r="J41" s="14" t="str">
        <f aca="false">IF(ISNUMBER($I41),$I41,IF(ISNUMBER($H41),$H41,IF(ISNUMBER($G41),$G41,"")))</f>
        <v/>
      </c>
      <c r="K41" s="15" t="str">
        <f aca="false">IF(OR(NOT(ISNUMBER($J41)),NOT(ISNUMBER($G41))),"",IF($J41=$G41,"",ABS($J41-$G41)&amp;IF(ABS($J41-$G41)=1," day "," days ")&amp;IF($J41&gt;$G41,"behind","ahead")))</f>
        <v/>
      </c>
      <c r="M41" s="41" t="str">
        <f aca="false">IF(OR(M$22="",$J41=""),"",IF(AND($J41&gt;=M$22,$J41&lt;EDATE(M$22,$C$11)),IF($E41="Complete","✔",IF($E41="Not Started","◇","◆")),""))</f>
        <v/>
      </c>
      <c r="N41" s="41" t="str">
        <f aca="false">IF(OR(N$22="",$J41=""),"",IF(AND($J41&gt;=N$22,$J41&lt;EDATE(N$22,$C$11)),IF($E41="Complete","✔",IF($E41="Not Started","◇","◆")),""))</f>
        <v/>
      </c>
      <c r="O41" s="41" t="str">
        <f aca="false">IF(OR(O$22="",$J41=""),"",IF(AND($J41&gt;=O$22,$J41&lt;EDATE(O$22,$C$11)),IF($E41="Complete","✔",IF($E41="Not Started","◇","◆")),""))</f>
        <v/>
      </c>
      <c r="P41" s="41" t="str">
        <f aca="false">IF(OR(P$22="",$J41=""),"",IF(AND($J41&gt;=P$22,$J41&lt;EDATE(P$22,$C$11)),IF($E41="Complete","✔",IF($E41="Not Started","◇","◆")),""))</f>
        <v/>
      </c>
      <c r="Q41" s="41" t="str">
        <f aca="false">IF(OR(Q$22="",$J41=""),"",IF(AND($J41&gt;=Q$22,$J41&lt;EDATE(Q$22,$C$11)),IF($E41="Complete","✔",IF($E41="Not Started","◇","◆")),""))</f>
        <v/>
      </c>
      <c r="R41" s="41" t="str">
        <f aca="false">IF(OR(R$22="",$J41=""),"",IF(AND($J41&gt;=R$22,$J41&lt;EDATE(R$22,$C$11)),IF($E41="Complete","✔",IF($E41="Not Started","◇","◆")),""))</f>
        <v/>
      </c>
      <c r="S41" s="41" t="str">
        <f aca="false">IF(OR(S$22="",$J41=""),"",IF(AND($J41&gt;=S$22,$J41&lt;EDATE(S$22,$C$11)),IF($E41="Complete","✔",IF($E41="Not Started","◇","◆")),""))</f>
        <v/>
      </c>
      <c r="T41" s="41" t="str">
        <f aca="false">IF(OR(T$22="",$J41=""),"",IF(AND($J41&gt;=T$22,$J41&lt;EDATE(T$22,$C$11)),IF($E41="Complete","✔",IF($E41="Not Started","◇","◆")),""))</f>
        <v/>
      </c>
      <c r="U41" s="41" t="str">
        <f aca="false">IF(OR(U$22="",$J41=""),"",IF(AND($J41&gt;=U$22,$J41&lt;EDATE(U$22,$C$11)),IF($E41="Complete","✔",IF($E41="Not Started","◇","◆")),""))</f>
        <v/>
      </c>
      <c r="V41" s="41" t="str">
        <f aca="false">IF(OR(V$22="",$J41=""),"",IF(AND($J41&gt;=V$22,$J41&lt;EDATE(V$22,$C$11)),IF($E41="Complete","✔",IF($E41="Not Started","◇","◆")),""))</f>
        <v/>
      </c>
      <c r="W41" s="41" t="str">
        <f aca="false">IF(OR(W$22="",$J41=""),"",IF(AND($J41&gt;=W$22,$J41&lt;EDATE(W$22,$C$11)),IF($E41="Complete","✔",IF($E41="Not Started","◇","◆")),""))</f>
        <v/>
      </c>
      <c r="X41" s="41" t="str">
        <f aca="false">IF(OR(X$22="",$J41=""),"",IF(AND($J41&gt;=X$22,$J41&lt;EDATE(X$22,$C$11)),IF($E41="Complete","✔",IF($E41="Not Started","◇","◆")),""))</f>
        <v/>
      </c>
      <c r="Y41" s="41" t="str">
        <f aca="false">IF(OR(Y$22="",$J41=""),"",IF(AND($J41&gt;=Y$22,$J41&lt;EDATE(Y$22,$C$11)),IF($E41="Complete","✔",IF($E41="Not Started","◇","◆")),""))</f>
        <v/>
      </c>
      <c r="Z41" s="41" t="str">
        <f aca="false">IF(OR(Z$22="",$J41=""),"",IF(AND($J41&gt;=Z$22,$J41&lt;EDATE(Z$22,$C$11)),IF($E41="Complete","✔",IF($E41="Not Started","◇","◆")),""))</f>
        <v/>
      </c>
      <c r="AA41" s="41" t="str">
        <f aca="false">IF(OR(AA$22="",$J41=""),"",IF(AND($J41&gt;=AA$22,$J41&lt;EDATE(AA$22,$C$11)),IF($E41="Complete","✔",IF($E41="Not Started","◇","◆")),""))</f>
        <v/>
      </c>
      <c r="AB41" s="41" t="str">
        <f aca="false">IF(OR(AB$22="",$J41=""),"",IF(AND($J41&gt;=AB$22,$J41&lt;EDATE(AB$22,$C$11)),IF($E41="Complete","✔",IF($E41="Not Started","◇","◆")),""))</f>
        <v/>
      </c>
      <c r="AC41" s="41" t="str">
        <f aca="false">IF(OR(AC$22="",$J41=""),"",IF(AND($J41&gt;=AC$22,$J41&lt;EDATE(AC$22,$C$11)),IF($E41="Complete","✔",IF($E41="Not Started","◇","◆")),""))</f>
        <v/>
      </c>
      <c r="AD41" s="41" t="str">
        <f aca="false">IF(OR(AD$22="",$J41=""),"",IF(AND($J41&gt;=AD$22,$J41&lt;EDATE(AD$22,$C$11)),IF($E41="Complete","✔",IF($E41="Not Started","◇","◆")),""))</f>
        <v/>
      </c>
      <c r="AE41" s="41" t="str">
        <f aca="false">IF(OR(AE$22="",$J41=""),"",IF(AND($J41&gt;=AE$22,$J41&lt;EDATE(AE$22,$C$11)),IF($E41="Complete","✔",IF($E41="Not Started","◇","◆")),""))</f>
        <v/>
      </c>
      <c r="AF41" s="41" t="str">
        <f aca="false">IF(OR(AF$22="",$J41=""),"",IF(AND($J41&gt;=AF$22,$J41&lt;EDATE(AF$22,$C$11)),IF($E41="Complete","✔",IF($E41="Not Started","◇","◆")),""))</f>
        <v/>
      </c>
      <c r="AG41" s="41" t="str">
        <f aca="false">IF(OR(AG$22="",$J41=""),"",IF(AND($J41&gt;=AG$22,$J41&lt;EDATE(AG$22,$C$11)),IF($E41="Complete","✔",IF($E41="Not Started","◇","◆")),""))</f>
        <v/>
      </c>
      <c r="AH41" s="41" t="str">
        <f aca="false">IF(OR(AH$22="",$J41=""),"",IF(AND($J41&gt;=AH$22,$J41&lt;EDATE(AH$22,$C$11)),IF($E41="Complete","✔",IF($E41="Not Started","◇","◆")),""))</f>
        <v/>
      </c>
      <c r="AI41" s="41" t="str">
        <f aca="false">IF(OR(AI$22="",$J41=""),"",IF(AND($J41&gt;=AI$22,$J41&lt;EDATE(AI$22,$C$11)),IF($E41="Complete","✔",IF($E41="Not Started","◇","◆")),""))</f>
        <v/>
      </c>
      <c r="AJ41" s="41" t="str">
        <f aca="false">IF(OR(AJ$22="",$J41=""),"",IF(AND($J41&gt;=AJ$22,$J41&lt;EDATE(AJ$22,$C$11)),IF($E41="Complete","✔",IF($E41="Not Started","◇","◆")),""))</f>
        <v/>
      </c>
    </row>
    <row r="42" customFormat="false" ht="15.75" hidden="false" customHeight="true" outlineLevel="0" collapsed="false">
      <c r="A42" s="12" t="str">
        <f aca="false">IF($E42="","",IF(AND($E42&lt;&gt;"Complete",ISNUMBER(SEARCH("behind",$K42))),"!",IF($D42="Yes","★","")))</f>
        <v/>
      </c>
      <c r="B42" s="39"/>
      <c r="C42" s="39"/>
      <c r="D42" s="13"/>
      <c r="E42" s="12" t="str">
        <f aca="true">IF(AND($B42="",COUNTA($F42:$I42)=0),"",IF(COUNTA($F42:$I42)&gt;COUNT($F42:$I42),"Invalid date",IF(ISNUMBER($I42),"Complete",IF(AND(ISNUMBER($J42),$J42&lt;TODAY()),"Overdue",IF(AND(ISNUMBER($F42),$F42&lt;=TODAY()),"In Progress","Not Started")))))</f>
        <v/>
      </c>
      <c r="F42" s="40"/>
      <c r="G42" s="40"/>
      <c r="H42" s="40"/>
      <c r="I42" s="40"/>
      <c r="J42" s="14" t="str">
        <f aca="false">IF(ISNUMBER($I42),$I42,IF(ISNUMBER($H42),$H42,IF(ISNUMBER($G42),$G42,"")))</f>
        <v/>
      </c>
      <c r="K42" s="15" t="str">
        <f aca="false">IF(OR(NOT(ISNUMBER($J42)),NOT(ISNUMBER($G42))),"",IF($J42=$G42,"",ABS($J42-$G42)&amp;IF(ABS($J42-$G42)=1," day "," days ")&amp;IF($J42&gt;$G42,"behind","ahead")))</f>
        <v/>
      </c>
      <c r="M42" s="41" t="str">
        <f aca="false">IF(OR(M$22="",$J42=""),"",IF(AND($J42&gt;=M$22,$J42&lt;EDATE(M$22,$C$11)),IF($E42="Complete","✔",IF($E42="Not Started","◇","◆")),""))</f>
        <v/>
      </c>
      <c r="N42" s="41" t="str">
        <f aca="false">IF(OR(N$22="",$J42=""),"",IF(AND($J42&gt;=N$22,$J42&lt;EDATE(N$22,$C$11)),IF($E42="Complete","✔",IF($E42="Not Started","◇","◆")),""))</f>
        <v/>
      </c>
      <c r="O42" s="41" t="str">
        <f aca="false">IF(OR(O$22="",$J42=""),"",IF(AND($J42&gt;=O$22,$J42&lt;EDATE(O$22,$C$11)),IF($E42="Complete","✔",IF($E42="Not Started","◇","◆")),""))</f>
        <v/>
      </c>
      <c r="P42" s="41" t="str">
        <f aca="false">IF(OR(P$22="",$J42=""),"",IF(AND($J42&gt;=P$22,$J42&lt;EDATE(P$22,$C$11)),IF($E42="Complete","✔",IF($E42="Not Started","◇","◆")),""))</f>
        <v/>
      </c>
      <c r="Q42" s="41" t="str">
        <f aca="false">IF(OR(Q$22="",$J42=""),"",IF(AND($J42&gt;=Q$22,$J42&lt;EDATE(Q$22,$C$11)),IF($E42="Complete","✔",IF($E42="Not Started","◇","◆")),""))</f>
        <v/>
      </c>
      <c r="R42" s="41" t="str">
        <f aca="false">IF(OR(R$22="",$J42=""),"",IF(AND($J42&gt;=R$22,$J42&lt;EDATE(R$22,$C$11)),IF($E42="Complete","✔",IF($E42="Not Started","◇","◆")),""))</f>
        <v/>
      </c>
      <c r="S42" s="41" t="str">
        <f aca="false">IF(OR(S$22="",$J42=""),"",IF(AND($J42&gt;=S$22,$J42&lt;EDATE(S$22,$C$11)),IF($E42="Complete","✔",IF($E42="Not Started","◇","◆")),""))</f>
        <v/>
      </c>
      <c r="T42" s="41" t="str">
        <f aca="false">IF(OR(T$22="",$J42=""),"",IF(AND($J42&gt;=T$22,$J42&lt;EDATE(T$22,$C$11)),IF($E42="Complete","✔",IF($E42="Not Started","◇","◆")),""))</f>
        <v/>
      </c>
      <c r="U42" s="41" t="str">
        <f aca="false">IF(OR(U$22="",$J42=""),"",IF(AND($J42&gt;=U$22,$J42&lt;EDATE(U$22,$C$11)),IF($E42="Complete","✔",IF($E42="Not Started","◇","◆")),""))</f>
        <v/>
      </c>
      <c r="V42" s="41" t="str">
        <f aca="false">IF(OR(V$22="",$J42=""),"",IF(AND($J42&gt;=V$22,$J42&lt;EDATE(V$22,$C$11)),IF($E42="Complete","✔",IF($E42="Not Started","◇","◆")),""))</f>
        <v/>
      </c>
      <c r="W42" s="41" t="str">
        <f aca="false">IF(OR(W$22="",$J42=""),"",IF(AND($J42&gt;=W$22,$J42&lt;EDATE(W$22,$C$11)),IF($E42="Complete","✔",IF($E42="Not Started","◇","◆")),""))</f>
        <v/>
      </c>
      <c r="X42" s="41" t="str">
        <f aca="false">IF(OR(X$22="",$J42=""),"",IF(AND($J42&gt;=X$22,$J42&lt;EDATE(X$22,$C$11)),IF($E42="Complete","✔",IF($E42="Not Started","◇","◆")),""))</f>
        <v/>
      </c>
      <c r="Y42" s="41" t="str">
        <f aca="false">IF(OR(Y$22="",$J42=""),"",IF(AND($J42&gt;=Y$22,$J42&lt;EDATE(Y$22,$C$11)),IF($E42="Complete","✔",IF($E42="Not Started","◇","◆")),""))</f>
        <v/>
      </c>
      <c r="Z42" s="41" t="str">
        <f aca="false">IF(OR(Z$22="",$J42=""),"",IF(AND($J42&gt;=Z$22,$J42&lt;EDATE(Z$22,$C$11)),IF($E42="Complete","✔",IF($E42="Not Started","◇","◆")),""))</f>
        <v/>
      </c>
      <c r="AA42" s="41" t="str">
        <f aca="false">IF(OR(AA$22="",$J42=""),"",IF(AND($J42&gt;=AA$22,$J42&lt;EDATE(AA$22,$C$11)),IF($E42="Complete","✔",IF($E42="Not Started","◇","◆")),""))</f>
        <v/>
      </c>
      <c r="AB42" s="41" t="str">
        <f aca="false">IF(OR(AB$22="",$J42=""),"",IF(AND($J42&gt;=AB$22,$J42&lt;EDATE(AB$22,$C$11)),IF($E42="Complete","✔",IF($E42="Not Started","◇","◆")),""))</f>
        <v/>
      </c>
      <c r="AC42" s="41" t="str">
        <f aca="false">IF(OR(AC$22="",$J42=""),"",IF(AND($J42&gt;=AC$22,$J42&lt;EDATE(AC$22,$C$11)),IF($E42="Complete","✔",IF($E42="Not Started","◇","◆")),""))</f>
        <v/>
      </c>
      <c r="AD42" s="41" t="str">
        <f aca="false">IF(OR(AD$22="",$J42=""),"",IF(AND($J42&gt;=AD$22,$J42&lt;EDATE(AD$22,$C$11)),IF($E42="Complete","✔",IF($E42="Not Started","◇","◆")),""))</f>
        <v/>
      </c>
      <c r="AE42" s="41" t="str">
        <f aca="false">IF(OR(AE$22="",$J42=""),"",IF(AND($J42&gt;=AE$22,$J42&lt;EDATE(AE$22,$C$11)),IF($E42="Complete","✔",IF($E42="Not Started","◇","◆")),""))</f>
        <v/>
      </c>
      <c r="AF42" s="41" t="str">
        <f aca="false">IF(OR(AF$22="",$J42=""),"",IF(AND($J42&gt;=AF$22,$J42&lt;EDATE(AF$22,$C$11)),IF($E42="Complete","✔",IF($E42="Not Started","◇","◆")),""))</f>
        <v/>
      </c>
      <c r="AG42" s="41" t="str">
        <f aca="false">IF(OR(AG$22="",$J42=""),"",IF(AND($J42&gt;=AG$22,$J42&lt;EDATE(AG$22,$C$11)),IF($E42="Complete","✔",IF($E42="Not Started","◇","◆")),""))</f>
        <v/>
      </c>
      <c r="AH42" s="41" t="str">
        <f aca="false">IF(OR(AH$22="",$J42=""),"",IF(AND($J42&gt;=AH$22,$J42&lt;EDATE(AH$22,$C$11)),IF($E42="Complete","✔",IF($E42="Not Started","◇","◆")),""))</f>
        <v/>
      </c>
      <c r="AI42" s="41" t="str">
        <f aca="false">IF(OR(AI$22="",$J42=""),"",IF(AND($J42&gt;=AI$22,$J42&lt;EDATE(AI$22,$C$11)),IF($E42="Complete","✔",IF($E42="Not Started","◇","◆")),""))</f>
        <v/>
      </c>
      <c r="AJ42" s="41" t="str">
        <f aca="false">IF(OR(AJ$22="",$J42=""),"",IF(AND($J42&gt;=AJ$22,$J42&lt;EDATE(AJ$22,$C$11)),IF($E42="Complete","✔",IF($E42="Not Started","◇","◆")),""))</f>
        <v/>
      </c>
    </row>
    <row r="43" customFormat="false" ht="15.75" hidden="false" customHeight="true" outlineLevel="0" collapsed="false">
      <c r="A43" s="12" t="str">
        <f aca="false">IF($E43="","",IF(AND($E43&lt;&gt;"Complete",ISNUMBER(SEARCH("behind",$K43))),"!",IF($D43="Yes","★","")))</f>
        <v/>
      </c>
      <c r="B43" s="39"/>
      <c r="C43" s="39"/>
      <c r="D43" s="13"/>
      <c r="E43" s="12" t="str">
        <f aca="true">IF(AND($B43="",COUNTA($F43:$I43)=0),"",IF(COUNTA($F43:$I43)&gt;COUNT($F43:$I43),"Invalid date",IF(ISNUMBER($I43),"Complete",IF(AND(ISNUMBER($J43),$J43&lt;TODAY()),"Overdue",IF(AND(ISNUMBER($F43),$F43&lt;=TODAY()),"In Progress","Not Started")))))</f>
        <v/>
      </c>
      <c r="F43" s="40"/>
      <c r="G43" s="40"/>
      <c r="H43" s="40"/>
      <c r="I43" s="40"/>
      <c r="J43" s="14" t="str">
        <f aca="false">IF(ISNUMBER($I43),$I43,IF(ISNUMBER($H43),$H43,IF(ISNUMBER($G43),$G43,"")))</f>
        <v/>
      </c>
      <c r="K43" s="15" t="str">
        <f aca="false">IF(OR(NOT(ISNUMBER($J43)),NOT(ISNUMBER($G43))),"",IF($J43=$G43,"",ABS($J43-$G43)&amp;IF(ABS($J43-$G43)=1," day "," days ")&amp;IF($J43&gt;$G43,"behind","ahead")))</f>
        <v/>
      </c>
      <c r="M43" s="41" t="str">
        <f aca="false">IF(OR(M$22="",$J43=""),"",IF(AND($J43&gt;=M$22,$J43&lt;EDATE(M$22,$C$11)),IF($E43="Complete","✔",IF($E43="Not Started","◇","◆")),""))</f>
        <v/>
      </c>
      <c r="N43" s="41" t="str">
        <f aca="false">IF(OR(N$22="",$J43=""),"",IF(AND($J43&gt;=N$22,$J43&lt;EDATE(N$22,$C$11)),IF($E43="Complete","✔",IF($E43="Not Started","◇","◆")),""))</f>
        <v/>
      </c>
      <c r="O43" s="41" t="str">
        <f aca="false">IF(OR(O$22="",$J43=""),"",IF(AND($J43&gt;=O$22,$J43&lt;EDATE(O$22,$C$11)),IF($E43="Complete","✔",IF($E43="Not Started","◇","◆")),""))</f>
        <v/>
      </c>
      <c r="P43" s="41" t="str">
        <f aca="false">IF(OR(P$22="",$J43=""),"",IF(AND($J43&gt;=P$22,$J43&lt;EDATE(P$22,$C$11)),IF($E43="Complete","✔",IF($E43="Not Started","◇","◆")),""))</f>
        <v/>
      </c>
      <c r="Q43" s="41" t="str">
        <f aca="false">IF(OR(Q$22="",$J43=""),"",IF(AND($J43&gt;=Q$22,$J43&lt;EDATE(Q$22,$C$11)),IF($E43="Complete","✔",IF($E43="Not Started","◇","◆")),""))</f>
        <v/>
      </c>
      <c r="R43" s="41" t="str">
        <f aca="false">IF(OR(R$22="",$J43=""),"",IF(AND($J43&gt;=R$22,$J43&lt;EDATE(R$22,$C$11)),IF($E43="Complete","✔",IF($E43="Not Started","◇","◆")),""))</f>
        <v/>
      </c>
      <c r="S43" s="41" t="str">
        <f aca="false">IF(OR(S$22="",$J43=""),"",IF(AND($J43&gt;=S$22,$J43&lt;EDATE(S$22,$C$11)),IF($E43="Complete","✔",IF($E43="Not Started","◇","◆")),""))</f>
        <v/>
      </c>
      <c r="T43" s="41" t="str">
        <f aca="false">IF(OR(T$22="",$J43=""),"",IF(AND($J43&gt;=T$22,$J43&lt;EDATE(T$22,$C$11)),IF($E43="Complete","✔",IF($E43="Not Started","◇","◆")),""))</f>
        <v/>
      </c>
      <c r="U43" s="41" t="str">
        <f aca="false">IF(OR(U$22="",$J43=""),"",IF(AND($J43&gt;=U$22,$J43&lt;EDATE(U$22,$C$11)),IF($E43="Complete","✔",IF($E43="Not Started","◇","◆")),""))</f>
        <v/>
      </c>
      <c r="V43" s="41" t="str">
        <f aca="false">IF(OR(V$22="",$J43=""),"",IF(AND($J43&gt;=V$22,$J43&lt;EDATE(V$22,$C$11)),IF($E43="Complete","✔",IF($E43="Not Started","◇","◆")),""))</f>
        <v/>
      </c>
      <c r="W43" s="41" t="str">
        <f aca="false">IF(OR(W$22="",$J43=""),"",IF(AND($J43&gt;=W$22,$J43&lt;EDATE(W$22,$C$11)),IF($E43="Complete","✔",IF($E43="Not Started","◇","◆")),""))</f>
        <v/>
      </c>
      <c r="X43" s="41" t="str">
        <f aca="false">IF(OR(X$22="",$J43=""),"",IF(AND($J43&gt;=X$22,$J43&lt;EDATE(X$22,$C$11)),IF($E43="Complete","✔",IF($E43="Not Started","◇","◆")),""))</f>
        <v/>
      </c>
      <c r="Y43" s="41" t="str">
        <f aca="false">IF(OR(Y$22="",$J43=""),"",IF(AND($J43&gt;=Y$22,$J43&lt;EDATE(Y$22,$C$11)),IF($E43="Complete","✔",IF($E43="Not Started","◇","◆")),""))</f>
        <v/>
      </c>
      <c r="Z43" s="41" t="str">
        <f aca="false">IF(OR(Z$22="",$J43=""),"",IF(AND($J43&gt;=Z$22,$J43&lt;EDATE(Z$22,$C$11)),IF($E43="Complete","✔",IF($E43="Not Started","◇","◆")),""))</f>
        <v/>
      </c>
      <c r="AA43" s="41" t="str">
        <f aca="false">IF(OR(AA$22="",$J43=""),"",IF(AND($J43&gt;=AA$22,$J43&lt;EDATE(AA$22,$C$11)),IF($E43="Complete","✔",IF($E43="Not Started","◇","◆")),""))</f>
        <v/>
      </c>
      <c r="AB43" s="41" t="str">
        <f aca="false">IF(OR(AB$22="",$J43=""),"",IF(AND($J43&gt;=AB$22,$J43&lt;EDATE(AB$22,$C$11)),IF($E43="Complete","✔",IF($E43="Not Started","◇","◆")),""))</f>
        <v/>
      </c>
      <c r="AC43" s="41" t="str">
        <f aca="false">IF(OR(AC$22="",$J43=""),"",IF(AND($J43&gt;=AC$22,$J43&lt;EDATE(AC$22,$C$11)),IF($E43="Complete","✔",IF($E43="Not Started","◇","◆")),""))</f>
        <v/>
      </c>
      <c r="AD43" s="41" t="str">
        <f aca="false">IF(OR(AD$22="",$J43=""),"",IF(AND($J43&gt;=AD$22,$J43&lt;EDATE(AD$22,$C$11)),IF($E43="Complete","✔",IF($E43="Not Started","◇","◆")),""))</f>
        <v/>
      </c>
      <c r="AE43" s="41" t="str">
        <f aca="false">IF(OR(AE$22="",$J43=""),"",IF(AND($J43&gt;=AE$22,$J43&lt;EDATE(AE$22,$C$11)),IF($E43="Complete","✔",IF($E43="Not Started","◇","◆")),""))</f>
        <v/>
      </c>
      <c r="AF43" s="41" t="str">
        <f aca="false">IF(OR(AF$22="",$J43=""),"",IF(AND($J43&gt;=AF$22,$J43&lt;EDATE(AF$22,$C$11)),IF($E43="Complete","✔",IF($E43="Not Started","◇","◆")),""))</f>
        <v/>
      </c>
      <c r="AG43" s="41" t="str">
        <f aca="false">IF(OR(AG$22="",$J43=""),"",IF(AND($J43&gt;=AG$22,$J43&lt;EDATE(AG$22,$C$11)),IF($E43="Complete","✔",IF($E43="Not Started","◇","◆")),""))</f>
        <v/>
      </c>
      <c r="AH43" s="41" t="str">
        <f aca="false">IF(OR(AH$22="",$J43=""),"",IF(AND($J43&gt;=AH$22,$J43&lt;EDATE(AH$22,$C$11)),IF($E43="Complete","✔",IF($E43="Not Started","◇","◆")),""))</f>
        <v/>
      </c>
      <c r="AI43" s="41" t="str">
        <f aca="false">IF(OR(AI$22="",$J43=""),"",IF(AND($J43&gt;=AI$22,$J43&lt;EDATE(AI$22,$C$11)),IF($E43="Complete","✔",IF($E43="Not Started","◇","◆")),""))</f>
        <v/>
      </c>
      <c r="AJ43" s="41" t="str">
        <f aca="false">IF(OR(AJ$22="",$J43=""),"",IF(AND($J43&gt;=AJ$22,$J43&lt;EDATE(AJ$22,$C$11)),IF($E43="Complete","✔",IF($E43="Not Started","◇","◆")),""))</f>
        <v/>
      </c>
    </row>
    <row r="44" customFormat="false" ht="15.75" hidden="false" customHeight="true" outlineLevel="0" collapsed="false">
      <c r="A44" s="12" t="str">
        <f aca="false">IF($E44="","",IF(AND($E44&lt;&gt;"Complete",ISNUMBER(SEARCH("behind",$K44))),"!",IF($D44="Yes","★","")))</f>
        <v/>
      </c>
      <c r="B44" s="39"/>
      <c r="C44" s="39"/>
      <c r="D44" s="13"/>
      <c r="E44" s="12" t="str">
        <f aca="true">IF(AND($B44="",COUNTA($F44:$I44)=0),"",IF(COUNTA($F44:$I44)&gt;COUNT($F44:$I44),"Invalid date",IF(ISNUMBER($I44),"Complete",IF(AND(ISNUMBER($J44),$J44&lt;TODAY()),"Overdue",IF(AND(ISNUMBER($F44),$F44&lt;=TODAY()),"In Progress","Not Started")))))</f>
        <v/>
      </c>
      <c r="F44" s="40"/>
      <c r="G44" s="40"/>
      <c r="H44" s="40"/>
      <c r="I44" s="40"/>
      <c r="J44" s="14" t="str">
        <f aca="false">IF(ISNUMBER($I44),$I44,IF(ISNUMBER($H44),$H44,IF(ISNUMBER($G44),$G44,"")))</f>
        <v/>
      </c>
      <c r="K44" s="15" t="str">
        <f aca="false">IF(OR(NOT(ISNUMBER($J44)),NOT(ISNUMBER($G44))),"",IF($J44=$G44,"",ABS($J44-$G44)&amp;IF(ABS($J44-$G44)=1," day "," days ")&amp;IF($J44&gt;$G44,"behind","ahead")))</f>
        <v/>
      </c>
      <c r="M44" s="41" t="str">
        <f aca="false">IF(OR(M$22="",$J44=""),"",IF(AND($J44&gt;=M$22,$J44&lt;EDATE(M$22,$C$11)),IF($E44="Complete","✔",IF($E44="Not Started","◇","◆")),""))</f>
        <v/>
      </c>
      <c r="N44" s="41" t="str">
        <f aca="false">IF(OR(N$22="",$J44=""),"",IF(AND($J44&gt;=N$22,$J44&lt;EDATE(N$22,$C$11)),IF($E44="Complete","✔",IF($E44="Not Started","◇","◆")),""))</f>
        <v/>
      </c>
      <c r="O44" s="41" t="str">
        <f aca="false">IF(OR(O$22="",$J44=""),"",IF(AND($J44&gt;=O$22,$J44&lt;EDATE(O$22,$C$11)),IF($E44="Complete","✔",IF($E44="Not Started","◇","◆")),""))</f>
        <v/>
      </c>
      <c r="P44" s="41" t="str">
        <f aca="false">IF(OR(P$22="",$J44=""),"",IF(AND($J44&gt;=P$22,$J44&lt;EDATE(P$22,$C$11)),IF($E44="Complete","✔",IF($E44="Not Started","◇","◆")),""))</f>
        <v/>
      </c>
      <c r="Q44" s="41" t="str">
        <f aca="false">IF(OR(Q$22="",$J44=""),"",IF(AND($J44&gt;=Q$22,$J44&lt;EDATE(Q$22,$C$11)),IF($E44="Complete","✔",IF($E44="Not Started","◇","◆")),""))</f>
        <v/>
      </c>
      <c r="R44" s="41" t="str">
        <f aca="false">IF(OR(R$22="",$J44=""),"",IF(AND($J44&gt;=R$22,$J44&lt;EDATE(R$22,$C$11)),IF($E44="Complete","✔",IF($E44="Not Started","◇","◆")),""))</f>
        <v/>
      </c>
      <c r="S44" s="41" t="str">
        <f aca="false">IF(OR(S$22="",$J44=""),"",IF(AND($J44&gt;=S$22,$J44&lt;EDATE(S$22,$C$11)),IF($E44="Complete","✔",IF($E44="Not Started","◇","◆")),""))</f>
        <v/>
      </c>
      <c r="T44" s="41" t="str">
        <f aca="false">IF(OR(T$22="",$J44=""),"",IF(AND($J44&gt;=T$22,$J44&lt;EDATE(T$22,$C$11)),IF($E44="Complete","✔",IF($E44="Not Started","◇","◆")),""))</f>
        <v/>
      </c>
      <c r="U44" s="41" t="str">
        <f aca="false">IF(OR(U$22="",$J44=""),"",IF(AND($J44&gt;=U$22,$J44&lt;EDATE(U$22,$C$11)),IF($E44="Complete","✔",IF($E44="Not Started","◇","◆")),""))</f>
        <v/>
      </c>
      <c r="V44" s="41" t="str">
        <f aca="false">IF(OR(V$22="",$J44=""),"",IF(AND($J44&gt;=V$22,$J44&lt;EDATE(V$22,$C$11)),IF($E44="Complete","✔",IF($E44="Not Started","◇","◆")),""))</f>
        <v/>
      </c>
      <c r="W44" s="41" t="str">
        <f aca="false">IF(OR(W$22="",$J44=""),"",IF(AND($J44&gt;=W$22,$J44&lt;EDATE(W$22,$C$11)),IF($E44="Complete","✔",IF($E44="Not Started","◇","◆")),""))</f>
        <v/>
      </c>
      <c r="X44" s="41" t="str">
        <f aca="false">IF(OR(X$22="",$J44=""),"",IF(AND($J44&gt;=X$22,$J44&lt;EDATE(X$22,$C$11)),IF($E44="Complete","✔",IF($E44="Not Started","◇","◆")),""))</f>
        <v/>
      </c>
      <c r="Y44" s="41" t="str">
        <f aca="false">IF(OR(Y$22="",$J44=""),"",IF(AND($J44&gt;=Y$22,$J44&lt;EDATE(Y$22,$C$11)),IF($E44="Complete","✔",IF($E44="Not Started","◇","◆")),""))</f>
        <v/>
      </c>
      <c r="Z44" s="41" t="str">
        <f aca="false">IF(OR(Z$22="",$J44=""),"",IF(AND($J44&gt;=Z$22,$J44&lt;EDATE(Z$22,$C$11)),IF($E44="Complete","✔",IF($E44="Not Started","◇","◆")),""))</f>
        <v/>
      </c>
      <c r="AA44" s="41" t="str">
        <f aca="false">IF(OR(AA$22="",$J44=""),"",IF(AND($J44&gt;=AA$22,$J44&lt;EDATE(AA$22,$C$11)),IF($E44="Complete","✔",IF($E44="Not Started","◇","◆")),""))</f>
        <v/>
      </c>
      <c r="AB44" s="41" t="str">
        <f aca="false">IF(OR(AB$22="",$J44=""),"",IF(AND($J44&gt;=AB$22,$J44&lt;EDATE(AB$22,$C$11)),IF($E44="Complete","✔",IF($E44="Not Started","◇","◆")),""))</f>
        <v/>
      </c>
      <c r="AC44" s="41" t="str">
        <f aca="false">IF(OR(AC$22="",$J44=""),"",IF(AND($J44&gt;=AC$22,$J44&lt;EDATE(AC$22,$C$11)),IF($E44="Complete","✔",IF($E44="Not Started","◇","◆")),""))</f>
        <v/>
      </c>
      <c r="AD44" s="41" t="str">
        <f aca="false">IF(OR(AD$22="",$J44=""),"",IF(AND($J44&gt;=AD$22,$J44&lt;EDATE(AD$22,$C$11)),IF($E44="Complete","✔",IF($E44="Not Started","◇","◆")),""))</f>
        <v/>
      </c>
      <c r="AE44" s="41" t="str">
        <f aca="false">IF(OR(AE$22="",$J44=""),"",IF(AND($J44&gt;=AE$22,$J44&lt;EDATE(AE$22,$C$11)),IF($E44="Complete","✔",IF($E44="Not Started","◇","◆")),""))</f>
        <v/>
      </c>
      <c r="AF44" s="41" t="str">
        <f aca="false">IF(OR(AF$22="",$J44=""),"",IF(AND($J44&gt;=AF$22,$J44&lt;EDATE(AF$22,$C$11)),IF($E44="Complete","✔",IF($E44="Not Started","◇","◆")),""))</f>
        <v/>
      </c>
      <c r="AG44" s="41" t="str">
        <f aca="false">IF(OR(AG$22="",$J44=""),"",IF(AND($J44&gt;=AG$22,$J44&lt;EDATE(AG$22,$C$11)),IF($E44="Complete","✔",IF($E44="Not Started","◇","◆")),""))</f>
        <v/>
      </c>
      <c r="AH44" s="41" t="str">
        <f aca="false">IF(OR(AH$22="",$J44=""),"",IF(AND($J44&gt;=AH$22,$J44&lt;EDATE(AH$22,$C$11)),IF($E44="Complete","✔",IF($E44="Not Started","◇","◆")),""))</f>
        <v/>
      </c>
      <c r="AI44" s="41" t="str">
        <f aca="false">IF(OR(AI$22="",$J44=""),"",IF(AND($J44&gt;=AI$22,$J44&lt;EDATE(AI$22,$C$11)),IF($E44="Complete","✔",IF($E44="Not Started","◇","◆")),""))</f>
        <v/>
      </c>
      <c r="AJ44" s="41" t="str">
        <f aca="false">IF(OR(AJ$22="",$J44=""),"",IF(AND($J44&gt;=AJ$22,$J44&lt;EDATE(AJ$22,$C$11)),IF($E44="Complete","✔",IF($E44="Not Started","◇","◆")),""))</f>
        <v/>
      </c>
    </row>
    <row r="45" customFormat="false" ht="15.75" hidden="false" customHeight="true" outlineLevel="0" collapsed="false">
      <c r="A45" s="12" t="str">
        <f aca="false">IF($E45="","",IF(AND($E45&lt;&gt;"Complete",ISNUMBER(SEARCH("behind",$K45))),"!",IF($D45="Yes","★","")))</f>
        <v/>
      </c>
      <c r="B45" s="39"/>
      <c r="C45" s="39"/>
      <c r="D45" s="13"/>
      <c r="E45" s="12" t="str">
        <f aca="true">IF(AND($B45="",COUNTA($F45:$I45)=0),"",IF(COUNTA($F45:$I45)&gt;COUNT($F45:$I45),"Invalid date",IF(ISNUMBER($I45),"Complete",IF(AND(ISNUMBER($J45),$J45&lt;TODAY()),"Overdue",IF(AND(ISNUMBER($F45),$F45&lt;=TODAY()),"In Progress","Not Started")))))</f>
        <v/>
      </c>
      <c r="F45" s="40"/>
      <c r="G45" s="40"/>
      <c r="H45" s="40"/>
      <c r="I45" s="40"/>
      <c r="J45" s="14" t="str">
        <f aca="false">IF(ISNUMBER($I45),$I45,IF(ISNUMBER($H45),$H45,IF(ISNUMBER($G45),$G45,"")))</f>
        <v/>
      </c>
      <c r="K45" s="15" t="str">
        <f aca="false">IF(OR(NOT(ISNUMBER($J45)),NOT(ISNUMBER($G45))),"",IF($J45=$G45,"",ABS($J45-$G45)&amp;IF(ABS($J45-$G45)=1," day "," days ")&amp;IF($J45&gt;$G45,"behind","ahead")))</f>
        <v/>
      </c>
      <c r="M45" s="41" t="str">
        <f aca="false">IF(OR(M$22="",$J45=""),"",IF(AND($J45&gt;=M$22,$J45&lt;EDATE(M$22,$C$11)),IF($E45="Complete","✔",IF($E45="Not Started","◇","◆")),""))</f>
        <v/>
      </c>
      <c r="N45" s="41" t="str">
        <f aca="false">IF(OR(N$22="",$J45=""),"",IF(AND($J45&gt;=N$22,$J45&lt;EDATE(N$22,$C$11)),IF($E45="Complete","✔",IF($E45="Not Started","◇","◆")),""))</f>
        <v/>
      </c>
      <c r="O45" s="41" t="str">
        <f aca="false">IF(OR(O$22="",$J45=""),"",IF(AND($J45&gt;=O$22,$J45&lt;EDATE(O$22,$C$11)),IF($E45="Complete","✔",IF($E45="Not Started","◇","◆")),""))</f>
        <v/>
      </c>
      <c r="P45" s="41" t="str">
        <f aca="false">IF(OR(P$22="",$J45=""),"",IF(AND($J45&gt;=P$22,$J45&lt;EDATE(P$22,$C$11)),IF($E45="Complete","✔",IF($E45="Not Started","◇","◆")),""))</f>
        <v/>
      </c>
      <c r="Q45" s="41" t="str">
        <f aca="false">IF(OR(Q$22="",$J45=""),"",IF(AND($J45&gt;=Q$22,$J45&lt;EDATE(Q$22,$C$11)),IF($E45="Complete","✔",IF($E45="Not Started","◇","◆")),""))</f>
        <v/>
      </c>
      <c r="R45" s="41" t="str">
        <f aca="false">IF(OR(R$22="",$J45=""),"",IF(AND($J45&gt;=R$22,$J45&lt;EDATE(R$22,$C$11)),IF($E45="Complete","✔",IF($E45="Not Started","◇","◆")),""))</f>
        <v/>
      </c>
      <c r="S45" s="41" t="str">
        <f aca="false">IF(OR(S$22="",$J45=""),"",IF(AND($J45&gt;=S$22,$J45&lt;EDATE(S$22,$C$11)),IF($E45="Complete","✔",IF($E45="Not Started","◇","◆")),""))</f>
        <v/>
      </c>
      <c r="T45" s="41" t="str">
        <f aca="false">IF(OR(T$22="",$J45=""),"",IF(AND($J45&gt;=T$22,$J45&lt;EDATE(T$22,$C$11)),IF($E45="Complete","✔",IF($E45="Not Started","◇","◆")),""))</f>
        <v/>
      </c>
      <c r="U45" s="41" t="str">
        <f aca="false">IF(OR(U$22="",$J45=""),"",IF(AND($J45&gt;=U$22,$J45&lt;EDATE(U$22,$C$11)),IF($E45="Complete","✔",IF($E45="Not Started","◇","◆")),""))</f>
        <v/>
      </c>
      <c r="V45" s="41" t="str">
        <f aca="false">IF(OR(V$22="",$J45=""),"",IF(AND($J45&gt;=V$22,$J45&lt;EDATE(V$22,$C$11)),IF($E45="Complete","✔",IF($E45="Not Started","◇","◆")),""))</f>
        <v/>
      </c>
      <c r="W45" s="41" t="str">
        <f aca="false">IF(OR(W$22="",$J45=""),"",IF(AND($J45&gt;=W$22,$J45&lt;EDATE(W$22,$C$11)),IF($E45="Complete","✔",IF($E45="Not Started","◇","◆")),""))</f>
        <v/>
      </c>
      <c r="X45" s="41" t="str">
        <f aca="false">IF(OR(X$22="",$J45=""),"",IF(AND($J45&gt;=X$22,$J45&lt;EDATE(X$22,$C$11)),IF($E45="Complete","✔",IF($E45="Not Started","◇","◆")),""))</f>
        <v/>
      </c>
      <c r="Y45" s="41" t="str">
        <f aca="false">IF(OR(Y$22="",$J45=""),"",IF(AND($J45&gt;=Y$22,$J45&lt;EDATE(Y$22,$C$11)),IF($E45="Complete","✔",IF($E45="Not Started","◇","◆")),""))</f>
        <v/>
      </c>
      <c r="Z45" s="41" t="str">
        <f aca="false">IF(OR(Z$22="",$J45=""),"",IF(AND($J45&gt;=Z$22,$J45&lt;EDATE(Z$22,$C$11)),IF($E45="Complete","✔",IF($E45="Not Started","◇","◆")),""))</f>
        <v/>
      </c>
      <c r="AA45" s="41" t="str">
        <f aca="false">IF(OR(AA$22="",$J45=""),"",IF(AND($J45&gt;=AA$22,$J45&lt;EDATE(AA$22,$C$11)),IF($E45="Complete","✔",IF($E45="Not Started","◇","◆")),""))</f>
        <v/>
      </c>
      <c r="AB45" s="41" t="str">
        <f aca="false">IF(OR(AB$22="",$J45=""),"",IF(AND($J45&gt;=AB$22,$J45&lt;EDATE(AB$22,$C$11)),IF($E45="Complete","✔",IF($E45="Not Started","◇","◆")),""))</f>
        <v/>
      </c>
      <c r="AC45" s="41" t="str">
        <f aca="false">IF(OR(AC$22="",$J45=""),"",IF(AND($J45&gt;=AC$22,$J45&lt;EDATE(AC$22,$C$11)),IF($E45="Complete","✔",IF($E45="Not Started","◇","◆")),""))</f>
        <v/>
      </c>
      <c r="AD45" s="41" t="str">
        <f aca="false">IF(OR(AD$22="",$J45=""),"",IF(AND($J45&gt;=AD$22,$J45&lt;EDATE(AD$22,$C$11)),IF($E45="Complete","✔",IF($E45="Not Started","◇","◆")),""))</f>
        <v/>
      </c>
      <c r="AE45" s="41" t="str">
        <f aca="false">IF(OR(AE$22="",$J45=""),"",IF(AND($J45&gt;=AE$22,$J45&lt;EDATE(AE$22,$C$11)),IF($E45="Complete","✔",IF($E45="Not Started","◇","◆")),""))</f>
        <v/>
      </c>
      <c r="AF45" s="41" t="str">
        <f aca="false">IF(OR(AF$22="",$J45=""),"",IF(AND($J45&gt;=AF$22,$J45&lt;EDATE(AF$22,$C$11)),IF($E45="Complete","✔",IF($E45="Not Started","◇","◆")),""))</f>
        <v/>
      </c>
      <c r="AG45" s="41" t="str">
        <f aca="false">IF(OR(AG$22="",$J45=""),"",IF(AND($J45&gt;=AG$22,$J45&lt;EDATE(AG$22,$C$11)),IF($E45="Complete","✔",IF($E45="Not Started","◇","◆")),""))</f>
        <v/>
      </c>
      <c r="AH45" s="41" t="str">
        <f aca="false">IF(OR(AH$22="",$J45=""),"",IF(AND($J45&gt;=AH$22,$J45&lt;EDATE(AH$22,$C$11)),IF($E45="Complete","✔",IF($E45="Not Started","◇","◆")),""))</f>
        <v/>
      </c>
      <c r="AI45" s="41" t="str">
        <f aca="false">IF(OR(AI$22="",$J45=""),"",IF(AND($J45&gt;=AI$22,$J45&lt;EDATE(AI$22,$C$11)),IF($E45="Complete","✔",IF($E45="Not Started","◇","◆")),""))</f>
        <v/>
      </c>
      <c r="AJ45" s="41" t="str">
        <f aca="false">IF(OR(AJ$22="",$J45=""),"",IF(AND($J45&gt;=AJ$22,$J45&lt;EDATE(AJ$22,$C$11)),IF($E45="Complete","✔",IF($E45="Not Started","◇","◆")),""))</f>
        <v/>
      </c>
    </row>
    <row r="46" customFormat="false" ht="15.75" hidden="false" customHeight="true" outlineLevel="0" collapsed="false">
      <c r="A46" s="12" t="str">
        <f aca="false">IF($E46="","",IF(AND($E46&lt;&gt;"Complete",ISNUMBER(SEARCH("behind",$K46))),"!",IF($D46="Yes","★","")))</f>
        <v/>
      </c>
      <c r="B46" s="39"/>
      <c r="C46" s="39"/>
      <c r="D46" s="13"/>
      <c r="E46" s="12" t="str">
        <f aca="true">IF(AND($B46="",COUNTA($F46:$I46)=0),"",IF(COUNTA($F46:$I46)&gt;COUNT($F46:$I46),"Invalid date",IF(ISNUMBER($I46),"Complete",IF(AND(ISNUMBER($J46),$J46&lt;TODAY()),"Overdue",IF(AND(ISNUMBER($F46),$F46&lt;=TODAY()),"In Progress","Not Started")))))</f>
        <v/>
      </c>
      <c r="F46" s="40"/>
      <c r="G46" s="40"/>
      <c r="H46" s="40"/>
      <c r="I46" s="40"/>
      <c r="J46" s="14" t="str">
        <f aca="false">IF(ISNUMBER($I46),$I46,IF(ISNUMBER($H46),$H46,IF(ISNUMBER($G46),$G46,"")))</f>
        <v/>
      </c>
      <c r="K46" s="15" t="str">
        <f aca="false">IF(OR(NOT(ISNUMBER($J46)),NOT(ISNUMBER($G46))),"",IF($J46=$G46,"",ABS($J46-$G46)&amp;IF(ABS($J46-$G46)=1," day "," days ")&amp;IF($J46&gt;$G46,"behind","ahead")))</f>
        <v/>
      </c>
      <c r="M46" s="41" t="str">
        <f aca="false">IF(OR(M$22="",$J46=""),"",IF(AND($J46&gt;=M$22,$J46&lt;EDATE(M$22,$C$11)),IF($E46="Complete","✔",IF($E46="Not Started","◇","◆")),""))</f>
        <v/>
      </c>
      <c r="N46" s="41" t="str">
        <f aca="false">IF(OR(N$22="",$J46=""),"",IF(AND($J46&gt;=N$22,$J46&lt;EDATE(N$22,$C$11)),IF($E46="Complete","✔",IF($E46="Not Started","◇","◆")),""))</f>
        <v/>
      </c>
      <c r="O46" s="41" t="str">
        <f aca="false">IF(OR(O$22="",$J46=""),"",IF(AND($J46&gt;=O$22,$J46&lt;EDATE(O$22,$C$11)),IF($E46="Complete","✔",IF($E46="Not Started","◇","◆")),""))</f>
        <v/>
      </c>
      <c r="P46" s="41" t="str">
        <f aca="false">IF(OR(P$22="",$J46=""),"",IF(AND($J46&gt;=P$22,$J46&lt;EDATE(P$22,$C$11)),IF($E46="Complete","✔",IF($E46="Not Started","◇","◆")),""))</f>
        <v/>
      </c>
      <c r="Q46" s="41" t="str">
        <f aca="false">IF(OR(Q$22="",$J46=""),"",IF(AND($J46&gt;=Q$22,$J46&lt;EDATE(Q$22,$C$11)),IF($E46="Complete","✔",IF($E46="Not Started","◇","◆")),""))</f>
        <v/>
      </c>
      <c r="R46" s="41" t="str">
        <f aca="false">IF(OR(R$22="",$J46=""),"",IF(AND($J46&gt;=R$22,$J46&lt;EDATE(R$22,$C$11)),IF($E46="Complete","✔",IF($E46="Not Started","◇","◆")),""))</f>
        <v/>
      </c>
      <c r="S46" s="41" t="str">
        <f aca="false">IF(OR(S$22="",$J46=""),"",IF(AND($J46&gt;=S$22,$J46&lt;EDATE(S$22,$C$11)),IF($E46="Complete","✔",IF($E46="Not Started","◇","◆")),""))</f>
        <v/>
      </c>
      <c r="T46" s="41" t="str">
        <f aca="false">IF(OR(T$22="",$J46=""),"",IF(AND($J46&gt;=T$22,$J46&lt;EDATE(T$22,$C$11)),IF($E46="Complete","✔",IF($E46="Not Started","◇","◆")),""))</f>
        <v/>
      </c>
      <c r="U46" s="41" t="str">
        <f aca="false">IF(OR(U$22="",$J46=""),"",IF(AND($J46&gt;=U$22,$J46&lt;EDATE(U$22,$C$11)),IF($E46="Complete","✔",IF($E46="Not Started","◇","◆")),""))</f>
        <v/>
      </c>
      <c r="V46" s="41" t="str">
        <f aca="false">IF(OR(V$22="",$J46=""),"",IF(AND($J46&gt;=V$22,$J46&lt;EDATE(V$22,$C$11)),IF($E46="Complete","✔",IF($E46="Not Started","◇","◆")),""))</f>
        <v/>
      </c>
      <c r="W46" s="41" t="str">
        <f aca="false">IF(OR(W$22="",$J46=""),"",IF(AND($J46&gt;=W$22,$J46&lt;EDATE(W$22,$C$11)),IF($E46="Complete","✔",IF($E46="Not Started","◇","◆")),""))</f>
        <v/>
      </c>
      <c r="X46" s="41" t="str">
        <f aca="false">IF(OR(X$22="",$J46=""),"",IF(AND($J46&gt;=X$22,$J46&lt;EDATE(X$22,$C$11)),IF($E46="Complete","✔",IF($E46="Not Started","◇","◆")),""))</f>
        <v/>
      </c>
      <c r="Y46" s="41" t="str">
        <f aca="false">IF(OR(Y$22="",$J46=""),"",IF(AND($J46&gt;=Y$22,$J46&lt;EDATE(Y$22,$C$11)),IF($E46="Complete","✔",IF($E46="Not Started","◇","◆")),""))</f>
        <v/>
      </c>
      <c r="Z46" s="41" t="str">
        <f aca="false">IF(OR(Z$22="",$J46=""),"",IF(AND($J46&gt;=Z$22,$J46&lt;EDATE(Z$22,$C$11)),IF($E46="Complete","✔",IF($E46="Not Started","◇","◆")),""))</f>
        <v/>
      </c>
      <c r="AA46" s="41" t="str">
        <f aca="false">IF(OR(AA$22="",$J46=""),"",IF(AND($J46&gt;=AA$22,$J46&lt;EDATE(AA$22,$C$11)),IF($E46="Complete","✔",IF($E46="Not Started","◇","◆")),""))</f>
        <v/>
      </c>
      <c r="AB46" s="41" t="str">
        <f aca="false">IF(OR(AB$22="",$J46=""),"",IF(AND($J46&gt;=AB$22,$J46&lt;EDATE(AB$22,$C$11)),IF($E46="Complete","✔",IF($E46="Not Started","◇","◆")),""))</f>
        <v/>
      </c>
      <c r="AC46" s="41" t="str">
        <f aca="false">IF(OR(AC$22="",$J46=""),"",IF(AND($J46&gt;=AC$22,$J46&lt;EDATE(AC$22,$C$11)),IF($E46="Complete","✔",IF($E46="Not Started","◇","◆")),""))</f>
        <v/>
      </c>
      <c r="AD46" s="41" t="str">
        <f aca="false">IF(OR(AD$22="",$J46=""),"",IF(AND($J46&gt;=AD$22,$J46&lt;EDATE(AD$22,$C$11)),IF($E46="Complete","✔",IF($E46="Not Started","◇","◆")),""))</f>
        <v/>
      </c>
      <c r="AE46" s="41" t="str">
        <f aca="false">IF(OR(AE$22="",$J46=""),"",IF(AND($J46&gt;=AE$22,$J46&lt;EDATE(AE$22,$C$11)),IF($E46="Complete","✔",IF($E46="Not Started","◇","◆")),""))</f>
        <v/>
      </c>
      <c r="AF46" s="41" t="str">
        <f aca="false">IF(OR(AF$22="",$J46=""),"",IF(AND($J46&gt;=AF$22,$J46&lt;EDATE(AF$22,$C$11)),IF($E46="Complete","✔",IF($E46="Not Started","◇","◆")),""))</f>
        <v/>
      </c>
      <c r="AG46" s="41" t="str">
        <f aca="false">IF(OR(AG$22="",$J46=""),"",IF(AND($J46&gt;=AG$22,$J46&lt;EDATE(AG$22,$C$11)),IF($E46="Complete","✔",IF($E46="Not Started","◇","◆")),""))</f>
        <v/>
      </c>
      <c r="AH46" s="41" t="str">
        <f aca="false">IF(OR(AH$22="",$J46=""),"",IF(AND($J46&gt;=AH$22,$J46&lt;EDATE(AH$22,$C$11)),IF($E46="Complete","✔",IF($E46="Not Started","◇","◆")),""))</f>
        <v/>
      </c>
      <c r="AI46" s="41" t="str">
        <f aca="false">IF(OR(AI$22="",$J46=""),"",IF(AND($J46&gt;=AI$22,$J46&lt;EDATE(AI$22,$C$11)),IF($E46="Complete","✔",IF($E46="Not Started","◇","◆")),""))</f>
        <v/>
      </c>
      <c r="AJ46" s="41" t="str">
        <f aca="false">IF(OR(AJ$22="",$J46=""),"",IF(AND($J46&gt;=AJ$22,$J46&lt;EDATE(AJ$22,$C$11)),IF($E46="Complete","✔",IF($E46="Not Started","◇","◆")),""))</f>
        <v/>
      </c>
    </row>
    <row r="47" customFormat="false" ht="15.75" hidden="false" customHeight="true" outlineLevel="0" collapsed="false">
      <c r="A47" s="12" t="str">
        <f aca="false">IF($E47="","",IF(AND($E47&lt;&gt;"Complete",ISNUMBER(SEARCH("behind",$K47))),"!",IF($D47="Yes","★","")))</f>
        <v/>
      </c>
      <c r="B47" s="39"/>
      <c r="C47" s="39"/>
      <c r="D47" s="13"/>
      <c r="E47" s="12" t="str">
        <f aca="true">IF(AND($B47="",COUNTA($F47:$I47)=0),"",IF(COUNTA($F47:$I47)&gt;COUNT($F47:$I47),"Invalid date",IF(ISNUMBER($I47),"Complete",IF(AND(ISNUMBER($J47),$J47&lt;TODAY()),"Overdue",IF(AND(ISNUMBER($F47),$F47&lt;=TODAY()),"In Progress","Not Started")))))</f>
        <v/>
      </c>
      <c r="F47" s="40"/>
      <c r="G47" s="40"/>
      <c r="H47" s="40"/>
      <c r="I47" s="40"/>
      <c r="J47" s="14" t="str">
        <f aca="false">IF(ISNUMBER($I47),$I47,IF(ISNUMBER($H47),$H47,IF(ISNUMBER($G47),$G47,"")))</f>
        <v/>
      </c>
      <c r="K47" s="15" t="str">
        <f aca="false">IF(OR(NOT(ISNUMBER($J47)),NOT(ISNUMBER($G47))),"",IF($J47=$G47,"",ABS($J47-$G47)&amp;IF(ABS($J47-$G47)=1," day "," days ")&amp;IF($J47&gt;$G47,"behind","ahead")))</f>
        <v/>
      </c>
      <c r="M47" s="41" t="str">
        <f aca="false">IF(OR(M$22="",$J47=""),"",IF(AND($J47&gt;=M$22,$J47&lt;EDATE(M$22,$C$11)),IF($E47="Complete","✔",IF($E47="Not Started","◇","◆")),""))</f>
        <v/>
      </c>
      <c r="N47" s="41" t="str">
        <f aca="false">IF(OR(N$22="",$J47=""),"",IF(AND($J47&gt;=N$22,$J47&lt;EDATE(N$22,$C$11)),IF($E47="Complete","✔",IF($E47="Not Started","◇","◆")),""))</f>
        <v/>
      </c>
      <c r="O47" s="41" t="str">
        <f aca="false">IF(OR(O$22="",$J47=""),"",IF(AND($J47&gt;=O$22,$J47&lt;EDATE(O$22,$C$11)),IF($E47="Complete","✔",IF($E47="Not Started","◇","◆")),""))</f>
        <v/>
      </c>
      <c r="P47" s="41" t="str">
        <f aca="false">IF(OR(P$22="",$J47=""),"",IF(AND($J47&gt;=P$22,$J47&lt;EDATE(P$22,$C$11)),IF($E47="Complete","✔",IF($E47="Not Started","◇","◆")),""))</f>
        <v/>
      </c>
      <c r="Q47" s="41" t="str">
        <f aca="false">IF(OR(Q$22="",$J47=""),"",IF(AND($J47&gt;=Q$22,$J47&lt;EDATE(Q$22,$C$11)),IF($E47="Complete","✔",IF($E47="Not Started","◇","◆")),""))</f>
        <v/>
      </c>
      <c r="R47" s="41" t="str">
        <f aca="false">IF(OR(R$22="",$J47=""),"",IF(AND($J47&gt;=R$22,$J47&lt;EDATE(R$22,$C$11)),IF($E47="Complete","✔",IF($E47="Not Started","◇","◆")),""))</f>
        <v/>
      </c>
      <c r="S47" s="41" t="str">
        <f aca="false">IF(OR(S$22="",$J47=""),"",IF(AND($J47&gt;=S$22,$J47&lt;EDATE(S$22,$C$11)),IF($E47="Complete","✔",IF($E47="Not Started","◇","◆")),""))</f>
        <v/>
      </c>
      <c r="T47" s="41" t="str">
        <f aca="false">IF(OR(T$22="",$J47=""),"",IF(AND($J47&gt;=T$22,$J47&lt;EDATE(T$22,$C$11)),IF($E47="Complete","✔",IF($E47="Not Started","◇","◆")),""))</f>
        <v/>
      </c>
      <c r="U47" s="41" t="str">
        <f aca="false">IF(OR(U$22="",$J47=""),"",IF(AND($J47&gt;=U$22,$J47&lt;EDATE(U$22,$C$11)),IF($E47="Complete","✔",IF($E47="Not Started","◇","◆")),""))</f>
        <v/>
      </c>
      <c r="V47" s="41" t="str">
        <f aca="false">IF(OR(V$22="",$J47=""),"",IF(AND($J47&gt;=V$22,$J47&lt;EDATE(V$22,$C$11)),IF($E47="Complete","✔",IF($E47="Not Started","◇","◆")),""))</f>
        <v/>
      </c>
      <c r="W47" s="41" t="str">
        <f aca="false">IF(OR(W$22="",$J47=""),"",IF(AND($J47&gt;=W$22,$J47&lt;EDATE(W$22,$C$11)),IF($E47="Complete","✔",IF($E47="Not Started","◇","◆")),""))</f>
        <v/>
      </c>
      <c r="X47" s="41" t="str">
        <f aca="false">IF(OR(X$22="",$J47=""),"",IF(AND($J47&gt;=X$22,$J47&lt;EDATE(X$22,$C$11)),IF($E47="Complete","✔",IF($E47="Not Started","◇","◆")),""))</f>
        <v/>
      </c>
      <c r="Y47" s="41" t="str">
        <f aca="false">IF(OR(Y$22="",$J47=""),"",IF(AND($J47&gt;=Y$22,$J47&lt;EDATE(Y$22,$C$11)),IF($E47="Complete","✔",IF($E47="Not Started","◇","◆")),""))</f>
        <v/>
      </c>
      <c r="Z47" s="41" t="str">
        <f aca="false">IF(OR(Z$22="",$J47=""),"",IF(AND($J47&gt;=Z$22,$J47&lt;EDATE(Z$22,$C$11)),IF($E47="Complete","✔",IF($E47="Not Started","◇","◆")),""))</f>
        <v/>
      </c>
      <c r="AA47" s="41" t="str">
        <f aca="false">IF(OR(AA$22="",$J47=""),"",IF(AND($J47&gt;=AA$22,$J47&lt;EDATE(AA$22,$C$11)),IF($E47="Complete","✔",IF($E47="Not Started","◇","◆")),""))</f>
        <v/>
      </c>
      <c r="AB47" s="41" t="str">
        <f aca="false">IF(OR(AB$22="",$J47=""),"",IF(AND($J47&gt;=AB$22,$J47&lt;EDATE(AB$22,$C$11)),IF($E47="Complete","✔",IF($E47="Not Started","◇","◆")),""))</f>
        <v/>
      </c>
      <c r="AC47" s="41" t="str">
        <f aca="false">IF(OR(AC$22="",$J47=""),"",IF(AND($J47&gt;=AC$22,$J47&lt;EDATE(AC$22,$C$11)),IF($E47="Complete","✔",IF($E47="Not Started","◇","◆")),""))</f>
        <v/>
      </c>
      <c r="AD47" s="41" t="str">
        <f aca="false">IF(OR(AD$22="",$J47=""),"",IF(AND($J47&gt;=AD$22,$J47&lt;EDATE(AD$22,$C$11)),IF($E47="Complete","✔",IF($E47="Not Started","◇","◆")),""))</f>
        <v/>
      </c>
      <c r="AE47" s="41" t="str">
        <f aca="false">IF(OR(AE$22="",$J47=""),"",IF(AND($J47&gt;=AE$22,$J47&lt;EDATE(AE$22,$C$11)),IF($E47="Complete","✔",IF($E47="Not Started","◇","◆")),""))</f>
        <v/>
      </c>
      <c r="AF47" s="41" t="str">
        <f aca="false">IF(OR(AF$22="",$J47=""),"",IF(AND($J47&gt;=AF$22,$J47&lt;EDATE(AF$22,$C$11)),IF($E47="Complete","✔",IF($E47="Not Started","◇","◆")),""))</f>
        <v/>
      </c>
      <c r="AG47" s="41" t="str">
        <f aca="false">IF(OR(AG$22="",$J47=""),"",IF(AND($J47&gt;=AG$22,$J47&lt;EDATE(AG$22,$C$11)),IF($E47="Complete","✔",IF($E47="Not Started","◇","◆")),""))</f>
        <v/>
      </c>
      <c r="AH47" s="41" t="str">
        <f aca="false">IF(OR(AH$22="",$J47=""),"",IF(AND($J47&gt;=AH$22,$J47&lt;EDATE(AH$22,$C$11)),IF($E47="Complete","✔",IF($E47="Not Started","◇","◆")),""))</f>
        <v/>
      </c>
      <c r="AI47" s="41" t="str">
        <f aca="false">IF(OR(AI$22="",$J47=""),"",IF(AND($J47&gt;=AI$22,$J47&lt;EDATE(AI$22,$C$11)),IF($E47="Complete","✔",IF($E47="Not Started","◇","◆")),""))</f>
        <v/>
      </c>
      <c r="AJ47" s="41" t="str">
        <f aca="false">IF(OR(AJ$22="",$J47=""),"",IF(AND($J47&gt;=AJ$22,$J47&lt;EDATE(AJ$22,$C$11)),IF($E47="Complete","✔",IF($E47="Not Started","◇","◆")),""))</f>
        <v/>
      </c>
    </row>
    <row r="48" customFormat="false" ht="15.75" hidden="false" customHeight="true" outlineLevel="0" collapsed="false">
      <c r="A48" s="12" t="str">
        <f aca="false">IF($E48="","",IF(AND($E48&lt;&gt;"Complete",ISNUMBER(SEARCH("behind",$K48))),"!",IF($D48="Yes","★","")))</f>
        <v/>
      </c>
      <c r="B48" s="39"/>
      <c r="C48" s="39"/>
      <c r="D48" s="13"/>
      <c r="E48" s="12" t="str">
        <f aca="true">IF(AND($B48="",COUNTA($F48:$I48)=0),"",IF(COUNTA($F48:$I48)&gt;COUNT($F48:$I48),"Invalid date",IF(ISNUMBER($I48),"Complete",IF(AND(ISNUMBER($J48),$J48&lt;TODAY()),"Overdue",IF(AND(ISNUMBER($F48),$F48&lt;=TODAY()),"In Progress","Not Started")))))</f>
        <v/>
      </c>
      <c r="F48" s="40"/>
      <c r="G48" s="40"/>
      <c r="H48" s="40"/>
      <c r="I48" s="40"/>
      <c r="J48" s="14" t="str">
        <f aca="false">IF(ISNUMBER($I48),$I48,IF(ISNUMBER($H48),$H48,IF(ISNUMBER($G48),$G48,"")))</f>
        <v/>
      </c>
      <c r="K48" s="15" t="str">
        <f aca="false">IF(OR(NOT(ISNUMBER($J48)),NOT(ISNUMBER($G48))),"",IF($J48=$G48,"",ABS($J48-$G48)&amp;IF(ABS($J48-$G48)=1," day "," days ")&amp;IF($J48&gt;$G48,"behind","ahead")))</f>
        <v/>
      </c>
      <c r="M48" s="41" t="str">
        <f aca="false">IF(OR(M$22="",$J48=""),"",IF(AND($J48&gt;=M$22,$J48&lt;EDATE(M$22,$C$11)),IF($E48="Complete","✔",IF($E48="Not Started","◇","◆")),""))</f>
        <v/>
      </c>
      <c r="N48" s="41" t="str">
        <f aca="false">IF(OR(N$22="",$J48=""),"",IF(AND($J48&gt;=N$22,$J48&lt;EDATE(N$22,$C$11)),IF($E48="Complete","✔",IF($E48="Not Started","◇","◆")),""))</f>
        <v/>
      </c>
      <c r="O48" s="41" t="str">
        <f aca="false">IF(OR(O$22="",$J48=""),"",IF(AND($J48&gt;=O$22,$J48&lt;EDATE(O$22,$C$11)),IF($E48="Complete","✔",IF($E48="Not Started","◇","◆")),""))</f>
        <v/>
      </c>
      <c r="P48" s="41" t="str">
        <f aca="false">IF(OR(P$22="",$J48=""),"",IF(AND($J48&gt;=P$22,$J48&lt;EDATE(P$22,$C$11)),IF($E48="Complete","✔",IF($E48="Not Started","◇","◆")),""))</f>
        <v/>
      </c>
      <c r="Q48" s="41" t="str">
        <f aca="false">IF(OR(Q$22="",$J48=""),"",IF(AND($J48&gt;=Q$22,$J48&lt;EDATE(Q$22,$C$11)),IF($E48="Complete","✔",IF($E48="Not Started","◇","◆")),""))</f>
        <v/>
      </c>
      <c r="R48" s="41" t="str">
        <f aca="false">IF(OR(R$22="",$J48=""),"",IF(AND($J48&gt;=R$22,$J48&lt;EDATE(R$22,$C$11)),IF($E48="Complete","✔",IF($E48="Not Started","◇","◆")),""))</f>
        <v/>
      </c>
      <c r="S48" s="41" t="str">
        <f aca="false">IF(OR(S$22="",$J48=""),"",IF(AND($J48&gt;=S$22,$J48&lt;EDATE(S$22,$C$11)),IF($E48="Complete","✔",IF($E48="Not Started","◇","◆")),""))</f>
        <v/>
      </c>
      <c r="T48" s="41" t="str">
        <f aca="false">IF(OR(T$22="",$J48=""),"",IF(AND($J48&gt;=T$22,$J48&lt;EDATE(T$22,$C$11)),IF($E48="Complete","✔",IF($E48="Not Started","◇","◆")),""))</f>
        <v/>
      </c>
      <c r="U48" s="41" t="str">
        <f aca="false">IF(OR(U$22="",$J48=""),"",IF(AND($J48&gt;=U$22,$J48&lt;EDATE(U$22,$C$11)),IF($E48="Complete","✔",IF($E48="Not Started","◇","◆")),""))</f>
        <v/>
      </c>
      <c r="V48" s="41" t="str">
        <f aca="false">IF(OR(V$22="",$J48=""),"",IF(AND($J48&gt;=V$22,$J48&lt;EDATE(V$22,$C$11)),IF($E48="Complete","✔",IF($E48="Not Started","◇","◆")),""))</f>
        <v/>
      </c>
      <c r="W48" s="41" t="str">
        <f aca="false">IF(OR(W$22="",$J48=""),"",IF(AND($J48&gt;=W$22,$J48&lt;EDATE(W$22,$C$11)),IF($E48="Complete","✔",IF($E48="Not Started","◇","◆")),""))</f>
        <v/>
      </c>
      <c r="X48" s="41" t="str">
        <f aca="false">IF(OR(X$22="",$J48=""),"",IF(AND($J48&gt;=X$22,$J48&lt;EDATE(X$22,$C$11)),IF($E48="Complete","✔",IF($E48="Not Started","◇","◆")),""))</f>
        <v/>
      </c>
      <c r="Y48" s="41" t="str">
        <f aca="false">IF(OR(Y$22="",$J48=""),"",IF(AND($J48&gt;=Y$22,$J48&lt;EDATE(Y$22,$C$11)),IF($E48="Complete","✔",IF($E48="Not Started","◇","◆")),""))</f>
        <v/>
      </c>
      <c r="Z48" s="41" t="str">
        <f aca="false">IF(OR(Z$22="",$J48=""),"",IF(AND($J48&gt;=Z$22,$J48&lt;EDATE(Z$22,$C$11)),IF($E48="Complete","✔",IF($E48="Not Started","◇","◆")),""))</f>
        <v/>
      </c>
      <c r="AA48" s="41" t="str">
        <f aca="false">IF(OR(AA$22="",$J48=""),"",IF(AND($J48&gt;=AA$22,$J48&lt;EDATE(AA$22,$C$11)),IF($E48="Complete","✔",IF($E48="Not Started","◇","◆")),""))</f>
        <v/>
      </c>
      <c r="AB48" s="41" t="str">
        <f aca="false">IF(OR(AB$22="",$J48=""),"",IF(AND($J48&gt;=AB$22,$J48&lt;EDATE(AB$22,$C$11)),IF($E48="Complete","✔",IF($E48="Not Started","◇","◆")),""))</f>
        <v/>
      </c>
      <c r="AC48" s="41" t="str">
        <f aca="false">IF(OR(AC$22="",$J48=""),"",IF(AND($J48&gt;=AC$22,$J48&lt;EDATE(AC$22,$C$11)),IF($E48="Complete","✔",IF($E48="Not Started","◇","◆")),""))</f>
        <v/>
      </c>
      <c r="AD48" s="41" t="str">
        <f aca="false">IF(OR(AD$22="",$J48=""),"",IF(AND($J48&gt;=AD$22,$J48&lt;EDATE(AD$22,$C$11)),IF($E48="Complete","✔",IF($E48="Not Started","◇","◆")),""))</f>
        <v/>
      </c>
      <c r="AE48" s="41" t="str">
        <f aca="false">IF(OR(AE$22="",$J48=""),"",IF(AND($J48&gt;=AE$22,$J48&lt;EDATE(AE$22,$C$11)),IF($E48="Complete","✔",IF($E48="Not Started","◇","◆")),""))</f>
        <v/>
      </c>
      <c r="AF48" s="41" t="str">
        <f aca="false">IF(OR(AF$22="",$J48=""),"",IF(AND($J48&gt;=AF$22,$J48&lt;EDATE(AF$22,$C$11)),IF($E48="Complete","✔",IF($E48="Not Started","◇","◆")),""))</f>
        <v/>
      </c>
      <c r="AG48" s="41" t="str">
        <f aca="false">IF(OR(AG$22="",$J48=""),"",IF(AND($J48&gt;=AG$22,$J48&lt;EDATE(AG$22,$C$11)),IF($E48="Complete","✔",IF($E48="Not Started","◇","◆")),""))</f>
        <v/>
      </c>
      <c r="AH48" s="41" t="str">
        <f aca="false">IF(OR(AH$22="",$J48=""),"",IF(AND($J48&gt;=AH$22,$J48&lt;EDATE(AH$22,$C$11)),IF($E48="Complete","✔",IF($E48="Not Started","◇","◆")),""))</f>
        <v/>
      </c>
      <c r="AI48" s="41" t="str">
        <f aca="false">IF(OR(AI$22="",$J48=""),"",IF(AND($J48&gt;=AI$22,$J48&lt;EDATE(AI$22,$C$11)),IF($E48="Complete","✔",IF($E48="Not Started","◇","◆")),""))</f>
        <v/>
      </c>
      <c r="AJ48" s="41" t="str">
        <f aca="false">IF(OR(AJ$22="",$J48=""),"",IF(AND($J48&gt;=AJ$22,$J48&lt;EDATE(AJ$22,$C$11)),IF($E48="Complete","✔",IF($E48="Not Started","◇","◆")),""))</f>
        <v/>
      </c>
    </row>
    <row r="49" customFormat="false" ht="15.75" hidden="false" customHeight="true" outlineLevel="0" collapsed="false">
      <c r="A49" s="12" t="str">
        <f aca="false">IF($E49="","",IF(AND($E49&lt;&gt;"Complete",ISNUMBER(SEARCH("behind",$K49))),"!",IF($D49="Yes","★","")))</f>
        <v/>
      </c>
      <c r="B49" s="39"/>
      <c r="C49" s="39"/>
      <c r="D49" s="13"/>
      <c r="E49" s="12" t="str">
        <f aca="true">IF(AND($B49="",COUNTA($F49:$I49)=0),"",IF(COUNTA($F49:$I49)&gt;COUNT($F49:$I49),"Invalid date",IF(ISNUMBER($I49),"Complete",IF(AND(ISNUMBER($J49),$J49&lt;TODAY()),"Overdue",IF(AND(ISNUMBER($F49),$F49&lt;=TODAY()),"In Progress","Not Started")))))</f>
        <v/>
      </c>
      <c r="F49" s="40"/>
      <c r="G49" s="40"/>
      <c r="H49" s="40"/>
      <c r="I49" s="40"/>
      <c r="J49" s="14" t="str">
        <f aca="false">IF(ISNUMBER($I49),$I49,IF(ISNUMBER($H49),$H49,IF(ISNUMBER($G49),$G49,"")))</f>
        <v/>
      </c>
      <c r="K49" s="15" t="str">
        <f aca="false">IF(OR(NOT(ISNUMBER($J49)),NOT(ISNUMBER($G49))),"",IF($J49=$G49,"",ABS($J49-$G49)&amp;IF(ABS($J49-$G49)=1," day "," days ")&amp;IF($J49&gt;$G49,"behind","ahead")))</f>
        <v/>
      </c>
      <c r="M49" s="41" t="str">
        <f aca="false">IF(OR(M$22="",$J49=""),"",IF(AND($J49&gt;=M$22,$J49&lt;EDATE(M$22,$C$11)),IF($E49="Complete","✔",IF($E49="Not Started","◇","◆")),""))</f>
        <v/>
      </c>
      <c r="N49" s="41" t="str">
        <f aca="false">IF(OR(N$22="",$J49=""),"",IF(AND($J49&gt;=N$22,$J49&lt;EDATE(N$22,$C$11)),IF($E49="Complete","✔",IF($E49="Not Started","◇","◆")),""))</f>
        <v/>
      </c>
      <c r="O49" s="41" t="str">
        <f aca="false">IF(OR(O$22="",$J49=""),"",IF(AND($J49&gt;=O$22,$J49&lt;EDATE(O$22,$C$11)),IF($E49="Complete","✔",IF($E49="Not Started","◇","◆")),""))</f>
        <v/>
      </c>
      <c r="P49" s="41" t="str">
        <f aca="false">IF(OR(P$22="",$J49=""),"",IF(AND($J49&gt;=P$22,$J49&lt;EDATE(P$22,$C$11)),IF($E49="Complete","✔",IF($E49="Not Started","◇","◆")),""))</f>
        <v/>
      </c>
      <c r="Q49" s="41" t="str">
        <f aca="false">IF(OR(Q$22="",$J49=""),"",IF(AND($J49&gt;=Q$22,$J49&lt;EDATE(Q$22,$C$11)),IF($E49="Complete","✔",IF($E49="Not Started","◇","◆")),""))</f>
        <v/>
      </c>
      <c r="R49" s="41" t="str">
        <f aca="false">IF(OR(R$22="",$J49=""),"",IF(AND($J49&gt;=R$22,$J49&lt;EDATE(R$22,$C$11)),IF($E49="Complete","✔",IF($E49="Not Started","◇","◆")),""))</f>
        <v/>
      </c>
      <c r="S49" s="41" t="str">
        <f aca="false">IF(OR(S$22="",$J49=""),"",IF(AND($J49&gt;=S$22,$J49&lt;EDATE(S$22,$C$11)),IF($E49="Complete","✔",IF($E49="Not Started","◇","◆")),""))</f>
        <v/>
      </c>
      <c r="T49" s="41" t="str">
        <f aca="false">IF(OR(T$22="",$J49=""),"",IF(AND($J49&gt;=T$22,$J49&lt;EDATE(T$22,$C$11)),IF($E49="Complete","✔",IF($E49="Not Started","◇","◆")),""))</f>
        <v/>
      </c>
      <c r="U49" s="41" t="str">
        <f aca="false">IF(OR(U$22="",$J49=""),"",IF(AND($J49&gt;=U$22,$J49&lt;EDATE(U$22,$C$11)),IF($E49="Complete","✔",IF($E49="Not Started","◇","◆")),""))</f>
        <v/>
      </c>
      <c r="V49" s="41" t="str">
        <f aca="false">IF(OR(V$22="",$J49=""),"",IF(AND($J49&gt;=V$22,$J49&lt;EDATE(V$22,$C$11)),IF($E49="Complete","✔",IF($E49="Not Started","◇","◆")),""))</f>
        <v/>
      </c>
      <c r="W49" s="41" t="str">
        <f aca="false">IF(OR(W$22="",$J49=""),"",IF(AND($J49&gt;=W$22,$J49&lt;EDATE(W$22,$C$11)),IF($E49="Complete","✔",IF($E49="Not Started","◇","◆")),""))</f>
        <v/>
      </c>
      <c r="X49" s="41" t="str">
        <f aca="false">IF(OR(X$22="",$J49=""),"",IF(AND($J49&gt;=X$22,$J49&lt;EDATE(X$22,$C$11)),IF($E49="Complete","✔",IF($E49="Not Started","◇","◆")),""))</f>
        <v/>
      </c>
      <c r="Y49" s="41" t="str">
        <f aca="false">IF(OR(Y$22="",$J49=""),"",IF(AND($J49&gt;=Y$22,$J49&lt;EDATE(Y$22,$C$11)),IF($E49="Complete","✔",IF($E49="Not Started","◇","◆")),""))</f>
        <v/>
      </c>
      <c r="Z49" s="41" t="str">
        <f aca="false">IF(OR(Z$22="",$J49=""),"",IF(AND($J49&gt;=Z$22,$J49&lt;EDATE(Z$22,$C$11)),IF($E49="Complete","✔",IF($E49="Not Started","◇","◆")),""))</f>
        <v/>
      </c>
      <c r="AA49" s="41" t="str">
        <f aca="false">IF(OR(AA$22="",$J49=""),"",IF(AND($J49&gt;=AA$22,$J49&lt;EDATE(AA$22,$C$11)),IF($E49="Complete","✔",IF($E49="Not Started","◇","◆")),""))</f>
        <v/>
      </c>
      <c r="AB49" s="41" t="str">
        <f aca="false">IF(OR(AB$22="",$J49=""),"",IF(AND($J49&gt;=AB$22,$J49&lt;EDATE(AB$22,$C$11)),IF($E49="Complete","✔",IF($E49="Not Started","◇","◆")),""))</f>
        <v/>
      </c>
      <c r="AC49" s="41" t="str">
        <f aca="false">IF(OR(AC$22="",$J49=""),"",IF(AND($J49&gt;=AC$22,$J49&lt;EDATE(AC$22,$C$11)),IF($E49="Complete","✔",IF($E49="Not Started","◇","◆")),""))</f>
        <v/>
      </c>
      <c r="AD49" s="41" t="str">
        <f aca="false">IF(OR(AD$22="",$J49=""),"",IF(AND($J49&gt;=AD$22,$J49&lt;EDATE(AD$22,$C$11)),IF($E49="Complete","✔",IF($E49="Not Started","◇","◆")),""))</f>
        <v/>
      </c>
      <c r="AE49" s="41" t="str">
        <f aca="false">IF(OR(AE$22="",$J49=""),"",IF(AND($J49&gt;=AE$22,$J49&lt;EDATE(AE$22,$C$11)),IF($E49="Complete","✔",IF($E49="Not Started","◇","◆")),""))</f>
        <v/>
      </c>
      <c r="AF49" s="41" t="str">
        <f aca="false">IF(OR(AF$22="",$J49=""),"",IF(AND($J49&gt;=AF$22,$J49&lt;EDATE(AF$22,$C$11)),IF($E49="Complete","✔",IF($E49="Not Started","◇","◆")),""))</f>
        <v/>
      </c>
      <c r="AG49" s="41" t="str">
        <f aca="false">IF(OR(AG$22="",$J49=""),"",IF(AND($J49&gt;=AG$22,$J49&lt;EDATE(AG$22,$C$11)),IF($E49="Complete","✔",IF($E49="Not Started","◇","◆")),""))</f>
        <v/>
      </c>
      <c r="AH49" s="41" t="str">
        <f aca="false">IF(OR(AH$22="",$J49=""),"",IF(AND($J49&gt;=AH$22,$J49&lt;EDATE(AH$22,$C$11)),IF($E49="Complete","✔",IF($E49="Not Started","◇","◆")),""))</f>
        <v/>
      </c>
      <c r="AI49" s="41" t="str">
        <f aca="false">IF(OR(AI$22="",$J49=""),"",IF(AND($J49&gt;=AI$22,$J49&lt;EDATE(AI$22,$C$11)),IF($E49="Complete","✔",IF($E49="Not Started","◇","◆")),""))</f>
        <v/>
      </c>
      <c r="AJ49" s="41" t="str">
        <f aca="false">IF(OR(AJ$22="",$J49=""),"",IF(AND($J49&gt;=AJ$22,$J49&lt;EDATE(AJ$22,$C$11)),IF($E49="Complete","✔",IF($E49="Not Started","◇","◆")),""))</f>
        <v/>
      </c>
    </row>
    <row r="50" customFormat="false" ht="15.75" hidden="false" customHeight="true" outlineLevel="0" collapsed="false">
      <c r="A50" s="12" t="str">
        <f aca="false">IF($E50="","",IF(AND($E50&lt;&gt;"Complete",ISNUMBER(SEARCH("behind",$K50))),"!",IF($D50="Yes","★","")))</f>
        <v/>
      </c>
      <c r="B50" s="39"/>
      <c r="C50" s="39"/>
      <c r="D50" s="13"/>
      <c r="E50" s="12" t="str">
        <f aca="true">IF(AND($B50="",COUNTA($F50:$I50)=0),"",IF(COUNTA($F50:$I50)&gt;COUNT($F50:$I50),"Invalid date",IF(ISNUMBER($I50),"Complete",IF(AND(ISNUMBER($J50),$J50&lt;TODAY()),"Overdue",IF(AND(ISNUMBER($F50),$F50&lt;=TODAY()),"In Progress","Not Started")))))</f>
        <v/>
      </c>
      <c r="F50" s="40"/>
      <c r="G50" s="40"/>
      <c r="H50" s="40"/>
      <c r="I50" s="40"/>
      <c r="J50" s="14" t="str">
        <f aca="false">IF(ISNUMBER($I50),$I50,IF(ISNUMBER($H50),$H50,IF(ISNUMBER($G50),$G50,"")))</f>
        <v/>
      </c>
      <c r="K50" s="15" t="str">
        <f aca="false">IF(OR(NOT(ISNUMBER($J50)),NOT(ISNUMBER($G50))),"",IF($J50=$G50,"",ABS($J50-$G50)&amp;IF(ABS($J50-$G50)=1," day "," days ")&amp;IF($J50&gt;$G50,"behind","ahead")))</f>
        <v/>
      </c>
      <c r="M50" s="41" t="str">
        <f aca="false">IF(OR(M$22="",$J50=""),"",IF(AND($J50&gt;=M$22,$J50&lt;EDATE(M$22,$C$11)),IF($E50="Complete","✔",IF($E50="Not Started","◇","◆")),""))</f>
        <v/>
      </c>
      <c r="N50" s="41" t="str">
        <f aca="false">IF(OR(N$22="",$J50=""),"",IF(AND($J50&gt;=N$22,$J50&lt;EDATE(N$22,$C$11)),IF($E50="Complete","✔",IF($E50="Not Started","◇","◆")),""))</f>
        <v/>
      </c>
      <c r="O50" s="41" t="str">
        <f aca="false">IF(OR(O$22="",$J50=""),"",IF(AND($J50&gt;=O$22,$J50&lt;EDATE(O$22,$C$11)),IF($E50="Complete","✔",IF($E50="Not Started","◇","◆")),""))</f>
        <v/>
      </c>
      <c r="P50" s="41" t="str">
        <f aca="false">IF(OR(P$22="",$J50=""),"",IF(AND($J50&gt;=P$22,$J50&lt;EDATE(P$22,$C$11)),IF($E50="Complete","✔",IF($E50="Not Started","◇","◆")),""))</f>
        <v/>
      </c>
      <c r="Q50" s="41" t="str">
        <f aca="false">IF(OR(Q$22="",$J50=""),"",IF(AND($J50&gt;=Q$22,$J50&lt;EDATE(Q$22,$C$11)),IF($E50="Complete","✔",IF($E50="Not Started","◇","◆")),""))</f>
        <v/>
      </c>
      <c r="R50" s="41" t="str">
        <f aca="false">IF(OR(R$22="",$J50=""),"",IF(AND($J50&gt;=R$22,$J50&lt;EDATE(R$22,$C$11)),IF($E50="Complete","✔",IF($E50="Not Started","◇","◆")),""))</f>
        <v/>
      </c>
      <c r="S50" s="41" t="str">
        <f aca="false">IF(OR(S$22="",$J50=""),"",IF(AND($J50&gt;=S$22,$J50&lt;EDATE(S$22,$C$11)),IF($E50="Complete","✔",IF($E50="Not Started","◇","◆")),""))</f>
        <v/>
      </c>
      <c r="T50" s="41" t="str">
        <f aca="false">IF(OR(T$22="",$J50=""),"",IF(AND($J50&gt;=T$22,$J50&lt;EDATE(T$22,$C$11)),IF($E50="Complete","✔",IF($E50="Not Started","◇","◆")),""))</f>
        <v/>
      </c>
      <c r="U50" s="41" t="str">
        <f aca="false">IF(OR(U$22="",$J50=""),"",IF(AND($J50&gt;=U$22,$J50&lt;EDATE(U$22,$C$11)),IF($E50="Complete","✔",IF($E50="Not Started","◇","◆")),""))</f>
        <v/>
      </c>
      <c r="V50" s="41" t="str">
        <f aca="false">IF(OR(V$22="",$J50=""),"",IF(AND($J50&gt;=V$22,$J50&lt;EDATE(V$22,$C$11)),IF($E50="Complete","✔",IF($E50="Not Started","◇","◆")),""))</f>
        <v/>
      </c>
      <c r="W50" s="41" t="str">
        <f aca="false">IF(OR(W$22="",$J50=""),"",IF(AND($J50&gt;=W$22,$J50&lt;EDATE(W$22,$C$11)),IF($E50="Complete","✔",IF($E50="Not Started","◇","◆")),""))</f>
        <v/>
      </c>
      <c r="X50" s="41" t="str">
        <f aca="false">IF(OR(X$22="",$J50=""),"",IF(AND($J50&gt;=X$22,$J50&lt;EDATE(X$22,$C$11)),IF($E50="Complete","✔",IF($E50="Not Started","◇","◆")),""))</f>
        <v/>
      </c>
      <c r="Y50" s="41" t="str">
        <f aca="false">IF(OR(Y$22="",$J50=""),"",IF(AND($J50&gt;=Y$22,$J50&lt;EDATE(Y$22,$C$11)),IF($E50="Complete","✔",IF($E50="Not Started","◇","◆")),""))</f>
        <v/>
      </c>
      <c r="Z50" s="41" t="str">
        <f aca="false">IF(OR(Z$22="",$J50=""),"",IF(AND($J50&gt;=Z$22,$J50&lt;EDATE(Z$22,$C$11)),IF($E50="Complete","✔",IF($E50="Not Started","◇","◆")),""))</f>
        <v/>
      </c>
      <c r="AA50" s="41" t="str">
        <f aca="false">IF(OR(AA$22="",$J50=""),"",IF(AND($J50&gt;=AA$22,$J50&lt;EDATE(AA$22,$C$11)),IF($E50="Complete","✔",IF($E50="Not Started","◇","◆")),""))</f>
        <v/>
      </c>
      <c r="AB50" s="41" t="str">
        <f aca="false">IF(OR(AB$22="",$J50=""),"",IF(AND($J50&gt;=AB$22,$J50&lt;EDATE(AB$22,$C$11)),IF($E50="Complete","✔",IF($E50="Not Started","◇","◆")),""))</f>
        <v/>
      </c>
      <c r="AC50" s="41" t="str">
        <f aca="false">IF(OR(AC$22="",$J50=""),"",IF(AND($J50&gt;=AC$22,$J50&lt;EDATE(AC$22,$C$11)),IF($E50="Complete","✔",IF($E50="Not Started","◇","◆")),""))</f>
        <v/>
      </c>
      <c r="AD50" s="41" t="str">
        <f aca="false">IF(OR(AD$22="",$J50=""),"",IF(AND($J50&gt;=AD$22,$J50&lt;EDATE(AD$22,$C$11)),IF($E50="Complete","✔",IF($E50="Not Started","◇","◆")),""))</f>
        <v/>
      </c>
      <c r="AE50" s="41" t="str">
        <f aca="false">IF(OR(AE$22="",$J50=""),"",IF(AND($J50&gt;=AE$22,$J50&lt;EDATE(AE$22,$C$11)),IF($E50="Complete","✔",IF($E50="Not Started","◇","◆")),""))</f>
        <v/>
      </c>
      <c r="AF50" s="41" t="str">
        <f aca="false">IF(OR(AF$22="",$J50=""),"",IF(AND($J50&gt;=AF$22,$J50&lt;EDATE(AF$22,$C$11)),IF($E50="Complete","✔",IF($E50="Not Started","◇","◆")),""))</f>
        <v/>
      </c>
      <c r="AG50" s="41" t="str">
        <f aca="false">IF(OR(AG$22="",$J50=""),"",IF(AND($J50&gt;=AG$22,$J50&lt;EDATE(AG$22,$C$11)),IF($E50="Complete","✔",IF($E50="Not Started","◇","◆")),""))</f>
        <v/>
      </c>
      <c r="AH50" s="41" t="str">
        <f aca="false">IF(OR(AH$22="",$J50=""),"",IF(AND($J50&gt;=AH$22,$J50&lt;EDATE(AH$22,$C$11)),IF($E50="Complete","✔",IF($E50="Not Started","◇","◆")),""))</f>
        <v/>
      </c>
      <c r="AI50" s="41" t="str">
        <f aca="false">IF(OR(AI$22="",$J50=""),"",IF(AND($J50&gt;=AI$22,$J50&lt;EDATE(AI$22,$C$11)),IF($E50="Complete","✔",IF($E50="Not Started","◇","◆")),""))</f>
        <v/>
      </c>
      <c r="AJ50" s="41" t="str">
        <f aca="false">IF(OR(AJ$22="",$J50=""),"",IF(AND($J50&gt;=AJ$22,$J50&lt;EDATE(AJ$22,$C$11)),IF($E50="Complete","✔",IF($E50="Not Started","◇","◆")),""))</f>
        <v/>
      </c>
    </row>
    <row r="51" customFormat="false" ht="15.75" hidden="false" customHeight="true" outlineLevel="0" collapsed="false">
      <c r="A51" s="12" t="str">
        <f aca="false">IF($E51="","",IF(AND($E51&lt;&gt;"Complete",ISNUMBER(SEARCH("behind",$K51))),"!",IF($D51="Yes","★","")))</f>
        <v/>
      </c>
      <c r="B51" s="39"/>
      <c r="C51" s="39"/>
      <c r="D51" s="13"/>
      <c r="E51" s="12" t="str">
        <f aca="true">IF(AND($B51="",COUNTA($F51:$I51)=0),"",IF(COUNTA($F51:$I51)&gt;COUNT($F51:$I51),"Invalid date",IF(ISNUMBER($I51),"Complete",IF(AND(ISNUMBER($J51),$J51&lt;TODAY()),"Overdue",IF(AND(ISNUMBER($F51),$F51&lt;=TODAY()),"In Progress","Not Started")))))</f>
        <v/>
      </c>
      <c r="F51" s="40"/>
      <c r="G51" s="40"/>
      <c r="H51" s="40"/>
      <c r="I51" s="40"/>
      <c r="J51" s="14" t="str">
        <f aca="false">IF(ISNUMBER($I51),$I51,IF(ISNUMBER($H51),$H51,IF(ISNUMBER($G51),$G51,"")))</f>
        <v/>
      </c>
      <c r="K51" s="15" t="str">
        <f aca="false">IF(OR(NOT(ISNUMBER($J51)),NOT(ISNUMBER($G51))),"",IF($J51=$G51,"",ABS($J51-$G51)&amp;IF(ABS($J51-$G51)=1," day "," days ")&amp;IF($J51&gt;$G51,"behind","ahead")))</f>
        <v/>
      </c>
      <c r="M51" s="41" t="str">
        <f aca="false">IF(OR(M$22="",$J51=""),"",IF(AND($J51&gt;=M$22,$J51&lt;EDATE(M$22,$C$11)),IF($E51="Complete","✔",IF($E51="Not Started","◇","◆")),""))</f>
        <v/>
      </c>
      <c r="N51" s="41" t="str">
        <f aca="false">IF(OR(N$22="",$J51=""),"",IF(AND($J51&gt;=N$22,$J51&lt;EDATE(N$22,$C$11)),IF($E51="Complete","✔",IF($E51="Not Started","◇","◆")),""))</f>
        <v/>
      </c>
      <c r="O51" s="41" t="str">
        <f aca="false">IF(OR(O$22="",$J51=""),"",IF(AND($J51&gt;=O$22,$J51&lt;EDATE(O$22,$C$11)),IF($E51="Complete","✔",IF($E51="Not Started","◇","◆")),""))</f>
        <v/>
      </c>
      <c r="P51" s="41" t="str">
        <f aca="false">IF(OR(P$22="",$J51=""),"",IF(AND($J51&gt;=P$22,$J51&lt;EDATE(P$22,$C$11)),IF($E51="Complete","✔",IF($E51="Not Started","◇","◆")),""))</f>
        <v/>
      </c>
      <c r="Q51" s="41" t="str">
        <f aca="false">IF(OR(Q$22="",$J51=""),"",IF(AND($J51&gt;=Q$22,$J51&lt;EDATE(Q$22,$C$11)),IF($E51="Complete","✔",IF($E51="Not Started","◇","◆")),""))</f>
        <v/>
      </c>
      <c r="R51" s="41" t="str">
        <f aca="false">IF(OR(R$22="",$J51=""),"",IF(AND($J51&gt;=R$22,$J51&lt;EDATE(R$22,$C$11)),IF($E51="Complete","✔",IF($E51="Not Started","◇","◆")),""))</f>
        <v/>
      </c>
      <c r="S51" s="41" t="str">
        <f aca="false">IF(OR(S$22="",$J51=""),"",IF(AND($J51&gt;=S$22,$J51&lt;EDATE(S$22,$C$11)),IF($E51="Complete","✔",IF($E51="Not Started","◇","◆")),""))</f>
        <v/>
      </c>
      <c r="T51" s="41" t="str">
        <f aca="false">IF(OR(T$22="",$J51=""),"",IF(AND($J51&gt;=T$22,$J51&lt;EDATE(T$22,$C$11)),IF($E51="Complete","✔",IF($E51="Not Started","◇","◆")),""))</f>
        <v/>
      </c>
      <c r="U51" s="41" t="str">
        <f aca="false">IF(OR(U$22="",$J51=""),"",IF(AND($J51&gt;=U$22,$J51&lt;EDATE(U$22,$C$11)),IF($E51="Complete","✔",IF($E51="Not Started","◇","◆")),""))</f>
        <v/>
      </c>
      <c r="V51" s="41" t="str">
        <f aca="false">IF(OR(V$22="",$J51=""),"",IF(AND($J51&gt;=V$22,$J51&lt;EDATE(V$22,$C$11)),IF($E51="Complete","✔",IF($E51="Not Started","◇","◆")),""))</f>
        <v/>
      </c>
      <c r="W51" s="41" t="str">
        <f aca="false">IF(OR(W$22="",$J51=""),"",IF(AND($J51&gt;=W$22,$J51&lt;EDATE(W$22,$C$11)),IF($E51="Complete","✔",IF($E51="Not Started","◇","◆")),""))</f>
        <v/>
      </c>
      <c r="X51" s="41" t="str">
        <f aca="false">IF(OR(X$22="",$J51=""),"",IF(AND($J51&gt;=X$22,$J51&lt;EDATE(X$22,$C$11)),IF($E51="Complete","✔",IF($E51="Not Started","◇","◆")),""))</f>
        <v/>
      </c>
      <c r="Y51" s="41" t="str">
        <f aca="false">IF(OR(Y$22="",$J51=""),"",IF(AND($J51&gt;=Y$22,$J51&lt;EDATE(Y$22,$C$11)),IF($E51="Complete","✔",IF($E51="Not Started","◇","◆")),""))</f>
        <v/>
      </c>
      <c r="Z51" s="41" t="str">
        <f aca="false">IF(OR(Z$22="",$J51=""),"",IF(AND($J51&gt;=Z$22,$J51&lt;EDATE(Z$22,$C$11)),IF($E51="Complete","✔",IF($E51="Not Started","◇","◆")),""))</f>
        <v/>
      </c>
      <c r="AA51" s="41" t="str">
        <f aca="false">IF(OR(AA$22="",$J51=""),"",IF(AND($J51&gt;=AA$22,$J51&lt;EDATE(AA$22,$C$11)),IF($E51="Complete","✔",IF($E51="Not Started","◇","◆")),""))</f>
        <v/>
      </c>
      <c r="AB51" s="41" t="str">
        <f aca="false">IF(OR(AB$22="",$J51=""),"",IF(AND($J51&gt;=AB$22,$J51&lt;EDATE(AB$22,$C$11)),IF($E51="Complete","✔",IF($E51="Not Started","◇","◆")),""))</f>
        <v/>
      </c>
      <c r="AC51" s="41" t="str">
        <f aca="false">IF(OR(AC$22="",$J51=""),"",IF(AND($J51&gt;=AC$22,$J51&lt;EDATE(AC$22,$C$11)),IF($E51="Complete","✔",IF($E51="Not Started","◇","◆")),""))</f>
        <v/>
      </c>
      <c r="AD51" s="41" t="str">
        <f aca="false">IF(OR(AD$22="",$J51=""),"",IF(AND($J51&gt;=AD$22,$J51&lt;EDATE(AD$22,$C$11)),IF($E51="Complete","✔",IF($E51="Not Started","◇","◆")),""))</f>
        <v/>
      </c>
      <c r="AE51" s="41" t="str">
        <f aca="false">IF(OR(AE$22="",$J51=""),"",IF(AND($J51&gt;=AE$22,$J51&lt;EDATE(AE$22,$C$11)),IF($E51="Complete","✔",IF($E51="Not Started","◇","◆")),""))</f>
        <v/>
      </c>
      <c r="AF51" s="41" t="str">
        <f aca="false">IF(OR(AF$22="",$J51=""),"",IF(AND($J51&gt;=AF$22,$J51&lt;EDATE(AF$22,$C$11)),IF($E51="Complete","✔",IF($E51="Not Started","◇","◆")),""))</f>
        <v/>
      </c>
      <c r="AG51" s="41" t="str">
        <f aca="false">IF(OR(AG$22="",$J51=""),"",IF(AND($J51&gt;=AG$22,$J51&lt;EDATE(AG$22,$C$11)),IF($E51="Complete","✔",IF($E51="Not Started","◇","◆")),""))</f>
        <v/>
      </c>
      <c r="AH51" s="41" t="str">
        <f aca="false">IF(OR(AH$22="",$J51=""),"",IF(AND($J51&gt;=AH$22,$J51&lt;EDATE(AH$22,$C$11)),IF($E51="Complete","✔",IF($E51="Not Started","◇","◆")),""))</f>
        <v/>
      </c>
      <c r="AI51" s="41" t="str">
        <f aca="false">IF(OR(AI$22="",$J51=""),"",IF(AND($J51&gt;=AI$22,$J51&lt;EDATE(AI$22,$C$11)),IF($E51="Complete","✔",IF($E51="Not Started","◇","◆")),""))</f>
        <v/>
      </c>
      <c r="AJ51" s="41" t="str">
        <f aca="false">IF(OR(AJ$22="",$J51=""),"",IF(AND($J51&gt;=AJ$22,$J51&lt;EDATE(AJ$22,$C$11)),IF($E51="Complete","✔",IF($E51="Not Started","◇","◆")),""))</f>
        <v/>
      </c>
    </row>
    <row r="52" customFormat="false" ht="15.75" hidden="false" customHeight="true" outlineLevel="0" collapsed="false">
      <c r="A52" s="12" t="str">
        <f aca="false">IF($E52="","",IF(AND($E52&lt;&gt;"Complete",ISNUMBER(SEARCH("behind",$K52))),"!",IF($D52="Yes","★","")))</f>
        <v/>
      </c>
      <c r="B52" s="39"/>
      <c r="C52" s="39"/>
      <c r="D52" s="13"/>
      <c r="E52" s="12" t="str">
        <f aca="true">IF(AND($B52="",COUNTA($F52:$I52)=0),"",IF(COUNTA($F52:$I52)&gt;COUNT($F52:$I52),"Invalid date",IF(ISNUMBER($I52),"Complete",IF(AND(ISNUMBER($J52),$J52&lt;TODAY()),"Overdue",IF(AND(ISNUMBER($F52),$F52&lt;=TODAY()),"In Progress","Not Started")))))</f>
        <v/>
      </c>
      <c r="F52" s="40"/>
      <c r="G52" s="40"/>
      <c r="H52" s="40"/>
      <c r="I52" s="40"/>
      <c r="J52" s="14" t="str">
        <f aca="false">IF(ISNUMBER($I52),$I52,IF(ISNUMBER($H52),$H52,IF(ISNUMBER($G52),$G52,"")))</f>
        <v/>
      </c>
      <c r="K52" s="15" t="str">
        <f aca="false">IF(OR(NOT(ISNUMBER($J52)),NOT(ISNUMBER($G52))),"",IF($J52=$G52,"",ABS($J52-$G52)&amp;IF(ABS($J52-$G52)=1," day "," days ")&amp;IF($J52&gt;$G52,"behind","ahead")))</f>
        <v/>
      </c>
      <c r="M52" s="41" t="str">
        <f aca="false">IF(OR(M$22="",$J52=""),"",IF(AND($J52&gt;=M$22,$J52&lt;EDATE(M$22,$C$11)),IF($E52="Complete","✔",IF($E52="Not Started","◇","◆")),""))</f>
        <v/>
      </c>
      <c r="N52" s="41" t="str">
        <f aca="false">IF(OR(N$22="",$J52=""),"",IF(AND($J52&gt;=N$22,$J52&lt;EDATE(N$22,$C$11)),IF($E52="Complete","✔",IF($E52="Not Started","◇","◆")),""))</f>
        <v/>
      </c>
      <c r="O52" s="41" t="str">
        <f aca="false">IF(OR(O$22="",$J52=""),"",IF(AND($J52&gt;=O$22,$J52&lt;EDATE(O$22,$C$11)),IF($E52="Complete","✔",IF($E52="Not Started","◇","◆")),""))</f>
        <v/>
      </c>
      <c r="P52" s="41" t="str">
        <f aca="false">IF(OR(P$22="",$J52=""),"",IF(AND($J52&gt;=P$22,$J52&lt;EDATE(P$22,$C$11)),IF($E52="Complete","✔",IF($E52="Not Started","◇","◆")),""))</f>
        <v/>
      </c>
      <c r="Q52" s="41" t="str">
        <f aca="false">IF(OR(Q$22="",$J52=""),"",IF(AND($J52&gt;=Q$22,$J52&lt;EDATE(Q$22,$C$11)),IF($E52="Complete","✔",IF($E52="Not Started","◇","◆")),""))</f>
        <v/>
      </c>
      <c r="R52" s="41" t="str">
        <f aca="false">IF(OR(R$22="",$J52=""),"",IF(AND($J52&gt;=R$22,$J52&lt;EDATE(R$22,$C$11)),IF($E52="Complete","✔",IF($E52="Not Started","◇","◆")),""))</f>
        <v/>
      </c>
      <c r="S52" s="41" t="str">
        <f aca="false">IF(OR(S$22="",$J52=""),"",IF(AND($J52&gt;=S$22,$J52&lt;EDATE(S$22,$C$11)),IF($E52="Complete","✔",IF($E52="Not Started","◇","◆")),""))</f>
        <v/>
      </c>
      <c r="T52" s="41" t="str">
        <f aca="false">IF(OR(T$22="",$J52=""),"",IF(AND($J52&gt;=T$22,$J52&lt;EDATE(T$22,$C$11)),IF($E52="Complete","✔",IF($E52="Not Started","◇","◆")),""))</f>
        <v/>
      </c>
      <c r="U52" s="41" t="str">
        <f aca="false">IF(OR(U$22="",$J52=""),"",IF(AND($J52&gt;=U$22,$J52&lt;EDATE(U$22,$C$11)),IF($E52="Complete","✔",IF($E52="Not Started","◇","◆")),""))</f>
        <v/>
      </c>
      <c r="V52" s="41" t="str">
        <f aca="false">IF(OR(V$22="",$J52=""),"",IF(AND($J52&gt;=V$22,$J52&lt;EDATE(V$22,$C$11)),IF($E52="Complete","✔",IF($E52="Not Started","◇","◆")),""))</f>
        <v/>
      </c>
      <c r="W52" s="41" t="str">
        <f aca="false">IF(OR(W$22="",$J52=""),"",IF(AND($J52&gt;=W$22,$J52&lt;EDATE(W$22,$C$11)),IF($E52="Complete","✔",IF($E52="Not Started","◇","◆")),""))</f>
        <v/>
      </c>
      <c r="X52" s="41" t="str">
        <f aca="false">IF(OR(X$22="",$J52=""),"",IF(AND($J52&gt;=X$22,$J52&lt;EDATE(X$22,$C$11)),IF($E52="Complete","✔",IF($E52="Not Started","◇","◆")),""))</f>
        <v/>
      </c>
      <c r="Y52" s="41" t="str">
        <f aca="false">IF(OR(Y$22="",$J52=""),"",IF(AND($J52&gt;=Y$22,$J52&lt;EDATE(Y$22,$C$11)),IF($E52="Complete","✔",IF($E52="Not Started","◇","◆")),""))</f>
        <v/>
      </c>
      <c r="Z52" s="41" t="str">
        <f aca="false">IF(OR(Z$22="",$J52=""),"",IF(AND($J52&gt;=Z$22,$J52&lt;EDATE(Z$22,$C$11)),IF($E52="Complete","✔",IF($E52="Not Started","◇","◆")),""))</f>
        <v/>
      </c>
      <c r="AA52" s="41" t="str">
        <f aca="false">IF(OR(AA$22="",$J52=""),"",IF(AND($J52&gt;=AA$22,$J52&lt;EDATE(AA$22,$C$11)),IF($E52="Complete","✔",IF($E52="Not Started","◇","◆")),""))</f>
        <v/>
      </c>
      <c r="AB52" s="41" t="str">
        <f aca="false">IF(OR(AB$22="",$J52=""),"",IF(AND($J52&gt;=AB$22,$J52&lt;EDATE(AB$22,$C$11)),IF($E52="Complete","✔",IF($E52="Not Started","◇","◆")),""))</f>
        <v/>
      </c>
      <c r="AC52" s="41" t="str">
        <f aca="false">IF(OR(AC$22="",$J52=""),"",IF(AND($J52&gt;=AC$22,$J52&lt;EDATE(AC$22,$C$11)),IF($E52="Complete","✔",IF($E52="Not Started","◇","◆")),""))</f>
        <v/>
      </c>
      <c r="AD52" s="41" t="str">
        <f aca="false">IF(OR(AD$22="",$J52=""),"",IF(AND($J52&gt;=AD$22,$J52&lt;EDATE(AD$22,$C$11)),IF($E52="Complete","✔",IF($E52="Not Started","◇","◆")),""))</f>
        <v/>
      </c>
      <c r="AE52" s="41" t="str">
        <f aca="false">IF(OR(AE$22="",$J52=""),"",IF(AND($J52&gt;=AE$22,$J52&lt;EDATE(AE$22,$C$11)),IF($E52="Complete","✔",IF($E52="Not Started","◇","◆")),""))</f>
        <v/>
      </c>
      <c r="AF52" s="41" t="str">
        <f aca="false">IF(OR(AF$22="",$J52=""),"",IF(AND($J52&gt;=AF$22,$J52&lt;EDATE(AF$22,$C$11)),IF($E52="Complete","✔",IF($E52="Not Started","◇","◆")),""))</f>
        <v/>
      </c>
      <c r="AG52" s="41" t="str">
        <f aca="false">IF(OR(AG$22="",$J52=""),"",IF(AND($J52&gt;=AG$22,$J52&lt;EDATE(AG$22,$C$11)),IF($E52="Complete","✔",IF($E52="Not Started","◇","◆")),""))</f>
        <v/>
      </c>
      <c r="AH52" s="41" t="str">
        <f aca="false">IF(OR(AH$22="",$J52=""),"",IF(AND($J52&gt;=AH$22,$J52&lt;EDATE(AH$22,$C$11)),IF($E52="Complete","✔",IF($E52="Not Started","◇","◆")),""))</f>
        <v/>
      </c>
      <c r="AI52" s="41" t="str">
        <f aca="false">IF(OR(AI$22="",$J52=""),"",IF(AND($J52&gt;=AI$22,$J52&lt;EDATE(AI$22,$C$11)),IF($E52="Complete","✔",IF($E52="Not Started","◇","◆")),""))</f>
        <v/>
      </c>
      <c r="AJ52" s="41" t="str">
        <f aca="false">IF(OR(AJ$22="",$J52=""),"",IF(AND($J52&gt;=AJ$22,$J52&lt;EDATE(AJ$22,$C$11)),IF($E52="Complete","✔",IF($E52="Not Started","◇","◆")),""))</f>
        <v/>
      </c>
    </row>
    <row r="54" customFormat="false" ht="15.75" hidden="false" customHeight="true" outlineLevel="0" collapsed="false">
      <c r="A54" s="18" t="s">
        <v>26</v>
      </c>
    </row>
  </sheetData>
  <sheetProtection sheet="true" formatCells="false" formatColumns="false" formatRows="false" insertColumns="false" insertRows="false" deleteColumns="false" deleteRows="false" sort="false" autoFilter="false"/>
  <mergeCells count="25">
    <mergeCell ref="A5:B5"/>
    <mergeCell ref="C5:E5"/>
    <mergeCell ref="F5:G5"/>
    <mergeCell ref="H5:K5"/>
    <mergeCell ref="M5:S5"/>
    <mergeCell ref="T5:X5"/>
    <mergeCell ref="A6:B6"/>
    <mergeCell ref="C6:E6"/>
    <mergeCell ref="F6:G6"/>
    <mergeCell ref="H6:K6"/>
    <mergeCell ref="M6:S6"/>
    <mergeCell ref="T6:X6"/>
    <mergeCell ref="A7:B7"/>
    <mergeCell ref="C7:E7"/>
    <mergeCell ref="F7:G7"/>
    <mergeCell ref="H7:K7"/>
    <mergeCell ref="M7:S7"/>
    <mergeCell ref="T7:X7"/>
    <mergeCell ref="A8:B8"/>
    <mergeCell ref="C8:E8"/>
    <mergeCell ref="F8:G8"/>
    <mergeCell ref="H8:K8"/>
    <mergeCell ref="M8:S8"/>
    <mergeCell ref="T8:X8"/>
    <mergeCell ref="A11:B11"/>
  </mergeCells>
  <conditionalFormatting sqref="C6">
    <cfRule type="expression" priority="2" aboveAverage="0" equalAverage="0" bottom="0" percent="0" rank="0" text="" dxfId="6">
      <formula>$C$6&lt;&gt;""</formula>
    </cfRule>
  </conditionalFormatting>
  <conditionalFormatting sqref="H6">
    <cfRule type="expression" priority="3" aboveAverage="0" equalAverage="0" bottom="0" percent="0" rank="0" text="" dxfId="7">
      <formula>ISNUMBER(SEARCH("behind",$H$6))</formula>
    </cfRule>
    <cfRule type="expression" priority="4" aboveAverage="0" equalAverage="0" bottom="0" percent="0" rank="0" text="" dxfId="8">
      <formula>ISNUMBER(SEARCH("ahead",$H$6))</formula>
    </cfRule>
  </conditionalFormatting>
  <conditionalFormatting sqref="H8">
    <cfRule type="expression" priority="5" aboveAverage="0" equalAverage="0" bottom="0" percent="0" rank="0" text="" dxfId="4">
      <formula>$H$8&lt;&gt;""</formula>
    </cfRule>
  </conditionalFormatting>
  <conditionalFormatting sqref="T5">
    <cfRule type="expression" priority="6" aboveAverage="0" equalAverage="0" bottom="0" percent="0" rank="0" text="" dxfId="1">
      <formula>$T$5&lt;&gt;""</formula>
    </cfRule>
  </conditionalFormatting>
  <conditionalFormatting sqref="T6">
    <cfRule type="expression" priority="7" aboveAverage="0" equalAverage="0" bottom="0" percent="0" rank="0" text="" dxfId="6">
      <formula>$T$6&lt;&gt;""</formula>
    </cfRule>
  </conditionalFormatting>
  <conditionalFormatting sqref="T7">
    <cfRule type="expression" priority="8" aboveAverage="0" equalAverage="0" bottom="0" percent="0" rank="0" text="" dxfId="4">
      <formula>$T$7&lt;&gt;""</formula>
    </cfRule>
  </conditionalFormatting>
  <conditionalFormatting sqref="M12:AJ12">
    <cfRule type="expression" priority="9" aboveAverage="0" equalAverage="0" bottom="0" percent="0" rank="0" text="" dxfId="9">
      <formula>AND(M$12&lt;&gt;"",TODAY()&gt;=M$12,TODAY()&lt;EDATE(M$12,$C$11))</formula>
    </cfRule>
  </conditionalFormatting>
  <conditionalFormatting sqref="M13:AJ13">
    <cfRule type="expression" priority="10" aboveAverage="0" equalAverage="0" bottom="0" percent="0" rank="0" text="" dxfId="10">
      <formula>AND(M$12&lt;&gt;"",ISNUMBER($F13),ISNUMBER($H13),M$12&lt;=$H13,EDATE(M$12,$C$11)&gt;$F13)</formula>
    </cfRule>
  </conditionalFormatting>
  <conditionalFormatting sqref="M14:AJ14">
    <cfRule type="expression" priority="11" aboveAverage="0" equalAverage="0" bottom="0" percent="0" rank="0" text="" dxfId="11">
      <formula>AND(M$12&lt;&gt;"",ISNUMBER($F14),ISNUMBER($H14),M$12&lt;=$H14,EDATE(M$12,$C$11)&gt;$F14)</formula>
    </cfRule>
  </conditionalFormatting>
  <conditionalFormatting sqref="M15:AJ15">
    <cfRule type="expression" priority="12" aboveAverage="0" equalAverage="0" bottom="0" percent="0" rank="0" text="" dxfId="12">
      <formula>AND(M$12&lt;&gt;"",ISNUMBER($F15),ISNUMBER($H15),M$12&lt;=$H15,EDATE(M$12,$C$11)&gt;$F15)</formula>
    </cfRule>
  </conditionalFormatting>
  <conditionalFormatting sqref="M16:AJ16">
    <cfRule type="expression" priority="13" aboveAverage="0" equalAverage="0" bottom="0" percent="0" rank="0" text="" dxfId="13">
      <formula>AND(M$12&lt;&gt;"",ISNUMBER($F16),ISNUMBER($H16),M$12&lt;=$H16,EDATE(M$12,$C$11)&gt;$F16)</formula>
    </cfRule>
  </conditionalFormatting>
  <conditionalFormatting sqref="M17:AJ17">
    <cfRule type="expression" priority="14" aboveAverage="0" equalAverage="0" bottom="0" percent="0" rank="0" text="" dxfId="14">
      <formula>AND(M$12&lt;&gt;"",ISNUMBER($F17),ISNUMBER($H17),M$12&lt;=$H17,EDATE(M$12,$C$11)&gt;$F17)</formula>
    </cfRule>
  </conditionalFormatting>
  <conditionalFormatting sqref="C13:C17">
    <cfRule type="expression" priority="15" aboveAverage="0" equalAverage="0" bottom="0" percent="0" rank="0" text="" dxfId="1">
      <formula>$C13="Complete"</formula>
    </cfRule>
    <cfRule type="expression" priority="16" aboveAverage="0" equalAverage="0" bottom="0" percent="0" rank="0" text="" dxfId="6">
      <formula>$C13="In Progress"</formula>
    </cfRule>
    <cfRule type="expression" priority="17" aboveAverage="0" equalAverage="0" bottom="0" percent="0" rank="0" text="" dxfId="3">
      <formula>$C13="Not Started"</formula>
    </cfRule>
  </conditionalFormatting>
  <conditionalFormatting sqref="K13:K17">
    <cfRule type="expression" priority="18" aboveAverage="0" equalAverage="0" bottom="0" percent="0" rank="0" text="" dxfId="7">
      <formula>ISNUMBER(SEARCH("behind",$K13))</formula>
    </cfRule>
    <cfRule type="expression" priority="19" aboveAverage="0" equalAverage="0" bottom="0" percent="0" rank="0" text="" dxfId="8">
      <formula>ISNUMBER(SEARCH("ahead",$K13))</formula>
    </cfRule>
  </conditionalFormatting>
  <conditionalFormatting sqref="M22:AJ22">
    <cfRule type="expression" priority="20" aboveAverage="0" equalAverage="0" bottom="0" percent="0" rank="0" text="" dxfId="9">
      <formula>AND(M$22&lt;&gt;"",TODAY()&gt;=M$22,TODAY()&lt;EDATE(M$22,$C$11))</formula>
    </cfRule>
  </conditionalFormatting>
  <conditionalFormatting sqref="M23:AJ52">
    <cfRule type="expression" priority="21" aboveAverage="0" equalAverage="0" bottom="0" percent="0" rank="0" text="" dxfId="8">
      <formula>$E23="Complete"</formula>
    </cfRule>
    <cfRule type="expression" priority="22" aboveAverage="0" equalAverage="0" bottom="0" percent="0" rank="0" text="" dxfId="15">
      <formula>$E23="In Progress"</formula>
    </cfRule>
    <cfRule type="expression" priority="23" aboveAverage="0" equalAverage="0" bottom="0" percent="0" rank="0" text="" dxfId="7">
      <formula>$E23="Overdue"</formula>
    </cfRule>
  </conditionalFormatting>
  <conditionalFormatting sqref="E23:E52">
    <cfRule type="expression" priority="24" aboveAverage="0" equalAverage="0" bottom="0" percent="0" rank="0" text="" dxfId="1">
      <formula>$E23="Complete"</formula>
    </cfRule>
    <cfRule type="expression" priority="25" aboveAverage="0" equalAverage="0" bottom="0" percent="0" rank="0" text="" dxfId="6">
      <formula>$E23="In Progress"</formula>
    </cfRule>
    <cfRule type="expression" priority="26" aboveAverage="0" equalAverage="0" bottom="0" percent="0" rank="0" text="" dxfId="4">
      <formula>$E23="Overdue"</formula>
    </cfRule>
    <cfRule type="expression" priority="27" aboveAverage="0" equalAverage="0" bottom="0" percent="0" rank="0" text="" dxfId="3">
      <formula>$E23="Not Started"</formula>
    </cfRule>
    <cfRule type="expression" priority="28" aboveAverage="0" equalAverage="0" bottom="0" percent="0" rank="0" text="" dxfId="2">
      <formula>$E23="Invalid date"</formula>
    </cfRule>
  </conditionalFormatting>
  <conditionalFormatting sqref="K23:K52">
    <cfRule type="expression" priority="29" aboveAverage="0" equalAverage="0" bottom="0" percent="0" rank="0" text="" dxfId="7">
      <formula>ISNUMBER(SEARCH("behind",$K23))</formula>
    </cfRule>
    <cfRule type="expression" priority="30" aboveAverage="0" equalAverage="0" bottom="0" percent="0" rank="0" text="" dxfId="8">
      <formula>ISNUMBER(SEARCH("ahead",$K23))</formula>
    </cfRule>
  </conditionalFormatting>
  <conditionalFormatting sqref="A23:A52">
    <cfRule type="expression" priority="31" aboveAverage="0" equalAverage="0" bottom="0" percent="0" rank="0" text="" dxfId="7">
      <formula>$A23="!"</formula>
    </cfRule>
    <cfRule type="expression" priority="32" aboveAverage="0" equalAverage="0" bottom="0" percent="0" rank="0" text="" dxfId="16">
      <formula>$A23="★"</formula>
    </cfRule>
  </conditionalFormatting>
  <dataValidations count="3">
    <dataValidation allowBlank="true" errorStyle="stop" operator="between" prompt="Pick the stage this activity belongs to" promptTitle="Stage" showDropDown="false" showErrorMessage="false" showInputMessage="true" sqref="C23:C52" type="list">
      <formula1>'Stage Definitions'!$B$6:$B$10</formula1>
      <formula2>0</formula2>
    </dataValidation>
    <dataValidation allowBlank="true" errorStyle="stop" operator="between" prompt="Yes for a key milestone; leave blank otherwise" promptTitle="Key Milestone" showDropDown="false" showErrorMessage="false" showInputMessage="true" sqref="D23:D52" type="list">
      <formula1>"Yes"</formula1>
      <formula2>0</formula2>
    </dataValidation>
    <dataValidation allowBlank="true" errorStyle="stop" operator="between" prompt="DD/MM/YYYY" promptTitle="Date" showDropDown="false" showErrorMessage="false" showInputMessage="true" sqref="F23:I52" type="custom">
      <formula1>1</formula1>
      <formula2>0</formula2>
    </dataValidation>
  </dataValidations>
  <hyperlinks>
    <hyperlink ref="A54" r:id="rId1" display="Visit mastt.com"/>
  </hyperlinks>
  <printOptions headings="false" gridLines="false" gridLinesSet="true" horizontalCentered="false" verticalCentered="false"/>
  <pageMargins left="0.4" right="0.4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4"/>
    <col collapsed="false" customWidth="true" hidden="false" outlineLevel="0" max="3" min="3" style="0" width="30"/>
    <col collapsed="false" customWidth="true" hidden="false" outlineLevel="0" max="4" min="4" style="0" width="46"/>
    <col collapsed="false" customWidth="true" hidden="false" outlineLevel="0" max="5" min="5" style="0" width="40"/>
    <col collapsed="false" customWidth="true" hidden="false" outlineLevel="0" max="6" min="6" style="0" width="30"/>
  </cols>
  <sheetData>
    <row r="1" customFormat="false" ht="25.5" hidden="false" customHeight="true" outlineLevel="0" collapsed="false">
      <c r="A1" s="1" t="s">
        <v>77</v>
      </c>
    </row>
    <row r="4" customFormat="false" ht="21.75" hidden="false" customHeight="true" outlineLevel="0" collapsed="false">
      <c r="A4" s="3" t="s">
        <v>78</v>
      </c>
      <c r="B4" s="4"/>
      <c r="C4" s="4"/>
      <c r="D4" s="4"/>
      <c r="E4" s="4"/>
      <c r="F4" s="4"/>
    </row>
    <row r="5" customFormat="false" ht="30" hidden="false" customHeight="true" outlineLevel="0" collapsed="false">
      <c r="A5" s="11" t="s">
        <v>13</v>
      </c>
      <c r="B5" s="11" t="s">
        <v>11</v>
      </c>
      <c r="C5" s="11" t="s">
        <v>15</v>
      </c>
      <c r="D5" s="11" t="s">
        <v>79</v>
      </c>
      <c r="E5" s="11" t="s">
        <v>80</v>
      </c>
      <c r="F5" s="11" t="s">
        <v>81</v>
      </c>
    </row>
    <row r="6" customFormat="false" ht="30" hidden="false" customHeight="true" outlineLevel="0" collapsed="false">
      <c r="A6" s="12" t="n">
        <v>1</v>
      </c>
      <c r="B6" s="39" t="s">
        <v>67</v>
      </c>
      <c r="C6" s="39" t="s">
        <v>66</v>
      </c>
      <c r="D6" s="39" t="s">
        <v>82</v>
      </c>
      <c r="E6" s="39" t="s">
        <v>83</v>
      </c>
      <c r="F6" s="39"/>
    </row>
    <row r="7" customFormat="false" ht="30" hidden="false" customHeight="true" outlineLevel="0" collapsed="false">
      <c r="A7" s="12" t="n">
        <v>2</v>
      </c>
      <c r="B7" s="39" t="s">
        <v>70</v>
      </c>
      <c r="C7" s="39" t="s">
        <v>69</v>
      </c>
      <c r="D7" s="39" t="s">
        <v>84</v>
      </c>
      <c r="E7" s="39" t="s">
        <v>85</v>
      </c>
      <c r="F7" s="39"/>
    </row>
    <row r="8" customFormat="false" ht="30" hidden="false" customHeight="true" outlineLevel="0" collapsed="false">
      <c r="A8" s="12" t="n">
        <v>3</v>
      </c>
      <c r="B8" s="39" t="s">
        <v>72</v>
      </c>
      <c r="C8" s="39" t="s">
        <v>71</v>
      </c>
      <c r="D8" s="39" t="s">
        <v>86</v>
      </c>
      <c r="E8" s="39" t="s">
        <v>87</v>
      </c>
      <c r="F8" s="39"/>
    </row>
    <row r="9" customFormat="false" ht="30" hidden="false" customHeight="true" outlineLevel="0" collapsed="false">
      <c r="A9" s="12" t="n">
        <v>4</v>
      </c>
      <c r="B9" s="39" t="s">
        <v>74</v>
      </c>
      <c r="C9" s="39" t="s">
        <v>73</v>
      </c>
      <c r="D9" s="39" t="s">
        <v>88</v>
      </c>
      <c r="E9" s="39" t="s">
        <v>89</v>
      </c>
      <c r="F9" s="39"/>
    </row>
    <row r="10" customFormat="false" ht="30" hidden="false" customHeight="true" outlineLevel="0" collapsed="false">
      <c r="A10" s="12" t="n">
        <v>5</v>
      </c>
      <c r="B10" s="39" t="s">
        <v>76</v>
      </c>
      <c r="C10" s="39" t="s">
        <v>75</v>
      </c>
      <c r="D10" s="39" t="s">
        <v>90</v>
      </c>
      <c r="E10" s="39" t="s">
        <v>91</v>
      </c>
      <c r="F10" s="39"/>
    </row>
    <row r="12" customFormat="false" ht="21.75" hidden="false" customHeight="true" outlineLevel="0" collapsed="false">
      <c r="A12" s="3" t="s">
        <v>92</v>
      </c>
      <c r="B12" s="4"/>
      <c r="C12" s="4"/>
      <c r="D12" s="4"/>
      <c r="E12" s="4"/>
      <c r="F12" s="4"/>
    </row>
    <row r="13" customFormat="false" ht="30" hidden="false" customHeight="true" outlineLevel="0" collapsed="false">
      <c r="A13" s="11" t="s">
        <v>43</v>
      </c>
      <c r="B13" s="11" t="s">
        <v>93</v>
      </c>
      <c r="C13" s="11" t="s">
        <v>94</v>
      </c>
      <c r="D13" s="11" t="s">
        <v>95</v>
      </c>
      <c r="E13" s="11"/>
      <c r="F13" s="11"/>
    </row>
    <row r="14" customFormat="false" ht="21.75" hidden="false" customHeight="true" outlineLevel="0" collapsed="false">
      <c r="A14" s="15" t="n">
        <v>1</v>
      </c>
      <c r="B14" s="17" t="s">
        <v>96</v>
      </c>
      <c r="C14" s="13" t="n">
        <v>75</v>
      </c>
      <c r="D14" s="10" t="s">
        <v>97</v>
      </c>
      <c r="E14" s="10"/>
      <c r="F14" s="10"/>
    </row>
    <row r="15" customFormat="false" ht="21.75" hidden="false" customHeight="true" outlineLevel="0" collapsed="false">
      <c r="A15" s="15" t="n">
        <v>2</v>
      </c>
      <c r="B15" s="17" t="s">
        <v>98</v>
      </c>
      <c r="C15" s="13" t="n">
        <v>60</v>
      </c>
      <c r="D15" s="10" t="s">
        <v>99</v>
      </c>
      <c r="E15" s="10"/>
      <c r="F15" s="10"/>
    </row>
    <row r="16" customFormat="false" ht="21.75" hidden="false" customHeight="true" outlineLevel="0" collapsed="false">
      <c r="A16" s="15" t="n">
        <v>3</v>
      </c>
      <c r="B16" s="17" t="s">
        <v>100</v>
      </c>
      <c r="C16" s="13" t="n">
        <v>40</v>
      </c>
      <c r="D16" s="10" t="s">
        <v>101</v>
      </c>
      <c r="E16" s="10"/>
      <c r="F16" s="10"/>
    </row>
    <row r="17" customFormat="false" ht="21.75" hidden="false" customHeight="true" outlineLevel="0" collapsed="false">
      <c r="A17" s="15" t="n">
        <v>4</v>
      </c>
      <c r="B17" s="17" t="s">
        <v>102</v>
      </c>
      <c r="C17" s="15" t="s">
        <v>103</v>
      </c>
      <c r="D17" s="10" t="s">
        <v>104</v>
      </c>
      <c r="E17" s="10"/>
      <c r="F17" s="10"/>
    </row>
    <row r="19" customFormat="false" ht="21.75" hidden="false" customHeight="true" outlineLevel="0" collapsed="false">
      <c r="A19" s="3" t="s">
        <v>105</v>
      </c>
      <c r="B19" s="4"/>
      <c r="C19" s="4"/>
      <c r="D19" s="4"/>
      <c r="E19" s="4"/>
      <c r="F19" s="4"/>
    </row>
    <row r="20" customFormat="false" ht="30" hidden="false" customHeight="true" outlineLevel="0" collapsed="false">
      <c r="A20" s="11" t="s">
        <v>106</v>
      </c>
      <c r="B20" s="11" t="s">
        <v>95</v>
      </c>
      <c r="C20" s="11"/>
      <c r="D20" s="11"/>
      <c r="E20" s="11"/>
      <c r="F20" s="11"/>
    </row>
    <row r="21" customFormat="false" ht="19.5" hidden="false" customHeight="true" outlineLevel="0" collapsed="false">
      <c r="A21" s="12" t="n">
        <v>0</v>
      </c>
      <c r="B21" s="6" t="s">
        <v>107</v>
      </c>
      <c r="C21" s="6"/>
      <c r="D21" s="6"/>
      <c r="E21" s="6"/>
      <c r="F21" s="6"/>
    </row>
    <row r="22" customFormat="false" ht="19.5" hidden="false" customHeight="true" outlineLevel="0" collapsed="false">
      <c r="A22" s="12" t="n">
        <v>3</v>
      </c>
      <c r="B22" s="6" t="s">
        <v>108</v>
      </c>
      <c r="C22" s="6"/>
      <c r="D22" s="6"/>
      <c r="E22" s="6"/>
      <c r="F22" s="6"/>
    </row>
    <row r="23" customFormat="false" ht="19.5" hidden="false" customHeight="true" outlineLevel="0" collapsed="false">
      <c r="A23" s="12" t="n">
        <v>5</v>
      </c>
      <c r="B23" s="6" t="s">
        <v>109</v>
      </c>
      <c r="C23" s="6"/>
      <c r="D23" s="6"/>
      <c r="E23" s="6"/>
      <c r="F23" s="6"/>
    </row>
    <row r="24" customFormat="false" ht="19.5" hidden="false" customHeight="true" outlineLevel="0" collapsed="false">
      <c r="A24" s="12" t="n">
        <v>8</v>
      </c>
      <c r="B24" s="6" t="s">
        <v>110</v>
      </c>
      <c r="C24" s="6"/>
      <c r="D24" s="6"/>
      <c r="E24" s="6"/>
      <c r="F24" s="6"/>
    </row>
    <row r="25" customFormat="false" ht="19.5" hidden="false" customHeight="true" outlineLevel="0" collapsed="false">
      <c r="A25" s="12" t="n">
        <v>10</v>
      </c>
      <c r="B25" s="6" t="s">
        <v>111</v>
      </c>
      <c r="C25" s="6"/>
      <c r="D25" s="6"/>
      <c r="E25" s="6"/>
      <c r="F25" s="6"/>
    </row>
    <row r="27" customFormat="false" ht="21.75" hidden="false" customHeight="true" outlineLevel="0" collapsed="false">
      <c r="A27" s="3" t="s">
        <v>112</v>
      </c>
      <c r="B27" s="4"/>
      <c r="C27" s="4"/>
      <c r="D27" s="4"/>
      <c r="E27" s="4"/>
      <c r="F27" s="4"/>
    </row>
    <row r="28" customFormat="false" ht="30" hidden="false" customHeight="true" outlineLevel="0" collapsed="false">
      <c r="A28" s="11" t="s">
        <v>113</v>
      </c>
      <c r="B28" s="11" t="s">
        <v>95</v>
      </c>
      <c r="C28" s="11"/>
      <c r="D28" s="11"/>
      <c r="E28" s="11"/>
      <c r="F28" s="11"/>
    </row>
    <row r="29" customFormat="false" ht="19.5" hidden="false" customHeight="true" outlineLevel="0" collapsed="false">
      <c r="A29" s="12" t="n">
        <v>1</v>
      </c>
      <c r="B29" s="6" t="s">
        <v>114</v>
      </c>
      <c r="C29" s="6"/>
      <c r="D29" s="6"/>
      <c r="E29" s="6"/>
      <c r="F29" s="6"/>
    </row>
    <row r="30" customFormat="false" ht="19.5" hidden="false" customHeight="true" outlineLevel="0" collapsed="false">
      <c r="A30" s="12" t="n">
        <v>3</v>
      </c>
      <c r="B30" s="6" t="s">
        <v>115</v>
      </c>
      <c r="C30" s="6"/>
      <c r="D30" s="6"/>
      <c r="E30" s="6"/>
      <c r="F30" s="6"/>
    </row>
    <row r="31" customFormat="false" ht="19.5" hidden="false" customHeight="true" outlineLevel="0" collapsed="false">
      <c r="A31" s="12" t="n">
        <v>5</v>
      </c>
      <c r="B31" s="6" t="s">
        <v>116</v>
      </c>
      <c r="C31" s="6"/>
      <c r="D31" s="6"/>
      <c r="E31" s="6"/>
      <c r="F31" s="6"/>
    </row>
    <row r="33" customFormat="false" ht="15.75" hidden="false" customHeight="true" outlineLevel="0" collapsed="false">
      <c r="A33" s="18" t="s">
        <v>26</v>
      </c>
    </row>
  </sheetData>
  <sheetProtection sheet="true" formatCells="false" formatColumns="false" formatRows="false" insertColumns="false" insertRows="false" deleteColumns="false" deleteRows="false" sort="false" autoFilter="false"/>
  <mergeCells count="15">
    <mergeCell ref="D13:F13"/>
    <mergeCell ref="D14:F14"/>
    <mergeCell ref="D15:F15"/>
    <mergeCell ref="D16:F16"/>
    <mergeCell ref="D17:F17"/>
    <mergeCell ref="B20:F20"/>
    <mergeCell ref="B21:F21"/>
    <mergeCell ref="B22:F22"/>
    <mergeCell ref="B23:F23"/>
    <mergeCell ref="B24:F24"/>
    <mergeCell ref="B25:F25"/>
    <mergeCell ref="B28:F28"/>
    <mergeCell ref="B29:F29"/>
    <mergeCell ref="B30:F30"/>
    <mergeCell ref="B31:F31"/>
  </mergeCells>
  <conditionalFormatting sqref="B14:B17">
    <cfRule type="expression" priority="2" aboveAverage="0" equalAverage="0" bottom="0" percent="0" rank="0" text="" dxfId="1">
      <formula>$B14="Go"</formula>
    </cfRule>
    <cfRule type="expression" priority="3" aboveAverage="0" equalAverage="0" bottom="0" percent="0" rank="0" text="" dxfId="2">
      <formula>$B14="Conditional Go"</formula>
    </cfRule>
    <cfRule type="expression" priority="4" aboveAverage="0" equalAverage="0" bottom="0" percent="0" rank="0" text="" dxfId="2">
      <formula>$B14="Hold"</formula>
    </cfRule>
    <cfRule type="expression" priority="5" aboveAverage="0" equalAverage="0" bottom="0" percent="0" rank="0" text="" dxfId="4">
      <formula>$B14="Recycle or Kill"</formula>
    </cfRule>
  </conditionalFormatting>
  <dataValidations count="3">
    <dataValidation allowBlank="true" errorStyle="stop" operator="between" prompt="Indicative alignment to the Victorian Gateway Review Process. Replace with your jurisdiction's framework, or clear." promptTitle="Gateway Review Equivalent" showDropDown="false" showErrorMessage="false" showInputMessage="true" sqref="E6:E10" type="custom">
      <formula1>1</formula1>
      <formula2>0</formula2>
    </dataValidation>
    <dataValidation allowBlank="true" errorStyle="stop" operator="between" prompt="Role accountable for the gate decision, for example Project Control Group" promptTitle="Gate Owner" showDropDown="false" showErrorMessage="false" showInputMessage="true" sqref="F6:F10" type="custom">
      <formula1>1</formula1>
      <formula2>0</formula2>
    </dataValidation>
    <dataValidation allowBlank="true" errorStyle="stop" operator="between" prompt="Percent of maximum weighted score. Each threshold must be below the one above." promptTitle="Threshold" showDropDown="false" showErrorMessage="false" showInputMessage="true" sqref="C14:C16" type="custom">
      <formula1>1</formula1>
      <formula2>0</formula2>
    </dataValidation>
  </dataValidations>
  <hyperlinks>
    <hyperlink ref="A33" r:id="rId1" display="Visit mastt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7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6" topLeftCell="A1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7"/>
    <col collapsed="false" customWidth="true" hidden="false" outlineLevel="0" max="3" min="3" style="0" width="44"/>
    <col collapsed="false" customWidth="true" hidden="false" outlineLevel="0" max="4" min="4" style="0" width="13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8"/>
    <col collapsed="false" customWidth="true" hidden="false" outlineLevel="0" max="9" min="8" style="0" width="10"/>
    <col collapsed="false" customWidth="true" hidden="false" outlineLevel="0" max="10" min="10" style="0" width="11"/>
    <col collapsed="false" customWidth="true" hidden="false" outlineLevel="0" max="12" min="11" style="0" width="25"/>
  </cols>
  <sheetData>
    <row r="1" customFormat="false" ht="25.5" hidden="false" customHeight="true" outlineLevel="0" collapsed="false">
      <c r="A1" s="1" t="s">
        <v>117</v>
      </c>
    </row>
    <row r="4" customFormat="false" ht="15" hidden="false" customHeight="false" outlineLevel="0" collapsed="false">
      <c r="A4" s="32" t="s">
        <v>29</v>
      </c>
      <c r="B4" s="10" t="str">
        <f aca="false">IF('Gate Dashboard'!$C$5="","",'Gate Dashboard'!$C$5)</f>
        <v/>
      </c>
      <c r="C4" s="10"/>
      <c r="D4" s="10"/>
      <c r="F4" s="32" t="s">
        <v>10</v>
      </c>
      <c r="G4" s="14" t="str">
        <f aca="false">IF('Gate Dashboard'!$G$8="","",'Gate Dashboard'!$G$8)</f>
        <v/>
      </c>
    </row>
    <row r="5" customFormat="false" ht="15" hidden="false" customHeight="false" outlineLevel="0" collapsed="false">
      <c r="A5" s="32" t="s">
        <v>5</v>
      </c>
      <c r="B5" s="10" t="str">
        <f aca="false">IF('Gate Dashboard'!$C$6="","",'Gate Dashboard'!$C$6)</f>
        <v/>
      </c>
      <c r="C5" s="10"/>
      <c r="D5" s="10"/>
      <c r="F5" s="32" t="s">
        <v>4</v>
      </c>
      <c r="G5" s="15" t="str">
        <f aca="false">IF('Gate Dashboard'!$G$5="","",'Gate Dashboard'!$G$5)</f>
        <v/>
      </c>
    </row>
    <row r="7" customFormat="false" ht="21.75" hidden="false" customHeight="true" outlineLevel="0" collapsed="false">
      <c r="A7" s="3" t="s">
        <v>118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customFormat="false" ht="30" hidden="false" customHeight="true" outlineLevel="0" collapsed="false">
      <c r="A8" s="11" t="s">
        <v>15</v>
      </c>
      <c r="B8" s="11" t="s">
        <v>119</v>
      </c>
      <c r="C8" s="11"/>
      <c r="D8" s="11" t="s">
        <v>120</v>
      </c>
      <c r="E8" s="11" t="s">
        <v>17</v>
      </c>
      <c r="F8" s="11" t="s">
        <v>121</v>
      </c>
      <c r="G8" s="11" t="s">
        <v>18</v>
      </c>
      <c r="H8" s="11" t="s">
        <v>19</v>
      </c>
      <c r="I8" s="11"/>
      <c r="J8" s="11"/>
      <c r="K8" s="11"/>
      <c r="L8" s="11"/>
    </row>
    <row r="9" customFormat="false" ht="19.5" hidden="false" customHeight="true" outlineLevel="0" collapsed="false">
      <c r="A9" s="12" t="n">
        <v>1</v>
      </c>
      <c r="B9" s="10" t="str">
        <f aca="false">INDEX('Stage Definitions'!$C$6:$C$10,$A9)</f>
        <v>Gate 1 — Proceed to Concept</v>
      </c>
      <c r="C9" s="10"/>
      <c r="D9" s="15" t="str">
        <f aca="false">IF((COUNTIFS($B$17:$B$75,$A9,$D$17:$D$75,"Must-meet",$F$17:$F$75,"Yes")+COUNTIFS($B$17:$B$75,$A9,$D$17:$D$75,"Must-meet",$F$17:$F$75,"No"))=0,"",(COUNTIFS($B$17:$B$75,$A9,$D$17:$D$75,"Must-meet",$F$17:$F$75,"Yes")+COUNTIFS($B$17:$B$75,$A9,$D$17:$D$75,"Must-meet",$F$17:$F$75,"No"))&amp;" of "&amp;COUNTIFS($B$17:$B$75,$A9,$D$17:$D$75,"Must-meet"))</f>
        <v/>
      </c>
      <c r="E9" s="15" t="str">
        <f aca="false">IF(COUNTIFS($B$17:$B$75,$A9,$D$17:$D$75,"Must-meet",$F$17:$F$75,"No")=0,"",COUNTIFS($B$17:$B$75,$A9,$D$17:$D$75,"Must-meet",$F$17:$F$75,"No"))</f>
        <v/>
      </c>
      <c r="F9" s="15" t="str">
        <f aca="false">IF(COUNTIFS($B$17:$B$75,$A9,$D$17:$D$75,"Should-meet",$G$17:$G$75,"&gt;=0")=0,"",COUNTIFS($B$17:$B$75,$A9,$D$17:$D$75,"Should-meet",$G$17:$G$75,"&gt;=0")&amp;" of "&amp;COUNTIFS($B$17:$B$75,$A9,$D$17:$D$75,"Should-meet"))</f>
        <v/>
      </c>
      <c r="G9" s="16" t="str">
        <f aca="false">IF(SUMIFS($I$17:$I$75,$B$17:$B$75,$A9)=0,"",SUMIFS($H$17:$H$75,$B$17:$B$75,$A9)/SUMIFS($I$17:$I$75,$B$17:$B$75,$A9))</f>
        <v/>
      </c>
      <c r="H9" s="17" t="str">
        <f aca="false">IF(AND((COUNTIFS($B$17:$B$75,$A9,$D$17:$D$75,"Must-meet",$F$17:$F$75,"Yes")+COUNTIFS($B$17:$B$75,$A9,$D$17:$D$75,"Must-meet",$F$17:$F$75,"No"))=0,$G9=""),"",IF($E9&lt;&gt;"","Recycle or Kill — knockout failed",IF((COUNTIFS($B$17:$B$75,$A9,$D$17:$D$75,"Must-meet",$F$17:$F$75,"Yes")+COUNTIFS($B$17:$B$75,$A9,$D$17:$D$75,"Must-meet",$F$17:$F$75,"No"))&lt;COUNTIFS($B$17:$B$75,$A9,$D$17:$D$75,"Must-meet"),"Incomplete — knockouts unanswered",IF($G9="","Incomplete — criteria unscored",IF($G9&gt;='Stage Definitions'!$C$14/100,"Go",IF($G9&gt;='Stage Definitions'!$C$15/100,"Conditional Go",IF($G9&gt;='Stage Definitions'!$C$16/100,"Hold","Recycle or Kill")))))))</f>
        <v/>
      </c>
      <c r="I9" s="17"/>
      <c r="J9" s="17"/>
      <c r="K9" s="17"/>
      <c r="L9" s="17"/>
    </row>
    <row r="10" customFormat="false" ht="19.5" hidden="false" customHeight="true" outlineLevel="0" collapsed="false">
      <c r="A10" s="12" t="n">
        <v>2</v>
      </c>
      <c r="B10" s="10" t="str">
        <f aca="false">INDEX('Stage Definitions'!$C$6:$C$10,$A10)</f>
        <v>Gate 2 — Approve Business Case</v>
      </c>
      <c r="C10" s="10"/>
      <c r="D10" s="15" t="str">
        <f aca="false">IF((COUNTIFS($B$17:$B$75,$A10,$D$17:$D$75,"Must-meet",$F$17:$F$75,"Yes")+COUNTIFS($B$17:$B$75,$A10,$D$17:$D$75,"Must-meet",$F$17:$F$75,"No"))=0,"",(COUNTIFS($B$17:$B$75,$A10,$D$17:$D$75,"Must-meet",$F$17:$F$75,"Yes")+COUNTIFS($B$17:$B$75,$A10,$D$17:$D$75,"Must-meet",$F$17:$F$75,"No"))&amp;" of "&amp;COUNTIFS($B$17:$B$75,$A10,$D$17:$D$75,"Must-meet"))</f>
        <v/>
      </c>
      <c r="E10" s="15" t="str">
        <f aca="false">IF(COUNTIFS($B$17:$B$75,$A10,$D$17:$D$75,"Must-meet",$F$17:$F$75,"No")=0,"",COUNTIFS($B$17:$B$75,$A10,$D$17:$D$75,"Must-meet",$F$17:$F$75,"No"))</f>
        <v/>
      </c>
      <c r="F10" s="15" t="str">
        <f aca="false">IF(COUNTIFS($B$17:$B$75,$A10,$D$17:$D$75,"Should-meet",$G$17:$G$75,"&gt;=0")=0,"",COUNTIFS($B$17:$B$75,$A10,$D$17:$D$75,"Should-meet",$G$17:$G$75,"&gt;=0")&amp;" of "&amp;COUNTIFS($B$17:$B$75,$A10,$D$17:$D$75,"Should-meet"))</f>
        <v/>
      </c>
      <c r="G10" s="16" t="str">
        <f aca="false">IF(SUMIFS($I$17:$I$75,$B$17:$B$75,$A10)=0,"",SUMIFS($H$17:$H$75,$B$17:$B$75,$A10)/SUMIFS($I$17:$I$75,$B$17:$B$75,$A10))</f>
        <v/>
      </c>
      <c r="H10" s="17" t="str">
        <f aca="false">IF(AND((COUNTIFS($B$17:$B$75,$A10,$D$17:$D$75,"Must-meet",$F$17:$F$75,"Yes")+COUNTIFS($B$17:$B$75,$A10,$D$17:$D$75,"Must-meet",$F$17:$F$75,"No"))=0,$G10=""),"",IF($E10&lt;&gt;"","Recycle or Kill — knockout failed",IF((COUNTIFS($B$17:$B$75,$A10,$D$17:$D$75,"Must-meet",$F$17:$F$75,"Yes")+COUNTIFS($B$17:$B$75,$A10,$D$17:$D$75,"Must-meet",$F$17:$F$75,"No"))&lt;COUNTIFS($B$17:$B$75,$A10,$D$17:$D$75,"Must-meet"),"Incomplete — knockouts unanswered",IF($G10="","Incomplete — criteria unscored",IF($G10&gt;='Stage Definitions'!$C$14/100,"Go",IF($G10&gt;='Stage Definitions'!$C$15/100,"Conditional Go",IF($G10&gt;='Stage Definitions'!$C$16/100,"Hold","Recycle or Kill")))))))</f>
        <v/>
      </c>
      <c r="I10" s="17"/>
      <c r="J10" s="17"/>
      <c r="K10" s="17"/>
      <c r="L10" s="17"/>
    </row>
    <row r="11" customFormat="false" ht="19.5" hidden="false" customHeight="true" outlineLevel="0" collapsed="false">
      <c r="A11" s="12" t="n">
        <v>3</v>
      </c>
      <c r="B11" s="10" t="str">
        <f aca="false">INDEX('Stage Definitions'!$C$6:$C$10,$A11)</f>
        <v>Gate 3 — Commit to Delivery</v>
      </c>
      <c r="C11" s="10"/>
      <c r="D11" s="15" t="str">
        <f aca="false">IF((COUNTIFS($B$17:$B$75,$A11,$D$17:$D$75,"Must-meet",$F$17:$F$75,"Yes")+COUNTIFS($B$17:$B$75,$A11,$D$17:$D$75,"Must-meet",$F$17:$F$75,"No"))=0,"",(COUNTIFS($B$17:$B$75,$A11,$D$17:$D$75,"Must-meet",$F$17:$F$75,"Yes")+COUNTIFS($B$17:$B$75,$A11,$D$17:$D$75,"Must-meet",$F$17:$F$75,"No"))&amp;" of "&amp;COUNTIFS($B$17:$B$75,$A11,$D$17:$D$75,"Must-meet"))</f>
        <v/>
      </c>
      <c r="E11" s="15" t="str">
        <f aca="false">IF(COUNTIFS($B$17:$B$75,$A11,$D$17:$D$75,"Must-meet",$F$17:$F$75,"No")=0,"",COUNTIFS($B$17:$B$75,$A11,$D$17:$D$75,"Must-meet",$F$17:$F$75,"No"))</f>
        <v/>
      </c>
      <c r="F11" s="15" t="str">
        <f aca="false">IF(COUNTIFS($B$17:$B$75,$A11,$D$17:$D$75,"Should-meet",$G$17:$G$75,"&gt;=0")=0,"",COUNTIFS($B$17:$B$75,$A11,$D$17:$D$75,"Should-meet",$G$17:$G$75,"&gt;=0")&amp;" of "&amp;COUNTIFS($B$17:$B$75,$A11,$D$17:$D$75,"Should-meet"))</f>
        <v/>
      </c>
      <c r="G11" s="16" t="str">
        <f aca="false">IF(SUMIFS($I$17:$I$75,$B$17:$B$75,$A11)=0,"",SUMIFS($H$17:$H$75,$B$17:$B$75,$A11)/SUMIFS($I$17:$I$75,$B$17:$B$75,$A11))</f>
        <v/>
      </c>
      <c r="H11" s="17" t="str">
        <f aca="false">IF(AND((COUNTIFS($B$17:$B$75,$A11,$D$17:$D$75,"Must-meet",$F$17:$F$75,"Yes")+COUNTIFS($B$17:$B$75,$A11,$D$17:$D$75,"Must-meet",$F$17:$F$75,"No"))=0,$G11=""),"",IF($E11&lt;&gt;"","Recycle or Kill — knockout failed",IF((COUNTIFS($B$17:$B$75,$A11,$D$17:$D$75,"Must-meet",$F$17:$F$75,"Yes")+COUNTIFS($B$17:$B$75,$A11,$D$17:$D$75,"Must-meet",$F$17:$F$75,"No"))&lt;COUNTIFS($B$17:$B$75,$A11,$D$17:$D$75,"Must-meet"),"Incomplete — knockouts unanswered",IF($G11="","Incomplete — criteria unscored",IF($G11&gt;='Stage Definitions'!$C$14/100,"Go",IF($G11&gt;='Stage Definitions'!$C$15/100,"Conditional Go",IF($G11&gt;='Stage Definitions'!$C$16/100,"Hold","Recycle or Kill")))))))</f>
        <v/>
      </c>
      <c r="I11" s="17"/>
      <c r="J11" s="17"/>
      <c r="K11" s="17"/>
      <c r="L11" s="17"/>
    </row>
    <row r="12" customFormat="false" ht="19.5" hidden="false" customHeight="true" outlineLevel="0" collapsed="false">
      <c r="A12" s="12" t="n">
        <v>4</v>
      </c>
      <c r="B12" s="10" t="str">
        <f aca="false">INDEX('Stage Definitions'!$C$6:$C$10,$A12)</f>
        <v>Gate 4 — Accept for Service</v>
      </c>
      <c r="C12" s="10"/>
      <c r="D12" s="15" t="str">
        <f aca="false">IF((COUNTIFS($B$17:$B$75,$A12,$D$17:$D$75,"Must-meet",$F$17:$F$75,"Yes")+COUNTIFS($B$17:$B$75,$A12,$D$17:$D$75,"Must-meet",$F$17:$F$75,"No"))=0,"",(COUNTIFS($B$17:$B$75,$A12,$D$17:$D$75,"Must-meet",$F$17:$F$75,"Yes")+COUNTIFS($B$17:$B$75,$A12,$D$17:$D$75,"Must-meet",$F$17:$F$75,"No"))&amp;" of "&amp;COUNTIFS($B$17:$B$75,$A12,$D$17:$D$75,"Must-meet"))</f>
        <v/>
      </c>
      <c r="E12" s="15" t="str">
        <f aca="false">IF(COUNTIFS($B$17:$B$75,$A12,$D$17:$D$75,"Must-meet",$F$17:$F$75,"No")=0,"",COUNTIFS($B$17:$B$75,$A12,$D$17:$D$75,"Must-meet",$F$17:$F$75,"No"))</f>
        <v/>
      </c>
      <c r="F12" s="15" t="str">
        <f aca="false">IF(COUNTIFS($B$17:$B$75,$A12,$D$17:$D$75,"Should-meet",$G$17:$G$75,"&gt;=0")=0,"",COUNTIFS($B$17:$B$75,$A12,$D$17:$D$75,"Should-meet",$G$17:$G$75,"&gt;=0")&amp;" of "&amp;COUNTIFS($B$17:$B$75,$A12,$D$17:$D$75,"Should-meet"))</f>
        <v/>
      </c>
      <c r="G12" s="16" t="str">
        <f aca="false">IF(SUMIFS($I$17:$I$75,$B$17:$B$75,$A12)=0,"",SUMIFS($H$17:$H$75,$B$17:$B$75,$A12)/SUMIFS($I$17:$I$75,$B$17:$B$75,$A12))</f>
        <v/>
      </c>
      <c r="H12" s="17" t="str">
        <f aca="false">IF(AND((COUNTIFS($B$17:$B$75,$A12,$D$17:$D$75,"Must-meet",$F$17:$F$75,"Yes")+COUNTIFS($B$17:$B$75,$A12,$D$17:$D$75,"Must-meet",$F$17:$F$75,"No"))=0,$G12=""),"",IF($E12&lt;&gt;"","Recycle or Kill — knockout failed",IF((COUNTIFS($B$17:$B$75,$A12,$D$17:$D$75,"Must-meet",$F$17:$F$75,"Yes")+COUNTIFS($B$17:$B$75,$A12,$D$17:$D$75,"Must-meet",$F$17:$F$75,"No"))&lt;COUNTIFS($B$17:$B$75,$A12,$D$17:$D$75,"Must-meet"),"Incomplete — knockouts unanswered",IF($G12="","Incomplete — criteria unscored",IF($G12&gt;='Stage Definitions'!$C$14/100,"Go",IF($G12&gt;='Stage Definitions'!$C$15/100,"Conditional Go",IF($G12&gt;='Stage Definitions'!$C$16/100,"Hold","Recycle or Kill")))))))</f>
        <v/>
      </c>
      <c r="I12" s="17"/>
      <c r="J12" s="17"/>
      <c r="K12" s="17"/>
      <c r="L12" s="17"/>
    </row>
    <row r="13" customFormat="false" ht="19.5" hidden="false" customHeight="true" outlineLevel="0" collapsed="false">
      <c r="A13" s="12" t="n">
        <v>5</v>
      </c>
      <c r="B13" s="10" t="str">
        <f aca="false">INDEX('Stage Definitions'!$C$6:$C$10,$A13)</f>
        <v>Gate 5 — Close and Realise Benefits</v>
      </c>
      <c r="C13" s="10"/>
      <c r="D13" s="15" t="str">
        <f aca="false">IF((COUNTIFS($B$17:$B$75,$A13,$D$17:$D$75,"Must-meet",$F$17:$F$75,"Yes")+COUNTIFS($B$17:$B$75,$A13,$D$17:$D$75,"Must-meet",$F$17:$F$75,"No"))=0,"",(COUNTIFS($B$17:$B$75,$A13,$D$17:$D$75,"Must-meet",$F$17:$F$75,"Yes")+COUNTIFS($B$17:$B$75,$A13,$D$17:$D$75,"Must-meet",$F$17:$F$75,"No"))&amp;" of "&amp;COUNTIFS($B$17:$B$75,$A13,$D$17:$D$75,"Must-meet"))</f>
        <v/>
      </c>
      <c r="E13" s="15" t="str">
        <f aca="false">IF(COUNTIFS($B$17:$B$75,$A13,$D$17:$D$75,"Must-meet",$F$17:$F$75,"No")=0,"",COUNTIFS($B$17:$B$75,$A13,$D$17:$D$75,"Must-meet",$F$17:$F$75,"No"))</f>
        <v/>
      </c>
      <c r="F13" s="15" t="str">
        <f aca="false">IF(COUNTIFS($B$17:$B$75,$A13,$D$17:$D$75,"Should-meet",$G$17:$G$75,"&gt;=0")=0,"",COUNTIFS($B$17:$B$75,$A13,$D$17:$D$75,"Should-meet",$G$17:$G$75,"&gt;=0")&amp;" of "&amp;COUNTIFS($B$17:$B$75,$A13,$D$17:$D$75,"Should-meet"))</f>
        <v/>
      </c>
      <c r="G13" s="16" t="str">
        <f aca="false">IF(SUMIFS($I$17:$I$75,$B$17:$B$75,$A13)=0,"",SUMIFS($H$17:$H$75,$B$17:$B$75,$A13)/SUMIFS($I$17:$I$75,$B$17:$B$75,$A13))</f>
        <v/>
      </c>
      <c r="H13" s="17" t="str">
        <f aca="false">IF(AND((COUNTIFS($B$17:$B$75,$A13,$D$17:$D$75,"Must-meet",$F$17:$F$75,"Yes")+COUNTIFS($B$17:$B$75,$A13,$D$17:$D$75,"Must-meet",$F$17:$F$75,"No"))=0,$G13=""),"",IF($E13&lt;&gt;"","Recycle or Kill — knockout failed",IF((COUNTIFS($B$17:$B$75,$A13,$D$17:$D$75,"Must-meet",$F$17:$F$75,"Yes")+COUNTIFS($B$17:$B$75,$A13,$D$17:$D$75,"Must-meet",$F$17:$F$75,"No"))&lt;COUNTIFS($B$17:$B$75,$A13,$D$17:$D$75,"Must-meet"),"Incomplete — knockouts unanswered",IF($G13="","Incomplete — criteria unscored",IF($G13&gt;='Stage Definitions'!$C$14/100,"Go",IF($G13&gt;='Stage Definitions'!$C$15/100,"Conditional Go",IF($G13&gt;='Stage Definitions'!$C$16/100,"Hold","Recycle or Kill")))))))</f>
        <v/>
      </c>
      <c r="I13" s="17"/>
      <c r="J13" s="17"/>
      <c r="K13" s="17"/>
      <c r="L13" s="17"/>
    </row>
    <row r="15" customFormat="false" ht="21.75" hidden="false" customHeight="true" outlineLevel="0" collapsed="false">
      <c r="A15" s="3" t="s">
        <v>122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customFormat="false" ht="30" hidden="false" customHeight="true" outlineLevel="0" collapsed="false">
      <c r="A16" s="11" t="s">
        <v>123</v>
      </c>
      <c r="B16" s="11" t="s">
        <v>15</v>
      </c>
      <c r="C16" s="11" t="s">
        <v>124</v>
      </c>
      <c r="D16" s="11" t="s">
        <v>125</v>
      </c>
      <c r="E16" s="11" t="s">
        <v>113</v>
      </c>
      <c r="F16" s="11" t="s">
        <v>126</v>
      </c>
      <c r="G16" s="11" t="s">
        <v>106</v>
      </c>
      <c r="H16" s="11" t="s">
        <v>18</v>
      </c>
      <c r="I16" s="11" t="s">
        <v>127</v>
      </c>
      <c r="J16" s="11" t="s">
        <v>128</v>
      </c>
      <c r="K16" s="11" t="s">
        <v>129</v>
      </c>
      <c r="L16" s="11" t="s">
        <v>130</v>
      </c>
    </row>
    <row r="17" customFormat="false" ht="30" hidden="false" customHeight="true" outlineLevel="0" collapsed="false">
      <c r="A17" s="13" t="s">
        <v>131</v>
      </c>
      <c r="B17" s="13" t="n">
        <v>1</v>
      </c>
      <c r="C17" s="39" t="s">
        <v>132</v>
      </c>
      <c r="D17" s="13" t="s">
        <v>133</v>
      </c>
      <c r="E17" s="13"/>
      <c r="F17" s="13"/>
      <c r="G17" s="13"/>
      <c r="H17" s="15" t="str">
        <f aca="false">IF(AND($D17="Should-meet",ISNUMBER($E17),ISNUMBER($G17)),$E17*$G17,"")</f>
        <v/>
      </c>
      <c r="I17" s="15" t="str">
        <f aca="false">IF(AND($D17="Should-meet",ISNUMBER($E17),ISNUMBER($G17)),$E17*10,"")</f>
        <v/>
      </c>
      <c r="J17" s="12" t="str">
        <f aca="false">IF($D17="Must-meet",IF($F17="Yes","Met",IF($F17="No","Not met","")),IF($D17="Should-meet",IF(ISNUMBER($G17),IF($G17&gt;=8,"Strong",IF($G17&gt;=5,"Adequate","Weak")),""),""))</f>
        <v/>
      </c>
      <c r="K17" s="39"/>
      <c r="L17" s="39"/>
    </row>
    <row r="18" customFormat="false" ht="30" hidden="false" customHeight="true" outlineLevel="0" collapsed="false">
      <c r="A18" s="13" t="s">
        <v>134</v>
      </c>
      <c r="B18" s="13" t="n">
        <v>1</v>
      </c>
      <c r="C18" s="39" t="s">
        <v>135</v>
      </c>
      <c r="D18" s="13" t="s">
        <v>133</v>
      </c>
      <c r="E18" s="13"/>
      <c r="F18" s="13"/>
      <c r="G18" s="13"/>
      <c r="H18" s="15" t="str">
        <f aca="false">IF(AND($D18="Should-meet",ISNUMBER($E18),ISNUMBER($G18)),$E18*$G18,"")</f>
        <v/>
      </c>
      <c r="I18" s="15" t="str">
        <f aca="false">IF(AND($D18="Should-meet",ISNUMBER($E18),ISNUMBER($G18)),$E18*10,"")</f>
        <v/>
      </c>
      <c r="J18" s="12" t="str">
        <f aca="false">IF($D18="Must-meet",IF($F18="Yes","Met",IF($F18="No","Not met","")),IF($D18="Should-meet",IF(ISNUMBER($G18),IF($G18&gt;=8,"Strong",IF($G18&gt;=5,"Adequate","Weak")),""),""))</f>
        <v/>
      </c>
      <c r="K18" s="39"/>
      <c r="L18" s="39"/>
    </row>
    <row r="19" customFormat="false" ht="30" hidden="false" customHeight="true" outlineLevel="0" collapsed="false">
      <c r="A19" s="13" t="s">
        <v>136</v>
      </c>
      <c r="B19" s="13" t="n">
        <v>1</v>
      </c>
      <c r="C19" s="39" t="s">
        <v>137</v>
      </c>
      <c r="D19" s="13" t="s">
        <v>133</v>
      </c>
      <c r="E19" s="13"/>
      <c r="F19" s="13"/>
      <c r="G19" s="13"/>
      <c r="H19" s="15" t="str">
        <f aca="false">IF(AND($D19="Should-meet",ISNUMBER($E19),ISNUMBER($G19)),$E19*$G19,"")</f>
        <v/>
      </c>
      <c r="I19" s="15" t="str">
        <f aca="false">IF(AND($D19="Should-meet",ISNUMBER($E19),ISNUMBER($G19)),$E19*10,"")</f>
        <v/>
      </c>
      <c r="J19" s="12" t="str">
        <f aca="false">IF($D19="Must-meet",IF($F19="Yes","Met",IF($F19="No","Not met","")),IF($D19="Should-meet",IF(ISNUMBER($G19),IF($G19&gt;=8,"Strong",IF($G19&gt;=5,"Adequate","Weak")),""),""))</f>
        <v/>
      </c>
      <c r="K19" s="39"/>
      <c r="L19" s="39"/>
    </row>
    <row r="20" customFormat="false" ht="30" hidden="false" customHeight="true" outlineLevel="0" collapsed="false">
      <c r="A20" s="13" t="s">
        <v>138</v>
      </c>
      <c r="B20" s="13" t="n">
        <v>1</v>
      </c>
      <c r="C20" s="39" t="s">
        <v>139</v>
      </c>
      <c r="D20" s="13" t="s">
        <v>140</v>
      </c>
      <c r="E20" s="13" t="n">
        <v>5</v>
      </c>
      <c r="F20" s="13"/>
      <c r="G20" s="13"/>
      <c r="H20" s="15" t="str">
        <f aca="false">IF(AND($D20="Should-meet",ISNUMBER($E20),ISNUMBER($G20)),$E20*$G20,"")</f>
        <v/>
      </c>
      <c r="I20" s="15" t="str">
        <f aca="false">IF(AND($D20="Should-meet",ISNUMBER($E20),ISNUMBER($G20)),$E20*10,"")</f>
        <v/>
      </c>
      <c r="J20" s="12" t="str">
        <f aca="false">IF($D20="Must-meet",IF($F20="Yes","Met",IF($F20="No","Not met","")),IF($D20="Should-meet",IF(ISNUMBER($G20),IF($G20&gt;=8,"Strong",IF($G20&gt;=5,"Adequate","Weak")),""),""))</f>
        <v/>
      </c>
      <c r="K20" s="39"/>
      <c r="L20" s="39"/>
    </row>
    <row r="21" customFormat="false" ht="30" hidden="false" customHeight="true" outlineLevel="0" collapsed="false">
      <c r="A21" s="13" t="s">
        <v>141</v>
      </c>
      <c r="B21" s="13" t="n">
        <v>1</v>
      </c>
      <c r="C21" s="39" t="s">
        <v>142</v>
      </c>
      <c r="D21" s="13" t="s">
        <v>140</v>
      </c>
      <c r="E21" s="13" t="n">
        <v>4</v>
      </c>
      <c r="F21" s="13"/>
      <c r="G21" s="13"/>
      <c r="H21" s="15" t="str">
        <f aca="false">IF(AND($D21="Should-meet",ISNUMBER($E21),ISNUMBER($G21)),$E21*$G21,"")</f>
        <v/>
      </c>
      <c r="I21" s="15" t="str">
        <f aca="false">IF(AND($D21="Should-meet",ISNUMBER($E21),ISNUMBER($G21)),$E21*10,"")</f>
        <v/>
      </c>
      <c r="J21" s="12" t="str">
        <f aca="false">IF($D21="Must-meet",IF($F21="Yes","Met",IF($F21="No","Not met","")),IF($D21="Should-meet",IF(ISNUMBER($G21),IF($G21&gt;=8,"Strong",IF($G21&gt;=5,"Adequate","Weak")),""),""))</f>
        <v/>
      </c>
      <c r="K21" s="39"/>
      <c r="L21" s="39"/>
    </row>
    <row r="22" customFormat="false" ht="30" hidden="false" customHeight="true" outlineLevel="0" collapsed="false">
      <c r="A22" s="13" t="s">
        <v>143</v>
      </c>
      <c r="B22" s="13" t="n">
        <v>1</v>
      </c>
      <c r="C22" s="39" t="s">
        <v>144</v>
      </c>
      <c r="D22" s="13" t="s">
        <v>140</v>
      </c>
      <c r="E22" s="13" t="n">
        <v>3</v>
      </c>
      <c r="F22" s="13"/>
      <c r="G22" s="13"/>
      <c r="H22" s="15" t="str">
        <f aca="false">IF(AND($D22="Should-meet",ISNUMBER($E22),ISNUMBER($G22)),$E22*$G22,"")</f>
        <v/>
      </c>
      <c r="I22" s="15" t="str">
        <f aca="false">IF(AND($D22="Should-meet",ISNUMBER($E22),ISNUMBER($G22)),$E22*10,"")</f>
        <v/>
      </c>
      <c r="J22" s="12" t="str">
        <f aca="false">IF($D22="Must-meet",IF($F22="Yes","Met",IF($F22="No","Not met","")),IF($D22="Should-meet",IF(ISNUMBER($G22),IF($G22&gt;=8,"Strong",IF($G22&gt;=5,"Adequate","Weak")),""),""))</f>
        <v/>
      </c>
      <c r="K22" s="39"/>
      <c r="L22" s="39"/>
    </row>
    <row r="23" customFormat="false" ht="30" hidden="false" customHeight="true" outlineLevel="0" collapsed="false">
      <c r="A23" s="13" t="s">
        <v>145</v>
      </c>
      <c r="B23" s="13" t="n">
        <v>1</v>
      </c>
      <c r="C23" s="39" t="s">
        <v>146</v>
      </c>
      <c r="D23" s="13" t="s">
        <v>140</v>
      </c>
      <c r="E23" s="13" t="n">
        <v>4</v>
      </c>
      <c r="F23" s="13"/>
      <c r="G23" s="13"/>
      <c r="H23" s="15" t="str">
        <f aca="false">IF(AND($D23="Should-meet",ISNUMBER($E23),ISNUMBER($G23)),$E23*$G23,"")</f>
        <v/>
      </c>
      <c r="I23" s="15" t="str">
        <f aca="false">IF(AND($D23="Should-meet",ISNUMBER($E23),ISNUMBER($G23)),$E23*10,"")</f>
        <v/>
      </c>
      <c r="J23" s="12" t="str">
        <f aca="false">IF($D23="Must-meet",IF($F23="Yes","Met",IF($F23="No","Not met","")),IF($D23="Should-meet",IF(ISNUMBER($G23),IF($G23&gt;=8,"Strong",IF($G23&gt;=5,"Adequate","Weak")),""),""))</f>
        <v/>
      </c>
      <c r="K23" s="39"/>
      <c r="L23" s="39"/>
    </row>
    <row r="24" customFormat="false" ht="30" hidden="false" customHeight="true" outlineLevel="0" collapsed="false">
      <c r="A24" s="13" t="s">
        <v>147</v>
      </c>
      <c r="B24" s="13" t="n">
        <v>1</v>
      </c>
      <c r="C24" s="39" t="s">
        <v>148</v>
      </c>
      <c r="D24" s="13" t="s">
        <v>140</v>
      </c>
      <c r="E24" s="13" t="n">
        <v>3</v>
      </c>
      <c r="F24" s="13"/>
      <c r="G24" s="13"/>
      <c r="H24" s="15" t="str">
        <f aca="false">IF(AND($D24="Should-meet",ISNUMBER($E24),ISNUMBER($G24)),$E24*$G24,"")</f>
        <v/>
      </c>
      <c r="I24" s="15" t="str">
        <f aca="false">IF(AND($D24="Should-meet",ISNUMBER($E24),ISNUMBER($G24)),$E24*10,"")</f>
        <v/>
      </c>
      <c r="J24" s="12" t="str">
        <f aca="false">IF($D24="Must-meet",IF($F24="Yes","Met",IF($F24="No","Not met","")),IF($D24="Should-meet",IF(ISNUMBER($G24),IF($G24&gt;=8,"Strong",IF($G24&gt;=5,"Adequate","Weak")),""),""))</f>
        <v/>
      </c>
      <c r="K24" s="39"/>
      <c r="L24" s="39"/>
    </row>
    <row r="25" customFormat="false" ht="21.75" hidden="false" customHeight="true" outlineLevel="0" collapsed="false">
      <c r="A25" s="13"/>
      <c r="B25" s="13" t="n">
        <v>1</v>
      </c>
      <c r="C25" s="39"/>
      <c r="D25" s="13"/>
      <c r="E25" s="13"/>
      <c r="F25" s="13"/>
      <c r="G25" s="13"/>
      <c r="H25" s="15" t="str">
        <f aca="false">IF(AND($D25="Should-meet",ISNUMBER($E25),ISNUMBER($G25)),$E25*$G25,"")</f>
        <v/>
      </c>
      <c r="I25" s="15" t="str">
        <f aca="false">IF(AND($D25="Should-meet",ISNUMBER($E25),ISNUMBER($G25)),$E25*10,"")</f>
        <v/>
      </c>
      <c r="J25" s="12" t="str">
        <f aca="false">IF($D25="Must-meet",IF($F25="Yes","Met",IF($F25="No","Not met","")),IF($D25="Should-meet",IF(ISNUMBER($G25),IF($G25&gt;=8,"Strong",IF($G25&gt;=5,"Adequate","Weak")),""),""))</f>
        <v/>
      </c>
      <c r="K25" s="39"/>
      <c r="L25" s="39"/>
    </row>
    <row r="26" customFormat="false" ht="21.75" hidden="false" customHeight="true" outlineLevel="0" collapsed="false">
      <c r="A26" s="13"/>
      <c r="B26" s="13" t="n">
        <v>1</v>
      </c>
      <c r="C26" s="39"/>
      <c r="D26" s="13"/>
      <c r="E26" s="13"/>
      <c r="F26" s="13"/>
      <c r="G26" s="13"/>
      <c r="H26" s="15" t="str">
        <f aca="false">IF(AND($D26="Should-meet",ISNUMBER($E26),ISNUMBER($G26)),$E26*$G26,"")</f>
        <v/>
      </c>
      <c r="I26" s="15" t="str">
        <f aca="false">IF(AND($D26="Should-meet",ISNUMBER($E26),ISNUMBER($G26)),$E26*10,"")</f>
        <v/>
      </c>
      <c r="J26" s="12" t="str">
        <f aca="false">IF($D26="Must-meet",IF($F26="Yes","Met",IF($F26="No","Not met","")),IF($D26="Should-meet",IF(ISNUMBER($G26),IF($G26&gt;=8,"Strong",IF($G26&gt;=5,"Adequate","Weak")),""),""))</f>
        <v/>
      </c>
      <c r="K26" s="39"/>
      <c r="L26" s="39"/>
    </row>
    <row r="27" customFormat="false" ht="21.75" hidden="false" customHeight="true" outlineLevel="0" collapsed="false">
      <c r="A27" s="13"/>
      <c r="B27" s="13" t="n">
        <v>1</v>
      </c>
      <c r="C27" s="39"/>
      <c r="D27" s="13"/>
      <c r="E27" s="13"/>
      <c r="F27" s="13"/>
      <c r="G27" s="13"/>
      <c r="H27" s="15" t="str">
        <f aca="false">IF(AND($D27="Should-meet",ISNUMBER($E27),ISNUMBER($G27)),$E27*$G27,"")</f>
        <v/>
      </c>
      <c r="I27" s="15" t="str">
        <f aca="false">IF(AND($D27="Should-meet",ISNUMBER($E27),ISNUMBER($G27)),$E27*10,"")</f>
        <v/>
      </c>
      <c r="J27" s="12" t="str">
        <f aca="false">IF($D27="Must-meet",IF($F27="Yes","Met",IF($F27="No","Not met","")),IF($D27="Should-meet",IF(ISNUMBER($G27),IF($G27&gt;=8,"Strong",IF($G27&gt;=5,"Adequate","Weak")),""),""))</f>
        <v/>
      </c>
      <c r="K27" s="39"/>
      <c r="L27" s="39"/>
    </row>
    <row r="28" customFormat="false" ht="30" hidden="false" customHeight="true" outlineLevel="0" collapsed="false">
      <c r="A28" s="13" t="s">
        <v>149</v>
      </c>
      <c r="B28" s="13" t="n">
        <v>2</v>
      </c>
      <c r="C28" s="39" t="s">
        <v>150</v>
      </c>
      <c r="D28" s="13" t="s">
        <v>133</v>
      </c>
      <c r="E28" s="13"/>
      <c r="F28" s="13"/>
      <c r="G28" s="13"/>
      <c r="H28" s="15" t="str">
        <f aca="false">IF(AND($D28="Should-meet",ISNUMBER($E28),ISNUMBER($G28)),$E28*$G28,"")</f>
        <v/>
      </c>
      <c r="I28" s="15" t="str">
        <f aca="false">IF(AND($D28="Should-meet",ISNUMBER($E28),ISNUMBER($G28)),$E28*10,"")</f>
        <v/>
      </c>
      <c r="J28" s="12" t="str">
        <f aca="false">IF($D28="Must-meet",IF($F28="Yes","Met",IF($F28="No","Not met","")),IF($D28="Should-meet",IF(ISNUMBER($G28),IF($G28&gt;=8,"Strong",IF($G28&gt;=5,"Adequate","Weak")),""),""))</f>
        <v/>
      </c>
      <c r="K28" s="39"/>
      <c r="L28" s="39"/>
    </row>
    <row r="29" customFormat="false" ht="30" hidden="false" customHeight="true" outlineLevel="0" collapsed="false">
      <c r="A29" s="13" t="s">
        <v>151</v>
      </c>
      <c r="B29" s="13" t="n">
        <v>2</v>
      </c>
      <c r="C29" s="39" t="s">
        <v>152</v>
      </c>
      <c r="D29" s="13" t="s">
        <v>133</v>
      </c>
      <c r="E29" s="13"/>
      <c r="F29" s="13"/>
      <c r="G29" s="13"/>
      <c r="H29" s="15" t="str">
        <f aca="false">IF(AND($D29="Should-meet",ISNUMBER($E29),ISNUMBER($G29)),$E29*$G29,"")</f>
        <v/>
      </c>
      <c r="I29" s="15" t="str">
        <f aca="false">IF(AND($D29="Should-meet",ISNUMBER($E29),ISNUMBER($G29)),$E29*10,"")</f>
        <v/>
      </c>
      <c r="J29" s="12" t="str">
        <f aca="false">IF($D29="Must-meet",IF($F29="Yes","Met",IF($F29="No","Not met","")),IF($D29="Should-meet",IF(ISNUMBER($G29),IF($G29&gt;=8,"Strong",IF($G29&gt;=5,"Adequate","Weak")),""),""))</f>
        <v/>
      </c>
      <c r="K29" s="39"/>
      <c r="L29" s="39"/>
    </row>
    <row r="30" customFormat="false" ht="30" hidden="false" customHeight="true" outlineLevel="0" collapsed="false">
      <c r="A30" s="13" t="s">
        <v>153</v>
      </c>
      <c r="B30" s="13" t="n">
        <v>2</v>
      </c>
      <c r="C30" s="39" t="s">
        <v>154</v>
      </c>
      <c r="D30" s="13" t="s">
        <v>133</v>
      </c>
      <c r="E30" s="13"/>
      <c r="F30" s="13"/>
      <c r="G30" s="13"/>
      <c r="H30" s="15" t="str">
        <f aca="false">IF(AND($D30="Should-meet",ISNUMBER($E30),ISNUMBER($G30)),$E30*$G30,"")</f>
        <v/>
      </c>
      <c r="I30" s="15" t="str">
        <f aca="false">IF(AND($D30="Should-meet",ISNUMBER($E30),ISNUMBER($G30)),$E30*10,"")</f>
        <v/>
      </c>
      <c r="J30" s="12" t="str">
        <f aca="false">IF($D30="Must-meet",IF($F30="Yes","Met",IF($F30="No","Not met","")),IF($D30="Should-meet",IF(ISNUMBER($G30),IF($G30&gt;=8,"Strong",IF($G30&gt;=5,"Adequate","Weak")),""),""))</f>
        <v/>
      </c>
      <c r="K30" s="39"/>
      <c r="L30" s="39"/>
    </row>
    <row r="31" customFormat="false" ht="30" hidden="false" customHeight="true" outlineLevel="0" collapsed="false">
      <c r="A31" s="13" t="s">
        <v>155</v>
      </c>
      <c r="B31" s="13" t="n">
        <v>2</v>
      </c>
      <c r="C31" s="39" t="s">
        <v>156</v>
      </c>
      <c r="D31" s="13" t="s">
        <v>140</v>
      </c>
      <c r="E31" s="13" t="n">
        <v>5</v>
      </c>
      <c r="F31" s="13"/>
      <c r="G31" s="13"/>
      <c r="H31" s="15" t="str">
        <f aca="false">IF(AND($D31="Should-meet",ISNUMBER($E31),ISNUMBER($G31)),$E31*$G31,"")</f>
        <v/>
      </c>
      <c r="I31" s="15" t="str">
        <f aca="false">IF(AND($D31="Should-meet",ISNUMBER($E31),ISNUMBER($G31)),$E31*10,"")</f>
        <v/>
      </c>
      <c r="J31" s="12" t="str">
        <f aca="false">IF($D31="Must-meet",IF($F31="Yes","Met",IF($F31="No","Not met","")),IF($D31="Should-meet",IF(ISNUMBER($G31),IF($G31&gt;=8,"Strong",IF($G31&gt;=5,"Adequate","Weak")),""),""))</f>
        <v/>
      </c>
      <c r="K31" s="39"/>
      <c r="L31" s="39"/>
    </row>
    <row r="32" customFormat="false" ht="30" hidden="false" customHeight="true" outlineLevel="0" collapsed="false">
      <c r="A32" s="13" t="s">
        <v>157</v>
      </c>
      <c r="B32" s="13" t="n">
        <v>2</v>
      </c>
      <c r="C32" s="39" t="s">
        <v>158</v>
      </c>
      <c r="D32" s="13" t="s">
        <v>140</v>
      </c>
      <c r="E32" s="13" t="n">
        <v>4</v>
      </c>
      <c r="F32" s="13"/>
      <c r="G32" s="13"/>
      <c r="H32" s="15" t="str">
        <f aca="false">IF(AND($D32="Should-meet",ISNUMBER($E32),ISNUMBER($G32)),$E32*$G32,"")</f>
        <v/>
      </c>
      <c r="I32" s="15" t="str">
        <f aca="false">IF(AND($D32="Should-meet",ISNUMBER($E32),ISNUMBER($G32)),$E32*10,"")</f>
        <v/>
      </c>
      <c r="J32" s="12" t="str">
        <f aca="false">IF($D32="Must-meet",IF($F32="Yes","Met",IF($F32="No","Not met","")),IF($D32="Should-meet",IF(ISNUMBER($G32),IF($G32&gt;=8,"Strong",IF($G32&gt;=5,"Adequate","Weak")),""),""))</f>
        <v/>
      </c>
      <c r="K32" s="39"/>
      <c r="L32" s="39"/>
    </row>
    <row r="33" customFormat="false" ht="30" hidden="false" customHeight="true" outlineLevel="0" collapsed="false">
      <c r="A33" s="13" t="s">
        <v>159</v>
      </c>
      <c r="B33" s="13" t="n">
        <v>2</v>
      </c>
      <c r="C33" s="39" t="s">
        <v>160</v>
      </c>
      <c r="D33" s="13" t="s">
        <v>140</v>
      </c>
      <c r="E33" s="13" t="n">
        <v>4</v>
      </c>
      <c r="F33" s="13"/>
      <c r="G33" s="13"/>
      <c r="H33" s="15" t="str">
        <f aca="false">IF(AND($D33="Should-meet",ISNUMBER($E33),ISNUMBER($G33)),$E33*$G33,"")</f>
        <v/>
      </c>
      <c r="I33" s="15" t="str">
        <f aca="false">IF(AND($D33="Should-meet",ISNUMBER($E33),ISNUMBER($G33)),$E33*10,"")</f>
        <v/>
      </c>
      <c r="J33" s="12" t="str">
        <f aca="false">IF($D33="Must-meet",IF($F33="Yes","Met",IF($F33="No","Not met","")),IF($D33="Should-meet",IF(ISNUMBER($G33),IF($G33&gt;=8,"Strong",IF($G33&gt;=5,"Adequate","Weak")),""),""))</f>
        <v/>
      </c>
      <c r="K33" s="39"/>
      <c r="L33" s="39"/>
    </row>
    <row r="34" customFormat="false" ht="30" hidden="false" customHeight="true" outlineLevel="0" collapsed="false">
      <c r="A34" s="13" t="s">
        <v>161</v>
      </c>
      <c r="B34" s="13" t="n">
        <v>2</v>
      </c>
      <c r="C34" s="39" t="s">
        <v>162</v>
      </c>
      <c r="D34" s="13" t="s">
        <v>140</v>
      </c>
      <c r="E34" s="13" t="n">
        <v>3</v>
      </c>
      <c r="F34" s="13"/>
      <c r="G34" s="13"/>
      <c r="H34" s="15" t="str">
        <f aca="false">IF(AND($D34="Should-meet",ISNUMBER($E34),ISNUMBER($G34)),$E34*$G34,"")</f>
        <v/>
      </c>
      <c r="I34" s="15" t="str">
        <f aca="false">IF(AND($D34="Should-meet",ISNUMBER($E34),ISNUMBER($G34)),$E34*10,"")</f>
        <v/>
      </c>
      <c r="J34" s="12" t="str">
        <f aca="false">IF($D34="Must-meet",IF($F34="Yes","Met",IF($F34="No","Not met","")),IF($D34="Should-meet",IF(ISNUMBER($G34),IF($G34&gt;=8,"Strong",IF($G34&gt;=5,"Adequate","Weak")),""),""))</f>
        <v/>
      </c>
      <c r="K34" s="39"/>
      <c r="L34" s="39"/>
    </row>
    <row r="35" customFormat="false" ht="30" hidden="false" customHeight="true" outlineLevel="0" collapsed="false">
      <c r="A35" s="13" t="s">
        <v>163</v>
      </c>
      <c r="B35" s="13" t="n">
        <v>2</v>
      </c>
      <c r="C35" s="39" t="s">
        <v>164</v>
      </c>
      <c r="D35" s="13" t="s">
        <v>140</v>
      </c>
      <c r="E35" s="13" t="n">
        <v>3</v>
      </c>
      <c r="F35" s="13"/>
      <c r="G35" s="13"/>
      <c r="H35" s="15" t="str">
        <f aca="false">IF(AND($D35="Should-meet",ISNUMBER($E35),ISNUMBER($G35)),$E35*$G35,"")</f>
        <v/>
      </c>
      <c r="I35" s="15" t="str">
        <f aca="false">IF(AND($D35="Should-meet",ISNUMBER($E35),ISNUMBER($G35)),$E35*10,"")</f>
        <v/>
      </c>
      <c r="J35" s="12" t="str">
        <f aca="false">IF($D35="Must-meet",IF($F35="Yes","Met",IF($F35="No","Not met","")),IF($D35="Should-meet",IF(ISNUMBER($G35),IF($G35&gt;=8,"Strong",IF($G35&gt;=5,"Adequate","Weak")),""),""))</f>
        <v/>
      </c>
      <c r="K35" s="39"/>
      <c r="L35" s="39"/>
    </row>
    <row r="36" customFormat="false" ht="30" hidden="false" customHeight="true" outlineLevel="0" collapsed="false">
      <c r="A36" s="13" t="s">
        <v>165</v>
      </c>
      <c r="B36" s="13" t="n">
        <v>2</v>
      </c>
      <c r="C36" s="39" t="s">
        <v>166</v>
      </c>
      <c r="D36" s="13" t="s">
        <v>140</v>
      </c>
      <c r="E36" s="13" t="n">
        <v>3</v>
      </c>
      <c r="F36" s="13"/>
      <c r="G36" s="13"/>
      <c r="H36" s="15" t="str">
        <f aca="false">IF(AND($D36="Should-meet",ISNUMBER($E36),ISNUMBER($G36)),$E36*$G36,"")</f>
        <v/>
      </c>
      <c r="I36" s="15" t="str">
        <f aca="false">IF(AND($D36="Should-meet",ISNUMBER($E36),ISNUMBER($G36)),$E36*10,"")</f>
        <v/>
      </c>
      <c r="J36" s="12" t="str">
        <f aca="false">IF($D36="Must-meet",IF($F36="Yes","Met",IF($F36="No","Not met","")),IF($D36="Should-meet",IF(ISNUMBER($G36),IF($G36&gt;=8,"Strong",IF($G36&gt;=5,"Adequate","Weak")),""),""))</f>
        <v/>
      </c>
      <c r="K36" s="39"/>
      <c r="L36" s="39"/>
    </row>
    <row r="37" customFormat="false" ht="21.75" hidden="false" customHeight="true" outlineLevel="0" collapsed="false">
      <c r="A37" s="13"/>
      <c r="B37" s="13" t="n">
        <v>2</v>
      </c>
      <c r="C37" s="39"/>
      <c r="D37" s="13"/>
      <c r="E37" s="13"/>
      <c r="F37" s="13"/>
      <c r="G37" s="13"/>
      <c r="H37" s="15" t="str">
        <f aca="false">IF(AND($D37="Should-meet",ISNUMBER($E37),ISNUMBER($G37)),$E37*$G37,"")</f>
        <v/>
      </c>
      <c r="I37" s="15" t="str">
        <f aca="false">IF(AND($D37="Should-meet",ISNUMBER($E37),ISNUMBER($G37)),$E37*10,"")</f>
        <v/>
      </c>
      <c r="J37" s="12" t="str">
        <f aca="false">IF($D37="Must-meet",IF($F37="Yes","Met",IF($F37="No","Not met","")),IF($D37="Should-meet",IF(ISNUMBER($G37),IF($G37&gt;=8,"Strong",IF($G37&gt;=5,"Adequate","Weak")),""),""))</f>
        <v/>
      </c>
      <c r="K37" s="39"/>
      <c r="L37" s="39"/>
    </row>
    <row r="38" customFormat="false" ht="21.75" hidden="false" customHeight="true" outlineLevel="0" collapsed="false">
      <c r="A38" s="13"/>
      <c r="B38" s="13" t="n">
        <v>2</v>
      </c>
      <c r="C38" s="39"/>
      <c r="D38" s="13"/>
      <c r="E38" s="13"/>
      <c r="F38" s="13"/>
      <c r="G38" s="13"/>
      <c r="H38" s="15" t="str">
        <f aca="false">IF(AND($D38="Should-meet",ISNUMBER($E38),ISNUMBER($G38)),$E38*$G38,"")</f>
        <v/>
      </c>
      <c r="I38" s="15" t="str">
        <f aca="false">IF(AND($D38="Should-meet",ISNUMBER($E38),ISNUMBER($G38)),$E38*10,"")</f>
        <v/>
      </c>
      <c r="J38" s="12" t="str">
        <f aca="false">IF($D38="Must-meet",IF($F38="Yes","Met",IF($F38="No","Not met","")),IF($D38="Should-meet",IF(ISNUMBER($G38),IF($G38&gt;=8,"Strong",IF($G38&gt;=5,"Adequate","Weak")),""),""))</f>
        <v/>
      </c>
      <c r="K38" s="39"/>
      <c r="L38" s="39"/>
    </row>
    <row r="39" customFormat="false" ht="21.75" hidden="false" customHeight="true" outlineLevel="0" collapsed="false">
      <c r="A39" s="13"/>
      <c r="B39" s="13" t="n">
        <v>2</v>
      </c>
      <c r="C39" s="39"/>
      <c r="D39" s="13"/>
      <c r="E39" s="13"/>
      <c r="F39" s="13"/>
      <c r="G39" s="13"/>
      <c r="H39" s="15" t="str">
        <f aca="false">IF(AND($D39="Should-meet",ISNUMBER($E39),ISNUMBER($G39)),$E39*$G39,"")</f>
        <v/>
      </c>
      <c r="I39" s="15" t="str">
        <f aca="false">IF(AND($D39="Should-meet",ISNUMBER($E39),ISNUMBER($G39)),$E39*10,"")</f>
        <v/>
      </c>
      <c r="J39" s="12" t="str">
        <f aca="false">IF($D39="Must-meet",IF($F39="Yes","Met",IF($F39="No","Not met","")),IF($D39="Should-meet",IF(ISNUMBER($G39),IF($G39&gt;=8,"Strong",IF($G39&gt;=5,"Adequate","Weak")),""),""))</f>
        <v/>
      </c>
      <c r="K39" s="39"/>
      <c r="L39" s="39"/>
    </row>
    <row r="40" customFormat="false" ht="30" hidden="false" customHeight="true" outlineLevel="0" collapsed="false">
      <c r="A40" s="13" t="s">
        <v>167</v>
      </c>
      <c r="B40" s="13" t="n">
        <v>3</v>
      </c>
      <c r="C40" s="39" t="s">
        <v>168</v>
      </c>
      <c r="D40" s="13" t="s">
        <v>133</v>
      </c>
      <c r="E40" s="13"/>
      <c r="F40" s="13"/>
      <c r="G40" s="13"/>
      <c r="H40" s="15" t="str">
        <f aca="false">IF(AND($D40="Should-meet",ISNUMBER($E40),ISNUMBER($G40)),$E40*$G40,"")</f>
        <v/>
      </c>
      <c r="I40" s="15" t="str">
        <f aca="false">IF(AND($D40="Should-meet",ISNUMBER($E40),ISNUMBER($G40)),$E40*10,"")</f>
        <v/>
      </c>
      <c r="J40" s="12" t="str">
        <f aca="false">IF($D40="Must-meet",IF($F40="Yes","Met",IF($F40="No","Not met","")),IF($D40="Should-meet",IF(ISNUMBER($G40),IF($G40&gt;=8,"Strong",IF($G40&gt;=5,"Adequate","Weak")),""),""))</f>
        <v/>
      </c>
      <c r="K40" s="39"/>
      <c r="L40" s="39"/>
    </row>
    <row r="41" customFormat="false" ht="30" hidden="false" customHeight="true" outlineLevel="0" collapsed="false">
      <c r="A41" s="13" t="s">
        <v>169</v>
      </c>
      <c r="B41" s="13" t="n">
        <v>3</v>
      </c>
      <c r="C41" s="39" t="s">
        <v>170</v>
      </c>
      <c r="D41" s="13" t="s">
        <v>133</v>
      </c>
      <c r="E41" s="13"/>
      <c r="F41" s="13"/>
      <c r="G41" s="13"/>
      <c r="H41" s="15" t="str">
        <f aca="false">IF(AND($D41="Should-meet",ISNUMBER($E41),ISNUMBER($G41)),$E41*$G41,"")</f>
        <v/>
      </c>
      <c r="I41" s="15" t="str">
        <f aca="false">IF(AND($D41="Should-meet",ISNUMBER($E41),ISNUMBER($G41)),$E41*10,"")</f>
        <v/>
      </c>
      <c r="J41" s="12" t="str">
        <f aca="false">IF($D41="Must-meet",IF($F41="Yes","Met",IF($F41="No","Not met","")),IF($D41="Should-meet",IF(ISNUMBER($G41),IF($G41&gt;=8,"Strong",IF($G41&gt;=5,"Adequate","Weak")),""),""))</f>
        <v/>
      </c>
      <c r="K41" s="39"/>
      <c r="L41" s="39"/>
    </row>
    <row r="42" customFormat="false" ht="30" hidden="false" customHeight="true" outlineLevel="0" collapsed="false">
      <c r="A42" s="13" t="s">
        <v>171</v>
      </c>
      <c r="B42" s="13" t="n">
        <v>3</v>
      </c>
      <c r="C42" s="39" t="s">
        <v>172</v>
      </c>
      <c r="D42" s="13" t="s">
        <v>133</v>
      </c>
      <c r="E42" s="13"/>
      <c r="F42" s="13"/>
      <c r="G42" s="13"/>
      <c r="H42" s="15" t="str">
        <f aca="false">IF(AND($D42="Should-meet",ISNUMBER($E42),ISNUMBER($G42)),$E42*$G42,"")</f>
        <v/>
      </c>
      <c r="I42" s="15" t="str">
        <f aca="false">IF(AND($D42="Should-meet",ISNUMBER($E42),ISNUMBER($G42)),$E42*10,"")</f>
        <v/>
      </c>
      <c r="J42" s="12" t="str">
        <f aca="false">IF($D42="Must-meet",IF($F42="Yes","Met",IF($F42="No","Not met","")),IF($D42="Should-meet",IF(ISNUMBER($G42),IF($G42&gt;=8,"Strong",IF($G42&gt;=5,"Adequate","Weak")),""),""))</f>
        <v/>
      </c>
      <c r="K42" s="39"/>
      <c r="L42" s="39"/>
    </row>
    <row r="43" customFormat="false" ht="30" hidden="false" customHeight="true" outlineLevel="0" collapsed="false">
      <c r="A43" s="13" t="s">
        <v>173</v>
      </c>
      <c r="B43" s="13" t="n">
        <v>3</v>
      </c>
      <c r="C43" s="39" t="s">
        <v>174</v>
      </c>
      <c r="D43" s="13" t="s">
        <v>140</v>
      </c>
      <c r="E43" s="13" t="n">
        <v>4</v>
      </c>
      <c r="F43" s="13"/>
      <c r="G43" s="13"/>
      <c r="H43" s="15" t="str">
        <f aca="false">IF(AND($D43="Should-meet",ISNUMBER($E43),ISNUMBER($G43)),$E43*$G43,"")</f>
        <v/>
      </c>
      <c r="I43" s="15" t="str">
        <f aca="false">IF(AND($D43="Should-meet",ISNUMBER($E43),ISNUMBER($G43)),$E43*10,"")</f>
        <v/>
      </c>
      <c r="J43" s="12" t="str">
        <f aca="false">IF($D43="Must-meet",IF($F43="Yes","Met",IF($F43="No","Not met","")),IF($D43="Should-meet",IF(ISNUMBER($G43),IF($G43&gt;=8,"Strong",IF($G43&gt;=5,"Adequate","Weak")),""),""))</f>
        <v/>
      </c>
      <c r="K43" s="39"/>
      <c r="L43" s="39"/>
    </row>
    <row r="44" customFormat="false" ht="30" hidden="false" customHeight="true" outlineLevel="0" collapsed="false">
      <c r="A44" s="13" t="s">
        <v>175</v>
      </c>
      <c r="B44" s="13" t="n">
        <v>3</v>
      </c>
      <c r="C44" s="39" t="s">
        <v>176</v>
      </c>
      <c r="D44" s="13" t="s">
        <v>140</v>
      </c>
      <c r="E44" s="13" t="n">
        <v>4</v>
      </c>
      <c r="F44" s="13"/>
      <c r="G44" s="13"/>
      <c r="H44" s="15" t="str">
        <f aca="false">IF(AND($D44="Should-meet",ISNUMBER($E44),ISNUMBER($G44)),$E44*$G44,"")</f>
        <v/>
      </c>
      <c r="I44" s="15" t="str">
        <f aca="false">IF(AND($D44="Should-meet",ISNUMBER($E44),ISNUMBER($G44)),$E44*10,"")</f>
        <v/>
      </c>
      <c r="J44" s="12" t="str">
        <f aca="false">IF($D44="Must-meet",IF($F44="Yes","Met",IF($F44="No","Not met","")),IF($D44="Should-meet",IF(ISNUMBER($G44),IF($G44&gt;=8,"Strong",IF($G44&gt;=5,"Adequate","Weak")),""),""))</f>
        <v/>
      </c>
      <c r="K44" s="39"/>
      <c r="L44" s="39"/>
    </row>
    <row r="45" customFormat="false" ht="30" hidden="false" customHeight="true" outlineLevel="0" collapsed="false">
      <c r="A45" s="13" t="s">
        <v>177</v>
      </c>
      <c r="B45" s="13" t="n">
        <v>3</v>
      </c>
      <c r="C45" s="39" t="s">
        <v>178</v>
      </c>
      <c r="D45" s="13" t="s">
        <v>140</v>
      </c>
      <c r="E45" s="13" t="n">
        <v>4</v>
      </c>
      <c r="F45" s="13"/>
      <c r="G45" s="13"/>
      <c r="H45" s="15" t="str">
        <f aca="false">IF(AND($D45="Should-meet",ISNUMBER($E45),ISNUMBER($G45)),$E45*$G45,"")</f>
        <v/>
      </c>
      <c r="I45" s="15" t="str">
        <f aca="false">IF(AND($D45="Should-meet",ISNUMBER($E45),ISNUMBER($G45)),$E45*10,"")</f>
        <v/>
      </c>
      <c r="J45" s="12" t="str">
        <f aca="false">IF($D45="Must-meet",IF($F45="Yes","Met",IF($F45="No","Not met","")),IF($D45="Should-meet",IF(ISNUMBER($G45),IF($G45&gt;=8,"Strong",IF($G45&gt;=5,"Adequate","Weak")),""),""))</f>
        <v/>
      </c>
      <c r="K45" s="39"/>
      <c r="L45" s="39"/>
    </row>
    <row r="46" customFormat="false" ht="30" hidden="false" customHeight="true" outlineLevel="0" collapsed="false">
      <c r="A46" s="13" t="s">
        <v>179</v>
      </c>
      <c r="B46" s="13" t="n">
        <v>3</v>
      </c>
      <c r="C46" s="39" t="s">
        <v>180</v>
      </c>
      <c r="D46" s="13" t="s">
        <v>140</v>
      </c>
      <c r="E46" s="13" t="n">
        <v>4</v>
      </c>
      <c r="F46" s="13"/>
      <c r="G46" s="13"/>
      <c r="H46" s="15" t="str">
        <f aca="false">IF(AND($D46="Should-meet",ISNUMBER($E46),ISNUMBER($G46)),$E46*$G46,"")</f>
        <v/>
      </c>
      <c r="I46" s="15" t="str">
        <f aca="false">IF(AND($D46="Should-meet",ISNUMBER($E46),ISNUMBER($G46)),$E46*10,"")</f>
        <v/>
      </c>
      <c r="J46" s="12" t="str">
        <f aca="false">IF($D46="Must-meet",IF($F46="Yes","Met",IF($F46="No","Not met","")),IF($D46="Should-meet",IF(ISNUMBER($G46),IF($G46&gt;=8,"Strong",IF($G46&gt;=5,"Adequate","Weak")),""),""))</f>
        <v/>
      </c>
      <c r="K46" s="39"/>
      <c r="L46" s="39"/>
    </row>
    <row r="47" customFormat="false" ht="30" hidden="false" customHeight="true" outlineLevel="0" collapsed="false">
      <c r="A47" s="13" t="s">
        <v>181</v>
      </c>
      <c r="B47" s="13" t="n">
        <v>3</v>
      </c>
      <c r="C47" s="39" t="s">
        <v>182</v>
      </c>
      <c r="D47" s="13" t="s">
        <v>140</v>
      </c>
      <c r="E47" s="13" t="n">
        <v>3</v>
      </c>
      <c r="F47" s="13"/>
      <c r="G47" s="13"/>
      <c r="H47" s="15" t="str">
        <f aca="false">IF(AND($D47="Should-meet",ISNUMBER($E47),ISNUMBER($G47)),$E47*$G47,"")</f>
        <v/>
      </c>
      <c r="I47" s="15" t="str">
        <f aca="false">IF(AND($D47="Should-meet",ISNUMBER($E47),ISNUMBER($G47)),$E47*10,"")</f>
        <v/>
      </c>
      <c r="J47" s="12" t="str">
        <f aca="false">IF($D47="Must-meet",IF($F47="Yes","Met",IF($F47="No","Not met","")),IF($D47="Should-meet",IF(ISNUMBER($G47),IF($G47&gt;=8,"Strong",IF($G47&gt;=5,"Adequate","Weak")),""),""))</f>
        <v/>
      </c>
      <c r="K47" s="39"/>
      <c r="L47" s="39"/>
    </row>
    <row r="48" customFormat="false" ht="30" hidden="false" customHeight="true" outlineLevel="0" collapsed="false">
      <c r="A48" s="13" t="s">
        <v>183</v>
      </c>
      <c r="B48" s="13" t="n">
        <v>3</v>
      </c>
      <c r="C48" s="39" t="s">
        <v>184</v>
      </c>
      <c r="D48" s="13" t="s">
        <v>140</v>
      </c>
      <c r="E48" s="13" t="n">
        <v>3</v>
      </c>
      <c r="F48" s="13"/>
      <c r="G48" s="13"/>
      <c r="H48" s="15" t="str">
        <f aca="false">IF(AND($D48="Should-meet",ISNUMBER($E48),ISNUMBER($G48)),$E48*$G48,"")</f>
        <v/>
      </c>
      <c r="I48" s="15" t="str">
        <f aca="false">IF(AND($D48="Should-meet",ISNUMBER($E48),ISNUMBER($G48)),$E48*10,"")</f>
        <v/>
      </c>
      <c r="J48" s="12" t="str">
        <f aca="false">IF($D48="Must-meet",IF($F48="Yes","Met",IF($F48="No","Not met","")),IF($D48="Should-meet",IF(ISNUMBER($G48),IF($G48&gt;=8,"Strong",IF($G48&gt;=5,"Adequate","Weak")),""),""))</f>
        <v/>
      </c>
      <c r="K48" s="39"/>
      <c r="L48" s="39"/>
    </row>
    <row r="49" customFormat="false" ht="21.75" hidden="false" customHeight="true" outlineLevel="0" collapsed="false">
      <c r="A49" s="13"/>
      <c r="B49" s="13" t="n">
        <v>3</v>
      </c>
      <c r="C49" s="39"/>
      <c r="D49" s="13"/>
      <c r="E49" s="13"/>
      <c r="F49" s="13"/>
      <c r="G49" s="13"/>
      <c r="H49" s="15" t="str">
        <f aca="false">IF(AND($D49="Should-meet",ISNUMBER($E49),ISNUMBER($G49)),$E49*$G49,"")</f>
        <v/>
      </c>
      <c r="I49" s="15" t="str">
        <f aca="false">IF(AND($D49="Should-meet",ISNUMBER($E49),ISNUMBER($G49)),$E49*10,"")</f>
        <v/>
      </c>
      <c r="J49" s="12" t="str">
        <f aca="false">IF($D49="Must-meet",IF($F49="Yes","Met",IF($F49="No","Not met","")),IF($D49="Should-meet",IF(ISNUMBER($G49),IF($G49&gt;=8,"Strong",IF($G49&gt;=5,"Adequate","Weak")),""),""))</f>
        <v/>
      </c>
      <c r="K49" s="39"/>
      <c r="L49" s="39"/>
    </row>
    <row r="50" customFormat="false" ht="21.75" hidden="false" customHeight="true" outlineLevel="0" collapsed="false">
      <c r="A50" s="13"/>
      <c r="B50" s="13" t="n">
        <v>3</v>
      </c>
      <c r="C50" s="39"/>
      <c r="D50" s="13"/>
      <c r="E50" s="13"/>
      <c r="F50" s="13"/>
      <c r="G50" s="13"/>
      <c r="H50" s="15" t="str">
        <f aca="false">IF(AND($D50="Should-meet",ISNUMBER($E50),ISNUMBER($G50)),$E50*$G50,"")</f>
        <v/>
      </c>
      <c r="I50" s="15" t="str">
        <f aca="false">IF(AND($D50="Should-meet",ISNUMBER($E50),ISNUMBER($G50)),$E50*10,"")</f>
        <v/>
      </c>
      <c r="J50" s="12" t="str">
        <f aca="false">IF($D50="Must-meet",IF($F50="Yes","Met",IF($F50="No","Not met","")),IF($D50="Should-meet",IF(ISNUMBER($G50),IF($G50&gt;=8,"Strong",IF($G50&gt;=5,"Adequate","Weak")),""),""))</f>
        <v/>
      </c>
      <c r="K50" s="39"/>
      <c r="L50" s="39"/>
    </row>
    <row r="51" customFormat="false" ht="21.75" hidden="false" customHeight="true" outlineLevel="0" collapsed="false">
      <c r="A51" s="13"/>
      <c r="B51" s="13" t="n">
        <v>3</v>
      </c>
      <c r="C51" s="39"/>
      <c r="D51" s="13"/>
      <c r="E51" s="13"/>
      <c r="F51" s="13"/>
      <c r="G51" s="13"/>
      <c r="H51" s="15" t="str">
        <f aca="false">IF(AND($D51="Should-meet",ISNUMBER($E51),ISNUMBER($G51)),$E51*$G51,"")</f>
        <v/>
      </c>
      <c r="I51" s="15" t="str">
        <f aca="false">IF(AND($D51="Should-meet",ISNUMBER($E51),ISNUMBER($G51)),$E51*10,"")</f>
        <v/>
      </c>
      <c r="J51" s="12" t="str">
        <f aca="false">IF($D51="Must-meet",IF($F51="Yes","Met",IF($F51="No","Not met","")),IF($D51="Should-meet",IF(ISNUMBER($G51),IF($G51&gt;=8,"Strong",IF($G51&gt;=5,"Adequate","Weak")),""),""))</f>
        <v/>
      </c>
      <c r="K51" s="39"/>
      <c r="L51" s="39"/>
    </row>
    <row r="52" customFormat="false" ht="30" hidden="false" customHeight="true" outlineLevel="0" collapsed="false">
      <c r="A52" s="13" t="s">
        <v>185</v>
      </c>
      <c r="B52" s="13" t="n">
        <v>4</v>
      </c>
      <c r="C52" s="39" t="s">
        <v>186</v>
      </c>
      <c r="D52" s="13" t="s">
        <v>133</v>
      </c>
      <c r="E52" s="13"/>
      <c r="F52" s="13"/>
      <c r="G52" s="13"/>
      <c r="H52" s="15" t="str">
        <f aca="false">IF(AND($D52="Should-meet",ISNUMBER($E52),ISNUMBER($G52)),$E52*$G52,"")</f>
        <v/>
      </c>
      <c r="I52" s="15" t="str">
        <f aca="false">IF(AND($D52="Should-meet",ISNUMBER($E52),ISNUMBER($G52)),$E52*10,"")</f>
        <v/>
      </c>
      <c r="J52" s="12" t="str">
        <f aca="false">IF($D52="Must-meet",IF($F52="Yes","Met",IF($F52="No","Not met","")),IF($D52="Should-meet",IF(ISNUMBER($G52),IF($G52&gt;=8,"Strong",IF($G52&gt;=5,"Adequate","Weak")),""),""))</f>
        <v/>
      </c>
      <c r="K52" s="39"/>
      <c r="L52" s="39"/>
    </row>
    <row r="53" customFormat="false" ht="30" hidden="false" customHeight="true" outlineLevel="0" collapsed="false">
      <c r="A53" s="13" t="s">
        <v>187</v>
      </c>
      <c r="B53" s="13" t="n">
        <v>4</v>
      </c>
      <c r="C53" s="39" t="s">
        <v>188</v>
      </c>
      <c r="D53" s="13" t="s">
        <v>133</v>
      </c>
      <c r="E53" s="13"/>
      <c r="F53" s="13"/>
      <c r="G53" s="13"/>
      <c r="H53" s="15" t="str">
        <f aca="false">IF(AND($D53="Should-meet",ISNUMBER($E53),ISNUMBER($G53)),$E53*$G53,"")</f>
        <v/>
      </c>
      <c r="I53" s="15" t="str">
        <f aca="false">IF(AND($D53="Should-meet",ISNUMBER($E53),ISNUMBER($G53)),$E53*10,"")</f>
        <v/>
      </c>
      <c r="J53" s="12" t="str">
        <f aca="false">IF($D53="Must-meet",IF($F53="Yes","Met",IF($F53="No","Not met","")),IF($D53="Should-meet",IF(ISNUMBER($G53),IF($G53&gt;=8,"Strong",IF($G53&gt;=5,"Adequate","Weak")),""),""))</f>
        <v/>
      </c>
      <c r="K53" s="39"/>
      <c r="L53" s="39"/>
    </row>
    <row r="54" customFormat="false" ht="30" hidden="false" customHeight="true" outlineLevel="0" collapsed="false">
      <c r="A54" s="13" t="s">
        <v>189</v>
      </c>
      <c r="B54" s="13" t="n">
        <v>4</v>
      </c>
      <c r="C54" s="39" t="s">
        <v>190</v>
      </c>
      <c r="D54" s="13" t="s">
        <v>133</v>
      </c>
      <c r="E54" s="13"/>
      <c r="F54" s="13"/>
      <c r="G54" s="13"/>
      <c r="H54" s="15" t="str">
        <f aca="false">IF(AND($D54="Should-meet",ISNUMBER($E54),ISNUMBER($G54)),$E54*$G54,"")</f>
        <v/>
      </c>
      <c r="I54" s="15" t="str">
        <f aca="false">IF(AND($D54="Should-meet",ISNUMBER($E54),ISNUMBER($G54)),$E54*10,"")</f>
        <v/>
      </c>
      <c r="J54" s="12" t="str">
        <f aca="false">IF($D54="Must-meet",IF($F54="Yes","Met",IF($F54="No","Not met","")),IF($D54="Should-meet",IF(ISNUMBER($G54),IF($G54&gt;=8,"Strong",IF($G54&gt;=5,"Adequate","Weak")),""),""))</f>
        <v/>
      </c>
      <c r="K54" s="39"/>
      <c r="L54" s="39"/>
    </row>
    <row r="55" customFormat="false" ht="30" hidden="false" customHeight="true" outlineLevel="0" collapsed="false">
      <c r="A55" s="13" t="s">
        <v>191</v>
      </c>
      <c r="B55" s="13" t="n">
        <v>4</v>
      </c>
      <c r="C55" s="39" t="s">
        <v>192</v>
      </c>
      <c r="D55" s="13" t="s">
        <v>140</v>
      </c>
      <c r="E55" s="13" t="n">
        <v>5</v>
      </c>
      <c r="F55" s="13"/>
      <c r="G55" s="13"/>
      <c r="H55" s="15" t="str">
        <f aca="false">IF(AND($D55="Should-meet",ISNUMBER($E55),ISNUMBER($G55)),$E55*$G55,"")</f>
        <v/>
      </c>
      <c r="I55" s="15" t="str">
        <f aca="false">IF(AND($D55="Should-meet",ISNUMBER($E55),ISNUMBER($G55)),$E55*10,"")</f>
        <v/>
      </c>
      <c r="J55" s="12" t="str">
        <f aca="false">IF($D55="Must-meet",IF($F55="Yes","Met",IF($F55="No","Not met","")),IF($D55="Should-meet",IF(ISNUMBER($G55),IF($G55&gt;=8,"Strong",IF($G55&gt;=5,"Adequate","Weak")),""),""))</f>
        <v/>
      </c>
      <c r="K55" s="39"/>
      <c r="L55" s="39"/>
    </row>
    <row r="56" customFormat="false" ht="30" hidden="false" customHeight="true" outlineLevel="0" collapsed="false">
      <c r="A56" s="13" t="s">
        <v>193</v>
      </c>
      <c r="B56" s="13" t="n">
        <v>4</v>
      </c>
      <c r="C56" s="39" t="s">
        <v>194</v>
      </c>
      <c r="D56" s="13" t="s">
        <v>140</v>
      </c>
      <c r="E56" s="13" t="n">
        <v>4</v>
      </c>
      <c r="F56" s="13"/>
      <c r="G56" s="13"/>
      <c r="H56" s="15" t="str">
        <f aca="false">IF(AND($D56="Should-meet",ISNUMBER($E56),ISNUMBER($G56)),$E56*$G56,"")</f>
        <v/>
      </c>
      <c r="I56" s="15" t="str">
        <f aca="false">IF(AND($D56="Should-meet",ISNUMBER($E56),ISNUMBER($G56)),$E56*10,"")</f>
        <v/>
      </c>
      <c r="J56" s="12" t="str">
        <f aca="false">IF($D56="Must-meet",IF($F56="Yes","Met",IF($F56="No","Not met","")),IF($D56="Should-meet",IF(ISNUMBER($G56),IF($G56&gt;=8,"Strong",IF($G56&gt;=5,"Adequate","Weak")),""),""))</f>
        <v/>
      </c>
      <c r="K56" s="39"/>
      <c r="L56" s="39"/>
    </row>
    <row r="57" customFormat="false" ht="30" hidden="false" customHeight="true" outlineLevel="0" collapsed="false">
      <c r="A57" s="13" t="s">
        <v>195</v>
      </c>
      <c r="B57" s="13" t="n">
        <v>4</v>
      </c>
      <c r="C57" s="39" t="s">
        <v>196</v>
      </c>
      <c r="D57" s="13" t="s">
        <v>140</v>
      </c>
      <c r="E57" s="13" t="n">
        <v>4</v>
      </c>
      <c r="F57" s="13"/>
      <c r="G57" s="13"/>
      <c r="H57" s="15" t="str">
        <f aca="false">IF(AND($D57="Should-meet",ISNUMBER($E57),ISNUMBER($G57)),$E57*$G57,"")</f>
        <v/>
      </c>
      <c r="I57" s="15" t="str">
        <f aca="false">IF(AND($D57="Should-meet",ISNUMBER($E57),ISNUMBER($G57)),$E57*10,"")</f>
        <v/>
      </c>
      <c r="J57" s="12" t="str">
        <f aca="false">IF($D57="Must-meet",IF($F57="Yes","Met",IF($F57="No","Not met","")),IF($D57="Should-meet",IF(ISNUMBER($G57),IF($G57&gt;=8,"Strong",IF($G57&gt;=5,"Adequate","Weak")),""),""))</f>
        <v/>
      </c>
      <c r="K57" s="39"/>
      <c r="L57" s="39"/>
    </row>
    <row r="58" customFormat="false" ht="30" hidden="false" customHeight="true" outlineLevel="0" collapsed="false">
      <c r="A58" s="13" t="s">
        <v>197</v>
      </c>
      <c r="B58" s="13" t="n">
        <v>4</v>
      </c>
      <c r="C58" s="39" t="s">
        <v>198</v>
      </c>
      <c r="D58" s="13" t="s">
        <v>140</v>
      </c>
      <c r="E58" s="13" t="n">
        <v>3</v>
      </c>
      <c r="F58" s="13"/>
      <c r="G58" s="13"/>
      <c r="H58" s="15" t="str">
        <f aca="false">IF(AND($D58="Should-meet",ISNUMBER($E58),ISNUMBER($G58)),$E58*$G58,"")</f>
        <v/>
      </c>
      <c r="I58" s="15" t="str">
        <f aca="false">IF(AND($D58="Should-meet",ISNUMBER($E58),ISNUMBER($G58)),$E58*10,"")</f>
        <v/>
      </c>
      <c r="J58" s="12" t="str">
        <f aca="false">IF($D58="Must-meet",IF($F58="Yes","Met",IF($F58="No","Not met","")),IF($D58="Should-meet",IF(ISNUMBER($G58),IF($G58&gt;=8,"Strong",IF($G58&gt;=5,"Adequate","Weak")),""),""))</f>
        <v/>
      </c>
      <c r="K58" s="39"/>
      <c r="L58" s="39"/>
    </row>
    <row r="59" customFormat="false" ht="30" hidden="false" customHeight="true" outlineLevel="0" collapsed="false">
      <c r="A59" s="13" t="s">
        <v>199</v>
      </c>
      <c r="B59" s="13" t="n">
        <v>4</v>
      </c>
      <c r="C59" s="39" t="s">
        <v>200</v>
      </c>
      <c r="D59" s="13" t="s">
        <v>140</v>
      </c>
      <c r="E59" s="13" t="n">
        <v>3</v>
      </c>
      <c r="F59" s="13"/>
      <c r="G59" s="13"/>
      <c r="H59" s="15" t="str">
        <f aca="false">IF(AND($D59="Should-meet",ISNUMBER($E59),ISNUMBER($G59)),$E59*$G59,"")</f>
        <v/>
      </c>
      <c r="I59" s="15" t="str">
        <f aca="false">IF(AND($D59="Should-meet",ISNUMBER($E59),ISNUMBER($G59)),$E59*10,"")</f>
        <v/>
      </c>
      <c r="J59" s="12" t="str">
        <f aca="false">IF($D59="Must-meet",IF($F59="Yes","Met",IF($F59="No","Not met","")),IF($D59="Should-meet",IF(ISNUMBER($G59),IF($G59&gt;=8,"Strong",IF($G59&gt;=5,"Adequate","Weak")),""),""))</f>
        <v/>
      </c>
      <c r="K59" s="39"/>
      <c r="L59" s="39"/>
    </row>
    <row r="60" customFormat="false" ht="21.75" hidden="false" customHeight="true" outlineLevel="0" collapsed="false">
      <c r="A60" s="13"/>
      <c r="B60" s="13" t="n">
        <v>4</v>
      </c>
      <c r="C60" s="39"/>
      <c r="D60" s="13"/>
      <c r="E60" s="13"/>
      <c r="F60" s="13"/>
      <c r="G60" s="13"/>
      <c r="H60" s="15" t="str">
        <f aca="false">IF(AND($D60="Should-meet",ISNUMBER($E60),ISNUMBER($G60)),$E60*$G60,"")</f>
        <v/>
      </c>
      <c r="I60" s="15" t="str">
        <f aca="false">IF(AND($D60="Should-meet",ISNUMBER($E60),ISNUMBER($G60)),$E60*10,"")</f>
        <v/>
      </c>
      <c r="J60" s="12" t="str">
        <f aca="false">IF($D60="Must-meet",IF($F60="Yes","Met",IF($F60="No","Not met","")),IF($D60="Should-meet",IF(ISNUMBER($G60),IF($G60&gt;=8,"Strong",IF($G60&gt;=5,"Adequate","Weak")),""),""))</f>
        <v/>
      </c>
      <c r="K60" s="39"/>
      <c r="L60" s="39"/>
    </row>
    <row r="61" customFormat="false" ht="21.75" hidden="false" customHeight="true" outlineLevel="0" collapsed="false">
      <c r="A61" s="13"/>
      <c r="B61" s="13" t="n">
        <v>4</v>
      </c>
      <c r="C61" s="39"/>
      <c r="D61" s="13"/>
      <c r="E61" s="13"/>
      <c r="F61" s="13"/>
      <c r="G61" s="13"/>
      <c r="H61" s="15" t="str">
        <f aca="false">IF(AND($D61="Should-meet",ISNUMBER($E61),ISNUMBER($G61)),$E61*$G61,"")</f>
        <v/>
      </c>
      <c r="I61" s="15" t="str">
        <f aca="false">IF(AND($D61="Should-meet",ISNUMBER($E61),ISNUMBER($G61)),$E61*10,"")</f>
        <v/>
      </c>
      <c r="J61" s="12" t="str">
        <f aca="false">IF($D61="Must-meet",IF($F61="Yes","Met",IF($F61="No","Not met","")),IF($D61="Should-meet",IF(ISNUMBER($G61),IF($G61&gt;=8,"Strong",IF($G61&gt;=5,"Adequate","Weak")),""),""))</f>
        <v/>
      </c>
      <c r="K61" s="39"/>
      <c r="L61" s="39"/>
    </row>
    <row r="62" customFormat="false" ht="21.75" hidden="false" customHeight="true" outlineLevel="0" collapsed="false">
      <c r="A62" s="13"/>
      <c r="B62" s="13" t="n">
        <v>4</v>
      </c>
      <c r="C62" s="39"/>
      <c r="D62" s="13"/>
      <c r="E62" s="13"/>
      <c r="F62" s="13"/>
      <c r="G62" s="13"/>
      <c r="H62" s="15" t="str">
        <f aca="false">IF(AND($D62="Should-meet",ISNUMBER($E62),ISNUMBER($G62)),$E62*$G62,"")</f>
        <v/>
      </c>
      <c r="I62" s="15" t="str">
        <f aca="false">IF(AND($D62="Should-meet",ISNUMBER($E62),ISNUMBER($G62)),$E62*10,"")</f>
        <v/>
      </c>
      <c r="J62" s="12" t="str">
        <f aca="false">IF($D62="Must-meet",IF($F62="Yes","Met",IF($F62="No","Not met","")),IF($D62="Should-meet",IF(ISNUMBER($G62),IF($G62&gt;=8,"Strong",IF($G62&gt;=5,"Adequate","Weak")),""),""))</f>
        <v/>
      </c>
      <c r="K62" s="39"/>
      <c r="L62" s="39"/>
    </row>
    <row r="63" customFormat="false" ht="30" hidden="false" customHeight="true" outlineLevel="0" collapsed="false">
      <c r="A63" s="13" t="s">
        <v>201</v>
      </c>
      <c r="B63" s="13" t="n">
        <v>5</v>
      </c>
      <c r="C63" s="39" t="s">
        <v>202</v>
      </c>
      <c r="D63" s="13" t="s">
        <v>133</v>
      </c>
      <c r="E63" s="13"/>
      <c r="F63" s="13"/>
      <c r="G63" s="13"/>
      <c r="H63" s="15" t="str">
        <f aca="false">IF(AND($D63="Should-meet",ISNUMBER($E63),ISNUMBER($G63)),$E63*$G63,"")</f>
        <v/>
      </c>
      <c r="I63" s="15" t="str">
        <f aca="false">IF(AND($D63="Should-meet",ISNUMBER($E63),ISNUMBER($G63)),$E63*10,"")</f>
        <v/>
      </c>
      <c r="J63" s="12" t="str">
        <f aca="false">IF($D63="Must-meet",IF($F63="Yes","Met",IF($F63="No","Not met","")),IF($D63="Should-meet",IF(ISNUMBER($G63),IF($G63&gt;=8,"Strong",IF($G63&gt;=5,"Adequate","Weak")),""),""))</f>
        <v/>
      </c>
      <c r="K63" s="39"/>
      <c r="L63" s="39"/>
    </row>
    <row r="64" customFormat="false" ht="30" hidden="false" customHeight="true" outlineLevel="0" collapsed="false">
      <c r="A64" s="13" t="s">
        <v>203</v>
      </c>
      <c r="B64" s="13" t="n">
        <v>5</v>
      </c>
      <c r="C64" s="39" t="s">
        <v>204</v>
      </c>
      <c r="D64" s="13" t="s">
        <v>133</v>
      </c>
      <c r="E64" s="13"/>
      <c r="F64" s="13"/>
      <c r="G64" s="13"/>
      <c r="H64" s="15" t="str">
        <f aca="false">IF(AND($D64="Should-meet",ISNUMBER($E64),ISNUMBER($G64)),$E64*$G64,"")</f>
        <v/>
      </c>
      <c r="I64" s="15" t="str">
        <f aca="false">IF(AND($D64="Should-meet",ISNUMBER($E64),ISNUMBER($G64)),$E64*10,"")</f>
        <v/>
      </c>
      <c r="J64" s="12" t="str">
        <f aca="false">IF($D64="Must-meet",IF($F64="Yes","Met",IF($F64="No","Not met","")),IF($D64="Should-meet",IF(ISNUMBER($G64),IF($G64&gt;=8,"Strong",IF($G64&gt;=5,"Adequate","Weak")),""),""))</f>
        <v/>
      </c>
      <c r="K64" s="39"/>
      <c r="L64" s="39"/>
    </row>
    <row r="65" customFormat="false" ht="30" hidden="false" customHeight="true" outlineLevel="0" collapsed="false">
      <c r="A65" s="13" t="s">
        <v>205</v>
      </c>
      <c r="B65" s="13" t="n">
        <v>5</v>
      </c>
      <c r="C65" s="39" t="s">
        <v>206</v>
      </c>
      <c r="D65" s="13" t="s">
        <v>133</v>
      </c>
      <c r="E65" s="13"/>
      <c r="F65" s="13"/>
      <c r="G65" s="13"/>
      <c r="H65" s="15" t="str">
        <f aca="false">IF(AND($D65="Should-meet",ISNUMBER($E65),ISNUMBER($G65)),$E65*$G65,"")</f>
        <v/>
      </c>
      <c r="I65" s="15" t="str">
        <f aca="false">IF(AND($D65="Should-meet",ISNUMBER($E65),ISNUMBER($G65)),$E65*10,"")</f>
        <v/>
      </c>
      <c r="J65" s="12" t="str">
        <f aca="false">IF($D65="Must-meet",IF($F65="Yes","Met",IF($F65="No","Not met","")),IF($D65="Should-meet",IF(ISNUMBER($G65),IF($G65&gt;=8,"Strong",IF($G65&gt;=5,"Adequate","Weak")),""),""))</f>
        <v/>
      </c>
      <c r="K65" s="39"/>
      <c r="L65" s="39"/>
    </row>
    <row r="66" customFormat="false" ht="30" hidden="false" customHeight="true" outlineLevel="0" collapsed="false">
      <c r="A66" s="13" t="s">
        <v>207</v>
      </c>
      <c r="B66" s="13" t="n">
        <v>5</v>
      </c>
      <c r="C66" s="39" t="s">
        <v>208</v>
      </c>
      <c r="D66" s="13" t="s">
        <v>140</v>
      </c>
      <c r="E66" s="13" t="n">
        <v>5</v>
      </c>
      <c r="F66" s="13"/>
      <c r="G66" s="13"/>
      <c r="H66" s="15" t="str">
        <f aca="false">IF(AND($D66="Should-meet",ISNUMBER($E66),ISNUMBER($G66)),$E66*$G66,"")</f>
        <v/>
      </c>
      <c r="I66" s="15" t="str">
        <f aca="false">IF(AND($D66="Should-meet",ISNUMBER($E66),ISNUMBER($G66)),$E66*10,"")</f>
        <v/>
      </c>
      <c r="J66" s="12" t="str">
        <f aca="false">IF($D66="Must-meet",IF($F66="Yes","Met",IF($F66="No","Not met","")),IF($D66="Should-meet",IF(ISNUMBER($G66),IF($G66&gt;=8,"Strong",IF($G66&gt;=5,"Adequate","Weak")),""),""))</f>
        <v/>
      </c>
      <c r="K66" s="39"/>
      <c r="L66" s="39"/>
    </row>
    <row r="67" customFormat="false" ht="30" hidden="false" customHeight="true" outlineLevel="0" collapsed="false">
      <c r="A67" s="13" t="s">
        <v>209</v>
      </c>
      <c r="B67" s="13" t="n">
        <v>5</v>
      </c>
      <c r="C67" s="39" t="s">
        <v>210</v>
      </c>
      <c r="D67" s="13" t="s">
        <v>140</v>
      </c>
      <c r="E67" s="13" t="n">
        <v>4</v>
      </c>
      <c r="F67" s="13"/>
      <c r="G67" s="13"/>
      <c r="H67" s="15" t="str">
        <f aca="false">IF(AND($D67="Should-meet",ISNUMBER($E67),ISNUMBER($G67)),$E67*$G67,"")</f>
        <v/>
      </c>
      <c r="I67" s="15" t="str">
        <f aca="false">IF(AND($D67="Should-meet",ISNUMBER($E67),ISNUMBER($G67)),$E67*10,"")</f>
        <v/>
      </c>
      <c r="J67" s="12" t="str">
        <f aca="false">IF($D67="Must-meet",IF($F67="Yes","Met",IF($F67="No","Not met","")),IF($D67="Should-meet",IF(ISNUMBER($G67),IF($G67&gt;=8,"Strong",IF($G67&gt;=5,"Adequate","Weak")),""),""))</f>
        <v/>
      </c>
      <c r="K67" s="39"/>
      <c r="L67" s="39"/>
    </row>
    <row r="68" customFormat="false" ht="30" hidden="false" customHeight="true" outlineLevel="0" collapsed="false">
      <c r="A68" s="13" t="s">
        <v>211</v>
      </c>
      <c r="B68" s="13" t="n">
        <v>5</v>
      </c>
      <c r="C68" s="39" t="s">
        <v>212</v>
      </c>
      <c r="D68" s="13" t="s">
        <v>140</v>
      </c>
      <c r="E68" s="13" t="n">
        <v>4</v>
      </c>
      <c r="F68" s="13"/>
      <c r="G68" s="13"/>
      <c r="H68" s="15" t="str">
        <f aca="false">IF(AND($D68="Should-meet",ISNUMBER($E68),ISNUMBER($G68)),$E68*$G68,"")</f>
        <v/>
      </c>
      <c r="I68" s="15" t="str">
        <f aca="false">IF(AND($D68="Should-meet",ISNUMBER($E68),ISNUMBER($G68)),$E68*10,"")</f>
        <v/>
      </c>
      <c r="J68" s="12" t="str">
        <f aca="false">IF($D68="Must-meet",IF($F68="Yes","Met",IF($F68="No","Not met","")),IF($D68="Should-meet",IF(ISNUMBER($G68),IF($G68&gt;=8,"Strong",IF($G68&gt;=5,"Adequate","Weak")),""),""))</f>
        <v/>
      </c>
      <c r="K68" s="39"/>
      <c r="L68" s="39"/>
    </row>
    <row r="69" customFormat="false" ht="30" hidden="false" customHeight="true" outlineLevel="0" collapsed="false">
      <c r="A69" s="13" t="s">
        <v>213</v>
      </c>
      <c r="B69" s="13" t="n">
        <v>5</v>
      </c>
      <c r="C69" s="39" t="s">
        <v>214</v>
      </c>
      <c r="D69" s="13" t="s">
        <v>140</v>
      </c>
      <c r="E69" s="13" t="n">
        <v>3</v>
      </c>
      <c r="F69" s="13"/>
      <c r="G69" s="13"/>
      <c r="H69" s="15" t="str">
        <f aca="false">IF(AND($D69="Should-meet",ISNUMBER($E69),ISNUMBER($G69)),$E69*$G69,"")</f>
        <v/>
      </c>
      <c r="I69" s="15" t="str">
        <f aca="false">IF(AND($D69="Should-meet",ISNUMBER($E69),ISNUMBER($G69)),$E69*10,"")</f>
        <v/>
      </c>
      <c r="J69" s="12" t="str">
        <f aca="false">IF($D69="Must-meet",IF($F69="Yes","Met",IF($F69="No","Not met","")),IF($D69="Should-meet",IF(ISNUMBER($G69),IF($G69&gt;=8,"Strong",IF($G69&gt;=5,"Adequate","Weak")),""),""))</f>
        <v/>
      </c>
      <c r="K69" s="39"/>
      <c r="L69" s="39"/>
    </row>
    <row r="70" customFormat="false" ht="21.75" hidden="false" customHeight="true" outlineLevel="0" collapsed="false">
      <c r="A70" s="13"/>
      <c r="B70" s="13" t="n">
        <v>5</v>
      </c>
      <c r="C70" s="39"/>
      <c r="D70" s="13"/>
      <c r="E70" s="13"/>
      <c r="F70" s="13"/>
      <c r="G70" s="13"/>
      <c r="H70" s="15" t="str">
        <f aca="false">IF(AND($D70="Should-meet",ISNUMBER($E70),ISNUMBER($G70)),$E70*$G70,"")</f>
        <v/>
      </c>
      <c r="I70" s="15" t="str">
        <f aca="false">IF(AND($D70="Should-meet",ISNUMBER($E70),ISNUMBER($G70)),$E70*10,"")</f>
        <v/>
      </c>
      <c r="J70" s="12" t="str">
        <f aca="false">IF($D70="Must-meet",IF($F70="Yes","Met",IF($F70="No","Not met","")),IF($D70="Should-meet",IF(ISNUMBER($G70),IF($G70&gt;=8,"Strong",IF($G70&gt;=5,"Adequate","Weak")),""),""))</f>
        <v/>
      </c>
      <c r="K70" s="39"/>
      <c r="L70" s="39"/>
    </row>
    <row r="71" customFormat="false" ht="21.75" hidden="false" customHeight="true" outlineLevel="0" collapsed="false">
      <c r="A71" s="13"/>
      <c r="B71" s="13" t="n">
        <v>5</v>
      </c>
      <c r="C71" s="39"/>
      <c r="D71" s="13"/>
      <c r="E71" s="13"/>
      <c r="F71" s="13"/>
      <c r="G71" s="13"/>
      <c r="H71" s="15" t="str">
        <f aca="false">IF(AND($D71="Should-meet",ISNUMBER($E71),ISNUMBER($G71)),$E71*$G71,"")</f>
        <v/>
      </c>
      <c r="I71" s="15" t="str">
        <f aca="false">IF(AND($D71="Should-meet",ISNUMBER($E71),ISNUMBER($G71)),$E71*10,"")</f>
        <v/>
      </c>
      <c r="J71" s="12" t="str">
        <f aca="false">IF($D71="Must-meet",IF($F71="Yes","Met",IF($F71="No","Not met","")),IF($D71="Should-meet",IF(ISNUMBER($G71),IF($G71&gt;=8,"Strong",IF($G71&gt;=5,"Adequate","Weak")),""),""))</f>
        <v/>
      </c>
      <c r="K71" s="39"/>
      <c r="L71" s="39"/>
    </row>
    <row r="72" customFormat="false" ht="21.75" hidden="false" customHeight="true" outlineLevel="0" collapsed="false">
      <c r="A72" s="13"/>
      <c r="B72" s="13" t="n">
        <v>5</v>
      </c>
      <c r="C72" s="39"/>
      <c r="D72" s="13"/>
      <c r="E72" s="13"/>
      <c r="F72" s="13"/>
      <c r="G72" s="13"/>
      <c r="H72" s="15" t="str">
        <f aca="false">IF(AND($D72="Should-meet",ISNUMBER($E72),ISNUMBER($G72)),$E72*$G72,"")</f>
        <v/>
      </c>
      <c r="I72" s="15" t="str">
        <f aca="false">IF(AND($D72="Should-meet",ISNUMBER($E72),ISNUMBER($G72)),$E72*10,"")</f>
        <v/>
      </c>
      <c r="J72" s="12" t="str">
        <f aca="false">IF($D72="Must-meet",IF($F72="Yes","Met",IF($F72="No","Not met","")),IF($D72="Should-meet",IF(ISNUMBER($G72),IF($G72&gt;=8,"Strong",IF($G72&gt;=5,"Adequate","Weak")),""),""))</f>
        <v/>
      </c>
      <c r="K72" s="39"/>
      <c r="L72" s="39"/>
    </row>
    <row r="73" customFormat="false" ht="21.75" hidden="false" customHeight="true" outlineLevel="0" collapsed="false">
      <c r="A73" s="13"/>
      <c r="B73" s="13"/>
      <c r="C73" s="39"/>
      <c r="D73" s="13"/>
      <c r="E73" s="13"/>
      <c r="F73" s="13"/>
      <c r="G73" s="13"/>
      <c r="H73" s="15" t="str">
        <f aca="false">IF(AND($D73="Should-meet",ISNUMBER($E73),ISNUMBER($G73)),$E73*$G73,"")</f>
        <v/>
      </c>
      <c r="I73" s="15" t="str">
        <f aca="false">IF(AND($D73="Should-meet",ISNUMBER($E73),ISNUMBER($G73)),$E73*10,"")</f>
        <v/>
      </c>
      <c r="J73" s="12" t="str">
        <f aca="false">IF($D73="Must-meet",IF($F73="Yes","Met",IF($F73="No","Not met","")),IF($D73="Should-meet",IF(ISNUMBER($G73),IF($G73&gt;=8,"Strong",IF($G73&gt;=5,"Adequate","Weak")),""),""))</f>
        <v/>
      </c>
      <c r="K73" s="39"/>
      <c r="L73" s="39"/>
    </row>
    <row r="74" customFormat="false" ht="21.75" hidden="false" customHeight="true" outlineLevel="0" collapsed="false">
      <c r="A74" s="13"/>
      <c r="B74" s="13"/>
      <c r="C74" s="39"/>
      <c r="D74" s="13"/>
      <c r="E74" s="13"/>
      <c r="F74" s="13"/>
      <c r="G74" s="13"/>
      <c r="H74" s="15" t="str">
        <f aca="false">IF(AND($D74="Should-meet",ISNUMBER($E74),ISNUMBER($G74)),$E74*$G74,"")</f>
        <v/>
      </c>
      <c r="I74" s="15" t="str">
        <f aca="false">IF(AND($D74="Should-meet",ISNUMBER($E74),ISNUMBER($G74)),$E74*10,"")</f>
        <v/>
      </c>
      <c r="J74" s="12" t="str">
        <f aca="false">IF($D74="Must-meet",IF($F74="Yes","Met",IF($F74="No","Not met","")),IF($D74="Should-meet",IF(ISNUMBER($G74),IF($G74&gt;=8,"Strong",IF($G74&gt;=5,"Adequate","Weak")),""),""))</f>
        <v/>
      </c>
      <c r="K74" s="39"/>
      <c r="L74" s="39"/>
    </row>
    <row r="75" customFormat="false" ht="21.75" hidden="false" customHeight="true" outlineLevel="0" collapsed="false">
      <c r="A75" s="13"/>
      <c r="B75" s="13"/>
      <c r="C75" s="39"/>
      <c r="D75" s="13"/>
      <c r="E75" s="13"/>
      <c r="F75" s="13"/>
      <c r="G75" s="13"/>
      <c r="H75" s="15" t="str">
        <f aca="false">IF(AND($D75="Should-meet",ISNUMBER($E75),ISNUMBER($G75)),$E75*$G75,"")</f>
        <v/>
      </c>
      <c r="I75" s="15" t="str">
        <f aca="false">IF(AND($D75="Should-meet",ISNUMBER($E75),ISNUMBER($G75)),$E75*10,"")</f>
        <v/>
      </c>
      <c r="J75" s="12" t="str">
        <f aca="false">IF($D75="Must-meet",IF($F75="Yes","Met",IF($F75="No","Not met","")),IF($D75="Should-meet",IF(ISNUMBER($G75),IF($G75&gt;=8,"Strong",IF($G75&gt;=5,"Adequate","Weak")),""),""))</f>
        <v/>
      </c>
      <c r="K75" s="39"/>
      <c r="L75" s="39"/>
    </row>
    <row r="76" customFormat="false" ht="15.75" hidden="false" customHeight="true" outlineLevel="0" collapsed="false">
      <c r="A76" s="18" t="s">
        <v>26</v>
      </c>
    </row>
  </sheetData>
  <sheetProtection sheet="true" formatCells="false" formatColumns="false" formatRows="false" insertColumns="false" insertRows="false" deleteColumns="false" deleteRows="false" sort="false" autoFilter="false"/>
  <mergeCells count="14">
    <mergeCell ref="B4:D4"/>
    <mergeCell ref="B5:D5"/>
    <mergeCell ref="B8:C8"/>
    <mergeCell ref="H8:L8"/>
    <mergeCell ref="B9:C9"/>
    <mergeCell ref="H9:L9"/>
    <mergeCell ref="B10:C10"/>
    <mergeCell ref="H10:L10"/>
    <mergeCell ref="B11:C11"/>
    <mergeCell ref="H11:L11"/>
    <mergeCell ref="B12:C12"/>
    <mergeCell ref="H12:L12"/>
    <mergeCell ref="B13:C13"/>
    <mergeCell ref="H13:L13"/>
  </mergeCells>
  <conditionalFormatting sqref="H9:H13">
    <cfRule type="expression" priority="2" aboveAverage="0" equalAverage="0" bottom="0" percent="0" rank="0" text="" dxfId="1">
      <formula>$H9="Go"</formula>
    </cfRule>
    <cfRule type="expression" priority="3" aboveAverage="0" equalAverage="0" bottom="0" percent="0" rank="0" text="" dxfId="2">
      <formula>$H9="Conditional Go"</formula>
    </cfRule>
    <cfRule type="expression" priority="4" aboveAverage="0" equalAverage="0" bottom="0" percent="0" rank="0" text="" dxfId="2">
      <formula>$H9="Hold"</formula>
    </cfRule>
    <cfRule type="expression" priority="5" aboveAverage="0" equalAverage="0" bottom="0" percent="0" rank="0" text="" dxfId="4">
      <formula>LEFT($H9,7)="Recycle"</formula>
    </cfRule>
    <cfRule type="expression" priority="6" aboveAverage="0" equalAverage="0" bottom="0" percent="0" rank="0" text="" dxfId="5">
      <formula>LEFT($H9,10)="Incomplete"</formula>
    </cfRule>
  </conditionalFormatting>
  <conditionalFormatting sqref="E9:E13">
    <cfRule type="expression" priority="7" aboveAverage="0" equalAverage="0" bottom="0" percent="0" rank="0" text="" dxfId="4">
      <formula>AND($E9&lt;&gt;"",$E9&gt;0)</formula>
    </cfRule>
  </conditionalFormatting>
  <conditionalFormatting sqref="F17:F75">
    <cfRule type="expression" priority="8" aboveAverage="0" equalAverage="0" bottom="0" percent="0" rank="0" text="" dxfId="1">
      <formula>$F17="Yes"</formula>
    </cfRule>
    <cfRule type="expression" priority="9" aboveAverage="0" equalAverage="0" bottom="0" percent="0" rank="0" text="" dxfId="4">
      <formula>$F17="No"</formula>
    </cfRule>
    <cfRule type="expression" priority="10" aboveAverage="0" equalAverage="0" bottom="0" percent="0" rank="0" text="" dxfId="0">
      <formula>$D17="Should-meet"</formula>
    </cfRule>
  </conditionalFormatting>
  <conditionalFormatting sqref="J17:J75">
    <cfRule type="expression" priority="11" aboveAverage="0" equalAverage="0" bottom="0" percent="0" rank="0" text="" dxfId="1">
      <formula>$J17="Met"</formula>
    </cfRule>
    <cfRule type="expression" priority="12" aboveAverage="0" equalAverage="0" bottom="0" percent="0" rank="0" text="" dxfId="4">
      <formula>$J17="Not met"</formula>
    </cfRule>
    <cfRule type="expression" priority="13" aboveAverage="0" equalAverage="0" bottom="0" percent="0" rank="0" text="" dxfId="1">
      <formula>$J17="Strong"</formula>
    </cfRule>
    <cfRule type="expression" priority="14" aboveAverage="0" equalAverage="0" bottom="0" percent="0" rank="0" text="" dxfId="2">
      <formula>$J17="Adequate"</formula>
    </cfRule>
    <cfRule type="expression" priority="15" aboveAverage="0" equalAverage="0" bottom="0" percent="0" rank="0" text="" dxfId="4">
      <formula>$J17="Weak"</formula>
    </cfRule>
  </conditionalFormatting>
  <conditionalFormatting sqref="G17:G75">
    <cfRule type="expression" priority="16" aboveAverage="0" equalAverage="0" bottom="0" percent="0" rank="0" text="" dxfId="1">
      <formula>AND(ISNUMBER($G17),$G17&gt;=8)</formula>
    </cfRule>
    <cfRule type="expression" priority="17" aboveAverage="0" equalAverage="0" bottom="0" percent="0" rank="0" text="" dxfId="2">
      <formula>AND(ISNUMBER($G17),$G17&gt;=5,$G17&lt;8)</formula>
    </cfRule>
    <cfRule type="expression" priority="18" aboveAverage="0" equalAverage="0" bottom="0" percent="0" rank="0" text="" dxfId="4">
      <formula>AND(ISNUMBER($G17),$G17&lt;5)</formula>
    </cfRule>
    <cfRule type="expression" priority="19" aboveAverage="0" equalAverage="0" bottom="0" percent="0" rank="0" text="" dxfId="0">
      <formula>$D17="Must-meet"</formula>
    </cfRule>
  </conditionalFormatting>
  <conditionalFormatting sqref="E17:E75">
    <cfRule type="expression" priority="20" aboveAverage="0" equalAverage="0" bottom="0" percent="0" rank="0" text="" dxfId="0">
      <formula>$D17="Must-meet"</formula>
    </cfRule>
  </conditionalFormatting>
  <dataValidations count="5">
    <dataValidation allowBlank="true" errorStyle="stop" operator="between" prompt=" " promptTitle="Gate" showDropDown="false" showErrorMessage="false" showInputMessage="true" sqref="B17:B75" type="list">
      <formula1>"1,2,3,4,5"</formula1>
      <formula2>0</formula2>
    </dataValidation>
    <dataValidation allowBlank="true" errorStyle="stop" operator="between" prompt="Must-meet: knockout, Yes or No. Should-meet: scored 0 to 10 and weighted." promptTitle="Criteria Type" showDropDown="false" showErrorMessage="false" showInputMessage="true" sqref="D17:D75" type="list">
      <formula1>"Must-meet,Should-meet"</formula1>
      <formula2>0</formula2>
    </dataValidation>
    <dataValidation allowBlank="true" errorStyle="stop" operator="between" prompt="1 minor to 5 critical. Should-meet criteria only." promptTitle="Weighting" showDropDown="false" showErrorMessage="false" showInputMessage="true" sqref="E17:E75" type="list">
      <formula1>"1,2,3,4,5"</formula1>
      <formula2>0</formula2>
    </dataValidation>
    <dataValidation allowBlank="true" errorStyle="stop" operator="between" prompt="Must-meet criteria only. One No stops the gate." promptTitle="Knockout Result" showDropDown="false" showErrorMessage="false" showInputMessage="true" sqref="F17:F75" type="list">
      <formula1>"Yes,No"</formula1>
      <formula2>0</formula2>
    </dataValidation>
    <dataValidation allowBlank="true" errorStyle="stop" operator="between" prompt="0 to 10 per the scoring scale. Should-meet criteria only." promptTitle="Score" showDropDown="false" showErrorMessage="false" showInputMessage="true" sqref="G17:G75" type="list">
      <formula1>"0,1,2,3,4,5,6,7,8,9,10"</formula1>
      <formula2>0</formula2>
    </dataValidation>
  </dataValidations>
  <hyperlinks>
    <hyperlink ref="A76" r:id="rId1" display="Visit mastt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6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6" topLeftCell="A1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7"/>
    <col collapsed="false" customWidth="true" hidden="false" outlineLevel="0" max="3" min="3" style="0" width="42"/>
    <col collapsed="false" customWidth="true" hidden="false" outlineLevel="0" max="4" min="4" style="0" width="20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7" min="7" style="0" width="13"/>
    <col collapsed="false" customWidth="true" hidden="false" outlineLevel="0" max="8" min="8" style="0" width="11"/>
    <col collapsed="false" customWidth="true" hidden="false" outlineLevel="0" max="9" min="9" style="0" width="26"/>
    <col collapsed="false" customWidth="true" hidden="false" outlineLevel="0" max="10" min="10" style="0" width="28"/>
  </cols>
  <sheetData>
    <row r="1" customFormat="false" ht="25.5" hidden="false" customHeight="true" outlineLevel="0" collapsed="false">
      <c r="A1" s="1" t="s">
        <v>215</v>
      </c>
    </row>
    <row r="4" customFormat="false" ht="15" hidden="false" customHeight="false" outlineLevel="0" collapsed="false">
      <c r="A4" s="32" t="s">
        <v>29</v>
      </c>
      <c r="B4" s="10" t="str">
        <f aca="false">IF('Gate Dashboard'!$C$5="","",'Gate Dashboard'!$C$5)</f>
        <v/>
      </c>
      <c r="C4" s="10"/>
      <c r="D4" s="10"/>
      <c r="F4" s="32" t="s">
        <v>10</v>
      </c>
      <c r="G4" s="14" t="str">
        <f aca="false">IF('Gate Dashboard'!$G$8="","",'Gate Dashboard'!$G$8)</f>
        <v/>
      </c>
    </row>
    <row r="5" customFormat="false" ht="15" hidden="false" customHeight="false" outlineLevel="0" collapsed="false">
      <c r="A5" s="32" t="s">
        <v>5</v>
      </c>
      <c r="B5" s="10" t="str">
        <f aca="false">IF('Gate Dashboard'!$C$6="","",'Gate Dashboard'!$C$6)</f>
        <v/>
      </c>
      <c r="C5" s="10"/>
      <c r="D5" s="10"/>
      <c r="F5" s="32" t="s">
        <v>4</v>
      </c>
      <c r="G5" s="15" t="str">
        <f aca="false">IF('Gate Dashboard'!$G$5="","",'Gate Dashboard'!$G$5)</f>
        <v/>
      </c>
    </row>
    <row r="7" customFormat="false" ht="21.75" hidden="false" customHeight="true" outlineLevel="0" collapsed="false">
      <c r="A7" s="3" t="s">
        <v>118</v>
      </c>
      <c r="B7" s="4"/>
      <c r="C7" s="4"/>
      <c r="D7" s="4"/>
      <c r="E7" s="4"/>
      <c r="F7" s="4"/>
      <c r="G7" s="4"/>
      <c r="H7" s="4"/>
      <c r="I7" s="4"/>
      <c r="J7" s="4"/>
    </row>
    <row r="8" customFormat="false" ht="30" hidden="false" customHeight="true" outlineLevel="0" collapsed="false">
      <c r="A8" s="11" t="s">
        <v>15</v>
      </c>
      <c r="B8" s="11" t="s">
        <v>119</v>
      </c>
      <c r="C8" s="11"/>
      <c r="D8" s="11" t="s">
        <v>216</v>
      </c>
      <c r="E8" s="11" t="s">
        <v>31</v>
      </c>
      <c r="F8" s="11" t="s">
        <v>217</v>
      </c>
      <c r="G8" s="11" t="s">
        <v>48</v>
      </c>
    </row>
    <row r="9" customFormat="false" ht="19.5" hidden="false" customHeight="true" outlineLevel="0" collapsed="false">
      <c r="A9" s="12" t="n">
        <v>1</v>
      </c>
      <c r="B9" s="10" t="str">
        <f aca="false">INDEX('Stage Definitions'!$C$6:$C$10,$A9)</f>
        <v>Gate 1 — Proceed to Concept</v>
      </c>
      <c r="C9" s="10"/>
      <c r="D9" s="15" t="n">
        <f aca="false">IF(SUMPRODUCT(($B$17:$B$61=$A9)*($C$17:$C$61&lt;&gt;""))=0,"",SUMPRODUCT(($B$17:$B$61=$A9)*($C$17:$C$61&lt;&gt;"")))</f>
        <v>5</v>
      </c>
      <c r="E9" s="15" t="str">
        <f aca="false">IF(COUNTIFS($B$17:$B$61,$A9,$F$17:$F$61,"Complete")=0,"",COUNTIFS($B$17:$B$61,$A9,$F$17:$F$61,"Complete"))</f>
        <v/>
      </c>
      <c r="F9" s="15" t="str">
        <f aca="false">IF(COUNTIFS($B$17:$B$61,$A9,$F$17:$F$61,"Not required")=0,"",COUNTIFS($B$17:$B$61,$A9,$F$17:$F$61,"Not required"))</f>
        <v/>
      </c>
      <c r="G9" s="16" t="str">
        <f aca="false">IF(SUMPRODUCT(($B$17:$B$61=$A9)*($C$17:$C$61&lt;&gt;"")*($F$17:$F$61&lt;&gt;""))=0,"",IF((SUMPRODUCT(($B$17:$B$61=$A9)*($C$17:$C$61&lt;&gt;""))-COUNTIFS($B$17:$B$61,$A9,$F$17:$F$61,"Not required"))&lt;=0,"",COUNTIFS($B$17:$B$61,$A9,$F$17:$F$61,"Complete")/(SUMPRODUCT(($B$17:$B$61=$A9)*($C$17:$C$61&lt;&gt;""))-COUNTIFS($B$17:$B$61,$A9,$F$17:$F$61,"Not required"))))</f>
        <v/>
      </c>
    </row>
    <row r="10" customFormat="false" ht="19.5" hidden="false" customHeight="true" outlineLevel="0" collapsed="false">
      <c r="A10" s="12" t="n">
        <v>2</v>
      </c>
      <c r="B10" s="10" t="str">
        <f aca="false">INDEX('Stage Definitions'!$C$6:$C$10,$A10)</f>
        <v>Gate 2 — Approve Business Case</v>
      </c>
      <c r="C10" s="10"/>
      <c r="D10" s="15" t="n">
        <f aca="false">IF(SUMPRODUCT(($B$17:$B$61=$A10)*($C$17:$C$61&lt;&gt;""))=0,"",SUMPRODUCT(($B$17:$B$61=$A10)*($C$17:$C$61&lt;&gt;"")))</f>
        <v>7</v>
      </c>
      <c r="E10" s="15" t="str">
        <f aca="false">IF(COUNTIFS($B$17:$B$61,$A10,$F$17:$F$61,"Complete")=0,"",COUNTIFS($B$17:$B$61,$A10,$F$17:$F$61,"Complete"))</f>
        <v/>
      </c>
      <c r="F10" s="15" t="str">
        <f aca="false">IF(COUNTIFS($B$17:$B$61,$A10,$F$17:$F$61,"Not required")=0,"",COUNTIFS($B$17:$B$61,$A10,$F$17:$F$61,"Not required"))</f>
        <v/>
      </c>
      <c r="G10" s="16" t="str">
        <f aca="false">IF(SUMPRODUCT(($B$17:$B$61=$A10)*($C$17:$C$61&lt;&gt;"")*($F$17:$F$61&lt;&gt;""))=0,"",IF((SUMPRODUCT(($B$17:$B$61=$A10)*($C$17:$C$61&lt;&gt;""))-COUNTIFS($B$17:$B$61,$A10,$F$17:$F$61,"Not required"))&lt;=0,"",COUNTIFS($B$17:$B$61,$A10,$F$17:$F$61,"Complete")/(SUMPRODUCT(($B$17:$B$61=$A10)*($C$17:$C$61&lt;&gt;""))-COUNTIFS($B$17:$B$61,$A10,$F$17:$F$61,"Not required"))))</f>
        <v/>
      </c>
    </row>
    <row r="11" customFormat="false" ht="19.5" hidden="false" customHeight="true" outlineLevel="0" collapsed="false">
      <c r="A11" s="12" t="n">
        <v>3</v>
      </c>
      <c r="B11" s="10" t="str">
        <f aca="false">INDEX('Stage Definitions'!$C$6:$C$10,$A11)</f>
        <v>Gate 3 — Commit to Delivery</v>
      </c>
      <c r="C11" s="10"/>
      <c r="D11" s="15" t="n">
        <f aca="false">IF(SUMPRODUCT(($B$17:$B$61=$A11)*($C$17:$C$61&lt;&gt;""))=0,"",SUMPRODUCT(($B$17:$B$61=$A11)*($C$17:$C$61&lt;&gt;"")))</f>
        <v>7</v>
      </c>
      <c r="E11" s="15" t="str">
        <f aca="false">IF(COUNTIFS($B$17:$B$61,$A11,$F$17:$F$61,"Complete")=0,"",COUNTIFS($B$17:$B$61,$A11,$F$17:$F$61,"Complete"))</f>
        <v/>
      </c>
      <c r="F11" s="15" t="str">
        <f aca="false">IF(COUNTIFS($B$17:$B$61,$A11,$F$17:$F$61,"Not required")=0,"",COUNTIFS($B$17:$B$61,$A11,$F$17:$F$61,"Not required"))</f>
        <v/>
      </c>
      <c r="G11" s="16" t="str">
        <f aca="false">IF(SUMPRODUCT(($B$17:$B$61=$A11)*($C$17:$C$61&lt;&gt;"")*($F$17:$F$61&lt;&gt;""))=0,"",IF((SUMPRODUCT(($B$17:$B$61=$A11)*($C$17:$C$61&lt;&gt;""))-COUNTIFS($B$17:$B$61,$A11,$F$17:$F$61,"Not required"))&lt;=0,"",COUNTIFS($B$17:$B$61,$A11,$F$17:$F$61,"Complete")/(SUMPRODUCT(($B$17:$B$61=$A11)*($C$17:$C$61&lt;&gt;""))-COUNTIFS($B$17:$B$61,$A11,$F$17:$F$61,"Not required"))))</f>
        <v/>
      </c>
    </row>
    <row r="12" customFormat="false" ht="19.5" hidden="false" customHeight="true" outlineLevel="0" collapsed="false">
      <c r="A12" s="12" t="n">
        <v>4</v>
      </c>
      <c r="B12" s="10" t="str">
        <f aca="false">INDEX('Stage Definitions'!$C$6:$C$10,$A12)</f>
        <v>Gate 4 — Accept for Service</v>
      </c>
      <c r="C12" s="10"/>
      <c r="D12" s="15" t="n">
        <f aca="false">IF(SUMPRODUCT(($B$17:$B$61=$A12)*($C$17:$C$61&lt;&gt;""))=0,"",SUMPRODUCT(($B$17:$B$61=$A12)*($C$17:$C$61&lt;&gt;"")))</f>
        <v>6</v>
      </c>
      <c r="E12" s="15" t="str">
        <f aca="false">IF(COUNTIFS($B$17:$B$61,$A12,$F$17:$F$61,"Complete")=0,"",COUNTIFS($B$17:$B$61,$A12,$F$17:$F$61,"Complete"))</f>
        <v/>
      </c>
      <c r="F12" s="15" t="str">
        <f aca="false">IF(COUNTIFS($B$17:$B$61,$A12,$F$17:$F$61,"Not required")=0,"",COUNTIFS($B$17:$B$61,$A12,$F$17:$F$61,"Not required"))</f>
        <v/>
      </c>
      <c r="G12" s="16" t="str">
        <f aca="false">IF(SUMPRODUCT(($B$17:$B$61=$A12)*($C$17:$C$61&lt;&gt;"")*($F$17:$F$61&lt;&gt;""))=0,"",IF((SUMPRODUCT(($B$17:$B$61=$A12)*($C$17:$C$61&lt;&gt;""))-COUNTIFS($B$17:$B$61,$A12,$F$17:$F$61,"Not required"))&lt;=0,"",COUNTIFS($B$17:$B$61,$A12,$F$17:$F$61,"Complete")/(SUMPRODUCT(($B$17:$B$61=$A12)*($C$17:$C$61&lt;&gt;""))-COUNTIFS($B$17:$B$61,$A12,$F$17:$F$61,"Not required"))))</f>
        <v/>
      </c>
    </row>
    <row r="13" customFormat="false" ht="19.5" hidden="false" customHeight="true" outlineLevel="0" collapsed="false">
      <c r="A13" s="12" t="n">
        <v>5</v>
      </c>
      <c r="B13" s="10" t="str">
        <f aca="false">INDEX('Stage Definitions'!$C$6:$C$10,$A13)</f>
        <v>Gate 5 — Close and Realise Benefits</v>
      </c>
      <c r="C13" s="10"/>
      <c r="D13" s="15" t="n">
        <f aca="false">IF(SUMPRODUCT(($B$17:$B$61=$A13)*($C$17:$C$61&lt;&gt;""))=0,"",SUMPRODUCT(($B$17:$B$61=$A13)*($C$17:$C$61&lt;&gt;"")))</f>
        <v>5</v>
      </c>
      <c r="E13" s="15" t="str">
        <f aca="false">IF(COUNTIFS($B$17:$B$61,$A13,$F$17:$F$61,"Complete")=0,"",COUNTIFS($B$17:$B$61,$A13,$F$17:$F$61,"Complete"))</f>
        <v/>
      </c>
      <c r="F13" s="15" t="str">
        <f aca="false">IF(COUNTIFS($B$17:$B$61,$A13,$F$17:$F$61,"Not required")=0,"",COUNTIFS($B$17:$B$61,$A13,$F$17:$F$61,"Not required"))</f>
        <v/>
      </c>
      <c r="G13" s="16" t="str">
        <f aca="false">IF(SUMPRODUCT(($B$17:$B$61=$A13)*($C$17:$C$61&lt;&gt;"")*($F$17:$F$61&lt;&gt;""))=0,"",IF((SUMPRODUCT(($B$17:$B$61=$A13)*($C$17:$C$61&lt;&gt;""))-COUNTIFS($B$17:$B$61,$A13,$F$17:$F$61,"Not required"))&lt;=0,"",COUNTIFS($B$17:$B$61,$A13,$F$17:$F$61,"Complete")/(SUMPRODUCT(($B$17:$B$61=$A13)*($C$17:$C$61&lt;&gt;""))-COUNTIFS($B$17:$B$61,$A13,$F$17:$F$61,"Not required"))))</f>
        <v/>
      </c>
    </row>
    <row r="15" customFormat="false" ht="21.75" hidden="false" customHeight="true" outlineLevel="0" collapsed="false">
      <c r="A15" s="3" t="s">
        <v>218</v>
      </c>
      <c r="B15" s="4"/>
      <c r="C15" s="4"/>
      <c r="D15" s="4"/>
      <c r="E15" s="4"/>
      <c r="F15" s="4"/>
      <c r="G15" s="4"/>
      <c r="H15" s="4"/>
      <c r="I15" s="4"/>
      <c r="J15" s="4"/>
    </row>
    <row r="16" customFormat="false" ht="30" hidden="false" customHeight="true" outlineLevel="0" collapsed="false">
      <c r="A16" s="11" t="s">
        <v>123</v>
      </c>
      <c r="B16" s="11" t="s">
        <v>15</v>
      </c>
      <c r="C16" s="11" t="s">
        <v>219</v>
      </c>
      <c r="D16" s="11" t="s">
        <v>220</v>
      </c>
      <c r="E16" s="11" t="s">
        <v>221</v>
      </c>
      <c r="F16" s="11" t="s">
        <v>44</v>
      </c>
      <c r="G16" s="11" t="s">
        <v>222</v>
      </c>
      <c r="H16" s="11" t="s">
        <v>223</v>
      </c>
      <c r="I16" s="11" t="s">
        <v>224</v>
      </c>
      <c r="J16" s="11" t="s">
        <v>130</v>
      </c>
    </row>
    <row r="17" customFormat="false" ht="21.75" hidden="false" customHeight="true" outlineLevel="0" collapsed="false">
      <c r="A17" s="13" t="s">
        <v>131</v>
      </c>
      <c r="B17" s="13" t="n">
        <v>1</v>
      </c>
      <c r="C17" s="39" t="s">
        <v>225</v>
      </c>
      <c r="D17" s="39"/>
      <c r="E17" s="40"/>
      <c r="F17" s="13"/>
      <c r="G17" s="40"/>
      <c r="H17" s="15" t="str">
        <f aca="true">IF(OR($E17="",$F17="Complete",$F17="Not required"),"",IF(NOT(ISNUMBER($E17)),"Due date is not a date",IF(TODAY()&gt;$E17,TODAY()-$E17,"")))</f>
        <v/>
      </c>
      <c r="I17" s="39"/>
      <c r="J17" s="39"/>
    </row>
    <row r="18" customFormat="false" ht="21.75" hidden="false" customHeight="true" outlineLevel="0" collapsed="false">
      <c r="A18" s="13" t="s">
        <v>134</v>
      </c>
      <c r="B18" s="13" t="n">
        <v>1</v>
      </c>
      <c r="C18" s="39" t="s">
        <v>226</v>
      </c>
      <c r="D18" s="39"/>
      <c r="E18" s="40"/>
      <c r="F18" s="13"/>
      <c r="G18" s="40"/>
      <c r="H18" s="15" t="str">
        <f aca="true">IF(OR($E18="",$F18="Complete",$F18="Not required"),"",IF(NOT(ISNUMBER($E18)),"Due date is not a date",IF(TODAY()&gt;$E18,TODAY()-$E18,"")))</f>
        <v/>
      </c>
      <c r="I18" s="39"/>
      <c r="J18" s="39"/>
    </row>
    <row r="19" customFormat="false" ht="21.75" hidden="false" customHeight="true" outlineLevel="0" collapsed="false">
      <c r="A19" s="13" t="s">
        <v>136</v>
      </c>
      <c r="B19" s="13" t="n">
        <v>1</v>
      </c>
      <c r="C19" s="39" t="s">
        <v>227</v>
      </c>
      <c r="D19" s="39"/>
      <c r="E19" s="40"/>
      <c r="F19" s="13"/>
      <c r="G19" s="40"/>
      <c r="H19" s="15" t="str">
        <f aca="true">IF(OR($E19="",$F19="Complete",$F19="Not required"),"",IF(NOT(ISNUMBER($E19)),"Due date is not a date",IF(TODAY()&gt;$E19,TODAY()-$E19,"")))</f>
        <v/>
      </c>
      <c r="I19" s="39"/>
      <c r="J19" s="39"/>
    </row>
    <row r="20" customFormat="false" ht="21.75" hidden="false" customHeight="true" outlineLevel="0" collapsed="false">
      <c r="A20" s="13" t="s">
        <v>138</v>
      </c>
      <c r="B20" s="13" t="n">
        <v>1</v>
      </c>
      <c r="C20" s="39" t="s">
        <v>228</v>
      </c>
      <c r="D20" s="39"/>
      <c r="E20" s="40"/>
      <c r="F20" s="13"/>
      <c r="G20" s="40"/>
      <c r="H20" s="15" t="str">
        <f aca="true">IF(OR($E20="",$F20="Complete",$F20="Not required"),"",IF(NOT(ISNUMBER($E20)),"Due date is not a date",IF(TODAY()&gt;$E20,TODAY()-$E20,"")))</f>
        <v/>
      </c>
      <c r="I20" s="39"/>
      <c r="J20" s="39"/>
    </row>
    <row r="21" customFormat="false" ht="21.75" hidden="false" customHeight="true" outlineLevel="0" collapsed="false">
      <c r="A21" s="13" t="s">
        <v>141</v>
      </c>
      <c r="B21" s="13" t="n">
        <v>1</v>
      </c>
      <c r="C21" s="39" t="s">
        <v>229</v>
      </c>
      <c r="D21" s="39"/>
      <c r="E21" s="40"/>
      <c r="F21" s="13"/>
      <c r="G21" s="40"/>
      <c r="H21" s="15" t="str">
        <f aca="true">IF(OR($E21="",$F21="Complete",$F21="Not required"),"",IF(NOT(ISNUMBER($E21)),"Due date is not a date",IF(TODAY()&gt;$E21,TODAY()-$E21,"")))</f>
        <v/>
      </c>
      <c r="I21" s="39"/>
      <c r="J21" s="39"/>
    </row>
    <row r="22" customFormat="false" ht="21.75" hidden="false" customHeight="true" outlineLevel="0" collapsed="false">
      <c r="A22" s="13"/>
      <c r="B22" s="13" t="n">
        <v>1</v>
      </c>
      <c r="C22" s="39"/>
      <c r="D22" s="39"/>
      <c r="E22" s="40"/>
      <c r="F22" s="13"/>
      <c r="G22" s="40"/>
      <c r="H22" s="15" t="str">
        <f aca="true">IF(OR($E22="",$F22="Complete",$F22="Not required"),"",IF(NOT(ISNUMBER($E22)),"Due date is not a date",IF(TODAY()&gt;$E22,TODAY()-$E22,"")))</f>
        <v/>
      </c>
      <c r="I22" s="39"/>
      <c r="J22" s="39"/>
    </row>
    <row r="23" customFormat="false" ht="21.75" hidden="false" customHeight="true" outlineLevel="0" collapsed="false">
      <c r="A23" s="13"/>
      <c r="B23" s="13" t="n">
        <v>1</v>
      </c>
      <c r="C23" s="39"/>
      <c r="D23" s="39"/>
      <c r="E23" s="40"/>
      <c r="F23" s="13"/>
      <c r="G23" s="40"/>
      <c r="H23" s="15" t="str">
        <f aca="true">IF(OR($E23="",$F23="Complete",$F23="Not required"),"",IF(NOT(ISNUMBER($E23)),"Due date is not a date",IF(TODAY()&gt;$E23,TODAY()-$E23,"")))</f>
        <v/>
      </c>
      <c r="I23" s="39"/>
      <c r="J23" s="39"/>
    </row>
    <row r="24" customFormat="false" ht="21.75" hidden="false" customHeight="true" outlineLevel="0" collapsed="false">
      <c r="A24" s="13"/>
      <c r="B24" s="13" t="n">
        <v>1</v>
      </c>
      <c r="C24" s="39"/>
      <c r="D24" s="39"/>
      <c r="E24" s="40"/>
      <c r="F24" s="13"/>
      <c r="G24" s="40"/>
      <c r="H24" s="15" t="str">
        <f aca="true">IF(OR($E24="",$F24="Complete",$F24="Not required"),"",IF(NOT(ISNUMBER($E24)),"Due date is not a date",IF(TODAY()&gt;$E24,TODAY()-$E24,"")))</f>
        <v/>
      </c>
      <c r="I24" s="39"/>
      <c r="J24" s="39"/>
    </row>
    <row r="25" customFormat="false" ht="21.75" hidden="false" customHeight="true" outlineLevel="0" collapsed="false">
      <c r="A25" s="13" t="s">
        <v>149</v>
      </c>
      <c r="B25" s="13" t="n">
        <v>2</v>
      </c>
      <c r="C25" s="39" t="s">
        <v>230</v>
      </c>
      <c r="D25" s="39"/>
      <c r="E25" s="40"/>
      <c r="F25" s="13"/>
      <c r="G25" s="40"/>
      <c r="H25" s="15" t="str">
        <f aca="true">IF(OR($E25="",$F25="Complete",$F25="Not required"),"",IF(NOT(ISNUMBER($E25)),"Due date is not a date",IF(TODAY()&gt;$E25,TODAY()-$E25,"")))</f>
        <v/>
      </c>
      <c r="I25" s="39"/>
      <c r="J25" s="39"/>
    </row>
    <row r="26" customFormat="false" ht="21.75" hidden="false" customHeight="true" outlineLevel="0" collapsed="false">
      <c r="A26" s="13" t="s">
        <v>151</v>
      </c>
      <c r="B26" s="13" t="n">
        <v>2</v>
      </c>
      <c r="C26" s="39" t="s">
        <v>231</v>
      </c>
      <c r="D26" s="39"/>
      <c r="E26" s="40"/>
      <c r="F26" s="13"/>
      <c r="G26" s="40"/>
      <c r="H26" s="15" t="str">
        <f aca="true">IF(OR($E26="",$F26="Complete",$F26="Not required"),"",IF(NOT(ISNUMBER($E26)),"Due date is not a date",IF(TODAY()&gt;$E26,TODAY()-$E26,"")))</f>
        <v/>
      </c>
      <c r="I26" s="39"/>
      <c r="J26" s="39"/>
    </row>
    <row r="27" customFormat="false" ht="21.75" hidden="false" customHeight="true" outlineLevel="0" collapsed="false">
      <c r="A27" s="13" t="s">
        <v>153</v>
      </c>
      <c r="B27" s="13" t="n">
        <v>2</v>
      </c>
      <c r="C27" s="39" t="s">
        <v>232</v>
      </c>
      <c r="D27" s="39"/>
      <c r="E27" s="40"/>
      <c r="F27" s="13"/>
      <c r="G27" s="40"/>
      <c r="H27" s="15" t="str">
        <f aca="true">IF(OR($E27="",$F27="Complete",$F27="Not required"),"",IF(NOT(ISNUMBER($E27)),"Due date is not a date",IF(TODAY()&gt;$E27,TODAY()-$E27,"")))</f>
        <v/>
      </c>
      <c r="I27" s="39"/>
      <c r="J27" s="39"/>
    </row>
    <row r="28" customFormat="false" ht="21.75" hidden="false" customHeight="true" outlineLevel="0" collapsed="false">
      <c r="A28" s="13" t="s">
        <v>155</v>
      </c>
      <c r="B28" s="13" t="n">
        <v>2</v>
      </c>
      <c r="C28" s="39" t="s">
        <v>233</v>
      </c>
      <c r="D28" s="39"/>
      <c r="E28" s="40"/>
      <c r="F28" s="13"/>
      <c r="G28" s="40"/>
      <c r="H28" s="15" t="str">
        <f aca="true">IF(OR($E28="",$F28="Complete",$F28="Not required"),"",IF(NOT(ISNUMBER($E28)),"Due date is not a date",IF(TODAY()&gt;$E28,TODAY()-$E28,"")))</f>
        <v/>
      </c>
      <c r="I28" s="39"/>
      <c r="J28" s="39"/>
    </row>
    <row r="29" customFormat="false" ht="21.75" hidden="false" customHeight="true" outlineLevel="0" collapsed="false">
      <c r="A29" s="13" t="s">
        <v>157</v>
      </c>
      <c r="B29" s="13" t="n">
        <v>2</v>
      </c>
      <c r="C29" s="39" t="s">
        <v>234</v>
      </c>
      <c r="D29" s="39"/>
      <c r="E29" s="40"/>
      <c r="F29" s="13"/>
      <c r="G29" s="40"/>
      <c r="H29" s="15" t="str">
        <f aca="true">IF(OR($E29="",$F29="Complete",$F29="Not required"),"",IF(NOT(ISNUMBER($E29)),"Due date is not a date",IF(TODAY()&gt;$E29,TODAY()-$E29,"")))</f>
        <v/>
      </c>
      <c r="I29" s="39"/>
      <c r="J29" s="39"/>
    </row>
    <row r="30" customFormat="false" ht="21.75" hidden="false" customHeight="true" outlineLevel="0" collapsed="false">
      <c r="A30" s="13" t="s">
        <v>159</v>
      </c>
      <c r="B30" s="13" t="n">
        <v>2</v>
      </c>
      <c r="C30" s="39" t="s">
        <v>235</v>
      </c>
      <c r="D30" s="39"/>
      <c r="E30" s="40"/>
      <c r="F30" s="13"/>
      <c r="G30" s="40"/>
      <c r="H30" s="15" t="str">
        <f aca="true">IF(OR($E30="",$F30="Complete",$F30="Not required"),"",IF(NOT(ISNUMBER($E30)),"Due date is not a date",IF(TODAY()&gt;$E30,TODAY()-$E30,"")))</f>
        <v/>
      </c>
      <c r="I30" s="39"/>
      <c r="J30" s="39"/>
    </row>
    <row r="31" customFormat="false" ht="21.75" hidden="false" customHeight="true" outlineLevel="0" collapsed="false">
      <c r="A31" s="13" t="s">
        <v>161</v>
      </c>
      <c r="B31" s="13" t="n">
        <v>2</v>
      </c>
      <c r="C31" s="39" t="s">
        <v>236</v>
      </c>
      <c r="D31" s="39"/>
      <c r="E31" s="40"/>
      <c r="F31" s="13"/>
      <c r="G31" s="40"/>
      <c r="H31" s="15" t="str">
        <f aca="true">IF(OR($E31="",$F31="Complete",$F31="Not required"),"",IF(NOT(ISNUMBER($E31)),"Due date is not a date",IF(TODAY()&gt;$E31,TODAY()-$E31,"")))</f>
        <v/>
      </c>
      <c r="I31" s="39"/>
      <c r="J31" s="39"/>
    </row>
    <row r="32" customFormat="false" ht="21.75" hidden="false" customHeight="true" outlineLevel="0" collapsed="false">
      <c r="A32" s="13"/>
      <c r="B32" s="13" t="n">
        <v>2</v>
      </c>
      <c r="C32" s="39"/>
      <c r="D32" s="39"/>
      <c r="E32" s="40"/>
      <c r="F32" s="13"/>
      <c r="G32" s="40"/>
      <c r="H32" s="15" t="str">
        <f aca="true">IF(OR($E32="",$F32="Complete",$F32="Not required"),"",IF(NOT(ISNUMBER($E32)),"Due date is not a date",IF(TODAY()&gt;$E32,TODAY()-$E32,"")))</f>
        <v/>
      </c>
      <c r="I32" s="39"/>
      <c r="J32" s="39"/>
    </row>
    <row r="33" customFormat="false" ht="21.75" hidden="false" customHeight="true" outlineLevel="0" collapsed="false">
      <c r="A33" s="13"/>
      <c r="B33" s="13" t="n">
        <v>2</v>
      </c>
      <c r="C33" s="39"/>
      <c r="D33" s="39"/>
      <c r="E33" s="40"/>
      <c r="F33" s="13"/>
      <c r="G33" s="40"/>
      <c r="H33" s="15" t="str">
        <f aca="true">IF(OR($E33="",$F33="Complete",$F33="Not required"),"",IF(NOT(ISNUMBER($E33)),"Due date is not a date",IF(TODAY()&gt;$E33,TODAY()-$E33,"")))</f>
        <v/>
      </c>
      <c r="I33" s="39"/>
      <c r="J33" s="39"/>
    </row>
    <row r="34" customFormat="false" ht="21.75" hidden="false" customHeight="true" outlineLevel="0" collapsed="false">
      <c r="A34" s="13"/>
      <c r="B34" s="13" t="n">
        <v>2</v>
      </c>
      <c r="C34" s="39"/>
      <c r="D34" s="39"/>
      <c r="E34" s="40"/>
      <c r="F34" s="13"/>
      <c r="G34" s="40"/>
      <c r="H34" s="15" t="str">
        <f aca="true">IF(OR($E34="",$F34="Complete",$F34="Not required"),"",IF(NOT(ISNUMBER($E34)),"Due date is not a date",IF(TODAY()&gt;$E34,TODAY()-$E34,"")))</f>
        <v/>
      </c>
      <c r="I34" s="39"/>
      <c r="J34" s="39"/>
    </row>
    <row r="35" customFormat="false" ht="21.75" hidden="false" customHeight="true" outlineLevel="0" collapsed="false">
      <c r="A35" s="13" t="s">
        <v>167</v>
      </c>
      <c r="B35" s="13" t="n">
        <v>3</v>
      </c>
      <c r="C35" s="39" t="s">
        <v>237</v>
      </c>
      <c r="D35" s="39"/>
      <c r="E35" s="40"/>
      <c r="F35" s="13"/>
      <c r="G35" s="40"/>
      <c r="H35" s="15" t="str">
        <f aca="true">IF(OR($E35="",$F35="Complete",$F35="Not required"),"",IF(NOT(ISNUMBER($E35)),"Due date is not a date",IF(TODAY()&gt;$E35,TODAY()-$E35,"")))</f>
        <v/>
      </c>
      <c r="I35" s="39"/>
      <c r="J35" s="39"/>
    </row>
    <row r="36" customFormat="false" ht="21.75" hidden="false" customHeight="true" outlineLevel="0" collapsed="false">
      <c r="A36" s="13" t="s">
        <v>169</v>
      </c>
      <c r="B36" s="13" t="n">
        <v>3</v>
      </c>
      <c r="C36" s="39" t="s">
        <v>238</v>
      </c>
      <c r="D36" s="39"/>
      <c r="E36" s="40"/>
      <c r="F36" s="13"/>
      <c r="G36" s="40"/>
      <c r="H36" s="15" t="str">
        <f aca="true">IF(OR($E36="",$F36="Complete",$F36="Not required"),"",IF(NOT(ISNUMBER($E36)),"Due date is not a date",IF(TODAY()&gt;$E36,TODAY()-$E36,"")))</f>
        <v/>
      </c>
      <c r="I36" s="39"/>
      <c r="J36" s="39"/>
    </row>
    <row r="37" customFormat="false" ht="21.75" hidden="false" customHeight="true" outlineLevel="0" collapsed="false">
      <c r="A37" s="13" t="s">
        <v>171</v>
      </c>
      <c r="B37" s="13" t="n">
        <v>3</v>
      </c>
      <c r="C37" s="39" t="s">
        <v>239</v>
      </c>
      <c r="D37" s="39"/>
      <c r="E37" s="40"/>
      <c r="F37" s="13"/>
      <c r="G37" s="40"/>
      <c r="H37" s="15" t="str">
        <f aca="true">IF(OR($E37="",$F37="Complete",$F37="Not required"),"",IF(NOT(ISNUMBER($E37)),"Due date is not a date",IF(TODAY()&gt;$E37,TODAY()-$E37,"")))</f>
        <v/>
      </c>
      <c r="I37" s="39"/>
      <c r="J37" s="39"/>
    </row>
    <row r="38" customFormat="false" ht="21.75" hidden="false" customHeight="true" outlineLevel="0" collapsed="false">
      <c r="A38" s="13" t="s">
        <v>173</v>
      </c>
      <c r="B38" s="13" t="n">
        <v>3</v>
      </c>
      <c r="C38" s="39" t="s">
        <v>240</v>
      </c>
      <c r="D38" s="39"/>
      <c r="E38" s="40"/>
      <c r="F38" s="13"/>
      <c r="G38" s="40"/>
      <c r="H38" s="15" t="str">
        <f aca="true">IF(OR($E38="",$F38="Complete",$F38="Not required"),"",IF(NOT(ISNUMBER($E38)),"Due date is not a date",IF(TODAY()&gt;$E38,TODAY()-$E38,"")))</f>
        <v/>
      </c>
      <c r="I38" s="39"/>
      <c r="J38" s="39"/>
    </row>
    <row r="39" customFormat="false" ht="21.75" hidden="false" customHeight="true" outlineLevel="0" collapsed="false">
      <c r="A39" s="13" t="s">
        <v>175</v>
      </c>
      <c r="B39" s="13" t="n">
        <v>3</v>
      </c>
      <c r="C39" s="39" t="s">
        <v>241</v>
      </c>
      <c r="D39" s="39"/>
      <c r="E39" s="40"/>
      <c r="F39" s="13"/>
      <c r="G39" s="40"/>
      <c r="H39" s="15" t="str">
        <f aca="true">IF(OR($E39="",$F39="Complete",$F39="Not required"),"",IF(NOT(ISNUMBER($E39)),"Due date is not a date",IF(TODAY()&gt;$E39,TODAY()-$E39,"")))</f>
        <v/>
      </c>
      <c r="I39" s="39"/>
      <c r="J39" s="39"/>
    </row>
    <row r="40" customFormat="false" ht="21.75" hidden="false" customHeight="true" outlineLevel="0" collapsed="false">
      <c r="A40" s="13" t="s">
        <v>177</v>
      </c>
      <c r="B40" s="13" t="n">
        <v>3</v>
      </c>
      <c r="C40" s="39" t="s">
        <v>242</v>
      </c>
      <c r="D40" s="39"/>
      <c r="E40" s="40"/>
      <c r="F40" s="13"/>
      <c r="G40" s="40"/>
      <c r="H40" s="15" t="str">
        <f aca="true">IF(OR($E40="",$F40="Complete",$F40="Not required"),"",IF(NOT(ISNUMBER($E40)),"Due date is not a date",IF(TODAY()&gt;$E40,TODAY()-$E40,"")))</f>
        <v/>
      </c>
      <c r="I40" s="39"/>
      <c r="J40" s="39"/>
    </row>
    <row r="41" customFormat="false" ht="21.75" hidden="false" customHeight="true" outlineLevel="0" collapsed="false">
      <c r="A41" s="13" t="s">
        <v>179</v>
      </c>
      <c r="B41" s="13" t="n">
        <v>3</v>
      </c>
      <c r="C41" s="39" t="s">
        <v>243</v>
      </c>
      <c r="D41" s="39"/>
      <c r="E41" s="40"/>
      <c r="F41" s="13"/>
      <c r="G41" s="40"/>
      <c r="H41" s="15" t="str">
        <f aca="true">IF(OR($E41="",$F41="Complete",$F41="Not required"),"",IF(NOT(ISNUMBER($E41)),"Due date is not a date",IF(TODAY()&gt;$E41,TODAY()-$E41,"")))</f>
        <v/>
      </c>
      <c r="I41" s="39"/>
      <c r="J41" s="39"/>
    </row>
    <row r="42" customFormat="false" ht="21.75" hidden="false" customHeight="true" outlineLevel="0" collapsed="false">
      <c r="A42" s="13"/>
      <c r="B42" s="13" t="n">
        <v>3</v>
      </c>
      <c r="C42" s="39"/>
      <c r="D42" s="39"/>
      <c r="E42" s="40"/>
      <c r="F42" s="13"/>
      <c r="G42" s="40"/>
      <c r="H42" s="15" t="str">
        <f aca="true">IF(OR($E42="",$F42="Complete",$F42="Not required"),"",IF(NOT(ISNUMBER($E42)),"Due date is not a date",IF(TODAY()&gt;$E42,TODAY()-$E42,"")))</f>
        <v/>
      </c>
      <c r="I42" s="39"/>
      <c r="J42" s="39"/>
    </row>
    <row r="43" customFormat="false" ht="21.75" hidden="false" customHeight="true" outlineLevel="0" collapsed="false">
      <c r="A43" s="13"/>
      <c r="B43" s="13" t="n">
        <v>3</v>
      </c>
      <c r="C43" s="39"/>
      <c r="D43" s="39"/>
      <c r="E43" s="40"/>
      <c r="F43" s="13"/>
      <c r="G43" s="40"/>
      <c r="H43" s="15" t="str">
        <f aca="true">IF(OR($E43="",$F43="Complete",$F43="Not required"),"",IF(NOT(ISNUMBER($E43)),"Due date is not a date",IF(TODAY()&gt;$E43,TODAY()-$E43,"")))</f>
        <v/>
      </c>
      <c r="I43" s="39"/>
      <c r="J43" s="39"/>
    </row>
    <row r="44" customFormat="false" ht="21.75" hidden="false" customHeight="true" outlineLevel="0" collapsed="false">
      <c r="A44" s="13"/>
      <c r="B44" s="13" t="n">
        <v>3</v>
      </c>
      <c r="C44" s="39"/>
      <c r="D44" s="39"/>
      <c r="E44" s="40"/>
      <c r="F44" s="13"/>
      <c r="G44" s="40"/>
      <c r="H44" s="15" t="str">
        <f aca="true">IF(OR($E44="",$F44="Complete",$F44="Not required"),"",IF(NOT(ISNUMBER($E44)),"Due date is not a date",IF(TODAY()&gt;$E44,TODAY()-$E44,"")))</f>
        <v/>
      </c>
      <c r="I44" s="39"/>
      <c r="J44" s="39"/>
    </row>
    <row r="45" customFormat="false" ht="21.75" hidden="false" customHeight="true" outlineLevel="0" collapsed="false">
      <c r="A45" s="13" t="s">
        <v>185</v>
      </c>
      <c r="B45" s="13" t="n">
        <v>4</v>
      </c>
      <c r="C45" s="39" t="s">
        <v>244</v>
      </c>
      <c r="D45" s="39"/>
      <c r="E45" s="40"/>
      <c r="F45" s="13"/>
      <c r="G45" s="40"/>
      <c r="H45" s="15" t="str">
        <f aca="true">IF(OR($E45="",$F45="Complete",$F45="Not required"),"",IF(NOT(ISNUMBER($E45)),"Due date is not a date",IF(TODAY()&gt;$E45,TODAY()-$E45,"")))</f>
        <v/>
      </c>
      <c r="I45" s="39"/>
      <c r="J45" s="39"/>
    </row>
    <row r="46" customFormat="false" ht="21.75" hidden="false" customHeight="true" outlineLevel="0" collapsed="false">
      <c r="A46" s="13" t="s">
        <v>187</v>
      </c>
      <c r="B46" s="13" t="n">
        <v>4</v>
      </c>
      <c r="C46" s="39" t="s">
        <v>245</v>
      </c>
      <c r="D46" s="39"/>
      <c r="E46" s="40"/>
      <c r="F46" s="13"/>
      <c r="G46" s="40"/>
      <c r="H46" s="15" t="str">
        <f aca="true">IF(OR($E46="",$F46="Complete",$F46="Not required"),"",IF(NOT(ISNUMBER($E46)),"Due date is not a date",IF(TODAY()&gt;$E46,TODAY()-$E46,"")))</f>
        <v/>
      </c>
      <c r="I46" s="39"/>
      <c r="J46" s="39"/>
    </row>
    <row r="47" customFormat="false" ht="21.75" hidden="false" customHeight="true" outlineLevel="0" collapsed="false">
      <c r="A47" s="13" t="s">
        <v>189</v>
      </c>
      <c r="B47" s="13" t="n">
        <v>4</v>
      </c>
      <c r="C47" s="39" t="s">
        <v>246</v>
      </c>
      <c r="D47" s="39"/>
      <c r="E47" s="40"/>
      <c r="F47" s="13"/>
      <c r="G47" s="40"/>
      <c r="H47" s="15" t="str">
        <f aca="true">IF(OR($E47="",$F47="Complete",$F47="Not required"),"",IF(NOT(ISNUMBER($E47)),"Due date is not a date",IF(TODAY()&gt;$E47,TODAY()-$E47,"")))</f>
        <v/>
      </c>
      <c r="I47" s="39"/>
      <c r="J47" s="39"/>
    </row>
    <row r="48" customFormat="false" ht="21.75" hidden="false" customHeight="true" outlineLevel="0" collapsed="false">
      <c r="A48" s="13" t="s">
        <v>191</v>
      </c>
      <c r="B48" s="13" t="n">
        <v>4</v>
      </c>
      <c r="C48" s="39" t="s">
        <v>247</v>
      </c>
      <c r="D48" s="39"/>
      <c r="E48" s="40"/>
      <c r="F48" s="13"/>
      <c r="G48" s="40"/>
      <c r="H48" s="15" t="str">
        <f aca="true">IF(OR($E48="",$F48="Complete",$F48="Not required"),"",IF(NOT(ISNUMBER($E48)),"Due date is not a date",IF(TODAY()&gt;$E48,TODAY()-$E48,"")))</f>
        <v/>
      </c>
      <c r="I48" s="39"/>
      <c r="J48" s="39"/>
    </row>
    <row r="49" customFormat="false" ht="21.75" hidden="false" customHeight="true" outlineLevel="0" collapsed="false">
      <c r="A49" s="13" t="s">
        <v>193</v>
      </c>
      <c r="B49" s="13" t="n">
        <v>4</v>
      </c>
      <c r="C49" s="39" t="s">
        <v>248</v>
      </c>
      <c r="D49" s="39"/>
      <c r="E49" s="40"/>
      <c r="F49" s="13"/>
      <c r="G49" s="40"/>
      <c r="H49" s="15" t="str">
        <f aca="true">IF(OR($E49="",$F49="Complete",$F49="Not required"),"",IF(NOT(ISNUMBER($E49)),"Due date is not a date",IF(TODAY()&gt;$E49,TODAY()-$E49,"")))</f>
        <v/>
      </c>
      <c r="I49" s="39"/>
      <c r="J49" s="39"/>
    </row>
    <row r="50" customFormat="false" ht="21.75" hidden="false" customHeight="true" outlineLevel="0" collapsed="false">
      <c r="A50" s="13" t="s">
        <v>195</v>
      </c>
      <c r="B50" s="13" t="n">
        <v>4</v>
      </c>
      <c r="C50" s="39" t="s">
        <v>249</v>
      </c>
      <c r="D50" s="39"/>
      <c r="E50" s="40"/>
      <c r="F50" s="13"/>
      <c r="G50" s="40"/>
      <c r="H50" s="15" t="str">
        <f aca="true">IF(OR($E50="",$F50="Complete",$F50="Not required"),"",IF(NOT(ISNUMBER($E50)),"Due date is not a date",IF(TODAY()&gt;$E50,TODAY()-$E50,"")))</f>
        <v/>
      </c>
      <c r="I50" s="39"/>
      <c r="J50" s="39"/>
    </row>
    <row r="51" customFormat="false" ht="21.75" hidden="false" customHeight="true" outlineLevel="0" collapsed="false">
      <c r="A51" s="13"/>
      <c r="B51" s="13" t="n">
        <v>4</v>
      </c>
      <c r="C51" s="39"/>
      <c r="D51" s="39"/>
      <c r="E51" s="40"/>
      <c r="F51" s="13"/>
      <c r="G51" s="40"/>
      <c r="H51" s="15" t="str">
        <f aca="true">IF(OR($E51="",$F51="Complete",$F51="Not required"),"",IF(NOT(ISNUMBER($E51)),"Due date is not a date",IF(TODAY()&gt;$E51,TODAY()-$E51,"")))</f>
        <v/>
      </c>
      <c r="I51" s="39"/>
      <c r="J51" s="39"/>
    </row>
    <row r="52" customFormat="false" ht="21.75" hidden="false" customHeight="true" outlineLevel="0" collapsed="false">
      <c r="A52" s="13"/>
      <c r="B52" s="13" t="n">
        <v>4</v>
      </c>
      <c r="C52" s="39"/>
      <c r="D52" s="39"/>
      <c r="E52" s="40"/>
      <c r="F52" s="13"/>
      <c r="G52" s="40"/>
      <c r="H52" s="15" t="str">
        <f aca="true">IF(OR($E52="",$F52="Complete",$F52="Not required"),"",IF(NOT(ISNUMBER($E52)),"Due date is not a date",IF(TODAY()&gt;$E52,TODAY()-$E52,"")))</f>
        <v/>
      </c>
      <c r="I52" s="39"/>
      <c r="J52" s="39"/>
    </row>
    <row r="53" customFormat="false" ht="21.75" hidden="false" customHeight="true" outlineLevel="0" collapsed="false">
      <c r="A53" s="13"/>
      <c r="B53" s="13" t="n">
        <v>4</v>
      </c>
      <c r="C53" s="39"/>
      <c r="D53" s="39"/>
      <c r="E53" s="40"/>
      <c r="F53" s="13"/>
      <c r="G53" s="40"/>
      <c r="H53" s="15" t="str">
        <f aca="true">IF(OR($E53="",$F53="Complete",$F53="Not required"),"",IF(NOT(ISNUMBER($E53)),"Due date is not a date",IF(TODAY()&gt;$E53,TODAY()-$E53,"")))</f>
        <v/>
      </c>
      <c r="I53" s="39"/>
      <c r="J53" s="39"/>
    </row>
    <row r="54" customFormat="false" ht="21.75" hidden="false" customHeight="true" outlineLevel="0" collapsed="false">
      <c r="A54" s="13" t="s">
        <v>201</v>
      </c>
      <c r="B54" s="13" t="n">
        <v>5</v>
      </c>
      <c r="C54" s="39" t="s">
        <v>250</v>
      </c>
      <c r="D54" s="39"/>
      <c r="E54" s="40"/>
      <c r="F54" s="13"/>
      <c r="G54" s="40"/>
      <c r="H54" s="15" t="str">
        <f aca="true">IF(OR($E54="",$F54="Complete",$F54="Not required"),"",IF(NOT(ISNUMBER($E54)),"Due date is not a date",IF(TODAY()&gt;$E54,TODAY()-$E54,"")))</f>
        <v/>
      </c>
      <c r="I54" s="39"/>
      <c r="J54" s="39"/>
    </row>
    <row r="55" customFormat="false" ht="21.75" hidden="false" customHeight="true" outlineLevel="0" collapsed="false">
      <c r="A55" s="13" t="s">
        <v>203</v>
      </c>
      <c r="B55" s="13" t="n">
        <v>5</v>
      </c>
      <c r="C55" s="39" t="s">
        <v>251</v>
      </c>
      <c r="D55" s="39"/>
      <c r="E55" s="40"/>
      <c r="F55" s="13"/>
      <c r="G55" s="40"/>
      <c r="H55" s="15" t="str">
        <f aca="true">IF(OR($E55="",$F55="Complete",$F55="Not required"),"",IF(NOT(ISNUMBER($E55)),"Due date is not a date",IF(TODAY()&gt;$E55,TODAY()-$E55,"")))</f>
        <v/>
      </c>
      <c r="I55" s="39"/>
      <c r="J55" s="39"/>
    </row>
    <row r="56" customFormat="false" ht="21.75" hidden="false" customHeight="true" outlineLevel="0" collapsed="false">
      <c r="A56" s="13" t="s">
        <v>205</v>
      </c>
      <c r="B56" s="13" t="n">
        <v>5</v>
      </c>
      <c r="C56" s="39" t="s">
        <v>252</v>
      </c>
      <c r="D56" s="39"/>
      <c r="E56" s="40"/>
      <c r="F56" s="13"/>
      <c r="G56" s="40"/>
      <c r="H56" s="15" t="str">
        <f aca="true">IF(OR($E56="",$F56="Complete",$F56="Not required"),"",IF(NOT(ISNUMBER($E56)),"Due date is not a date",IF(TODAY()&gt;$E56,TODAY()-$E56,"")))</f>
        <v/>
      </c>
      <c r="I56" s="39"/>
      <c r="J56" s="39"/>
    </row>
    <row r="57" customFormat="false" ht="21.75" hidden="false" customHeight="true" outlineLevel="0" collapsed="false">
      <c r="A57" s="13" t="s">
        <v>207</v>
      </c>
      <c r="B57" s="13" t="n">
        <v>5</v>
      </c>
      <c r="C57" s="39" t="s">
        <v>253</v>
      </c>
      <c r="D57" s="39"/>
      <c r="E57" s="40"/>
      <c r="F57" s="13"/>
      <c r="G57" s="40"/>
      <c r="H57" s="15" t="str">
        <f aca="true">IF(OR($E57="",$F57="Complete",$F57="Not required"),"",IF(NOT(ISNUMBER($E57)),"Due date is not a date",IF(TODAY()&gt;$E57,TODAY()-$E57,"")))</f>
        <v/>
      </c>
      <c r="I57" s="39"/>
      <c r="J57" s="39"/>
    </row>
    <row r="58" customFormat="false" ht="21.75" hidden="false" customHeight="true" outlineLevel="0" collapsed="false">
      <c r="A58" s="13" t="s">
        <v>209</v>
      </c>
      <c r="B58" s="13" t="n">
        <v>5</v>
      </c>
      <c r="C58" s="39" t="s">
        <v>254</v>
      </c>
      <c r="D58" s="39"/>
      <c r="E58" s="40"/>
      <c r="F58" s="13"/>
      <c r="G58" s="40"/>
      <c r="H58" s="15" t="str">
        <f aca="true">IF(OR($E58="",$F58="Complete",$F58="Not required"),"",IF(NOT(ISNUMBER($E58)),"Due date is not a date",IF(TODAY()&gt;$E58,TODAY()-$E58,"")))</f>
        <v/>
      </c>
      <c r="I58" s="39"/>
      <c r="J58" s="39"/>
    </row>
    <row r="59" customFormat="false" ht="21.75" hidden="false" customHeight="true" outlineLevel="0" collapsed="false">
      <c r="A59" s="13"/>
      <c r="B59" s="13" t="n">
        <v>5</v>
      </c>
      <c r="C59" s="39"/>
      <c r="D59" s="39"/>
      <c r="E59" s="40"/>
      <c r="F59" s="13"/>
      <c r="G59" s="40"/>
      <c r="H59" s="15" t="str">
        <f aca="true">IF(OR($E59="",$F59="Complete",$F59="Not required"),"",IF(NOT(ISNUMBER($E59)),"Due date is not a date",IF(TODAY()&gt;$E59,TODAY()-$E59,"")))</f>
        <v/>
      </c>
      <c r="I59" s="39"/>
      <c r="J59" s="39"/>
    </row>
    <row r="60" customFormat="false" ht="21.75" hidden="false" customHeight="true" outlineLevel="0" collapsed="false">
      <c r="A60" s="13"/>
      <c r="B60" s="13" t="n">
        <v>5</v>
      </c>
      <c r="C60" s="39"/>
      <c r="D60" s="39"/>
      <c r="E60" s="40"/>
      <c r="F60" s="13"/>
      <c r="G60" s="40"/>
      <c r="H60" s="15" t="str">
        <f aca="true">IF(OR($E60="",$F60="Complete",$F60="Not required"),"",IF(NOT(ISNUMBER($E60)),"Due date is not a date",IF(TODAY()&gt;$E60,TODAY()-$E60,"")))</f>
        <v/>
      </c>
      <c r="I60" s="39"/>
      <c r="J60" s="39"/>
    </row>
    <row r="61" customFormat="false" ht="21.75" hidden="false" customHeight="true" outlineLevel="0" collapsed="false">
      <c r="A61" s="13"/>
      <c r="B61" s="13" t="n">
        <v>5</v>
      </c>
      <c r="C61" s="39"/>
      <c r="D61" s="39"/>
      <c r="E61" s="40"/>
      <c r="F61" s="13"/>
      <c r="G61" s="40"/>
      <c r="H61" s="15" t="str">
        <f aca="true">IF(OR($E61="",$F61="Complete",$F61="Not required"),"",IF(NOT(ISNUMBER($E61)),"Due date is not a date",IF(TODAY()&gt;$E61,TODAY()-$E61,"")))</f>
        <v/>
      </c>
      <c r="I61" s="39"/>
      <c r="J61" s="39"/>
    </row>
    <row r="62" customFormat="false" ht="15.75" hidden="false" customHeight="true" outlineLevel="0" collapsed="false">
      <c r="A62" s="18" t="s">
        <v>26</v>
      </c>
    </row>
  </sheetData>
  <sheetProtection sheet="true" formatCells="false" formatColumns="false" formatRows="false" insertColumns="false" insertRows="false" deleteColumns="false" deleteRows="false" sort="false" autoFilter="false"/>
  <mergeCells count="8">
    <mergeCell ref="B4:D4"/>
    <mergeCell ref="B5:D5"/>
    <mergeCell ref="B8:C8"/>
    <mergeCell ref="B9:C9"/>
    <mergeCell ref="B10:C10"/>
    <mergeCell ref="B11:C11"/>
    <mergeCell ref="B12:C12"/>
    <mergeCell ref="B13:C13"/>
  </mergeCells>
  <conditionalFormatting sqref="G9:G13">
    <cfRule type="expression" priority="2" aboveAverage="0" equalAverage="0" bottom="0" percent="0" rank="0" text="" dxfId="1">
      <formula>AND($G9&lt;&gt;"",$G9&gt;=1)</formula>
    </cfRule>
    <cfRule type="expression" priority="3" aboveAverage="0" equalAverage="0" bottom="0" percent="0" rank="0" text="" dxfId="2">
      <formula>AND($G9&lt;&gt;"",$G9&lt;1)</formula>
    </cfRule>
  </conditionalFormatting>
  <conditionalFormatting sqref="F17:F61">
    <cfRule type="expression" priority="4" aboveAverage="0" equalAverage="0" bottom="0" percent="0" rank="0" text="" dxfId="1">
      <formula>$F17="Complete"</formula>
    </cfRule>
    <cfRule type="expression" priority="5" aboveAverage="0" equalAverage="0" bottom="0" percent="0" rank="0" text="" dxfId="2">
      <formula>$F17="In progress"</formula>
    </cfRule>
    <cfRule type="expression" priority="6" aboveAverage="0" equalAverage="0" bottom="0" percent="0" rank="0" text="" dxfId="3">
      <formula>$F17="Not started"</formula>
    </cfRule>
    <cfRule type="expression" priority="7" aboveAverage="0" equalAverage="0" bottom="0" percent="0" rank="0" text="" dxfId="3">
      <formula>$F17="Not required"</formula>
    </cfRule>
  </conditionalFormatting>
  <conditionalFormatting sqref="H17:H61">
    <cfRule type="expression" priority="8" aboveAverage="0" equalAverage="0" bottom="0" percent="0" rank="0" text="" dxfId="4">
      <formula>AND($H17&lt;&gt;"",ISNUMBER($H17))</formula>
    </cfRule>
    <cfRule type="expression" priority="9" aboveAverage="0" equalAverage="0" bottom="0" percent="0" rank="0" text="" dxfId="17">
      <formula>$H17="Due date is not a date"</formula>
    </cfRule>
  </conditionalFormatting>
  <dataValidations count="3">
    <dataValidation allowBlank="true" errorStyle="stop" operator="between" prompt=" " promptTitle="Gate" showDropDown="false" showErrorMessage="false" showInputMessage="true" sqref="B17:B61" type="list">
      <formula1>"1,2,3,4,5"</formula1>
      <formula2>0</formula2>
    </dataValidation>
    <dataValidation allowBlank="true" errorStyle="stop" operator="between" prompt="Not required is excluded from % Complete." promptTitle="Status" showDropDown="false" showErrorMessage="false" showInputMessage="true" sqref="F17:F61" type="list">
      <formula1>"Not started,In progress,Complete,Not required"</formula1>
      <formula2>0</formula2>
    </dataValidation>
    <dataValidation allowBlank="true" errorStyle="stop" operator="between" prompt="Enter as a date, for example 30/06/2027" promptTitle="Due Date" showDropDown="false" showErrorMessage="false" showInputMessage="true" sqref="E17:E61" type="custom">
      <formula1>1</formula1>
      <formula2>0</formula2>
    </dataValidation>
  </dataValidations>
  <hyperlinks>
    <hyperlink ref="A62" r:id="rId1" display="Visit mastt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0"/>
    <col collapsed="false" customWidth="true" hidden="false" outlineLevel="0" max="3" min="3" style="0" width="11"/>
    <col collapsed="false" customWidth="true" hidden="false" outlineLevel="0" max="4" min="4" style="0" width="20"/>
    <col collapsed="false" customWidth="true" hidden="false" outlineLevel="0" max="5" min="5" style="0" width="14"/>
    <col collapsed="false" customWidth="true" hidden="false" outlineLevel="0" max="6" min="6" style="0" width="22"/>
    <col collapsed="false" customWidth="true" hidden="false" outlineLevel="0" max="7" min="7" style="0" width="11"/>
    <col collapsed="false" customWidth="true" hidden="false" outlineLevel="0" max="8" min="8" style="0" width="22"/>
    <col collapsed="false" customWidth="true" hidden="false" outlineLevel="0" max="9" min="9" style="0" width="15"/>
    <col collapsed="false" customWidth="true" hidden="false" outlineLevel="0" max="11" min="10" style="0" width="11"/>
    <col collapsed="false" customWidth="true" hidden="false" outlineLevel="0" max="12" min="12" style="0" width="18"/>
  </cols>
  <sheetData>
    <row r="1" customFormat="false" ht="25.5" hidden="false" customHeight="true" outlineLevel="0" collapsed="false">
      <c r="A1" s="1" t="s">
        <v>255</v>
      </c>
    </row>
    <row r="4" customFormat="false" ht="15" hidden="false" customHeight="false" outlineLevel="0" collapsed="false">
      <c r="A4" s="32" t="s">
        <v>29</v>
      </c>
      <c r="B4" s="10" t="str">
        <f aca="false">IF('Gate Dashboard'!$C$5="","",'Gate Dashboard'!$C$5)</f>
        <v/>
      </c>
      <c r="C4" s="10"/>
      <c r="D4" s="10"/>
      <c r="F4" s="32" t="s">
        <v>10</v>
      </c>
      <c r="G4" s="14" t="str">
        <f aca="false">IF('Gate Dashboard'!$G$8="","",'Gate Dashboard'!$G$8)</f>
        <v/>
      </c>
    </row>
    <row r="5" customFormat="false" ht="15" hidden="false" customHeight="false" outlineLevel="0" collapsed="false">
      <c r="A5" s="32" t="s">
        <v>5</v>
      </c>
      <c r="B5" s="10" t="str">
        <f aca="false">IF('Gate Dashboard'!$C$6="","",'Gate Dashboard'!$C$6)</f>
        <v/>
      </c>
      <c r="C5" s="10"/>
      <c r="D5" s="10"/>
      <c r="F5" s="32" t="s">
        <v>4</v>
      </c>
      <c r="G5" s="15" t="str">
        <f aca="false">IF('Gate Dashboard'!$G$5="","",'Gate Dashboard'!$G$5)</f>
        <v/>
      </c>
    </row>
    <row r="7" customFormat="false" ht="21.75" hidden="false" customHeight="true" outlineLevel="0" collapsed="false">
      <c r="A7" s="3" t="s">
        <v>256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customFormat="false" ht="30" hidden="false" customHeight="true" outlineLevel="0" collapsed="false">
      <c r="A8" s="11" t="s">
        <v>15</v>
      </c>
      <c r="B8" s="11" t="s">
        <v>119</v>
      </c>
      <c r="C8" s="11" t="s">
        <v>257</v>
      </c>
      <c r="D8" s="11" t="s">
        <v>19</v>
      </c>
      <c r="E8" s="11" t="s">
        <v>20</v>
      </c>
      <c r="F8" s="11" t="s">
        <v>258</v>
      </c>
      <c r="G8" s="11" t="s">
        <v>259</v>
      </c>
      <c r="H8" s="11" t="s">
        <v>260</v>
      </c>
      <c r="I8" s="11" t="s">
        <v>261</v>
      </c>
      <c r="J8" s="11" t="s">
        <v>262</v>
      </c>
      <c r="K8" s="11" t="s">
        <v>23</v>
      </c>
      <c r="L8" s="11" t="s">
        <v>263</v>
      </c>
    </row>
    <row r="9" customFormat="false" ht="43.5" hidden="false" customHeight="true" outlineLevel="0" collapsed="false">
      <c r="A9" s="12" t="n">
        <v>1</v>
      </c>
      <c r="B9" s="10" t="str">
        <f aca="false">INDEX('Stage Definitions'!$C$6:$C$10,$A9)</f>
        <v>Gate 1 — Proceed to Concept</v>
      </c>
      <c r="C9" s="40"/>
      <c r="D9" s="17" t="str">
        <f aca="false">'Gate Criteria'!$H9</f>
        <v/>
      </c>
      <c r="E9" s="13"/>
      <c r="F9" s="39"/>
      <c r="G9" s="40"/>
      <c r="H9" s="39"/>
      <c r="I9" s="39"/>
      <c r="J9" s="40"/>
      <c r="K9" s="40"/>
      <c r="L9" s="10" t="str">
        <f aca="false">IF(OR($E9="",$D9=""),"",IF(LEFT($D9,10)="Incomplete","Scorecard incomplete",IF(OR($E9=$D9,AND(LEFT($D9,7)="Recycle",OR($E9="Recycle",$E9="Kill"))),"Consistent","Differs — rationale required")))</f>
        <v/>
      </c>
    </row>
    <row r="10" customFormat="false" ht="43.5" hidden="false" customHeight="true" outlineLevel="0" collapsed="false">
      <c r="A10" s="12" t="n">
        <v>2</v>
      </c>
      <c r="B10" s="10" t="str">
        <f aca="false">INDEX('Stage Definitions'!$C$6:$C$10,$A10)</f>
        <v>Gate 2 — Approve Business Case</v>
      </c>
      <c r="C10" s="40"/>
      <c r="D10" s="17" t="str">
        <f aca="false">'Gate Criteria'!$H10</f>
        <v/>
      </c>
      <c r="E10" s="13"/>
      <c r="F10" s="39"/>
      <c r="G10" s="40"/>
      <c r="H10" s="39"/>
      <c r="I10" s="39"/>
      <c r="J10" s="40"/>
      <c r="K10" s="40"/>
      <c r="L10" s="10" t="str">
        <f aca="false">IF(OR($E10="",$D10=""),"",IF(LEFT($D10,10)="Incomplete","Scorecard incomplete",IF(OR($E10=$D10,AND(LEFT($D10,7)="Recycle",OR($E10="Recycle",$E10="Kill"))),"Consistent","Differs — rationale required")))</f>
        <v/>
      </c>
    </row>
    <row r="11" customFormat="false" ht="43.5" hidden="false" customHeight="true" outlineLevel="0" collapsed="false">
      <c r="A11" s="12" t="n">
        <v>3</v>
      </c>
      <c r="B11" s="10" t="str">
        <f aca="false">INDEX('Stage Definitions'!$C$6:$C$10,$A11)</f>
        <v>Gate 3 — Commit to Delivery</v>
      </c>
      <c r="C11" s="40"/>
      <c r="D11" s="17" t="str">
        <f aca="false">'Gate Criteria'!$H11</f>
        <v/>
      </c>
      <c r="E11" s="13"/>
      <c r="F11" s="39"/>
      <c r="G11" s="40"/>
      <c r="H11" s="39"/>
      <c r="I11" s="39"/>
      <c r="J11" s="40"/>
      <c r="K11" s="40"/>
      <c r="L11" s="10" t="str">
        <f aca="false">IF(OR($E11="",$D11=""),"",IF(LEFT($D11,10)="Incomplete","Scorecard incomplete",IF(OR($E11=$D11,AND(LEFT($D11,7)="Recycle",OR($E11="Recycle",$E11="Kill"))),"Consistent","Differs — rationale required")))</f>
        <v/>
      </c>
    </row>
    <row r="12" customFormat="false" ht="43.5" hidden="false" customHeight="true" outlineLevel="0" collapsed="false">
      <c r="A12" s="12" t="n">
        <v>4</v>
      </c>
      <c r="B12" s="10" t="str">
        <f aca="false">INDEX('Stage Definitions'!$C$6:$C$10,$A12)</f>
        <v>Gate 4 — Accept for Service</v>
      </c>
      <c r="C12" s="40"/>
      <c r="D12" s="17" t="str">
        <f aca="false">'Gate Criteria'!$H12</f>
        <v/>
      </c>
      <c r="E12" s="13"/>
      <c r="F12" s="39"/>
      <c r="G12" s="40"/>
      <c r="H12" s="39"/>
      <c r="I12" s="39"/>
      <c r="J12" s="40"/>
      <c r="K12" s="40"/>
      <c r="L12" s="10" t="str">
        <f aca="false">IF(OR($E12="",$D12=""),"",IF(LEFT($D12,10)="Incomplete","Scorecard incomplete",IF(OR($E12=$D12,AND(LEFT($D12,7)="Recycle",OR($E12="Recycle",$E12="Kill"))),"Consistent","Differs — rationale required")))</f>
        <v/>
      </c>
    </row>
    <row r="13" customFormat="false" ht="43.5" hidden="false" customHeight="true" outlineLevel="0" collapsed="false">
      <c r="A13" s="12" t="n">
        <v>5</v>
      </c>
      <c r="B13" s="10" t="str">
        <f aca="false">INDEX('Stage Definitions'!$C$6:$C$10,$A13)</f>
        <v>Gate 5 — Close and Realise Benefits</v>
      </c>
      <c r="C13" s="40"/>
      <c r="D13" s="17" t="str">
        <f aca="false">'Gate Criteria'!$H13</f>
        <v/>
      </c>
      <c r="E13" s="13"/>
      <c r="F13" s="39"/>
      <c r="G13" s="40"/>
      <c r="H13" s="39"/>
      <c r="I13" s="39"/>
      <c r="J13" s="40"/>
      <c r="K13" s="40"/>
      <c r="L13" s="10" t="str">
        <f aca="false">IF(OR($E13="",$D13=""),"",IF(LEFT($D13,10)="Incomplete","Scorecard incomplete",IF(OR($E13=$D13,AND(LEFT($D13,7)="Recycle",OR($E13="Recycle",$E13="Kill"))),"Consistent","Differs — rationale required")))</f>
        <v/>
      </c>
    </row>
    <row r="15" customFormat="false" ht="21.75" hidden="false" customHeight="true" outlineLevel="0" collapsed="false">
      <c r="A15" s="3" t="s">
        <v>264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customFormat="false" ht="30" hidden="false" customHeight="true" outlineLevel="0" collapsed="false">
      <c r="A16" s="11" t="s">
        <v>43</v>
      </c>
      <c r="B16" s="11" t="s">
        <v>93</v>
      </c>
      <c r="C16" s="11"/>
      <c r="D16" s="11" t="s">
        <v>265</v>
      </c>
      <c r="E16" s="11"/>
      <c r="F16" s="11"/>
      <c r="G16" s="11"/>
      <c r="H16" s="11" t="s">
        <v>266</v>
      </c>
      <c r="I16" s="11"/>
      <c r="J16" s="11"/>
      <c r="K16" s="11"/>
      <c r="L16" s="11"/>
    </row>
    <row r="17" customFormat="false" ht="30" hidden="false" customHeight="true" outlineLevel="0" collapsed="false">
      <c r="A17" s="12" t="n">
        <v>1</v>
      </c>
      <c r="B17" s="17" t="s">
        <v>96</v>
      </c>
      <c r="C17" s="17"/>
      <c r="D17" s="10" t="s">
        <v>267</v>
      </c>
      <c r="E17" s="10"/>
      <c r="F17" s="10"/>
      <c r="G17" s="10"/>
      <c r="H17" s="10" t="s">
        <v>268</v>
      </c>
      <c r="I17" s="10"/>
      <c r="J17" s="10"/>
      <c r="K17" s="10"/>
      <c r="L17" s="10"/>
    </row>
    <row r="18" customFormat="false" ht="30" hidden="false" customHeight="true" outlineLevel="0" collapsed="false">
      <c r="A18" s="12" t="n">
        <v>2</v>
      </c>
      <c r="B18" s="17" t="s">
        <v>98</v>
      </c>
      <c r="C18" s="17"/>
      <c r="D18" s="10" t="s">
        <v>269</v>
      </c>
      <c r="E18" s="10"/>
      <c r="F18" s="10"/>
      <c r="G18" s="10"/>
      <c r="H18" s="10" t="s">
        <v>270</v>
      </c>
      <c r="I18" s="10"/>
      <c r="J18" s="10"/>
      <c r="K18" s="10"/>
      <c r="L18" s="10"/>
    </row>
    <row r="19" customFormat="false" ht="30" hidden="false" customHeight="true" outlineLevel="0" collapsed="false">
      <c r="A19" s="12" t="n">
        <v>3</v>
      </c>
      <c r="B19" s="17" t="s">
        <v>100</v>
      </c>
      <c r="C19" s="17"/>
      <c r="D19" s="10" t="s">
        <v>271</v>
      </c>
      <c r="E19" s="10"/>
      <c r="F19" s="10"/>
      <c r="G19" s="10"/>
      <c r="H19" s="10" t="s">
        <v>272</v>
      </c>
      <c r="I19" s="10"/>
      <c r="J19" s="10"/>
      <c r="K19" s="10"/>
      <c r="L19" s="10"/>
    </row>
    <row r="20" customFormat="false" ht="30" hidden="false" customHeight="true" outlineLevel="0" collapsed="false">
      <c r="A20" s="12" t="n">
        <v>4</v>
      </c>
      <c r="B20" s="17" t="s">
        <v>273</v>
      </c>
      <c r="C20" s="17"/>
      <c r="D20" s="10" t="s">
        <v>274</v>
      </c>
      <c r="E20" s="10"/>
      <c r="F20" s="10"/>
      <c r="G20" s="10"/>
      <c r="H20" s="10" t="s">
        <v>275</v>
      </c>
      <c r="I20" s="10"/>
      <c r="J20" s="10"/>
      <c r="K20" s="10"/>
      <c r="L20" s="10"/>
    </row>
    <row r="21" customFormat="false" ht="30" hidden="false" customHeight="true" outlineLevel="0" collapsed="false">
      <c r="A21" s="12" t="n">
        <v>5</v>
      </c>
      <c r="B21" s="17" t="s">
        <v>276</v>
      </c>
      <c r="C21" s="17"/>
      <c r="D21" s="10" t="s">
        <v>277</v>
      </c>
      <c r="E21" s="10"/>
      <c r="F21" s="10"/>
      <c r="G21" s="10"/>
      <c r="H21" s="10" t="s">
        <v>278</v>
      </c>
      <c r="I21" s="10"/>
      <c r="J21" s="10"/>
      <c r="K21" s="10"/>
      <c r="L21" s="10"/>
    </row>
    <row r="23" customFormat="false" ht="21.75" hidden="false" customHeight="true" outlineLevel="0" collapsed="false">
      <c r="A23" s="3" t="s">
        <v>279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customFormat="false" ht="30" hidden="false" customHeight="true" outlineLevel="0" collapsed="false">
      <c r="A24" s="11" t="s">
        <v>280</v>
      </c>
      <c r="B24" s="11" t="s">
        <v>281</v>
      </c>
      <c r="C24" s="11"/>
      <c r="D24" s="11" t="s">
        <v>282</v>
      </c>
      <c r="E24" s="11"/>
      <c r="F24" s="11"/>
      <c r="G24" s="11"/>
      <c r="H24" s="11" t="s">
        <v>283</v>
      </c>
      <c r="I24" s="11" t="s">
        <v>284</v>
      </c>
      <c r="J24" s="11"/>
      <c r="K24" s="11" t="s">
        <v>285</v>
      </c>
      <c r="L24" s="11"/>
    </row>
    <row r="25" customFormat="false" ht="25.5" hidden="false" customHeight="true" outlineLevel="0" collapsed="false">
      <c r="A25" s="12" t="n">
        <v>1</v>
      </c>
      <c r="B25" s="39" t="s">
        <v>6</v>
      </c>
      <c r="C25" s="39"/>
      <c r="D25" s="39" t="s">
        <v>286</v>
      </c>
      <c r="E25" s="39"/>
      <c r="F25" s="39"/>
      <c r="G25" s="39"/>
      <c r="H25" s="39"/>
      <c r="I25" s="39"/>
      <c r="J25" s="39"/>
      <c r="K25" s="39"/>
      <c r="L25" s="39"/>
    </row>
    <row r="26" customFormat="false" ht="25.5" hidden="false" customHeight="true" outlineLevel="0" collapsed="false">
      <c r="A26" s="12" t="n">
        <v>2</v>
      </c>
      <c r="B26" s="39" t="s">
        <v>7</v>
      </c>
      <c r="C26" s="39"/>
      <c r="D26" s="39" t="s">
        <v>287</v>
      </c>
      <c r="E26" s="39"/>
      <c r="F26" s="39"/>
      <c r="G26" s="39"/>
      <c r="H26" s="39"/>
      <c r="I26" s="39"/>
      <c r="J26" s="39"/>
      <c r="K26" s="39"/>
      <c r="L26" s="39"/>
    </row>
    <row r="27" customFormat="false" ht="25.5" hidden="false" customHeight="true" outlineLevel="0" collapsed="false">
      <c r="A27" s="12" t="n">
        <v>3</v>
      </c>
      <c r="B27" s="39" t="s">
        <v>288</v>
      </c>
      <c r="C27" s="39"/>
      <c r="D27" s="39" t="s">
        <v>289</v>
      </c>
      <c r="E27" s="39"/>
      <c r="F27" s="39"/>
      <c r="G27" s="39"/>
      <c r="H27" s="39"/>
      <c r="I27" s="39"/>
      <c r="J27" s="39"/>
      <c r="K27" s="39"/>
      <c r="L27" s="39"/>
    </row>
    <row r="28" customFormat="false" ht="25.5" hidden="false" customHeight="true" outlineLevel="0" collapsed="false">
      <c r="A28" s="12" t="n">
        <v>4</v>
      </c>
      <c r="B28" s="39" t="s">
        <v>290</v>
      </c>
      <c r="C28" s="39"/>
      <c r="D28" s="39" t="s">
        <v>291</v>
      </c>
      <c r="E28" s="39"/>
      <c r="F28" s="39"/>
      <c r="G28" s="39"/>
      <c r="H28" s="39"/>
      <c r="I28" s="39"/>
      <c r="J28" s="39"/>
      <c r="K28" s="39"/>
      <c r="L28" s="39"/>
    </row>
    <row r="29" customFormat="false" ht="25.5" hidden="false" customHeight="true" outlineLevel="0" collapsed="false">
      <c r="A29" s="12" t="n">
        <v>5</v>
      </c>
      <c r="B29" s="39" t="s">
        <v>81</v>
      </c>
      <c r="C29" s="39"/>
      <c r="D29" s="39" t="s">
        <v>292</v>
      </c>
      <c r="E29" s="39"/>
      <c r="F29" s="39"/>
      <c r="G29" s="39"/>
      <c r="H29" s="39"/>
      <c r="I29" s="39"/>
      <c r="J29" s="39"/>
      <c r="K29" s="39"/>
      <c r="L29" s="39"/>
    </row>
    <row r="30" customFormat="false" ht="25.5" hidden="false" customHeight="true" outlineLevel="0" collapsed="false">
      <c r="A30" s="12" t="n">
        <v>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31" customFormat="false" ht="25.5" hidden="false" customHeight="true" outlineLevel="0" collapsed="false">
      <c r="A31" s="12" t="n">
        <v>7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</row>
    <row r="33" customFormat="false" ht="21.75" hidden="false" customHeight="true" outlineLevel="0" collapsed="false">
      <c r="A33" s="3" t="s">
        <v>293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customFormat="false" ht="30" hidden="false" customHeight="true" outlineLevel="0" collapsed="false">
      <c r="A34" s="11" t="s">
        <v>15</v>
      </c>
      <c r="B34" s="11" t="s">
        <v>119</v>
      </c>
      <c r="C34" s="11" t="s">
        <v>294</v>
      </c>
      <c r="D34" s="11"/>
      <c r="E34" s="11" t="s">
        <v>295</v>
      </c>
      <c r="F34" s="11" t="s">
        <v>296</v>
      </c>
      <c r="G34" s="11" t="s">
        <v>295</v>
      </c>
      <c r="H34" s="11" t="s">
        <v>297</v>
      </c>
      <c r="I34" s="11"/>
      <c r="J34" s="11" t="s">
        <v>295</v>
      </c>
      <c r="K34" s="11" t="s">
        <v>298</v>
      </c>
      <c r="L34" s="11"/>
    </row>
    <row r="35" customFormat="false" ht="25.5" hidden="false" customHeight="true" outlineLevel="0" collapsed="false">
      <c r="A35" s="12" t="n">
        <v>1</v>
      </c>
      <c r="B35" s="10" t="str">
        <f aca="false">INDEX('Stage Definitions'!$C$6:$C$10,$A35)</f>
        <v>Gate 1 — Proceed to Concept</v>
      </c>
      <c r="C35" s="39"/>
      <c r="D35" s="39"/>
      <c r="E35" s="40"/>
      <c r="F35" s="39"/>
      <c r="G35" s="40"/>
      <c r="H35" s="39"/>
      <c r="I35" s="39"/>
      <c r="J35" s="40"/>
      <c r="K35" s="39"/>
      <c r="L35" s="39"/>
    </row>
    <row r="36" customFormat="false" ht="25.5" hidden="false" customHeight="true" outlineLevel="0" collapsed="false">
      <c r="A36" s="12" t="n">
        <v>2</v>
      </c>
      <c r="B36" s="10" t="str">
        <f aca="false">INDEX('Stage Definitions'!$C$6:$C$10,$A36)</f>
        <v>Gate 2 — Approve Business Case</v>
      </c>
      <c r="C36" s="39"/>
      <c r="D36" s="39"/>
      <c r="E36" s="40"/>
      <c r="F36" s="39"/>
      <c r="G36" s="40"/>
      <c r="H36" s="39"/>
      <c r="I36" s="39"/>
      <c r="J36" s="40"/>
      <c r="K36" s="39"/>
      <c r="L36" s="39"/>
    </row>
    <row r="37" customFormat="false" ht="25.5" hidden="false" customHeight="true" outlineLevel="0" collapsed="false">
      <c r="A37" s="12" t="n">
        <v>3</v>
      </c>
      <c r="B37" s="10" t="str">
        <f aca="false">INDEX('Stage Definitions'!$C$6:$C$10,$A37)</f>
        <v>Gate 3 — Commit to Delivery</v>
      </c>
      <c r="C37" s="39"/>
      <c r="D37" s="39"/>
      <c r="E37" s="40"/>
      <c r="F37" s="39"/>
      <c r="G37" s="40"/>
      <c r="H37" s="39"/>
      <c r="I37" s="39"/>
      <c r="J37" s="40"/>
      <c r="K37" s="39"/>
      <c r="L37" s="39"/>
    </row>
    <row r="38" customFormat="false" ht="25.5" hidden="false" customHeight="true" outlineLevel="0" collapsed="false">
      <c r="A38" s="12" t="n">
        <v>4</v>
      </c>
      <c r="B38" s="10" t="str">
        <f aca="false">INDEX('Stage Definitions'!$C$6:$C$10,$A38)</f>
        <v>Gate 4 — Accept for Service</v>
      </c>
      <c r="C38" s="39"/>
      <c r="D38" s="39"/>
      <c r="E38" s="40"/>
      <c r="F38" s="39"/>
      <c r="G38" s="40"/>
      <c r="H38" s="39"/>
      <c r="I38" s="39"/>
      <c r="J38" s="40"/>
      <c r="K38" s="39"/>
      <c r="L38" s="39"/>
    </row>
    <row r="39" customFormat="false" ht="25.5" hidden="false" customHeight="true" outlineLevel="0" collapsed="false">
      <c r="A39" s="12" t="n">
        <v>5</v>
      </c>
      <c r="B39" s="10" t="str">
        <f aca="false">INDEX('Stage Definitions'!$C$6:$C$10,$A39)</f>
        <v>Gate 5 — Close and Realise Benefits</v>
      </c>
      <c r="C39" s="39"/>
      <c r="D39" s="39"/>
      <c r="E39" s="40"/>
      <c r="F39" s="39"/>
      <c r="G39" s="40"/>
      <c r="H39" s="39"/>
      <c r="I39" s="39"/>
      <c r="J39" s="40"/>
      <c r="K39" s="39"/>
      <c r="L39" s="39"/>
    </row>
    <row r="42" customFormat="false" ht="15.75" hidden="false" customHeight="true" outlineLevel="0" collapsed="false">
      <c r="A42" s="18" t="s">
        <v>26</v>
      </c>
    </row>
  </sheetData>
  <sheetProtection sheet="true" formatCells="false" formatColumns="false" formatRows="false" insertColumns="false" insertRows="false" deleteColumns="false" deleteRows="false" sort="false" autoFilter="false"/>
  <mergeCells count="70">
    <mergeCell ref="B4:D4"/>
    <mergeCell ref="B5:D5"/>
    <mergeCell ref="B16:C16"/>
    <mergeCell ref="D16:G16"/>
    <mergeCell ref="H16:L16"/>
    <mergeCell ref="B17:C17"/>
    <mergeCell ref="D17:G17"/>
    <mergeCell ref="H17:L17"/>
    <mergeCell ref="B18:C18"/>
    <mergeCell ref="D18:G18"/>
    <mergeCell ref="H18:L18"/>
    <mergeCell ref="B19:C19"/>
    <mergeCell ref="D19:G19"/>
    <mergeCell ref="H19:L19"/>
    <mergeCell ref="B20:C20"/>
    <mergeCell ref="D20:G20"/>
    <mergeCell ref="H20:L20"/>
    <mergeCell ref="B21:C21"/>
    <mergeCell ref="D21:G21"/>
    <mergeCell ref="H21:L21"/>
    <mergeCell ref="B24:C24"/>
    <mergeCell ref="D24:G24"/>
    <mergeCell ref="I24:J24"/>
    <mergeCell ref="K24:L24"/>
    <mergeCell ref="B25:C25"/>
    <mergeCell ref="D25:G25"/>
    <mergeCell ref="I25:J25"/>
    <mergeCell ref="K25:L25"/>
    <mergeCell ref="B26:C26"/>
    <mergeCell ref="D26:G26"/>
    <mergeCell ref="I26:J26"/>
    <mergeCell ref="K26:L26"/>
    <mergeCell ref="B27:C27"/>
    <mergeCell ref="D27:G27"/>
    <mergeCell ref="I27:J27"/>
    <mergeCell ref="K27:L27"/>
    <mergeCell ref="B28:C28"/>
    <mergeCell ref="D28:G28"/>
    <mergeCell ref="I28:J28"/>
    <mergeCell ref="K28:L28"/>
    <mergeCell ref="B29:C29"/>
    <mergeCell ref="D29:G29"/>
    <mergeCell ref="I29:J29"/>
    <mergeCell ref="K29:L29"/>
    <mergeCell ref="B30:C30"/>
    <mergeCell ref="D30:G30"/>
    <mergeCell ref="I30:J30"/>
    <mergeCell ref="K30:L30"/>
    <mergeCell ref="B31:C31"/>
    <mergeCell ref="D31:G31"/>
    <mergeCell ref="I31:J31"/>
    <mergeCell ref="K31:L31"/>
    <mergeCell ref="C34:D34"/>
    <mergeCell ref="H34:I34"/>
    <mergeCell ref="K34:L34"/>
    <mergeCell ref="C35:D35"/>
    <mergeCell ref="H35:I35"/>
    <mergeCell ref="K35:L35"/>
    <mergeCell ref="C36:D36"/>
    <mergeCell ref="H36:I36"/>
    <mergeCell ref="K36:L36"/>
    <mergeCell ref="C37:D37"/>
    <mergeCell ref="H37:I37"/>
    <mergeCell ref="K37:L37"/>
    <mergeCell ref="C38:D38"/>
    <mergeCell ref="H38:I38"/>
    <mergeCell ref="K38:L38"/>
    <mergeCell ref="C39:D39"/>
    <mergeCell ref="H39:I39"/>
    <mergeCell ref="K39:L39"/>
  </mergeCells>
  <conditionalFormatting sqref="D9:D13">
    <cfRule type="expression" priority="2" aboveAverage="0" equalAverage="0" bottom="0" percent="0" rank="0" text="" dxfId="1">
      <formula>$D9="Go"</formula>
    </cfRule>
    <cfRule type="expression" priority="3" aboveAverage="0" equalAverage="0" bottom="0" percent="0" rank="0" text="" dxfId="2">
      <formula>$D9="Conditional Go"</formula>
    </cfRule>
    <cfRule type="expression" priority="4" aboveAverage="0" equalAverage="0" bottom="0" percent="0" rank="0" text="" dxfId="2">
      <formula>$D9="Hold"</formula>
    </cfRule>
    <cfRule type="expression" priority="5" aboveAverage="0" equalAverage="0" bottom="0" percent="0" rank="0" text="" dxfId="4">
      <formula>LEFT($D9,7)="Recycle"</formula>
    </cfRule>
    <cfRule type="expression" priority="6" aboveAverage="0" equalAverage="0" bottom="0" percent="0" rank="0" text="" dxfId="5">
      <formula>LEFT($D9,10)="Incomplete"</formula>
    </cfRule>
  </conditionalFormatting>
  <conditionalFormatting sqref="E9:E13">
    <cfRule type="expression" priority="7" aboveAverage="0" equalAverage="0" bottom="0" percent="0" rank="0" text="" dxfId="1">
      <formula>$E9="Go"</formula>
    </cfRule>
    <cfRule type="expression" priority="8" aboveAverage="0" equalAverage="0" bottom="0" percent="0" rank="0" text="" dxfId="2">
      <formula>$E9="Conditional Go"</formula>
    </cfRule>
    <cfRule type="expression" priority="9" aboveAverage="0" equalAverage="0" bottom="0" percent="0" rank="0" text="" dxfId="2">
      <formula>$E9="Hold"</formula>
    </cfRule>
    <cfRule type="expression" priority="10" aboveAverage="0" equalAverage="0" bottom="0" percent="0" rank="0" text="" dxfId="4">
      <formula>$E9="Recycle"</formula>
    </cfRule>
    <cfRule type="expression" priority="11" aboveAverage="0" equalAverage="0" bottom="0" percent="0" rank="0" text="" dxfId="4">
      <formula>$E9="Kill"</formula>
    </cfRule>
  </conditionalFormatting>
  <conditionalFormatting sqref="L9:L13">
    <cfRule type="expression" priority="12" aboveAverage="0" equalAverage="0" bottom="0" percent="0" rank="0" text="" dxfId="2">
      <formula>LEFT($L9,7)="Differs"</formula>
    </cfRule>
    <cfRule type="expression" priority="13" aboveAverage="0" equalAverage="0" bottom="0" percent="0" rank="0" text="" dxfId="18">
      <formula>$L9="Consistent"</formula>
    </cfRule>
    <cfRule type="expression" priority="14" aboveAverage="0" equalAverage="0" bottom="0" percent="0" rank="0" text="" dxfId="5">
      <formula>LEFT($L9,9)="Scorecard"</formula>
    </cfRule>
  </conditionalFormatting>
  <conditionalFormatting sqref="B17:B21">
    <cfRule type="expression" priority="15" aboveAverage="0" equalAverage="0" bottom="0" percent="0" rank="0" text="" dxfId="1">
      <formula>$B17="Go"</formula>
    </cfRule>
    <cfRule type="expression" priority="16" aboveAverage="0" equalAverage="0" bottom="0" percent="0" rank="0" text="" dxfId="2">
      <formula>$B17="Conditional Go"</formula>
    </cfRule>
    <cfRule type="expression" priority="17" aboveAverage="0" equalAverage="0" bottom="0" percent="0" rank="0" text="" dxfId="2">
      <formula>$B17="Hold"</formula>
    </cfRule>
    <cfRule type="expression" priority="18" aboveAverage="0" equalAverage="0" bottom="0" percent="0" rank="0" text="" dxfId="4">
      <formula>$B17="Recycle"</formula>
    </cfRule>
    <cfRule type="expression" priority="19" aboveAverage="0" equalAverage="0" bottom="0" percent="0" rank="0" text="" dxfId="4">
      <formula>$B17="Kill"</formula>
    </cfRule>
  </conditionalFormatting>
  <dataValidations count="4">
    <dataValidation allowBlank="true" errorStyle="stop" operator="between" prompt=" " promptTitle="Gate Decision" showDropDown="false" showErrorMessage="false" showInputMessage="true" sqref="E9:E13" type="list">
      <formula1>"Go,Conditional Go,Hold,Recycle,Kill"</formula1>
      <formula2>0</formula2>
    </dataValidation>
    <dataValidation allowBlank="true" errorStyle="stop" operator="between" prompt="Conditions of a Conditional Go. Track each in the action tracker." promptTitle="Conditions" showDropDown="false" showErrorMessage="false" showInputMessage="true" sqref="F9:F13" type="custom">
      <formula1>1</formula1>
      <formula2>0</formula2>
    </dataValidation>
    <dataValidation allowBlank="true" errorStyle="stop" operator="between" prompt="Required where the decision differs from the recommendation" promptTitle="Rationale" showDropDown="false" showErrorMessage="false" showInputMessage="true" sqref="H9:H13" type="custom">
      <formula1>1</formula1>
      <formula2>0</formula2>
    </dataValidation>
    <dataValidation allowBlank="true" errorStyle="stop" operator="between" prompt="For example All, or 2 to 5" promptTitle="Gates" showDropDown="false" showErrorMessage="false" showInputMessage="true" sqref="K25:K31" type="custom">
      <formula1>1</formula1>
      <formula2>0</formula2>
    </dataValidation>
  </dataValidations>
  <hyperlinks>
    <hyperlink ref="A42" r:id="rId1" display="Visit mastt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2" man="true" max="16383" min="0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7"/>
    <col collapsed="false" customWidth="true" hidden="false" outlineLevel="0" max="3" min="3" style="0" width="46"/>
    <col collapsed="false" customWidth="true" hidden="false" outlineLevel="0" max="4" min="4" style="0" width="20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13"/>
    <col collapsed="false" customWidth="true" hidden="false" outlineLevel="0" max="8" min="8" style="0" width="11"/>
    <col collapsed="false" customWidth="true" hidden="false" outlineLevel="0" max="9" min="9" style="0" width="38"/>
  </cols>
  <sheetData>
    <row r="1" customFormat="false" ht="25.5" hidden="false" customHeight="true" outlineLevel="0" collapsed="false">
      <c r="A1" s="1" t="s">
        <v>299</v>
      </c>
    </row>
    <row r="4" customFormat="false" ht="15" hidden="false" customHeight="false" outlineLevel="0" collapsed="false">
      <c r="A4" s="32" t="s">
        <v>29</v>
      </c>
      <c r="B4" s="10" t="str">
        <f aca="false">IF('Gate Dashboard'!$C$5="","",'Gate Dashboard'!$C$5)</f>
        <v/>
      </c>
      <c r="C4" s="10"/>
      <c r="D4" s="10"/>
      <c r="F4" s="32" t="s">
        <v>10</v>
      </c>
      <c r="G4" s="14" t="str">
        <f aca="false">IF('Gate Dashboard'!$G$8="","",'Gate Dashboard'!$G$8)</f>
        <v/>
      </c>
    </row>
    <row r="5" customFormat="false" ht="15" hidden="false" customHeight="false" outlineLevel="0" collapsed="false">
      <c r="A5" s="32" t="s">
        <v>5</v>
      </c>
      <c r="B5" s="10" t="str">
        <f aca="false">IF('Gate Dashboard'!$C$6="","",'Gate Dashboard'!$C$6)</f>
        <v/>
      </c>
      <c r="C5" s="10"/>
      <c r="D5" s="10"/>
      <c r="F5" s="32" t="s">
        <v>4</v>
      </c>
      <c r="G5" s="15" t="str">
        <f aca="false">IF('Gate Dashboard'!$G$5="","",'Gate Dashboard'!$G$5)</f>
        <v/>
      </c>
    </row>
    <row r="7" customFormat="false" ht="21.75" hidden="false" customHeight="true" outlineLevel="0" collapsed="false">
      <c r="A7" s="3" t="s">
        <v>300</v>
      </c>
      <c r="B7" s="4"/>
      <c r="C7" s="4"/>
      <c r="D7" s="4"/>
      <c r="E7" s="4"/>
      <c r="F7" s="4"/>
      <c r="G7" s="4"/>
      <c r="H7" s="4"/>
      <c r="I7" s="4"/>
    </row>
    <row r="8" customFormat="false" ht="19.5" hidden="false" customHeight="true" outlineLevel="0" collapsed="false">
      <c r="A8" s="5" t="s">
        <v>15</v>
      </c>
      <c r="B8" s="5"/>
      <c r="C8" s="5"/>
      <c r="D8" s="6"/>
      <c r="E8" s="6"/>
      <c r="F8" s="32" t="s">
        <v>301</v>
      </c>
      <c r="G8" s="6"/>
      <c r="H8" s="6"/>
      <c r="I8" s="6"/>
    </row>
    <row r="9" customFormat="false" ht="19.5" hidden="false" customHeight="true" outlineLevel="0" collapsed="false">
      <c r="A9" s="5" t="s">
        <v>302</v>
      </c>
      <c r="B9" s="5"/>
      <c r="C9" s="5"/>
      <c r="D9" s="9"/>
      <c r="E9" s="9"/>
      <c r="F9" s="32" t="s">
        <v>303</v>
      </c>
      <c r="G9" s="6"/>
      <c r="H9" s="6"/>
      <c r="I9" s="6"/>
    </row>
    <row r="10" customFormat="false" ht="19.5" hidden="false" customHeight="true" outlineLevel="0" collapsed="false">
      <c r="A10" s="5" t="s">
        <v>304</v>
      </c>
      <c r="B10" s="5"/>
      <c r="C10" s="5"/>
      <c r="D10" s="6"/>
      <c r="E10" s="6"/>
      <c r="F10" s="32" t="s">
        <v>305</v>
      </c>
      <c r="G10" s="6"/>
      <c r="H10" s="6"/>
      <c r="I10" s="6"/>
    </row>
    <row r="11" customFormat="false" ht="19.5" hidden="false" customHeight="true" outlineLevel="0" collapsed="false">
      <c r="A11" s="5" t="s">
        <v>119</v>
      </c>
      <c r="B11" s="5"/>
      <c r="C11" s="5"/>
      <c r="D11" s="10" t="str">
        <f aca="false">IF($D$8="","",INDEX('Stage Definitions'!$C$6:$C$10,$D$8))</f>
        <v/>
      </c>
      <c r="E11" s="10"/>
    </row>
    <row r="13" customFormat="false" ht="21.75" hidden="false" customHeight="true" outlineLevel="0" collapsed="false">
      <c r="A13" s="3" t="s">
        <v>306</v>
      </c>
      <c r="B13" s="4"/>
      <c r="C13" s="4"/>
      <c r="D13" s="4"/>
      <c r="E13" s="4"/>
      <c r="F13" s="4"/>
      <c r="G13" s="4"/>
      <c r="H13" s="4"/>
      <c r="I13" s="4"/>
    </row>
    <row r="14" customFormat="false" ht="30" hidden="false" customHeight="true" outlineLevel="0" collapsed="false">
      <c r="A14" s="11" t="s">
        <v>43</v>
      </c>
      <c r="B14" s="11"/>
      <c r="C14" s="11" t="s">
        <v>283</v>
      </c>
      <c r="D14" s="11" t="s">
        <v>281</v>
      </c>
      <c r="E14" s="11" t="s">
        <v>284</v>
      </c>
      <c r="F14" s="11" t="s">
        <v>307</v>
      </c>
    </row>
    <row r="15" customFormat="false" ht="19.5" hidden="false" customHeight="true" outlineLevel="0" collapsed="false">
      <c r="A15" s="12" t="n">
        <v>1</v>
      </c>
      <c r="B15" s="12"/>
      <c r="C15" s="39"/>
      <c r="D15" s="39"/>
      <c r="E15" s="39"/>
      <c r="F15" s="13"/>
    </row>
    <row r="16" customFormat="false" ht="19.5" hidden="false" customHeight="true" outlineLevel="0" collapsed="false">
      <c r="A16" s="12" t="n">
        <v>2</v>
      </c>
      <c r="B16" s="12"/>
      <c r="C16" s="39"/>
      <c r="D16" s="39"/>
      <c r="E16" s="39"/>
      <c r="F16" s="13"/>
    </row>
    <row r="17" customFormat="false" ht="19.5" hidden="false" customHeight="true" outlineLevel="0" collapsed="false">
      <c r="A17" s="12" t="n">
        <v>3</v>
      </c>
      <c r="B17" s="12"/>
      <c r="C17" s="39"/>
      <c r="D17" s="39"/>
      <c r="E17" s="39"/>
      <c r="F17" s="13"/>
    </row>
    <row r="18" customFormat="false" ht="19.5" hidden="false" customHeight="true" outlineLevel="0" collapsed="false">
      <c r="A18" s="12" t="n">
        <v>4</v>
      </c>
      <c r="B18" s="12"/>
      <c r="C18" s="39"/>
      <c r="D18" s="39"/>
      <c r="E18" s="39"/>
      <c r="F18" s="13"/>
    </row>
    <row r="19" customFormat="false" ht="19.5" hidden="false" customHeight="true" outlineLevel="0" collapsed="false">
      <c r="A19" s="12" t="n">
        <v>5</v>
      </c>
      <c r="B19" s="12"/>
      <c r="C19" s="39"/>
      <c r="D19" s="39"/>
      <c r="E19" s="39"/>
      <c r="F19" s="13"/>
    </row>
    <row r="20" customFormat="false" ht="19.5" hidden="false" customHeight="true" outlineLevel="0" collapsed="false">
      <c r="A20" s="12" t="n">
        <v>6</v>
      </c>
      <c r="B20" s="12"/>
      <c r="C20" s="39"/>
      <c r="D20" s="39"/>
      <c r="E20" s="39"/>
      <c r="F20" s="13"/>
    </row>
    <row r="21" customFormat="false" ht="19.5" hidden="false" customHeight="true" outlineLevel="0" collapsed="false">
      <c r="A21" s="12" t="n">
        <v>7</v>
      </c>
      <c r="B21" s="12"/>
      <c r="C21" s="39"/>
      <c r="D21" s="39"/>
      <c r="E21" s="39"/>
      <c r="F21" s="13"/>
    </row>
    <row r="22" customFormat="false" ht="19.5" hidden="false" customHeight="true" outlineLevel="0" collapsed="false">
      <c r="A22" s="12" t="n">
        <v>8</v>
      </c>
      <c r="B22" s="12"/>
      <c r="C22" s="39"/>
      <c r="D22" s="39"/>
      <c r="E22" s="39"/>
      <c r="F22" s="13"/>
    </row>
    <row r="24" customFormat="false" ht="21.75" hidden="false" customHeight="true" outlineLevel="0" collapsed="false">
      <c r="A24" s="3" t="s">
        <v>308</v>
      </c>
      <c r="B24" s="4"/>
      <c r="C24" s="4"/>
      <c r="D24" s="4"/>
      <c r="E24" s="4"/>
      <c r="F24" s="4"/>
      <c r="G24" s="4"/>
      <c r="H24" s="4"/>
      <c r="I24" s="4"/>
    </row>
    <row r="25" customFormat="false" ht="30" hidden="false" customHeight="true" outlineLevel="0" collapsed="false">
      <c r="A25" s="11" t="s">
        <v>43</v>
      </c>
      <c r="B25" s="11"/>
      <c r="C25" s="11" t="s">
        <v>309</v>
      </c>
      <c r="D25" s="11" t="s">
        <v>310</v>
      </c>
      <c r="E25" s="11" t="s">
        <v>311</v>
      </c>
      <c r="F25" s="11" t="s">
        <v>312</v>
      </c>
      <c r="G25" s="11"/>
      <c r="H25" s="11"/>
      <c r="I25" s="11"/>
    </row>
    <row r="26" customFormat="false" ht="24" hidden="false" customHeight="true" outlineLevel="0" collapsed="false">
      <c r="A26" s="12" t="n">
        <v>1</v>
      </c>
      <c r="B26" s="12"/>
      <c r="C26" s="39" t="s">
        <v>313</v>
      </c>
      <c r="D26" s="39"/>
      <c r="E26" s="13"/>
      <c r="F26" s="39"/>
      <c r="G26" s="39"/>
      <c r="H26" s="39"/>
      <c r="I26" s="39"/>
    </row>
    <row r="27" customFormat="false" ht="24" hidden="false" customHeight="true" outlineLevel="0" collapsed="false">
      <c r="A27" s="12" t="n">
        <v>2</v>
      </c>
      <c r="B27" s="12"/>
      <c r="C27" s="39" t="s">
        <v>314</v>
      </c>
      <c r="D27" s="39"/>
      <c r="E27" s="13"/>
      <c r="F27" s="39"/>
      <c r="G27" s="39"/>
      <c r="H27" s="39"/>
      <c r="I27" s="39"/>
    </row>
    <row r="28" customFormat="false" ht="24" hidden="false" customHeight="true" outlineLevel="0" collapsed="false">
      <c r="A28" s="12" t="n">
        <v>3</v>
      </c>
      <c r="B28" s="12"/>
      <c r="C28" s="39" t="s">
        <v>315</v>
      </c>
      <c r="D28" s="39"/>
      <c r="E28" s="13"/>
      <c r="F28" s="39"/>
      <c r="G28" s="39"/>
      <c r="H28" s="39"/>
      <c r="I28" s="39"/>
    </row>
    <row r="29" customFormat="false" ht="24" hidden="false" customHeight="true" outlineLevel="0" collapsed="false">
      <c r="A29" s="12" t="n">
        <v>4</v>
      </c>
      <c r="B29" s="12"/>
      <c r="C29" s="39" t="s">
        <v>316</v>
      </c>
      <c r="D29" s="39"/>
      <c r="E29" s="13"/>
      <c r="F29" s="39"/>
      <c r="G29" s="39"/>
      <c r="H29" s="39"/>
      <c r="I29" s="39"/>
    </row>
    <row r="30" customFormat="false" ht="24" hidden="false" customHeight="true" outlineLevel="0" collapsed="false">
      <c r="A30" s="12" t="n">
        <v>5</v>
      </c>
      <c r="B30" s="12"/>
      <c r="C30" s="39" t="s">
        <v>317</v>
      </c>
      <c r="D30" s="39"/>
      <c r="E30" s="13"/>
      <c r="F30" s="39"/>
      <c r="G30" s="39"/>
      <c r="H30" s="39"/>
      <c r="I30" s="39"/>
    </row>
    <row r="31" customFormat="false" ht="24" hidden="false" customHeight="true" outlineLevel="0" collapsed="false">
      <c r="A31" s="12" t="n">
        <v>6</v>
      </c>
      <c r="B31" s="12"/>
      <c r="C31" s="39" t="s">
        <v>318</v>
      </c>
      <c r="D31" s="39"/>
      <c r="E31" s="13"/>
      <c r="F31" s="39"/>
      <c r="G31" s="39"/>
      <c r="H31" s="39"/>
      <c r="I31" s="39"/>
    </row>
    <row r="32" customFormat="false" ht="24" hidden="false" customHeight="true" outlineLevel="0" collapsed="false">
      <c r="A32" s="12" t="n">
        <v>7</v>
      </c>
      <c r="B32" s="12"/>
      <c r="C32" s="39" t="s">
        <v>319</v>
      </c>
      <c r="D32" s="39"/>
      <c r="E32" s="13"/>
      <c r="F32" s="39"/>
      <c r="G32" s="39"/>
      <c r="H32" s="39"/>
      <c r="I32" s="39"/>
    </row>
    <row r="33" customFormat="false" ht="24" hidden="false" customHeight="true" outlineLevel="0" collapsed="false">
      <c r="A33" s="12" t="n">
        <v>8</v>
      </c>
      <c r="B33" s="12"/>
      <c r="C33" s="39" t="s">
        <v>320</v>
      </c>
      <c r="D33" s="39"/>
      <c r="E33" s="13"/>
      <c r="F33" s="39"/>
      <c r="G33" s="39"/>
      <c r="H33" s="39"/>
      <c r="I33" s="39"/>
    </row>
    <row r="34" customFormat="false" ht="24" hidden="false" customHeight="true" outlineLevel="0" collapsed="false">
      <c r="A34" s="12" t="n">
        <v>9</v>
      </c>
      <c r="B34" s="12"/>
      <c r="C34" s="39"/>
      <c r="D34" s="39"/>
      <c r="E34" s="13"/>
      <c r="F34" s="39"/>
      <c r="G34" s="39"/>
      <c r="H34" s="39"/>
      <c r="I34" s="39"/>
    </row>
    <row r="35" customFormat="false" ht="24" hidden="false" customHeight="true" outlineLevel="0" collapsed="false">
      <c r="A35" s="12" t="n">
        <v>10</v>
      </c>
      <c r="B35" s="12"/>
      <c r="C35" s="39"/>
      <c r="D35" s="39"/>
      <c r="E35" s="13"/>
      <c r="F35" s="39"/>
      <c r="G35" s="39"/>
      <c r="H35" s="39"/>
      <c r="I35" s="39"/>
    </row>
    <row r="37" customFormat="false" ht="21.75" hidden="false" customHeight="true" outlineLevel="0" collapsed="false">
      <c r="A37" s="3" t="s">
        <v>321</v>
      </c>
      <c r="B37" s="4"/>
      <c r="C37" s="4"/>
      <c r="D37" s="4"/>
      <c r="E37" s="4"/>
      <c r="F37" s="4"/>
      <c r="G37" s="4"/>
      <c r="H37" s="4"/>
      <c r="I37" s="4"/>
    </row>
    <row r="38" customFormat="false" ht="30" hidden="false" customHeight="true" outlineLevel="0" collapsed="false">
      <c r="A38" s="11" t="s">
        <v>123</v>
      </c>
      <c r="B38" s="11" t="s">
        <v>15</v>
      </c>
      <c r="C38" s="11" t="s">
        <v>266</v>
      </c>
      <c r="D38" s="11" t="s">
        <v>322</v>
      </c>
      <c r="E38" s="11" t="s">
        <v>221</v>
      </c>
      <c r="F38" s="11" t="s">
        <v>44</v>
      </c>
      <c r="G38" s="11" t="s">
        <v>323</v>
      </c>
      <c r="H38" s="11" t="s">
        <v>223</v>
      </c>
      <c r="I38" s="11" t="s">
        <v>130</v>
      </c>
    </row>
    <row r="39" customFormat="false" ht="21.75" hidden="false" customHeight="true" outlineLevel="0" collapsed="false">
      <c r="A39" s="13"/>
      <c r="B39" s="13"/>
      <c r="C39" s="39"/>
      <c r="D39" s="39"/>
      <c r="E39" s="40"/>
      <c r="F39" s="13"/>
      <c r="G39" s="40"/>
      <c r="H39" s="15" t="str">
        <f aca="true">IF(OR($E39="",$F39="Closed"),"",IF(NOT(ISNUMBER($E39)),"Due date is not a date",IF(TODAY()&gt;$E39,TODAY()-$E39,"")))</f>
        <v/>
      </c>
      <c r="I39" s="39"/>
    </row>
    <row r="40" customFormat="false" ht="21.75" hidden="false" customHeight="true" outlineLevel="0" collapsed="false">
      <c r="A40" s="13"/>
      <c r="B40" s="13"/>
      <c r="C40" s="39"/>
      <c r="D40" s="39"/>
      <c r="E40" s="40"/>
      <c r="F40" s="13"/>
      <c r="G40" s="40"/>
      <c r="H40" s="15" t="str">
        <f aca="true">IF(OR($E40="",$F40="Closed"),"",IF(NOT(ISNUMBER($E40)),"Due date is not a date",IF(TODAY()&gt;$E40,TODAY()-$E40,"")))</f>
        <v/>
      </c>
      <c r="I40" s="39"/>
    </row>
    <row r="41" customFormat="false" ht="21.75" hidden="false" customHeight="true" outlineLevel="0" collapsed="false">
      <c r="A41" s="13"/>
      <c r="B41" s="13"/>
      <c r="C41" s="39"/>
      <c r="D41" s="39"/>
      <c r="E41" s="40"/>
      <c r="F41" s="13"/>
      <c r="G41" s="40"/>
      <c r="H41" s="15" t="str">
        <f aca="true">IF(OR($E41="",$F41="Closed"),"",IF(NOT(ISNUMBER($E41)),"Due date is not a date",IF(TODAY()&gt;$E41,TODAY()-$E41,"")))</f>
        <v/>
      </c>
      <c r="I41" s="39"/>
    </row>
    <row r="42" customFormat="false" ht="21.75" hidden="false" customHeight="true" outlineLevel="0" collapsed="false">
      <c r="A42" s="13"/>
      <c r="B42" s="13"/>
      <c r="C42" s="39"/>
      <c r="D42" s="39"/>
      <c r="E42" s="40"/>
      <c r="F42" s="13"/>
      <c r="G42" s="40"/>
      <c r="H42" s="15" t="str">
        <f aca="true">IF(OR($E42="",$F42="Closed"),"",IF(NOT(ISNUMBER($E42)),"Due date is not a date",IF(TODAY()&gt;$E42,TODAY()-$E42,"")))</f>
        <v/>
      </c>
      <c r="I42" s="39"/>
    </row>
    <row r="43" customFormat="false" ht="21.75" hidden="false" customHeight="true" outlineLevel="0" collapsed="false">
      <c r="A43" s="13"/>
      <c r="B43" s="13"/>
      <c r="C43" s="39"/>
      <c r="D43" s="39"/>
      <c r="E43" s="40"/>
      <c r="F43" s="13"/>
      <c r="G43" s="40"/>
      <c r="H43" s="15" t="str">
        <f aca="true">IF(OR($E43="",$F43="Closed"),"",IF(NOT(ISNUMBER($E43)),"Due date is not a date",IF(TODAY()&gt;$E43,TODAY()-$E43,"")))</f>
        <v/>
      </c>
      <c r="I43" s="39"/>
    </row>
    <row r="44" customFormat="false" ht="21.75" hidden="false" customHeight="true" outlineLevel="0" collapsed="false">
      <c r="A44" s="13"/>
      <c r="B44" s="13"/>
      <c r="C44" s="39"/>
      <c r="D44" s="39"/>
      <c r="E44" s="40"/>
      <c r="F44" s="13"/>
      <c r="G44" s="40"/>
      <c r="H44" s="15" t="str">
        <f aca="true">IF(OR($E44="",$F44="Closed"),"",IF(NOT(ISNUMBER($E44)),"Due date is not a date",IF(TODAY()&gt;$E44,TODAY()-$E44,"")))</f>
        <v/>
      </c>
      <c r="I44" s="39"/>
    </row>
    <row r="45" customFormat="false" ht="21.75" hidden="false" customHeight="true" outlineLevel="0" collapsed="false">
      <c r="A45" s="13"/>
      <c r="B45" s="13"/>
      <c r="C45" s="39"/>
      <c r="D45" s="39"/>
      <c r="E45" s="40"/>
      <c r="F45" s="13"/>
      <c r="G45" s="40"/>
      <c r="H45" s="15" t="str">
        <f aca="true">IF(OR($E45="",$F45="Closed"),"",IF(NOT(ISNUMBER($E45)),"Due date is not a date",IF(TODAY()&gt;$E45,TODAY()-$E45,"")))</f>
        <v/>
      </c>
      <c r="I45" s="39"/>
    </row>
    <row r="46" customFormat="false" ht="21.75" hidden="false" customHeight="true" outlineLevel="0" collapsed="false">
      <c r="A46" s="13"/>
      <c r="B46" s="13"/>
      <c r="C46" s="39"/>
      <c r="D46" s="39"/>
      <c r="E46" s="40"/>
      <c r="F46" s="13"/>
      <c r="G46" s="40"/>
      <c r="H46" s="15" t="str">
        <f aca="true">IF(OR($E46="",$F46="Closed"),"",IF(NOT(ISNUMBER($E46)),"Due date is not a date",IF(TODAY()&gt;$E46,TODAY()-$E46,"")))</f>
        <v/>
      </c>
      <c r="I46" s="39"/>
    </row>
    <row r="47" customFormat="false" ht="21.75" hidden="false" customHeight="true" outlineLevel="0" collapsed="false">
      <c r="A47" s="13"/>
      <c r="B47" s="13"/>
      <c r="C47" s="39"/>
      <c r="D47" s="39"/>
      <c r="E47" s="40"/>
      <c r="F47" s="13"/>
      <c r="G47" s="40"/>
      <c r="H47" s="15" t="str">
        <f aca="true">IF(OR($E47="",$F47="Closed"),"",IF(NOT(ISNUMBER($E47)),"Due date is not a date",IF(TODAY()&gt;$E47,TODAY()-$E47,"")))</f>
        <v/>
      </c>
      <c r="I47" s="39"/>
    </row>
    <row r="48" customFormat="false" ht="21.75" hidden="false" customHeight="true" outlineLevel="0" collapsed="false">
      <c r="A48" s="13"/>
      <c r="B48" s="13"/>
      <c r="C48" s="39"/>
      <c r="D48" s="39"/>
      <c r="E48" s="40"/>
      <c r="F48" s="13"/>
      <c r="G48" s="40"/>
      <c r="H48" s="15" t="str">
        <f aca="true">IF(OR($E48="",$F48="Closed"),"",IF(NOT(ISNUMBER($E48)),"Due date is not a date",IF(TODAY()&gt;$E48,TODAY()-$E48,"")))</f>
        <v/>
      </c>
      <c r="I48" s="39"/>
    </row>
    <row r="49" customFormat="false" ht="21.75" hidden="false" customHeight="true" outlineLevel="0" collapsed="false">
      <c r="A49" s="13"/>
      <c r="B49" s="13"/>
      <c r="C49" s="39"/>
      <c r="D49" s="39"/>
      <c r="E49" s="40"/>
      <c r="F49" s="13"/>
      <c r="G49" s="40"/>
      <c r="H49" s="15" t="str">
        <f aca="true">IF(OR($E49="",$F49="Closed"),"",IF(NOT(ISNUMBER($E49)),"Due date is not a date",IF(TODAY()&gt;$E49,TODAY()-$E49,"")))</f>
        <v/>
      </c>
      <c r="I49" s="39"/>
    </row>
    <row r="50" customFormat="false" ht="21.75" hidden="false" customHeight="true" outlineLevel="0" collapsed="false">
      <c r="A50" s="13"/>
      <c r="B50" s="13"/>
      <c r="C50" s="39"/>
      <c r="D50" s="39"/>
      <c r="E50" s="40"/>
      <c r="F50" s="13"/>
      <c r="G50" s="40"/>
      <c r="H50" s="15" t="str">
        <f aca="true">IF(OR($E50="",$F50="Closed"),"",IF(NOT(ISNUMBER($E50)),"Due date is not a date",IF(TODAY()&gt;$E50,TODAY()-$E50,"")))</f>
        <v/>
      </c>
      <c r="I50" s="39"/>
    </row>
    <row r="51" customFormat="false" ht="21.75" hidden="false" customHeight="true" outlineLevel="0" collapsed="false">
      <c r="A51" s="13"/>
      <c r="B51" s="13"/>
      <c r="C51" s="39"/>
      <c r="D51" s="39"/>
      <c r="E51" s="40"/>
      <c r="F51" s="13"/>
      <c r="G51" s="40"/>
      <c r="H51" s="15" t="str">
        <f aca="true">IF(OR($E51="",$F51="Closed"),"",IF(NOT(ISNUMBER($E51)),"Due date is not a date",IF(TODAY()&gt;$E51,TODAY()-$E51,"")))</f>
        <v/>
      </c>
      <c r="I51" s="39"/>
    </row>
    <row r="52" customFormat="false" ht="21.75" hidden="false" customHeight="true" outlineLevel="0" collapsed="false">
      <c r="A52" s="13"/>
      <c r="B52" s="13"/>
      <c r="C52" s="39"/>
      <c r="D52" s="39"/>
      <c r="E52" s="40"/>
      <c r="F52" s="13"/>
      <c r="G52" s="40"/>
      <c r="H52" s="15" t="str">
        <f aca="true">IF(OR($E52="",$F52="Closed"),"",IF(NOT(ISNUMBER($E52)),"Due date is not a date",IF(TODAY()&gt;$E52,TODAY()-$E52,"")))</f>
        <v/>
      </c>
      <c r="I52" s="39"/>
    </row>
    <row r="53" customFormat="false" ht="21.75" hidden="false" customHeight="true" outlineLevel="0" collapsed="false">
      <c r="A53" s="13"/>
      <c r="B53" s="13"/>
      <c r="C53" s="39"/>
      <c r="D53" s="39"/>
      <c r="E53" s="40"/>
      <c r="F53" s="13"/>
      <c r="G53" s="40"/>
      <c r="H53" s="15" t="str">
        <f aca="true">IF(OR($E53="",$F53="Closed"),"",IF(NOT(ISNUMBER($E53)),"Due date is not a date",IF(TODAY()&gt;$E53,TODAY()-$E53,"")))</f>
        <v/>
      </c>
      <c r="I53" s="39"/>
    </row>
    <row r="54" customFormat="false" ht="21.75" hidden="false" customHeight="true" outlineLevel="0" collapsed="false">
      <c r="A54" s="13"/>
      <c r="B54" s="13"/>
      <c r="C54" s="39"/>
      <c r="D54" s="39"/>
      <c r="E54" s="40"/>
      <c r="F54" s="13"/>
      <c r="G54" s="40"/>
      <c r="H54" s="15" t="str">
        <f aca="true">IF(OR($E54="",$F54="Closed"),"",IF(NOT(ISNUMBER($E54)),"Due date is not a date",IF(TODAY()&gt;$E54,TODAY()-$E54,"")))</f>
        <v/>
      </c>
      <c r="I54" s="39"/>
    </row>
    <row r="55" customFormat="false" ht="21.75" hidden="false" customHeight="true" outlineLevel="0" collapsed="false">
      <c r="A55" s="13"/>
      <c r="B55" s="13"/>
      <c r="C55" s="39"/>
      <c r="D55" s="39"/>
      <c r="E55" s="40"/>
      <c r="F55" s="13"/>
      <c r="G55" s="40"/>
      <c r="H55" s="15" t="str">
        <f aca="true">IF(OR($E55="",$F55="Closed"),"",IF(NOT(ISNUMBER($E55)),"Due date is not a date",IF(TODAY()&gt;$E55,TODAY()-$E55,"")))</f>
        <v/>
      </c>
      <c r="I55" s="39"/>
    </row>
    <row r="56" customFormat="false" ht="21.75" hidden="false" customHeight="true" outlineLevel="0" collapsed="false">
      <c r="A56" s="13"/>
      <c r="B56" s="13"/>
      <c r="C56" s="39"/>
      <c r="D56" s="39"/>
      <c r="E56" s="40"/>
      <c r="F56" s="13"/>
      <c r="G56" s="40"/>
      <c r="H56" s="15" t="str">
        <f aca="true">IF(OR($E56="",$F56="Closed"),"",IF(NOT(ISNUMBER($E56)),"Due date is not a date",IF(TODAY()&gt;$E56,TODAY()-$E56,"")))</f>
        <v/>
      </c>
      <c r="I56" s="39"/>
    </row>
    <row r="57" customFormat="false" ht="21.75" hidden="false" customHeight="true" outlineLevel="0" collapsed="false">
      <c r="A57" s="13"/>
      <c r="B57" s="13"/>
      <c r="C57" s="39"/>
      <c r="D57" s="39"/>
      <c r="E57" s="40"/>
      <c r="F57" s="13"/>
      <c r="G57" s="40"/>
      <c r="H57" s="15" t="str">
        <f aca="true">IF(OR($E57="",$F57="Closed"),"",IF(NOT(ISNUMBER($E57)),"Due date is not a date",IF(TODAY()&gt;$E57,TODAY()-$E57,"")))</f>
        <v/>
      </c>
      <c r="I57" s="39"/>
    </row>
    <row r="58" customFormat="false" ht="21.75" hidden="false" customHeight="true" outlineLevel="0" collapsed="false">
      <c r="A58" s="13"/>
      <c r="B58" s="13"/>
      <c r="C58" s="39"/>
      <c r="D58" s="39"/>
      <c r="E58" s="40"/>
      <c r="F58" s="13"/>
      <c r="G58" s="40"/>
      <c r="H58" s="15" t="str">
        <f aca="true">IF(OR($E58="",$F58="Closed"),"",IF(NOT(ISNUMBER($E58)),"Due date is not a date",IF(TODAY()&gt;$E58,TODAY()-$E58,"")))</f>
        <v/>
      </c>
      <c r="I58" s="39"/>
    </row>
    <row r="59" customFormat="false" ht="21.75" hidden="false" customHeight="true" outlineLevel="0" collapsed="false">
      <c r="A59" s="13"/>
      <c r="B59" s="13"/>
      <c r="C59" s="39"/>
      <c r="D59" s="39"/>
      <c r="E59" s="40"/>
      <c r="F59" s="13"/>
      <c r="G59" s="40"/>
      <c r="H59" s="15" t="str">
        <f aca="true">IF(OR($E59="",$F59="Closed"),"",IF(NOT(ISNUMBER($E59)),"Due date is not a date",IF(TODAY()&gt;$E59,TODAY()-$E59,"")))</f>
        <v/>
      </c>
      <c r="I59" s="39"/>
    </row>
    <row r="60" customFormat="false" ht="21.75" hidden="false" customHeight="true" outlineLevel="0" collapsed="false">
      <c r="A60" s="13"/>
      <c r="B60" s="13"/>
      <c r="C60" s="39"/>
      <c r="D60" s="39"/>
      <c r="E60" s="40"/>
      <c r="F60" s="13"/>
      <c r="G60" s="40"/>
      <c r="H60" s="15" t="str">
        <f aca="true">IF(OR($E60="",$F60="Closed"),"",IF(NOT(ISNUMBER($E60)),"Due date is not a date",IF(TODAY()&gt;$E60,TODAY()-$E60,"")))</f>
        <v/>
      </c>
      <c r="I60" s="39"/>
    </row>
    <row r="61" customFormat="false" ht="21.75" hidden="false" customHeight="true" outlineLevel="0" collapsed="false">
      <c r="A61" s="13"/>
      <c r="B61" s="13"/>
      <c r="C61" s="39"/>
      <c r="D61" s="39"/>
      <c r="E61" s="40"/>
      <c r="F61" s="13"/>
      <c r="G61" s="40"/>
      <c r="H61" s="15" t="str">
        <f aca="true">IF(OR($E61="",$F61="Closed"),"",IF(NOT(ISNUMBER($E61)),"Due date is not a date",IF(TODAY()&gt;$E61,TODAY()-$E61,"")))</f>
        <v/>
      </c>
      <c r="I61" s="39"/>
    </row>
    <row r="62" customFormat="false" ht="21.75" hidden="false" customHeight="true" outlineLevel="0" collapsed="false">
      <c r="A62" s="13"/>
      <c r="B62" s="13"/>
      <c r="C62" s="39"/>
      <c r="D62" s="39"/>
      <c r="E62" s="40"/>
      <c r="F62" s="13"/>
      <c r="G62" s="40"/>
      <c r="H62" s="15" t="str">
        <f aca="true">IF(OR($E62="",$F62="Closed"),"",IF(NOT(ISNUMBER($E62)),"Due date is not a date",IF(TODAY()&gt;$E62,TODAY()-$E62,"")))</f>
        <v/>
      </c>
      <c r="I62" s="39"/>
    </row>
    <row r="63" customFormat="false" ht="21.75" hidden="false" customHeight="true" outlineLevel="0" collapsed="false">
      <c r="A63" s="13"/>
      <c r="B63" s="13"/>
      <c r="C63" s="39"/>
      <c r="D63" s="39"/>
      <c r="E63" s="40"/>
      <c r="F63" s="13"/>
      <c r="G63" s="40"/>
      <c r="H63" s="15" t="str">
        <f aca="true">IF(OR($E63="",$F63="Closed"),"",IF(NOT(ISNUMBER($E63)),"Due date is not a date",IF(TODAY()&gt;$E63,TODAY()-$E63,"")))</f>
        <v/>
      </c>
      <c r="I63" s="39"/>
    </row>
    <row r="64" customFormat="false" ht="15.75" hidden="false" customHeight="true" outlineLevel="0" collapsed="false">
      <c r="A64" s="18" t="s">
        <v>26</v>
      </c>
    </row>
  </sheetData>
  <sheetProtection sheet="true" formatCells="false" formatColumns="false" formatRows="false" insertColumns="false" insertRows="false" deleteColumns="false" deleteRows="false" sort="false" autoFilter="false"/>
  <mergeCells count="44">
    <mergeCell ref="B4:D4"/>
    <mergeCell ref="B5:D5"/>
    <mergeCell ref="A8:C8"/>
    <mergeCell ref="D8:E8"/>
    <mergeCell ref="G8:I8"/>
    <mergeCell ref="A9:C9"/>
    <mergeCell ref="D9:E9"/>
    <mergeCell ref="G9:I9"/>
    <mergeCell ref="A10:C10"/>
    <mergeCell ref="D10:E10"/>
    <mergeCell ref="G10:I10"/>
    <mergeCell ref="A11:C11"/>
    <mergeCell ref="D11:E11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5:B25"/>
    <mergeCell ref="F25:I25"/>
    <mergeCell ref="A26:B26"/>
    <mergeCell ref="F26:I26"/>
    <mergeCell ref="A27:B27"/>
    <mergeCell ref="F27:I27"/>
    <mergeCell ref="A28:B28"/>
    <mergeCell ref="F28:I28"/>
    <mergeCell ref="A29:B29"/>
    <mergeCell ref="F29:I29"/>
    <mergeCell ref="A30:B30"/>
    <mergeCell ref="F30:I30"/>
    <mergeCell ref="A31:B31"/>
    <mergeCell ref="F31:I31"/>
    <mergeCell ref="A32:B32"/>
    <mergeCell ref="F32:I32"/>
    <mergeCell ref="A33:B33"/>
    <mergeCell ref="F33:I33"/>
    <mergeCell ref="A34:B34"/>
    <mergeCell ref="F34:I34"/>
    <mergeCell ref="A35:B35"/>
    <mergeCell ref="F35:I35"/>
  </mergeCells>
  <conditionalFormatting sqref="F39:F63">
    <cfRule type="expression" priority="2" aboveAverage="0" equalAverage="0" bottom="0" percent="0" rank="0" text="" dxfId="1">
      <formula>$F39="Closed"</formula>
    </cfRule>
    <cfRule type="expression" priority="3" aboveAverage="0" equalAverage="0" bottom="0" percent="0" rank="0" text="" dxfId="2">
      <formula>$F39="In progress"</formula>
    </cfRule>
    <cfRule type="expression" priority="4" aboveAverage="0" equalAverage="0" bottom="0" percent="0" rank="0" text="" dxfId="3">
      <formula>$F39="Open"</formula>
    </cfRule>
  </conditionalFormatting>
  <conditionalFormatting sqref="H39:H63">
    <cfRule type="expression" priority="5" aboveAverage="0" equalAverage="0" bottom="0" percent="0" rank="0" text="" dxfId="4">
      <formula>AND($H39&lt;&gt;"",ISNUMBER($H39))</formula>
    </cfRule>
    <cfRule type="expression" priority="6" aboveAverage="0" equalAverage="0" bottom="0" percent="0" rank="0" text="" dxfId="17">
      <formula>$H39="Due date is not a date"</formula>
    </cfRule>
  </conditionalFormatting>
  <dataValidations count="6">
    <dataValidation allowBlank="true" errorStyle="stop" operator="between" prompt="Enter as a date, for example 30/06/2027" promptTitle="Due Date" showDropDown="false" showErrorMessage="false" showInputMessage="true" sqref="E39:E63" type="custom">
      <formula1>1</formula1>
      <formula2>0</formula2>
    </dataValidation>
    <dataValidation allowBlank="true" errorStyle="stop" operator="between" prompt="1 to 5" promptTitle="Gate" showDropDown="false" showErrorMessage="false" showInputMessage="true" sqref="D8" type="list">
      <formula1>"1,2,3,4,5"</formula1>
      <formula2>0</formula2>
    </dataValidation>
    <dataValidation allowBlank="true" errorStyle="stop" operator="between" prompt="Enter as a date, for example 30/06/2027" promptTitle="Meeting Date" showDropDown="false" showErrorMessage="false" showInputMessage="true" sqref="D9" type="custom">
      <formula1>1</formula1>
      <formula2>0</formula2>
    </dataValidation>
    <dataValidation allowBlank="true" errorStyle="stop" operator="between" prompt=" " promptTitle="Attendance" showDropDown="false" showErrorMessage="false" showInputMessage="true" sqref="F15:F22" type="list">
      <formula1>"Present,Apology,Absent"</formula1>
      <formula2>0</formula2>
    </dataValidation>
    <dataValidation allowBlank="true" errorStyle="stop" operator="between" prompt=" " promptTitle="Gate" showDropDown="false" showErrorMessage="false" showInputMessage="true" sqref="B39:B63" type="list">
      <formula1>"1,2,3,4,5"</formula1>
      <formula2>0</formula2>
    </dataValidation>
    <dataValidation allowBlank="true" errorStyle="stop" operator="between" prompt=" " promptTitle="Status" showDropDown="false" showErrorMessage="false" showInputMessage="true" sqref="F39:F63" type="list">
      <formula1>"Open,In progress,Closed"</formula1>
      <formula2>0</formula2>
    </dataValidation>
  </dataValidations>
  <hyperlinks>
    <hyperlink ref="A64" r:id="rId1" display="Visit mastt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23" man="true" max="16383" min="0"/>
    <brk id="36" man="true" max="16383" min="0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3245"/>
    <pageSetUpPr fitToPage="true"/>
  </sheetPr>
  <dimension ref="B4:B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4"/>
  </cols>
  <sheetData>
    <row r="4" customFormat="false" ht="19.7" hidden="false" customHeight="false" outlineLevel="0" collapsed="false">
      <c r="B4" s="42" t="s">
        <v>324</v>
      </c>
    </row>
    <row r="5" customFormat="false" ht="15" hidden="false" customHeight="false" outlineLevel="0" collapsed="false">
      <c r="B5" s="2" t="s">
        <v>325</v>
      </c>
    </row>
    <row r="7" customFormat="false" ht="21.75" hidden="false" customHeight="true" outlineLevel="0" collapsed="false">
      <c r="B7" s="43" t="s">
        <v>326</v>
      </c>
    </row>
    <row r="8" customFormat="false" ht="23.85" hidden="false" customHeight="false" outlineLevel="0" collapsed="false">
      <c r="B8" s="44" t="s">
        <v>327</v>
      </c>
    </row>
    <row r="9" customFormat="false" ht="23.85" hidden="false" customHeight="false" outlineLevel="0" collapsed="false">
      <c r="B9" s="44" t="s">
        <v>328</v>
      </c>
    </row>
    <row r="10" customFormat="false" ht="15" hidden="false" customHeight="false" outlineLevel="0" collapsed="false">
      <c r="B10" s="44" t="s">
        <v>329</v>
      </c>
    </row>
    <row r="11" customFormat="false" ht="15" hidden="false" customHeight="false" outlineLevel="0" collapsed="false">
      <c r="B11" s="44" t="s">
        <v>330</v>
      </c>
    </row>
    <row r="12" customFormat="false" ht="15" hidden="false" customHeight="false" outlineLevel="0" collapsed="false">
      <c r="B12" s="44" t="s">
        <v>331</v>
      </c>
    </row>
    <row r="13" customFormat="false" ht="15" hidden="false" customHeight="false" outlineLevel="0" collapsed="false">
      <c r="B13" s="44" t="s">
        <v>332</v>
      </c>
    </row>
    <row r="14" customFormat="false" ht="15" hidden="false" customHeight="false" outlineLevel="0" collapsed="false">
      <c r="B14" s="44" t="s">
        <v>333</v>
      </c>
    </row>
    <row r="16" customFormat="false" ht="21.75" hidden="false" customHeight="true" outlineLevel="0" collapsed="false">
      <c r="B16" s="43" t="s">
        <v>334</v>
      </c>
    </row>
    <row r="17" customFormat="false" ht="23.85" hidden="false" customHeight="false" outlineLevel="0" collapsed="false">
      <c r="B17" s="44" t="s">
        <v>335</v>
      </c>
    </row>
    <row r="18" customFormat="false" ht="15" hidden="false" customHeight="false" outlineLevel="0" collapsed="false">
      <c r="B18" s="44" t="s">
        <v>336</v>
      </c>
    </row>
    <row r="19" customFormat="false" ht="15" hidden="false" customHeight="false" outlineLevel="0" collapsed="false">
      <c r="B19" s="44" t="s">
        <v>337</v>
      </c>
    </row>
    <row r="21" customFormat="false" ht="21.75" hidden="false" customHeight="true" outlineLevel="0" collapsed="false">
      <c r="B21" s="43" t="s">
        <v>338</v>
      </c>
    </row>
    <row r="22" customFormat="false" ht="15" hidden="false" customHeight="false" outlineLevel="0" collapsed="false">
      <c r="B22" s="44" t="s">
        <v>339</v>
      </c>
    </row>
    <row r="23" customFormat="false" ht="15" hidden="false" customHeight="false" outlineLevel="0" collapsed="false">
      <c r="B23" s="44" t="s">
        <v>340</v>
      </c>
    </row>
    <row r="24" customFormat="false" ht="15" hidden="false" customHeight="false" outlineLevel="0" collapsed="false">
      <c r="B24" s="44" t="s">
        <v>341</v>
      </c>
    </row>
    <row r="25" customFormat="false" ht="15" hidden="false" customHeight="false" outlineLevel="0" collapsed="false">
      <c r="B25" s="44" t="s">
        <v>342</v>
      </c>
    </row>
    <row r="27" customFormat="false" ht="21.75" hidden="false" customHeight="true" outlineLevel="0" collapsed="false">
      <c r="B27" s="43" t="s">
        <v>343</v>
      </c>
    </row>
    <row r="28" customFormat="false" ht="15" hidden="false" customHeight="false" outlineLevel="0" collapsed="false">
      <c r="B28" s="44" t="s">
        <v>344</v>
      </c>
    </row>
    <row r="29" customFormat="false" ht="15" hidden="false" customHeight="false" outlineLevel="0" collapsed="false">
      <c r="B29" s="44" t="s">
        <v>345</v>
      </c>
    </row>
    <row r="30" customFormat="false" ht="23.85" hidden="false" customHeight="false" outlineLevel="0" collapsed="false">
      <c r="B30" s="44" t="s">
        <v>346</v>
      </c>
    </row>
    <row r="31" customFormat="false" ht="15" hidden="false" customHeight="false" outlineLevel="0" collapsed="false">
      <c r="B31" s="44" t="s">
        <v>347</v>
      </c>
    </row>
    <row r="32" customFormat="false" ht="15" hidden="false" customHeight="false" outlineLevel="0" collapsed="false">
      <c r="B32" s="44" t="s">
        <v>348</v>
      </c>
    </row>
    <row r="36" customFormat="false" ht="15.75" hidden="false" customHeight="true" outlineLevel="0" collapsed="false">
      <c r="B36" s="18" t="s">
        <v>26</v>
      </c>
    </row>
  </sheetData>
  <hyperlinks>
    <hyperlink ref="B36" r:id="rId1" display="Visit mastt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2026-09-16T07:52:17Z</dcterms:created>
  <dc:creator>openpyxl</dc:creator>
  <dc:description/>
  <dc:language>en-US</dc:language>
  <cp:lastModifiedBy/>
  <dcterms:modified xsi:type="dcterms:W3CDTF">2026-09-16T07:52:17Z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