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guila\Desktop\"/>
    </mc:Choice>
  </mc:AlternateContent>
  <xr:revisionPtr revIDLastSave="0" documentId="13_ncr:1_{2C5D510B-D2FD-4E61-AA82-2F1764AA32BE}" xr6:coauthVersionLast="47" xr6:coauthVersionMax="47" xr10:uidLastSave="{00000000-0000-0000-0000-000000000000}"/>
  <bookViews>
    <workbookView xWindow="19200" yWindow="-5310" windowWidth="19420" windowHeight="10300" tabRatio="1000" activeTab="2" xr2:uid="{00000000-000D-0000-FFFF-FFFF00000000}"/>
  </bookViews>
  <sheets>
    <sheet name="Início" sheetId="1" r:id="rId1"/>
    <sheet name="Lançamento Renda Fixa" sheetId="2" r:id="rId2"/>
    <sheet name="Lançamento Renda Variável" sheetId="3" r:id="rId3"/>
    <sheet name="Resumo Renda Fixa" sheetId="4" r:id="rId4"/>
    <sheet name="Resumo Renda Variável" sheetId="5" r:id="rId5"/>
    <sheet name="Resumo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6" i="3" l="1"/>
  <c r="H6" i="3"/>
  <c r="E36" i="5"/>
  <c r="D36" i="5"/>
  <c r="E35" i="5"/>
  <c r="D35" i="5"/>
  <c r="E34" i="5"/>
  <c r="D34" i="5"/>
  <c r="E33" i="5"/>
  <c r="D33" i="5"/>
  <c r="E32" i="5"/>
  <c r="D32" i="5"/>
  <c r="E31" i="5"/>
  <c r="D31" i="5"/>
  <c r="E30" i="5"/>
  <c r="D30" i="5"/>
  <c r="E29" i="5"/>
  <c r="D29" i="5"/>
  <c r="E28" i="5"/>
  <c r="D28" i="5"/>
  <c r="F28" i="5" s="1"/>
  <c r="E27" i="5"/>
  <c r="D27" i="5"/>
  <c r="E26" i="5"/>
  <c r="D26" i="5"/>
  <c r="E25" i="5"/>
  <c r="D25" i="5"/>
  <c r="E24" i="5"/>
  <c r="D24" i="5"/>
  <c r="E23" i="5"/>
  <c r="D23" i="5"/>
  <c r="E22" i="5"/>
  <c r="D22" i="5"/>
  <c r="E21" i="5"/>
  <c r="D21" i="5"/>
  <c r="E20" i="5"/>
  <c r="D20" i="5"/>
  <c r="E19" i="5"/>
  <c r="D19" i="5"/>
  <c r="E18" i="5"/>
  <c r="D18" i="5"/>
  <c r="E17" i="5"/>
  <c r="D17" i="5"/>
  <c r="E16" i="5"/>
  <c r="D16" i="5"/>
  <c r="F16" i="5" s="1"/>
  <c r="E15" i="5"/>
  <c r="D15" i="5"/>
  <c r="E14" i="5"/>
  <c r="D14" i="5"/>
  <c r="E13" i="5"/>
  <c r="D13" i="5"/>
  <c r="E12" i="5"/>
  <c r="D12" i="5"/>
  <c r="E11" i="5"/>
  <c r="D11" i="5"/>
  <c r="E10" i="5"/>
  <c r="D10" i="5"/>
  <c r="E9" i="5"/>
  <c r="D9" i="5"/>
  <c r="E8" i="5"/>
  <c r="D8" i="5"/>
  <c r="E7" i="5"/>
  <c r="D7" i="5"/>
  <c r="D21" i="4"/>
  <c r="B4" i="6" s="1"/>
  <c r="E20" i="4"/>
  <c r="C20" i="4"/>
  <c r="F20" i="4" s="1"/>
  <c r="E19" i="4"/>
  <c r="C19" i="4"/>
  <c r="F19" i="4" s="1"/>
  <c r="E18" i="4"/>
  <c r="C18" i="4"/>
  <c r="F18" i="4" s="1"/>
  <c r="E17" i="4"/>
  <c r="C17" i="4"/>
  <c r="F17" i="4" s="1"/>
  <c r="E16" i="4"/>
  <c r="C16" i="4"/>
  <c r="F16" i="4" s="1"/>
  <c r="E15" i="4"/>
  <c r="C15" i="4"/>
  <c r="F15" i="4" s="1"/>
  <c r="E14" i="4"/>
  <c r="C14" i="4"/>
  <c r="F14" i="4" s="1"/>
  <c r="E13" i="4"/>
  <c r="C13" i="4"/>
  <c r="F13" i="4" s="1"/>
  <c r="E12" i="4"/>
  <c r="C12" i="4"/>
  <c r="F12" i="4" s="1"/>
  <c r="E11" i="4"/>
  <c r="C11" i="4"/>
  <c r="F11" i="4" s="1"/>
  <c r="E10" i="4"/>
  <c r="C10" i="4"/>
  <c r="F10" i="4" s="1"/>
  <c r="E9" i="4"/>
  <c r="C9" i="4"/>
  <c r="F9" i="4" s="1"/>
  <c r="E8" i="4"/>
  <c r="C8" i="4"/>
  <c r="F8" i="4" s="1"/>
  <c r="E7" i="4"/>
  <c r="C7" i="4"/>
  <c r="F7" i="4" s="1"/>
  <c r="I65" i="3"/>
  <c r="H65" i="3"/>
  <c r="I64" i="3"/>
  <c r="H64" i="3"/>
  <c r="I63" i="3"/>
  <c r="H63" i="3"/>
  <c r="I62" i="3"/>
  <c r="H62" i="3"/>
  <c r="I61" i="3"/>
  <c r="H61" i="3"/>
  <c r="I60" i="3"/>
  <c r="H60" i="3"/>
  <c r="I59" i="3"/>
  <c r="H59" i="3"/>
  <c r="I58" i="3"/>
  <c r="H58" i="3"/>
  <c r="I57" i="3"/>
  <c r="H57" i="3"/>
  <c r="I56" i="3"/>
  <c r="H56" i="3"/>
  <c r="I55" i="3"/>
  <c r="H55" i="3"/>
  <c r="I54" i="3"/>
  <c r="H54" i="3"/>
  <c r="I53" i="3"/>
  <c r="H53" i="3"/>
  <c r="I52" i="3"/>
  <c r="H52" i="3"/>
  <c r="I51" i="3"/>
  <c r="H51" i="3"/>
  <c r="I50" i="3"/>
  <c r="H50" i="3"/>
  <c r="I49" i="3"/>
  <c r="H49" i="3"/>
  <c r="I48" i="3"/>
  <c r="H48" i="3"/>
  <c r="I47" i="3"/>
  <c r="H47" i="3"/>
  <c r="I46" i="3"/>
  <c r="H46" i="3"/>
  <c r="I45" i="3"/>
  <c r="H45" i="3"/>
  <c r="I44" i="3"/>
  <c r="H44" i="3"/>
  <c r="I43" i="3"/>
  <c r="H43" i="3"/>
  <c r="I42" i="3"/>
  <c r="H42" i="3"/>
  <c r="I41" i="3"/>
  <c r="H41" i="3"/>
  <c r="I40" i="3"/>
  <c r="H40" i="3"/>
  <c r="I39" i="3"/>
  <c r="H39" i="3"/>
  <c r="I38" i="3"/>
  <c r="H38" i="3"/>
  <c r="I37" i="3"/>
  <c r="H37" i="3"/>
  <c r="I36" i="3"/>
  <c r="H36" i="3"/>
  <c r="I35" i="3"/>
  <c r="H35" i="3"/>
  <c r="I34" i="3"/>
  <c r="H34" i="3"/>
  <c r="I33" i="3"/>
  <c r="H33" i="3"/>
  <c r="I32" i="3"/>
  <c r="H32" i="3"/>
  <c r="I31" i="3"/>
  <c r="H31" i="3"/>
  <c r="I30" i="3"/>
  <c r="H30" i="3"/>
  <c r="I29" i="3"/>
  <c r="H29" i="3"/>
  <c r="I28" i="3"/>
  <c r="H28" i="3"/>
  <c r="I27" i="3"/>
  <c r="H27" i="3"/>
  <c r="I26" i="3"/>
  <c r="H26" i="3"/>
  <c r="I25" i="3"/>
  <c r="H25" i="3"/>
  <c r="I24" i="3"/>
  <c r="H24" i="3"/>
  <c r="I23" i="3"/>
  <c r="H23" i="3"/>
  <c r="I22" i="3"/>
  <c r="H22" i="3"/>
  <c r="I21" i="3"/>
  <c r="H21" i="3"/>
  <c r="I20" i="3"/>
  <c r="H20" i="3"/>
  <c r="I19" i="3"/>
  <c r="H19" i="3"/>
  <c r="I18" i="3"/>
  <c r="H18" i="3"/>
  <c r="I17" i="3"/>
  <c r="H17" i="3"/>
  <c r="I16" i="3"/>
  <c r="H16" i="3"/>
  <c r="I15" i="3"/>
  <c r="H15" i="3"/>
  <c r="I14" i="3"/>
  <c r="H14" i="3"/>
  <c r="I13" i="3"/>
  <c r="H13" i="3"/>
  <c r="I12" i="3"/>
  <c r="H12" i="3"/>
  <c r="I11" i="3"/>
  <c r="H11" i="3"/>
  <c r="I10" i="3"/>
  <c r="H10" i="3"/>
  <c r="I9" i="3"/>
  <c r="H9" i="3"/>
  <c r="I8" i="3"/>
  <c r="H8" i="3"/>
  <c r="I7" i="3"/>
  <c r="H7" i="3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C6" i="4" s="1"/>
  <c r="F22" i="5" l="1"/>
  <c r="I22" i="5" s="1"/>
  <c r="C21" i="4"/>
  <c r="E21" i="4" s="1"/>
  <c r="F21" i="4" s="1"/>
  <c r="E6" i="4"/>
  <c r="F6" i="4" s="1"/>
  <c r="F21" i="5"/>
  <c r="I21" i="5" s="1"/>
  <c r="F27" i="5"/>
  <c r="H27" i="5" s="1"/>
  <c r="F33" i="5"/>
  <c r="J33" i="5" s="1"/>
  <c r="F34" i="5"/>
  <c r="J34" i="5" s="1"/>
  <c r="F23" i="5"/>
  <c r="I23" i="5" s="1"/>
  <c r="F29" i="5"/>
  <c r="J29" i="5" s="1"/>
  <c r="F35" i="5"/>
  <c r="H35" i="5" s="1"/>
  <c r="F12" i="5"/>
  <c r="J12" i="5" s="1"/>
  <c r="F18" i="5"/>
  <c r="J18" i="5" s="1"/>
  <c r="F24" i="5"/>
  <c r="I24" i="5" s="1"/>
  <c r="F30" i="5"/>
  <c r="J30" i="5" s="1"/>
  <c r="F36" i="5"/>
  <c r="I36" i="5" s="1"/>
  <c r="F10" i="5"/>
  <c r="J10" i="5" s="1"/>
  <c r="F11" i="5"/>
  <c r="I11" i="5" s="1"/>
  <c r="F17" i="5"/>
  <c r="J17" i="5" s="1"/>
  <c r="F9" i="5"/>
  <c r="J9" i="5" s="1"/>
  <c r="F15" i="5"/>
  <c r="J15" i="5" s="1"/>
  <c r="F7" i="5"/>
  <c r="H7" i="5" s="1"/>
  <c r="F13" i="5"/>
  <c r="H13" i="5" s="1"/>
  <c r="F19" i="5"/>
  <c r="I19" i="5" s="1"/>
  <c r="F25" i="5"/>
  <c r="J25" i="5" s="1"/>
  <c r="F31" i="5"/>
  <c r="J31" i="5" s="1"/>
  <c r="F8" i="5"/>
  <c r="F14" i="5"/>
  <c r="H14" i="5" s="1"/>
  <c r="F20" i="5"/>
  <c r="J20" i="5" s="1"/>
  <c r="F26" i="5"/>
  <c r="J26" i="5" s="1"/>
  <c r="F32" i="5"/>
  <c r="J32" i="5" s="1"/>
  <c r="J27" i="5"/>
  <c r="I27" i="5"/>
  <c r="J16" i="5"/>
  <c r="I16" i="5"/>
  <c r="H16" i="5"/>
  <c r="H22" i="5"/>
  <c r="J28" i="5"/>
  <c r="I28" i="5"/>
  <c r="H28" i="5"/>
  <c r="J22" i="5" l="1"/>
  <c r="J21" i="5"/>
  <c r="H33" i="5"/>
  <c r="I33" i="5"/>
  <c r="H30" i="5"/>
  <c r="I34" i="5"/>
  <c r="H34" i="5"/>
  <c r="I35" i="5"/>
  <c r="H23" i="5"/>
  <c r="J23" i="5"/>
  <c r="J35" i="5"/>
  <c r="J11" i="5"/>
  <c r="H21" i="5"/>
  <c r="H32" i="5"/>
  <c r="I32" i="5"/>
  <c r="H26" i="5"/>
  <c r="I30" i="5"/>
  <c r="J24" i="5"/>
  <c r="H18" i="5"/>
  <c r="J36" i="5"/>
  <c r="H24" i="5"/>
  <c r="I13" i="5"/>
  <c r="H29" i="5"/>
  <c r="I29" i="5"/>
  <c r="I18" i="5"/>
  <c r="H12" i="5"/>
  <c r="H36" i="5"/>
  <c r="I12" i="5"/>
  <c r="I26" i="5"/>
  <c r="H11" i="5"/>
  <c r="B6" i="6" s="1"/>
  <c r="J13" i="5"/>
  <c r="H10" i="5"/>
  <c r="H20" i="5"/>
  <c r="H17" i="5"/>
  <c r="I10" i="5"/>
  <c r="I20" i="5"/>
  <c r="F37" i="5"/>
  <c r="H8" i="5"/>
  <c r="B7" i="6" s="1"/>
  <c r="H15" i="5"/>
  <c r="J19" i="5"/>
  <c r="I15" i="5"/>
  <c r="I14" i="5"/>
  <c r="J14" i="5"/>
  <c r="H31" i="5"/>
  <c r="I31" i="5"/>
  <c r="H25" i="5"/>
  <c r="I25" i="5"/>
  <c r="H9" i="5"/>
  <c r="B5" i="6" s="1"/>
  <c r="B8" i="6"/>
  <c r="H19" i="5"/>
  <c r="B9" i="6" s="1"/>
  <c r="I9" i="5"/>
  <c r="I17" i="5"/>
  <c r="I7" i="5"/>
  <c r="J7" i="5" s="1"/>
  <c r="I8" i="5" l="1"/>
  <c r="J8" i="5" s="1"/>
  <c r="H37" i="5"/>
  <c r="I37" i="5" s="1"/>
  <c r="J37" i="5" s="1"/>
  <c r="B10" i="6"/>
  <c r="A14" i="6" l="1"/>
  <c r="C4" i="6"/>
  <c r="C7" i="6"/>
  <c r="C8" i="6"/>
  <c r="C6" i="6"/>
  <c r="C9" i="6"/>
  <c r="C5" i="6"/>
  <c r="C10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Simpla Club</author>
  </authors>
  <commentList>
    <comment ref="A6" authorId="0" shapeId="0" xr:uid="{00000000-0006-0000-0100-000001000000}">
      <text>
        <r>
          <rPr>
            <sz val="10"/>
            <rFont val="Arial"/>
            <family val="2"/>
          </rPr>
          <t>Linha de exemplo — apague ou substitua pelos seus lançamentos.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Simpla Club</author>
  </authors>
  <commentList>
    <comment ref="A6" authorId="0" shapeId="0" xr:uid="{00000000-0006-0000-0200-000001000000}">
      <text>
        <r>
          <rPr>
            <sz val="10"/>
            <rFont val="Arial"/>
            <family val="2"/>
          </rPr>
          <t>Linha de exemplo — apague ou substitua pelos seus lançamentos.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tc={BC4B414F-BE07-4065-BED0-74D9D3714564}</author>
  </authors>
  <commentList>
    <comment ref="A7" authorId="0" shapeId="0" xr:uid="{BC4B414F-BE07-4065-BED0-74D9D3714564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Linha de exemplo — apague ou substitua pelos seus lançamentos.</t>
      </text>
    </comment>
  </commentList>
</comments>
</file>

<file path=xl/sharedStrings.xml><?xml version="1.0" encoding="utf-8"?>
<sst xmlns="http://schemas.openxmlformats.org/spreadsheetml/2006/main" count="78" uniqueCount="60">
  <si>
    <t>1. Lançamento Renda Fixa</t>
  </si>
  <si>
    <t>Registre aqui cada aporte ou resgate em títulos de renda fixa (Tesouro, CDB, LCI/LCA etc.).</t>
  </si>
  <si>
    <t>2. Lançamento Renda Variável</t>
  </si>
  <si>
    <t>3. Resumo Renda Fixa</t>
  </si>
  <si>
    <t>Mostra sua posição consolidada por título — o valor aportado vem automático dos lançamentos; você só atualiza de vez em quando o "Valor Atual" com o que aparece no extrato.</t>
  </si>
  <si>
    <t>4. Resumo Renda Variável</t>
  </si>
  <si>
    <t>Mostra sua posição consolidada por ativo (Ações, FIIs, ETFs, Exterior e Cripto numa lista só) — quantidade e preço médio vêm automáticos dos lançamentos; você só atualiza de vez em quando o "Preço Atual" de cada ativo.</t>
  </si>
  <si>
    <t>5. Resumo</t>
  </si>
  <si>
    <t>Visão geral do patrimônio total (Renda Fixa + Renda Variável) e do gráfico de alocação por classe.</t>
  </si>
  <si>
    <t>Lançamento — Renda Fixa</t>
  </si>
  <si>
    <t>Aqui você registra cada aporte (compra de título) ou resgate (retirada). O valor consolidado por título aparece automaticamente na aba "Resumo Renda Fixa".</t>
  </si>
  <si>
    <t>Data</t>
  </si>
  <si>
    <t>Tipo</t>
  </si>
  <si>
    <t>Título / Ativo</t>
  </si>
  <si>
    <t>Valor (R$)</t>
  </si>
  <si>
    <t>Valor Líquido (aux.)</t>
  </si>
  <si>
    <t>Aporte</t>
  </si>
  <si>
    <t>Tesouro Selic 2029</t>
  </si>
  <si>
    <t>A coluna E é auxiliar (calculada) — não precisa preencher. Ela soma aportes e subtrai resgates automaticamente na aba "Resumo Renda Fixa".</t>
  </si>
  <si>
    <t>Lançamento — Renda Variável</t>
  </si>
  <si>
    <t>Aqui você registra cada compra ou venda de Ações, FIIs, Exterior ou Cripto. A posição consolidada por ativo aparece automaticamente na aba "Resumo Renda Variável". Para vender, lance uma nova linha com Tipo = Venda, mesma Classe e mesmo Ativo/Ticker.</t>
  </si>
  <si>
    <t>Classe</t>
  </si>
  <si>
    <t>Ativo / Ticker</t>
  </si>
  <si>
    <t>Instituição</t>
  </si>
  <si>
    <t>Quantidade</t>
  </si>
  <si>
    <t>Preço Unitário (R$)</t>
  </si>
  <si>
    <t>Valor Total (R$)</t>
  </si>
  <si>
    <t>Resultado da Venda (R$, aprox.)</t>
  </si>
  <si>
    <t>Compra</t>
  </si>
  <si>
    <t>Ações</t>
  </si>
  <si>
    <t>ITSA4</t>
  </si>
  <si>
    <t>XP Investimentos</t>
  </si>
  <si>
    <t>Colunas H e I são calculadas automaticamente. O "Resultado da Venda" usa o preço médio atual do ativo na aba "Resumo Renda Variável" — é uma aproximação, não um cálculo ponto-a-ponto no tempo.</t>
  </si>
  <si>
    <t>Resumo Renda Fixa</t>
  </si>
  <si>
    <t>Digite o título/ativo na coluna A (uma vez só, igual ao que você usou em "Lançamento Renda Fixa"). O Valor Aportado vem automático dos lançamentos. Atualize a coluna "Valor Atual" de vez em quando com o que aparece no extrato da corretora/banco.</t>
  </si>
  <si>
    <t>Valor Aportado (R$)</t>
  </si>
  <si>
    <t>Valor Atual (R$)</t>
  </si>
  <si>
    <t>Rentabilidade (R$)</t>
  </si>
  <si>
    <t>Rentabilidade (%)</t>
  </si>
  <si>
    <t>Tesouro Direto</t>
  </si>
  <si>
    <t>TOTAL</t>
  </si>
  <si>
    <t>Resumo Renda Variável</t>
  </si>
  <si>
    <t>Digite a Classe e o Ativo/Ticker (uma vez só) — Ações, FIIs, Exterior ou Cripto. Quantidade e preço médio vêm automaticamente dos lançamentos em "Lançamento Renda Variável". Atualize a coluna "Preço Atual" de vez em quando com a cotação do ativo.</t>
  </si>
  <si>
    <t>Quantidade Atual</t>
  </si>
  <si>
    <t>Preço Médio (R$)</t>
  </si>
  <si>
    <t>Valor Investido (R$)</t>
  </si>
  <si>
    <t>Preço Atual (R$)</t>
  </si>
  <si>
    <t>FIIs</t>
  </si>
  <si>
    <t>ETF</t>
  </si>
  <si>
    <t>Exterior</t>
  </si>
  <si>
    <t>Cripto</t>
  </si>
  <si>
    <t>Resumo da Carteira</t>
  </si>
  <si>
    <t>% da Carteira</t>
  </si>
  <si>
    <t>Renda Fixa</t>
  </si>
  <si>
    <t>Total</t>
  </si>
  <si>
    <t>PATRIMÔNIO TOTAL</t>
  </si>
  <si>
    <t>Planilha de Investimentos - Como usar esta planilha</t>
  </si>
  <si>
    <r>
      <t>Registre aqui cada compra ou venda de ações, FIIs, ETFs, ativos no exterior ou cripto.</t>
    </r>
    <r>
      <rPr>
        <b/>
        <sz val="12"/>
        <rFont val="Montserrat"/>
      </rPr>
      <t xml:space="preserve"> ETFs de renda fixa, como o SFIX, também devem ser lançados aqui.</t>
    </r>
  </si>
  <si>
    <t>Como Utilizar a planilha --&gt;</t>
  </si>
  <si>
    <t xml:space="preserve">Clique aqui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</si>
</sst>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 &quot;#,##0.00;[Red]&quot;-R$ &quot;#,##0.00"/>
    <numFmt numFmtId="165" formatCode="0.0%"/>
  </numFmts>
  <fonts count="23" x14ac:knownFonts="1">
    <font>
      <sz val="11"/>
      <color theme="1"/>
      <name val="Calibri"/>
      <family val="2"/>
      <charset val="1"/>
    </font>
    <font>
      <sz val="10"/>
      <name val="Arial"/>
      <charset val="1"/>
    </font>
    <font>
      <b/>
      <sz val="14"/>
      <color rgb="FFFFFFFF"/>
      <name val="Arial"/>
      <charset val="1"/>
    </font>
    <font>
      <i/>
      <sz val="9"/>
      <color rgb="FF808080"/>
      <name val="Arial"/>
      <charset val="1"/>
    </font>
    <font>
      <b/>
      <sz val="10"/>
      <color rgb="FFFFFFFF"/>
      <name val="Arial"/>
      <charset val="1"/>
    </font>
    <font>
      <i/>
      <sz val="10"/>
      <color rgb="FF808080"/>
      <name val="Arial"/>
      <charset val="1"/>
    </font>
    <font>
      <sz val="10"/>
      <color rgb="FF000000"/>
      <name val="Arial"/>
      <charset val="1"/>
    </font>
    <font>
      <sz val="10"/>
      <name val="Arial"/>
      <family val="2"/>
    </font>
    <font>
      <b/>
      <sz val="15"/>
      <color rgb="FFFFFFFF"/>
      <name val="Arial"/>
      <charset val="1"/>
    </font>
    <font>
      <i/>
      <sz val="10"/>
      <name val="Arial"/>
      <charset val="1"/>
    </font>
    <font>
      <b/>
      <sz val="10"/>
      <color rgb="FF000000"/>
      <name val="Arial"/>
      <charset val="1"/>
    </font>
    <font>
      <b/>
      <sz val="10"/>
      <name val="Arial"/>
      <charset val="1"/>
    </font>
    <font>
      <b/>
      <sz val="11"/>
      <color rgb="FFFFFFFF"/>
      <name val="Arial"/>
      <charset val="1"/>
    </font>
    <font>
      <b/>
      <sz val="18"/>
      <color rgb="FF213095"/>
      <name val="Arial"/>
      <charset val="1"/>
    </font>
    <font>
      <b/>
      <sz val="12"/>
      <color rgb="FFFFFFFF"/>
      <name val="Montserrat"/>
    </font>
    <font>
      <b/>
      <sz val="12"/>
      <color rgb="FF3968F0"/>
      <name val="Montserrat"/>
    </font>
    <font>
      <sz val="12"/>
      <name val="Montserrat"/>
    </font>
    <font>
      <b/>
      <sz val="10"/>
      <color theme="0"/>
      <name val="Arial"/>
      <family val="2"/>
    </font>
    <font>
      <b/>
      <sz val="12"/>
      <name val="Montserrat"/>
    </font>
    <font>
      <u/>
      <sz val="11"/>
      <color theme="10"/>
      <name val="Calibri"/>
      <family val="2"/>
      <charset val="1"/>
    </font>
    <font>
      <b/>
      <u/>
      <sz val="12"/>
      <color theme="10"/>
      <name val="Montserrat"/>
    </font>
    <font>
      <i/>
      <sz val="10"/>
      <color rgb="FFFF0000"/>
      <name val="Arial"/>
      <family val="2"/>
    </font>
    <font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213095"/>
        <bgColor rgb="FF0F1A52"/>
      </patternFill>
    </fill>
    <fill>
      <patternFill patternType="solid">
        <fgColor rgb="FF3968F0"/>
        <bgColor rgb="FF4F81BD"/>
      </patternFill>
    </fill>
    <fill>
      <patternFill patternType="solid">
        <fgColor rgb="FFF2F2F2"/>
        <bgColor rgb="FFF5F5F5"/>
      </patternFill>
    </fill>
    <fill>
      <patternFill patternType="solid">
        <fgColor rgb="FFF5F5F5"/>
        <bgColor rgb="FFF2F2F2"/>
      </patternFill>
    </fill>
    <fill>
      <patternFill patternType="solid">
        <fgColor rgb="FFD6E4FF"/>
        <bgColor rgb="FFD9D9D9"/>
      </patternFill>
    </fill>
    <fill>
      <patternFill patternType="solid">
        <fgColor rgb="FF61B1F7"/>
        <bgColor rgb="FF7FA8F5"/>
      </patternFill>
    </fill>
    <fill>
      <patternFill patternType="solid">
        <fgColor theme="6"/>
        <bgColor rgb="FF4F81BD"/>
      </patternFill>
    </fill>
    <fill>
      <patternFill patternType="solid">
        <fgColor theme="4"/>
        <bgColor rgb="FF0F1A52"/>
      </patternFill>
    </fill>
    <fill>
      <patternFill patternType="solid">
        <fgColor theme="4"/>
        <bgColor indexed="64"/>
      </patternFill>
    </fill>
    <fill>
      <patternFill patternType="solid">
        <fgColor theme="2"/>
        <bgColor rgb="FFD9D9D9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164" fontId="5" fillId="5" borderId="1" xfId="0" applyNumberFormat="1" applyFont="1" applyFill="1" applyBorder="1"/>
    <xf numFmtId="14" fontId="6" fillId="6" borderId="1" xfId="0" applyNumberFormat="1" applyFont="1" applyFill="1" applyBorder="1"/>
    <xf numFmtId="0" fontId="6" fillId="6" borderId="1" xfId="0" applyFont="1" applyFill="1" applyBorder="1"/>
    <xf numFmtId="164" fontId="6" fillId="6" borderId="1" xfId="0" applyNumberFormat="1" applyFont="1" applyFill="1" applyBorder="1"/>
    <xf numFmtId="164" fontId="6" fillId="5" borderId="1" xfId="0" applyNumberFormat="1" applyFont="1" applyFill="1" applyBorder="1"/>
    <xf numFmtId="4" fontId="6" fillId="6" borderId="1" xfId="0" applyNumberFormat="1" applyFont="1" applyFill="1" applyBorder="1"/>
    <xf numFmtId="164" fontId="9" fillId="0" borderId="1" xfId="0" applyNumberFormat="1" applyFont="1" applyBorder="1"/>
    <xf numFmtId="165" fontId="9" fillId="0" borderId="1" xfId="0" applyNumberFormat="1" applyFont="1" applyBorder="1"/>
    <xf numFmtId="0" fontId="1" fillId="6" borderId="1" xfId="0" applyFont="1" applyFill="1" applyBorder="1"/>
    <xf numFmtId="164" fontId="1" fillId="0" borderId="1" xfId="0" applyNumberFormat="1" applyFont="1" applyBorder="1"/>
    <xf numFmtId="164" fontId="1" fillId="6" borderId="1" xfId="0" applyNumberFormat="1" applyFont="1" applyFill="1" applyBorder="1"/>
    <xf numFmtId="165" fontId="1" fillId="0" borderId="1" xfId="0" applyNumberFormat="1" applyFont="1" applyBorder="1"/>
    <xf numFmtId="0" fontId="4" fillId="2" borderId="0" xfId="0" applyFont="1" applyFill="1"/>
    <xf numFmtId="164" fontId="4" fillId="2" borderId="0" xfId="0" applyNumberFormat="1" applyFont="1" applyFill="1"/>
    <xf numFmtId="165" fontId="4" fillId="2" borderId="0" xfId="0" applyNumberFormat="1" applyFont="1" applyFill="1"/>
    <xf numFmtId="4" fontId="1" fillId="0" borderId="1" xfId="0" applyNumberFormat="1" applyFont="1" applyBorder="1"/>
    <xf numFmtId="0" fontId="10" fillId="7" borderId="0" xfId="0" applyFont="1" applyFill="1" applyAlignment="1">
      <alignment horizontal="center" vertical="center" wrapText="1"/>
    </xf>
    <xf numFmtId="0" fontId="1" fillId="0" borderId="1" xfId="0" applyFont="1" applyBorder="1"/>
    <xf numFmtId="0" fontId="11" fillId="0" borderId="1" xfId="0" applyFont="1" applyBorder="1"/>
    <xf numFmtId="164" fontId="11" fillId="0" borderId="1" xfId="0" applyNumberFormat="1" applyFont="1" applyBorder="1"/>
    <xf numFmtId="165" fontId="11" fillId="0" borderId="1" xfId="0" applyNumberFormat="1" applyFont="1" applyBorder="1"/>
    <xf numFmtId="0" fontId="15" fillId="0" borderId="2" xfId="0" applyFont="1" applyBorder="1"/>
    <xf numFmtId="0" fontId="17" fillId="8" borderId="0" xfId="0" applyFont="1" applyFill="1" applyAlignment="1">
      <alignment horizontal="center" vertical="center" wrapText="1"/>
    </xf>
    <xf numFmtId="0" fontId="4" fillId="8" borderId="0" xfId="0" applyFont="1" applyFill="1" applyAlignment="1">
      <alignment horizontal="center" vertical="center" wrapText="1"/>
    </xf>
    <xf numFmtId="0" fontId="0" fillId="10" borderId="0" xfId="0" applyFill="1"/>
    <xf numFmtId="0" fontId="16" fillId="0" borderId="2" xfId="0" applyFont="1" applyBorder="1" applyAlignment="1">
      <alignment vertical="center" wrapText="1"/>
    </xf>
    <xf numFmtId="0" fontId="14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 inden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8" fillId="2" borderId="0" xfId="0" applyFont="1" applyFill="1" applyAlignment="1">
      <alignment horizontal="left" vertical="center" indent="1"/>
    </xf>
    <xf numFmtId="0" fontId="12" fillId="9" borderId="0" xfId="0" applyFont="1" applyFill="1" applyAlignment="1">
      <alignment horizontal="left" vertical="center" indent="1"/>
    </xf>
    <xf numFmtId="164" fontId="13" fillId="0" borderId="0" xfId="0" applyNumberFormat="1" applyFont="1" applyAlignment="1">
      <alignment horizontal="center" vertical="center"/>
    </xf>
    <xf numFmtId="0" fontId="15" fillId="0" borderId="0" xfId="0" applyFont="1" applyFill="1" applyBorder="1"/>
    <xf numFmtId="0" fontId="20" fillId="0" borderId="0" xfId="1" applyFont="1" applyFill="1" applyBorder="1"/>
    <xf numFmtId="164" fontId="21" fillId="4" borderId="1" xfId="0" applyNumberFormat="1" applyFont="1" applyFill="1" applyBorder="1"/>
    <xf numFmtId="0" fontId="21" fillId="4" borderId="1" xfId="0" applyFont="1" applyFill="1" applyBorder="1"/>
    <xf numFmtId="0" fontId="22" fillId="11" borderId="1" xfId="0" applyFont="1" applyFill="1" applyBorder="1"/>
    <xf numFmtId="164" fontId="22" fillId="11" borderId="1" xfId="0" applyNumberFormat="1" applyFont="1" applyFill="1" applyBorder="1"/>
    <xf numFmtId="14" fontId="21" fillId="4" borderId="1" xfId="0" applyNumberFormat="1" applyFont="1" applyFill="1" applyBorder="1"/>
    <xf numFmtId="4" fontId="21" fillId="4" borderId="1" xfId="0" applyNumberFormat="1" applyFont="1" applyFill="1" applyBorder="1"/>
  </cellXfs>
  <cellStyles count="2">
    <cellStyle name="Hiperlink" xfId="1" builtinId="8"/>
    <cellStyle name="Normal" xfId="0" builtinId="0"/>
  </cellStyles>
  <dxfs count="4">
    <dxf>
      <font>
        <color rgb="FFB00020"/>
        <name val="Arial"/>
        <charset val="1"/>
      </font>
    </dxf>
    <dxf>
      <font>
        <color rgb="FF1E7A34"/>
        <name val="Arial"/>
        <charset val="1"/>
      </font>
    </dxf>
    <dxf>
      <font>
        <color rgb="FFB00020"/>
        <name val="Arial"/>
        <charset val="1"/>
      </font>
    </dxf>
    <dxf>
      <font>
        <color rgb="FF1E7A34"/>
        <name val="Arial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B00020"/>
      <rgbColor rgb="FF1E7A34"/>
      <rgbColor rgb="FF000080"/>
      <rgbColor rgb="FF808000"/>
      <rgbColor rgb="FF800080"/>
      <rgbColor rgb="FF008080"/>
      <rgbColor rgb="FFC0C0C0"/>
      <rgbColor rgb="FF808080"/>
      <rgbColor rgb="FF7FA8F5"/>
      <rgbColor rgb="FF993366"/>
      <rgbColor rgb="FFF5F5F5"/>
      <rgbColor rgb="FFD6E4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99"/>
      <rgbColor rgb="FF99CCFF"/>
      <rgbColor rgb="FFFF99CC"/>
      <rgbColor rgb="FFCC99FF"/>
      <rgbColor rgb="FFFFCC99"/>
      <rgbColor rgb="FF3968F0"/>
      <rgbColor rgb="FF61B1F7"/>
      <rgbColor rgb="FF99CC00"/>
      <rgbColor rgb="FFFFCC00"/>
      <rgbColor rgb="FFFF9900"/>
      <rgbColor rgb="FFFF6600"/>
      <rgbColor rgb="FF4F81BD"/>
      <rgbColor rgb="FF969696"/>
      <rgbColor rgb="FF0F1A52"/>
      <rgbColor rgb="FF339966"/>
      <rgbColor rgb="FF003300"/>
      <rgbColor rgb="FF333300"/>
      <rgbColor rgb="FF993300"/>
      <rgbColor rgb="FF993366"/>
      <rgbColor rgb="FF213095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/>
            </a:pPr>
            <a:r>
              <a:rPr lang="pt-BR"/>
              <a:t>Alocação por Classe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Resumo!$B$3</c:f>
              <c:strCache>
                <c:ptCount val="1"/>
                <c:pt idx="0">
                  <c:v>Valor Atual (R$)</c:v>
                </c:pt>
              </c:strCache>
            </c:strRef>
          </c:tx>
          <c:spPr>
            <a:solidFill>
              <a:srgbClr val="4F81BD"/>
            </a:solidFill>
            <a:ln w="12600">
              <a:noFill/>
            </a:ln>
          </c:spPr>
          <c:dPt>
            <c:idx val="0"/>
            <c:bubble3D val="0"/>
            <c:spPr>
              <a:solidFill>
                <a:srgbClr val="3968F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FEC7-4373-91B5-82D3B923F3EF}"/>
              </c:ext>
            </c:extLst>
          </c:dPt>
          <c:dPt>
            <c:idx val="1"/>
            <c:bubble3D val="0"/>
            <c:spPr>
              <a:solidFill>
                <a:srgbClr val="213095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FEC7-4373-91B5-82D3B923F3EF}"/>
              </c:ext>
            </c:extLst>
          </c:dPt>
          <c:dPt>
            <c:idx val="2"/>
            <c:bubble3D val="0"/>
            <c:spPr>
              <a:solidFill>
                <a:srgbClr val="61B1F7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FEC7-4373-91B5-82D3B923F3EF}"/>
              </c:ext>
            </c:extLst>
          </c:dPt>
          <c:dPt>
            <c:idx val="3"/>
            <c:bubble3D val="0"/>
            <c:spPr>
              <a:solidFill>
                <a:srgbClr val="D9D9D9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FEC7-4373-91B5-82D3B923F3EF}"/>
              </c:ext>
            </c:extLst>
          </c:dPt>
          <c:dPt>
            <c:idx val="4"/>
            <c:bubble3D val="0"/>
            <c:spPr>
              <a:solidFill>
                <a:srgbClr val="0F1A52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FEC7-4373-91B5-82D3B923F3EF}"/>
              </c:ext>
            </c:extLst>
          </c:dPt>
          <c:dPt>
            <c:idx val="5"/>
            <c:bubble3D val="0"/>
            <c:spPr>
              <a:solidFill>
                <a:srgbClr val="7FA8F5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FEC7-4373-91B5-82D3B923F3EF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1"/>
            <c:separator>
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Resumo!$A$4:$A$9</c:f>
              <c:strCache>
                <c:ptCount val="6"/>
                <c:pt idx="0">
                  <c:v>Renda Fixa</c:v>
                </c:pt>
                <c:pt idx="1">
                  <c:v>Ações</c:v>
                </c:pt>
                <c:pt idx="2">
                  <c:v>FIIs</c:v>
                </c:pt>
                <c:pt idx="3">
                  <c:v>ETF</c:v>
                </c:pt>
                <c:pt idx="4">
                  <c:v>Exterior</c:v>
                </c:pt>
                <c:pt idx="5">
                  <c:v>Cripto</c:v>
                </c:pt>
              </c:strCache>
            </c:strRef>
          </c:cat>
          <c:val>
            <c:numRef>
              <c:f>Resumo!$B$4:$B$9</c:f>
              <c:numCache>
                <c:formatCode>"R$ "#,##0.00;[Red]"-R$ "#,##0.00</c:formatCode>
                <c:ptCount val="6"/>
                <c:pt idx="0">
                  <c:v>5000</c:v>
                </c:pt>
                <c:pt idx="1">
                  <c:v>3600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EC7-4373-91B5-82D3B923F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</c:legend>
    <c:plotVisOnly val="1"/>
    <c:dispBlanksAs val="gap"/>
    <c:showDLblsOverMax val="1"/>
  </c:chart>
  <c:spPr>
    <a:solidFill>
      <a:srgbClr val="FFFFFF"/>
    </a:solidFill>
    <a:ln w="9360">
      <a:noFill/>
      <a:round/>
    </a:ln>
  </c:spPr>
  <c:txPr>
    <a:bodyPr/>
    <a:lstStyle/>
    <a:p>
      <a:pPr>
        <a:defRPr sz="1200">
          <a:latin typeface="Montserrat" pitchFamily="2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1</xdr:row>
      <xdr:rowOff>0</xdr:rowOff>
    </xdr:from>
    <xdr:to>
      <xdr:col>1</xdr:col>
      <xdr:colOff>2408710</xdr:colOff>
      <xdr:row>2</xdr:row>
      <xdr:rowOff>163380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82880" y="121920"/>
          <a:ext cx="2437920" cy="4148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175260</xdr:colOff>
      <xdr:row>0</xdr:row>
      <xdr:rowOff>0</xdr:rowOff>
    </xdr:from>
    <xdr:to>
      <xdr:col>11</xdr:col>
      <xdr:colOff>60960</xdr:colOff>
      <xdr:row>13</xdr:row>
      <xdr:rowOff>30480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uilherme rabelo de la vega nunes" id="{F55FB575-DBB3-4DD3-A659-E699A1F7C4FF}" userId="8ed7d1d50efcec43" providerId="Windows Live"/>
</personList>
</file>

<file path=xl/theme/theme1.xml><?xml version="1.0" encoding="utf-8"?>
<a:theme xmlns:a="http://schemas.openxmlformats.org/drawingml/2006/main" name="Office Theme">
  <a:themeElements>
    <a:clrScheme name="Simpl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2669F9"/>
      </a:accent1>
      <a:accent2>
        <a:srgbClr val="D9D9D9"/>
      </a:accent2>
      <a:accent3>
        <a:srgbClr val="3EB3FD"/>
      </a:accent3>
      <a:accent4>
        <a:srgbClr val="1D319B"/>
      </a:accent4>
      <a:accent5>
        <a:srgbClr val="000000"/>
      </a:accent5>
      <a:accent6>
        <a:srgbClr val="000000"/>
      </a:accent6>
      <a:hlink>
        <a:srgbClr val="467886"/>
      </a:hlink>
      <a:folHlink>
        <a:srgbClr val="96607D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7" dT="2026-08-06T21:15:59.75" personId="{F55FB575-DBB3-4DD3-A659-E699A1F7C4FF}" id="{BC4B414F-BE07-4065-BED0-74D9D3714564}">
    <text>Linha de exemplo — apague ou substitua pelos seus lançamentos.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07B951C-9F2C-4DF4-9BFE-C6094166106F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340f04bf-3355-41df-baaf-2ea8bb127d63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outu.be/qA6Rfo6KZ8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13095"/>
    <pageSetUpPr fitToPage="1"/>
  </sheetPr>
  <dimension ref="B1:G11"/>
  <sheetViews>
    <sheetView showGridLines="0" zoomScale="80" zoomScaleNormal="80" workbookViewId="0">
      <pane xSplit="7" ySplit="12" topLeftCell="H13" activePane="bottomRight" state="frozen"/>
      <selection pane="topRight" activeCell="H1" sqref="H1"/>
      <selection pane="bottomLeft" activeCell="A14" sqref="A14"/>
      <selection pane="bottomRight" activeCell="C11" sqref="C11"/>
    </sheetView>
  </sheetViews>
  <sheetFormatPr defaultColWidth="8.6640625" defaultRowHeight="14.4" x14ac:dyDescent="0.3"/>
  <cols>
    <col min="1" max="1" width="3" customWidth="1"/>
    <col min="2" max="2" width="37.44140625" bestFit="1" customWidth="1"/>
    <col min="3" max="6" width="20" customWidth="1"/>
    <col min="7" max="7" width="49.6640625" customWidth="1"/>
    <col min="8" max="8" width="3" customWidth="1"/>
  </cols>
  <sheetData>
    <row r="1" spans="2:7" ht="9.75" customHeight="1" x14ac:dyDescent="0.3"/>
    <row r="2" spans="2:7" ht="19.5" customHeight="1" x14ac:dyDescent="0.3"/>
    <row r="3" spans="2:7" ht="19.5" customHeight="1" x14ac:dyDescent="0.3"/>
    <row r="4" spans="2:7" ht="31.5" customHeight="1" x14ac:dyDescent="0.3">
      <c r="B4" s="29" t="s">
        <v>56</v>
      </c>
      <c r="C4" s="29"/>
      <c r="D4" s="29"/>
      <c r="E4" s="29"/>
      <c r="F4" s="29"/>
      <c r="G4" s="29"/>
    </row>
    <row r="5" spans="2:7" ht="20.399999999999999" customHeight="1" x14ac:dyDescent="0.6">
      <c r="B5" s="24" t="s">
        <v>0</v>
      </c>
      <c r="C5" s="28" t="s">
        <v>1</v>
      </c>
      <c r="D5" s="28"/>
      <c r="E5" s="28"/>
      <c r="F5" s="28"/>
      <c r="G5" s="28"/>
    </row>
    <row r="6" spans="2:7" ht="42" customHeight="1" x14ac:dyDescent="0.6">
      <c r="B6" s="24" t="s">
        <v>2</v>
      </c>
      <c r="C6" s="28" t="s">
        <v>57</v>
      </c>
      <c r="D6" s="28"/>
      <c r="E6" s="28"/>
      <c r="F6" s="28"/>
      <c r="G6" s="28"/>
    </row>
    <row r="7" spans="2:7" ht="56.4" customHeight="1" x14ac:dyDescent="0.6">
      <c r="B7" s="24" t="s">
        <v>3</v>
      </c>
      <c r="C7" s="28" t="s">
        <v>4</v>
      </c>
      <c r="D7" s="28"/>
      <c r="E7" s="28"/>
      <c r="F7" s="28"/>
      <c r="G7" s="28"/>
    </row>
    <row r="8" spans="2:7" ht="42" customHeight="1" x14ac:dyDescent="0.6">
      <c r="B8" s="24" t="s">
        <v>5</v>
      </c>
      <c r="C8" s="28" t="s">
        <v>6</v>
      </c>
      <c r="D8" s="28"/>
      <c r="E8" s="28"/>
      <c r="F8" s="28"/>
      <c r="G8" s="28"/>
    </row>
    <row r="9" spans="2:7" ht="42" customHeight="1" x14ac:dyDescent="0.6">
      <c r="B9" s="24" t="s">
        <v>7</v>
      </c>
      <c r="C9" s="28" t="s">
        <v>8</v>
      </c>
      <c r="D9" s="28"/>
      <c r="E9" s="28"/>
      <c r="F9" s="28"/>
      <c r="G9" s="28"/>
    </row>
    <row r="11" spans="2:7" ht="20.399999999999999" x14ac:dyDescent="0.6">
      <c r="B11" s="36" t="s">
        <v>58</v>
      </c>
      <c r="C11" s="37" t="s">
        <v>59</v>
      </c>
    </row>
  </sheetData>
  <mergeCells count="6">
    <mergeCell ref="C9:G9"/>
    <mergeCell ref="B4:G4"/>
    <mergeCell ref="C5:G5"/>
    <mergeCell ref="C6:G6"/>
    <mergeCell ref="C7:G7"/>
    <mergeCell ref="C8:G8"/>
  </mergeCells>
  <hyperlinks>
    <hyperlink ref="C11" r:id="rId1" xr:uid="{7813C248-1B98-4F16-9DE9-0088EB33B896}"/>
  </hyperlinks>
  <pageMargins left="0.75" right="0.75" top="1" bottom="1" header="0.511811023622047" footer="0.511811023622047"/>
  <pageSetup fitToHeight="0" orientation="landscape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1B1F7"/>
    <pageSetUpPr fitToPage="1"/>
  </sheetPr>
  <dimension ref="A1:E57"/>
  <sheetViews>
    <sheetView showGridLines="0" zoomScaleNormal="100" workbookViewId="0">
      <pane ySplit="5" topLeftCell="A6" activePane="bottomLeft" state="frozen"/>
      <selection pane="bottomLeft" activeCell="A6" sqref="A6:D6"/>
    </sheetView>
  </sheetViews>
  <sheetFormatPr defaultColWidth="8.6640625" defaultRowHeight="14.4" x14ac:dyDescent="0.3"/>
  <cols>
    <col min="1" max="1" width="13" customWidth="1"/>
    <col min="2" max="2" width="11" customWidth="1"/>
    <col min="3" max="3" width="22" customWidth="1"/>
    <col min="4" max="5" width="15" customWidth="1"/>
  </cols>
  <sheetData>
    <row r="1" spans="1:5" ht="25.5" customHeight="1" x14ac:dyDescent="0.3">
      <c r="A1" s="30" t="s">
        <v>9</v>
      </c>
      <c r="B1" s="30"/>
      <c r="C1" s="30"/>
      <c r="D1" s="30"/>
      <c r="E1" s="30"/>
    </row>
    <row r="3" spans="1:5" ht="27.75" customHeight="1" x14ac:dyDescent="0.3">
      <c r="A3" s="31" t="s">
        <v>10</v>
      </c>
      <c r="B3" s="31"/>
      <c r="C3" s="31"/>
      <c r="D3" s="31"/>
      <c r="E3" s="31"/>
    </row>
    <row r="5" spans="1:5" ht="30" customHeight="1" x14ac:dyDescent="0.3">
      <c r="A5" s="26" t="s">
        <v>11</v>
      </c>
      <c r="B5" s="26" t="s">
        <v>12</v>
      </c>
      <c r="C5" s="26" t="s">
        <v>13</v>
      </c>
      <c r="D5" s="26" t="s">
        <v>14</v>
      </c>
      <c r="E5" s="2" t="s">
        <v>15</v>
      </c>
    </row>
    <row r="6" spans="1:5" x14ac:dyDescent="0.3">
      <c r="A6" s="42">
        <v>45352</v>
      </c>
      <c r="B6" s="39" t="s">
        <v>16</v>
      </c>
      <c r="C6" s="39" t="s">
        <v>17</v>
      </c>
      <c r="D6" s="38">
        <v>5000</v>
      </c>
      <c r="E6" s="3">
        <f t="shared" ref="E6:E37" si="0">IF(D6="","",IF(B6="Resgate",-D6,D6))</f>
        <v>5000</v>
      </c>
    </row>
    <row r="7" spans="1:5" x14ac:dyDescent="0.3">
      <c r="A7" s="4"/>
      <c r="B7" s="5"/>
      <c r="C7" s="5"/>
      <c r="D7" s="6"/>
      <c r="E7" s="7" t="str">
        <f t="shared" si="0"/>
        <v/>
      </c>
    </row>
    <row r="8" spans="1:5" x14ac:dyDescent="0.3">
      <c r="A8" s="4"/>
      <c r="B8" s="5"/>
      <c r="C8" s="5"/>
      <c r="D8" s="6"/>
      <c r="E8" s="7" t="str">
        <f t="shared" si="0"/>
        <v/>
      </c>
    </row>
    <row r="9" spans="1:5" x14ac:dyDescent="0.3">
      <c r="A9" s="4"/>
      <c r="B9" s="5"/>
      <c r="C9" s="5"/>
      <c r="D9" s="6"/>
      <c r="E9" s="7" t="str">
        <f t="shared" si="0"/>
        <v/>
      </c>
    </row>
    <row r="10" spans="1:5" x14ac:dyDescent="0.3">
      <c r="A10" s="4"/>
      <c r="B10" s="5"/>
      <c r="C10" s="5"/>
      <c r="D10" s="6"/>
      <c r="E10" s="7" t="str">
        <f t="shared" si="0"/>
        <v/>
      </c>
    </row>
    <row r="11" spans="1:5" x14ac:dyDescent="0.3">
      <c r="A11" s="4"/>
      <c r="B11" s="5"/>
      <c r="C11" s="5"/>
      <c r="D11" s="6"/>
      <c r="E11" s="7" t="str">
        <f t="shared" si="0"/>
        <v/>
      </c>
    </row>
    <row r="12" spans="1:5" x14ac:dyDescent="0.3">
      <c r="A12" s="4"/>
      <c r="B12" s="5"/>
      <c r="C12" s="5"/>
      <c r="D12" s="6"/>
      <c r="E12" s="7" t="str">
        <f t="shared" si="0"/>
        <v/>
      </c>
    </row>
    <row r="13" spans="1:5" x14ac:dyDescent="0.3">
      <c r="A13" s="4"/>
      <c r="B13" s="5"/>
      <c r="C13" s="5"/>
      <c r="D13" s="6"/>
      <c r="E13" s="7" t="str">
        <f t="shared" si="0"/>
        <v/>
      </c>
    </row>
    <row r="14" spans="1:5" x14ac:dyDescent="0.3">
      <c r="A14" s="4"/>
      <c r="B14" s="5"/>
      <c r="C14" s="5"/>
      <c r="D14" s="6"/>
      <c r="E14" s="7" t="str">
        <f t="shared" si="0"/>
        <v/>
      </c>
    </row>
    <row r="15" spans="1:5" x14ac:dyDescent="0.3">
      <c r="A15" s="4"/>
      <c r="B15" s="5"/>
      <c r="C15" s="5"/>
      <c r="D15" s="6"/>
      <c r="E15" s="7" t="str">
        <f t="shared" si="0"/>
        <v/>
      </c>
    </row>
    <row r="16" spans="1:5" x14ac:dyDescent="0.3">
      <c r="A16" s="4"/>
      <c r="B16" s="5"/>
      <c r="C16" s="5"/>
      <c r="D16" s="6"/>
      <c r="E16" s="7" t="str">
        <f t="shared" si="0"/>
        <v/>
      </c>
    </row>
    <row r="17" spans="1:5" x14ac:dyDescent="0.3">
      <c r="A17" s="4"/>
      <c r="B17" s="5"/>
      <c r="C17" s="5"/>
      <c r="D17" s="6"/>
      <c r="E17" s="7" t="str">
        <f t="shared" si="0"/>
        <v/>
      </c>
    </row>
    <row r="18" spans="1:5" x14ac:dyDescent="0.3">
      <c r="A18" s="4"/>
      <c r="B18" s="5"/>
      <c r="C18" s="5"/>
      <c r="D18" s="6"/>
      <c r="E18" s="7" t="str">
        <f t="shared" si="0"/>
        <v/>
      </c>
    </row>
    <row r="19" spans="1:5" x14ac:dyDescent="0.3">
      <c r="A19" s="4"/>
      <c r="B19" s="5"/>
      <c r="C19" s="5"/>
      <c r="D19" s="6"/>
      <c r="E19" s="7" t="str">
        <f t="shared" si="0"/>
        <v/>
      </c>
    </row>
    <row r="20" spans="1:5" x14ac:dyDescent="0.3">
      <c r="A20" s="4"/>
      <c r="B20" s="5"/>
      <c r="C20" s="5"/>
      <c r="D20" s="6"/>
      <c r="E20" s="7" t="str">
        <f t="shared" si="0"/>
        <v/>
      </c>
    </row>
    <row r="21" spans="1:5" x14ac:dyDescent="0.3">
      <c r="A21" s="4"/>
      <c r="B21" s="5"/>
      <c r="C21" s="5"/>
      <c r="D21" s="6"/>
      <c r="E21" s="7" t="str">
        <f t="shared" si="0"/>
        <v/>
      </c>
    </row>
    <row r="22" spans="1:5" x14ac:dyDescent="0.3">
      <c r="A22" s="4"/>
      <c r="B22" s="5"/>
      <c r="C22" s="5"/>
      <c r="D22" s="6"/>
      <c r="E22" s="7" t="str">
        <f t="shared" si="0"/>
        <v/>
      </c>
    </row>
    <row r="23" spans="1:5" x14ac:dyDescent="0.3">
      <c r="A23" s="4"/>
      <c r="B23" s="5"/>
      <c r="C23" s="5"/>
      <c r="D23" s="6"/>
      <c r="E23" s="7" t="str">
        <f t="shared" si="0"/>
        <v/>
      </c>
    </row>
    <row r="24" spans="1:5" x14ac:dyDescent="0.3">
      <c r="A24" s="4"/>
      <c r="B24" s="5"/>
      <c r="C24" s="5"/>
      <c r="D24" s="6"/>
      <c r="E24" s="7" t="str">
        <f t="shared" si="0"/>
        <v/>
      </c>
    </row>
    <row r="25" spans="1:5" x14ac:dyDescent="0.3">
      <c r="A25" s="4"/>
      <c r="B25" s="5"/>
      <c r="C25" s="5"/>
      <c r="D25" s="6"/>
      <c r="E25" s="7" t="str">
        <f t="shared" si="0"/>
        <v/>
      </c>
    </row>
    <row r="26" spans="1:5" x14ac:dyDescent="0.3">
      <c r="A26" s="4"/>
      <c r="B26" s="5"/>
      <c r="C26" s="5"/>
      <c r="D26" s="6"/>
      <c r="E26" s="7" t="str">
        <f t="shared" si="0"/>
        <v/>
      </c>
    </row>
    <row r="27" spans="1:5" x14ac:dyDescent="0.3">
      <c r="A27" s="4"/>
      <c r="B27" s="5"/>
      <c r="C27" s="5"/>
      <c r="D27" s="6"/>
      <c r="E27" s="7" t="str">
        <f t="shared" si="0"/>
        <v/>
      </c>
    </row>
    <row r="28" spans="1:5" x14ac:dyDescent="0.3">
      <c r="A28" s="4"/>
      <c r="B28" s="5"/>
      <c r="C28" s="5"/>
      <c r="D28" s="6"/>
      <c r="E28" s="7" t="str">
        <f t="shared" si="0"/>
        <v/>
      </c>
    </row>
    <row r="29" spans="1:5" x14ac:dyDescent="0.3">
      <c r="A29" s="4"/>
      <c r="B29" s="5"/>
      <c r="C29" s="5"/>
      <c r="D29" s="6"/>
      <c r="E29" s="7" t="str">
        <f t="shared" si="0"/>
        <v/>
      </c>
    </row>
    <row r="30" spans="1:5" x14ac:dyDescent="0.3">
      <c r="A30" s="4"/>
      <c r="B30" s="5"/>
      <c r="C30" s="5"/>
      <c r="D30" s="6"/>
      <c r="E30" s="7" t="str">
        <f t="shared" si="0"/>
        <v/>
      </c>
    </row>
    <row r="31" spans="1:5" x14ac:dyDescent="0.3">
      <c r="A31" s="4"/>
      <c r="B31" s="5"/>
      <c r="C31" s="5"/>
      <c r="D31" s="6"/>
      <c r="E31" s="7" t="str">
        <f t="shared" si="0"/>
        <v/>
      </c>
    </row>
    <row r="32" spans="1:5" x14ac:dyDescent="0.3">
      <c r="A32" s="4"/>
      <c r="B32" s="5"/>
      <c r="C32" s="5"/>
      <c r="D32" s="6"/>
      <c r="E32" s="7" t="str">
        <f t="shared" si="0"/>
        <v/>
      </c>
    </row>
    <row r="33" spans="1:5" x14ac:dyDescent="0.3">
      <c r="A33" s="4"/>
      <c r="B33" s="5"/>
      <c r="C33" s="5"/>
      <c r="D33" s="6"/>
      <c r="E33" s="7" t="str">
        <f t="shared" si="0"/>
        <v/>
      </c>
    </row>
    <row r="34" spans="1:5" x14ac:dyDescent="0.3">
      <c r="A34" s="4"/>
      <c r="B34" s="5"/>
      <c r="C34" s="5"/>
      <c r="D34" s="6"/>
      <c r="E34" s="7" t="str">
        <f t="shared" si="0"/>
        <v/>
      </c>
    </row>
    <row r="35" spans="1:5" x14ac:dyDescent="0.3">
      <c r="A35" s="4"/>
      <c r="B35" s="5"/>
      <c r="C35" s="5"/>
      <c r="D35" s="6"/>
      <c r="E35" s="7" t="str">
        <f t="shared" si="0"/>
        <v/>
      </c>
    </row>
    <row r="36" spans="1:5" x14ac:dyDescent="0.3">
      <c r="A36" s="4"/>
      <c r="B36" s="5"/>
      <c r="C36" s="5"/>
      <c r="D36" s="6"/>
      <c r="E36" s="7" t="str">
        <f t="shared" si="0"/>
        <v/>
      </c>
    </row>
    <row r="37" spans="1:5" x14ac:dyDescent="0.3">
      <c r="A37" s="4"/>
      <c r="B37" s="5"/>
      <c r="C37" s="5"/>
      <c r="D37" s="6"/>
      <c r="E37" s="7" t="str">
        <f t="shared" si="0"/>
        <v/>
      </c>
    </row>
    <row r="38" spans="1:5" x14ac:dyDescent="0.3">
      <c r="A38" s="4"/>
      <c r="B38" s="5"/>
      <c r="C38" s="5"/>
      <c r="D38" s="6"/>
      <c r="E38" s="7" t="str">
        <f t="shared" ref="E38:E55" si="1">IF(D38="","",IF(B38="Resgate",-D38,D38))</f>
        <v/>
      </c>
    </row>
    <row r="39" spans="1:5" x14ac:dyDescent="0.3">
      <c r="A39" s="4"/>
      <c r="B39" s="5"/>
      <c r="C39" s="5"/>
      <c r="D39" s="6"/>
      <c r="E39" s="7" t="str">
        <f t="shared" si="1"/>
        <v/>
      </c>
    </row>
    <row r="40" spans="1:5" x14ac:dyDescent="0.3">
      <c r="A40" s="4"/>
      <c r="B40" s="5"/>
      <c r="C40" s="5"/>
      <c r="D40" s="6"/>
      <c r="E40" s="7" t="str">
        <f t="shared" si="1"/>
        <v/>
      </c>
    </row>
    <row r="41" spans="1:5" x14ac:dyDescent="0.3">
      <c r="A41" s="4"/>
      <c r="B41" s="5"/>
      <c r="C41" s="5"/>
      <c r="D41" s="6"/>
      <c r="E41" s="7" t="str">
        <f t="shared" si="1"/>
        <v/>
      </c>
    </row>
    <row r="42" spans="1:5" x14ac:dyDescent="0.3">
      <c r="A42" s="4"/>
      <c r="B42" s="5"/>
      <c r="C42" s="5"/>
      <c r="D42" s="6"/>
      <c r="E42" s="7" t="str">
        <f t="shared" si="1"/>
        <v/>
      </c>
    </row>
    <row r="43" spans="1:5" x14ac:dyDescent="0.3">
      <c r="A43" s="4"/>
      <c r="B43" s="5"/>
      <c r="C43" s="5"/>
      <c r="D43" s="6"/>
      <c r="E43" s="7" t="str">
        <f t="shared" si="1"/>
        <v/>
      </c>
    </row>
    <row r="44" spans="1:5" x14ac:dyDescent="0.3">
      <c r="A44" s="4"/>
      <c r="B44" s="5"/>
      <c r="C44" s="5"/>
      <c r="D44" s="6"/>
      <c r="E44" s="7" t="str">
        <f t="shared" si="1"/>
        <v/>
      </c>
    </row>
    <row r="45" spans="1:5" x14ac:dyDescent="0.3">
      <c r="A45" s="4"/>
      <c r="B45" s="5"/>
      <c r="C45" s="5"/>
      <c r="D45" s="6"/>
      <c r="E45" s="7" t="str">
        <f t="shared" si="1"/>
        <v/>
      </c>
    </row>
    <row r="46" spans="1:5" x14ac:dyDescent="0.3">
      <c r="A46" s="4"/>
      <c r="B46" s="5"/>
      <c r="C46" s="5"/>
      <c r="D46" s="6"/>
      <c r="E46" s="7" t="str">
        <f t="shared" si="1"/>
        <v/>
      </c>
    </row>
    <row r="47" spans="1:5" x14ac:dyDescent="0.3">
      <c r="A47" s="4"/>
      <c r="B47" s="5"/>
      <c r="C47" s="5"/>
      <c r="D47" s="6"/>
      <c r="E47" s="7" t="str">
        <f t="shared" si="1"/>
        <v/>
      </c>
    </row>
    <row r="48" spans="1:5" x14ac:dyDescent="0.3">
      <c r="A48" s="4"/>
      <c r="B48" s="5"/>
      <c r="C48" s="5"/>
      <c r="D48" s="6"/>
      <c r="E48" s="7" t="str">
        <f t="shared" si="1"/>
        <v/>
      </c>
    </row>
    <row r="49" spans="1:5" x14ac:dyDescent="0.3">
      <c r="A49" s="4"/>
      <c r="B49" s="5"/>
      <c r="C49" s="5"/>
      <c r="D49" s="6"/>
      <c r="E49" s="7" t="str">
        <f t="shared" si="1"/>
        <v/>
      </c>
    </row>
    <row r="50" spans="1:5" x14ac:dyDescent="0.3">
      <c r="A50" s="4"/>
      <c r="B50" s="5"/>
      <c r="C50" s="5"/>
      <c r="D50" s="6"/>
      <c r="E50" s="7" t="str">
        <f t="shared" si="1"/>
        <v/>
      </c>
    </row>
    <row r="51" spans="1:5" x14ac:dyDescent="0.3">
      <c r="A51" s="4"/>
      <c r="B51" s="5"/>
      <c r="C51" s="5"/>
      <c r="D51" s="6"/>
      <c r="E51" s="7" t="str">
        <f t="shared" si="1"/>
        <v/>
      </c>
    </row>
    <row r="52" spans="1:5" x14ac:dyDescent="0.3">
      <c r="A52" s="4"/>
      <c r="B52" s="5"/>
      <c r="C52" s="5"/>
      <c r="D52" s="6"/>
      <c r="E52" s="7" t="str">
        <f t="shared" si="1"/>
        <v/>
      </c>
    </row>
    <row r="53" spans="1:5" x14ac:dyDescent="0.3">
      <c r="A53" s="4"/>
      <c r="B53" s="5"/>
      <c r="C53" s="5"/>
      <c r="D53" s="6"/>
      <c r="E53" s="7" t="str">
        <f t="shared" si="1"/>
        <v/>
      </c>
    </row>
    <row r="54" spans="1:5" x14ac:dyDescent="0.3">
      <c r="A54" s="4"/>
      <c r="B54" s="5"/>
      <c r="C54" s="5"/>
      <c r="D54" s="6"/>
      <c r="E54" s="7" t="str">
        <f t="shared" si="1"/>
        <v/>
      </c>
    </row>
    <row r="55" spans="1:5" x14ac:dyDescent="0.3">
      <c r="A55" s="4"/>
      <c r="B55" s="5"/>
      <c r="C55" s="5"/>
      <c r="D55" s="6"/>
      <c r="E55" s="7" t="str">
        <f t="shared" si="1"/>
        <v/>
      </c>
    </row>
    <row r="57" spans="1:5" ht="25.5" customHeight="1" x14ac:dyDescent="0.3">
      <c r="A57" s="32" t="s">
        <v>18</v>
      </c>
      <c r="B57" s="32"/>
      <c r="C57" s="32"/>
      <c r="D57" s="32"/>
      <c r="E57" s="32"/>
    </row>
  </sheetData>
  <mergeCells count="3">
    <mergeCell ref="A1:E1"/>
    <mergeCell ref="A3:E3"/>
    <mergeCell ref="A57:E57"/>
  </mergeCells>
  <dataValidations count="1">
    <dataValidation type="list" allowBlank="1" sqref="B6:B55" xr:uid="{00000000-0002-0000-0100-000000000000}">
      <formula1>"Aporte,Resgate"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1B1F7"/>
    <pageSetUpPr fitToPage="1"/>
  </sheetPr>
  <dimension ref="A1:I67"/>
  <sheetViews>
    <sheetView showGridLines="0" tabSelected="1" zoomScaleNormal="100" workbookViewId="0">
      <pane ySplit="5" topLeftCell="A6" activePane="bottomLeft" state="frozen"/>
      <selection pane="bottomLeft" activeCell="G6" sqref="A6:G6"/>
    </sheetView>
  </sheetViews>
  <sheetFormatPr defaultColWidth="8.6640625" defaultRowHeight="14.4" x14ac:dyDescent="0.3"/>
  <cols>
    <col min="1" max="1" width="13" customWidth="1"/>
    <col min="2" max="2" width="10" customWidth="1"/>
    <col min="3" max="4" width="12" customWidth="1"/>
    <col min="5" max="5" width="18" customWidth="1"/>
    <col min="6" max="6" width="12" customWidth="1"/>
    <col min="7" max="8" width="15" customWidth="1"/>
    <col min="9" max="9" width="18" customWidth="1"/>
  </cols>
  <sheetData>
    <row r="1" spans="1:9" ht="25.5" customHeight="1" x14ac:dyDescent="0.3">
      <c r="A1" s="30" t="s">
        <v>19</v>
      </c>
      <c r="B1" s="30"/>
      <c r="C1" s="30"/>
      <c r="D1" s="30"/>
      <c r="E1" s="30"/>
      <c r="F1" s="30"/>
      <c r="G1" s="30"/>
      <c r="H1" s="30"/>
      <c r="I1" s="30"/>
    </row>
    <row r="3" spans="1:9" ht="30" customHeight="1" x14ac:dyDescent="0.3">
      <c r="A3" s="31" t="s">
        <v>20</v>
      </c>
      <c r="B3" s="31"/>
      <c r="C3" s="31"/>
      <c r="D3" s="31"/>
      <c r="E3" s="31"/>
      <c r="F3" s="31"/>
      <c r="G3" s="31"/>
      <c r="H3" s="31"/>
      <c r="I3" s="31"/>
    </row>
    <row r="5" spans="1:9" ht="30" customHeight="1" x14ac:dyDescent="0.3">
      <c r="A5" s="25" t="s">
        <v>11</v>
      </c>
      <c r="B5" s="25" t="s">
        <v>12</v>
      </c>
      <c r="C5" s="25" t="s">
        <v>21</v>
      </c>
      <c r="D5" s="25" t="s">
        <v>22</v>
      </c>
      <c r="E5" s="25" t="s">
        <v>23</v>
      </c>
      <c r="F5" s="25" t="s">
        <v>24</v>
      </c>
      <c r="G5" s="25" t="s">
        <v>25</v>
      </c>
      <c r="H5" s="2" t="s">
        <v>26</v>
      </c>
      <c r="I5" s="2" t="s">
        <v>27</v>
      </c>
    </row>
    <row r="6" spans="1:9" x14ac:dyDescent="0.3">
      <c r="A6" s="42">
        <v>45332</v>
      </c>
      <c r="B6" s="39" t="s">
        <v>28</v>
      </c>
      <c r="C6" s="39" t="s">
        <v>29</v>
      </c>
      <c r="D6" s="39" t="s">
        <v>30</v>
      </c>
      <c r="E6" s="39" t="s">
        <v>31</v>
      </c>
      <c r="F6" s="43">
        <v>200</v>
      </c>
      <c r="G6" s="38">
        <v>9.5</v>
      </c>
      <c r="H6" s="3">
        <f>IF(OR(F6="",G6=""),"",F6*G6)</f>
        <v>1900</v>
      </c>
      <c r="I6" s="3" t="str">
        <f>IF(B6&lt;&gt;"Venda","",IF(OR(F6="",G6="",C6="",D6=""),"",IFERROR((G6-SUMIFS('Resumo Renda Variável'!$E:$E,'Resumo Renda Variável'!$A:$A,C6,'Resumo Renda Variável'!$B:$B,D6))*F6,"")))</f>
        <v/>
      </c>
    </row>
    <row r="7" spans="1:9" x14ac:dyDescent="0.3">
      <c r="A7" s="4"/>
      <c r="B7" s="5"/>
      <c r="C7" s="5"/>
      <c r="D7" s="5"/>
      <c r="E7" s="5"/>
      <c r="F7" s="8"/>
      <c r="G7" s="6"/>
      <c r="H7" s="7" t="str">
        <f t="shared" ref="H7:H37" si="0">IF(OR(F7="",G7=""),"",F7*G7)</f>
        <v/>
      </c>
      <c r="I7" s="7" t="str">
        <f>IF(B7&lt;&gt;"Venda","",IF(OR(F7="",G7="",C7="",D7=""),"",IFERROR((G7-SUMIFS('Resumo Renda Variável'!$E:$E,'Resumo Renda Variável'!$A:$A,C7,'Resumo Renda Variável'!$B:$B,D7))*F7,"")))</f>
        <v/>
      </c>
    </row>
    <row r="8" spans="1:9" x14ac:dyDescent="0.3">
      <c r="A8" s="4"/>
      <c r="B8" s="5"/>
      <c r="C8" s="5"/>
      <c r="D8" s="5"/>
      <c r="E8" s="5"/>
      <c r="F8" s="8"/>
      <c r="G8" s="6"/>
      <c r="H8" s="7" t="str">
        <f t="shared" si="0"/>
        <v/>
      </c>
      <c r="I8" s="7" t="str">
        <f>IF(B8&lt;&gt;"Venda","",IF(OR(F8="",G8="",C8="",D8=""),"",IFERROR((G8-SUMIFS('Resumo Renda Variável'!$E:$E,'Resumo Renda Variável'!$A:$A,C8,'Resumo Renda Variável'!$B:$B,D8))*F8,"")))</f>
        <v/>
      </c>
    </row>
    <row r="9" spans="1:9" x14ac:dyDescent="0.3">
      <c r="A9" s="4"/>
      <c r="B9" s="5"/>
      <c r="C9" s="5"/>
      <c r="D9" s="5"/>
      <c r="E9" s="5"/>
      <c r="F9" s="8"/>
      <c r="G9" s="6"/>
      <c r="H9" s="7" t="str">
        <f t="shared" si="0"/>
        <v/>
      </c>
      <c r="I9" s="7" t="str">
        <f>IF(B9&lt;&gt;"Venda","",IF(OR(F9="",G9="",C9="",D9=""),"",IFERROR((G9-SUMIFS('Resumo Renda Variável'!$E:$E,'Resumo Renda Variável'!$A:$A,C9,'Resumo Renda Variável'!$B:$B,D9))*F9,"")))</f>
        <v/>
      </c>
    </row>
    <row r="10" spans="1:9" x14ac:dyDescent="0.3">
      <c r="A10" s="4"/>
      <c r="B10" s="5"/>
      <c r="C10" s="5"/>
      <c r="D10" s="5"/>
      <c r="E10" s="5"/>
      <c r="F10" s="8"/>
      <c r="G10" s="6"/>
      <c r="H10" s="7" t="str">
        <f t="shared" si="0"/>
        <v/>
      </c>
      <c r="I10" s="7" t="str">
        <f>IF(B10&lt;&gt;"Venda","",IF(OR(F10="",G10="",C10="",D10=""),"",IFERROR((G10-SUMIFS('Resumo Renda Variável'!$E:$E,'Resumo Renda Variável'!$A:$A,C10,'Resumo Renda Variável'!$B:$B,D10))*F10,"")))</f>
        <v/>
      </c>
    </row>
    <row r="11" spans="1:9" x14ac:dyDescent="0.3">
      <c r="A11" s="4"/>
      <c r="B11" s="5"/>
      <c r="C11" s="5"/>
      <c r="D11" s="5"/>
      <c r="E11" s="5"/>
      <c r="F11" s="8"/>
      <c r="G11" s="6"/>
      <c r="H11" s="7" t="str">
        <f t="shared" si="0"/>
        <v/>
      </c>
      <c r="I11" s="7" t="str">
        <f>IF(B11&lt;&gt;"Venda","",IF(OR(F11="",G11="",C11="",D11=""),"",IFERROR((G11-SUMIFS('Resumo Renda Variável'!$E:$E,'Resumo Renda Variável'!$A:$A,C11,'Resumo Renda Variável'!$B:$B,D11))*F11,"")))</f>
        <v/>
      </c>
    </row>
    <row r="12" spans="1:9" x14ac:dyDescent="0.3">
      <c r="A12" s="4"/>
      <c r="B12" s="5"/>
      <c r="C12" s="5"/>
      <c r="D12" s="5"/>
      <c r="E12" s="5"/>
      <c r="F12" s="8"/>
      <c r="G12" s="6"/>
      <c r="H12" s="7" t="str">
        <f t="shared" si="0"/>
        <v/>
      </c>
      <c r="I12" s="7" t="str">
        <f>IF(B12&lt;&gt;"Venda","",IF(OR(F12="",G12="",C12="",D12=""),"",IFERROR((G12-SUMIFS('Resumo Renda Variável'!$E:$E,'Resumo Renda Variável'!$A:$A,C12,'Resumo Renda Variável'!$B:$B,D12))*F12,"")))</f>
        <v/>
      </c>
    </row>
    <row r="13" spans="1:9" x14ac:dyDescent="0.3">
      <c r="A13" s="4"/>
      <c r="B13" s="5"/>
      <c r="C13" s="5"/>
      <c r="D13" s="5"/>
      <c r="E13" s="5"/>
      <c r="F13" s="8"/>
      <c r="G13" s="6"/>
      <c r="H13" s="7" t="str">
        <f t="shared" si="0"/>
        <v/>
      </c>
      <c r="I13" s="7" t="str">
        <f>IF(B13&lt;&gt;"Venda","",IF(OR(F13="",G13="",C13="",D13=""),"",IFERROR((G13-SUMIFS('Resumo Renda Variável'!$E:$E,'Resumo Renda Variável'!$A:$A,C13,'Resumo Renda Variável'!$B:$B,D13))*F13,"")))</f>
        <v/>
      </c>
    </row>
    <row r="14" spans="1:9" x14ac:dyDescent="0.3">
      <c r="A14" s="4"/>
      <c r="B14" s="5"/>
      <c r="C14" s="5"/>
      <c r="D14" s="5"/>
      <c r="E14" s="5"/>
      <c r="F14" s="8"/>
      <c r="G14" s="6"/>
      <c r="H14" s="7" t="str">
        <f t="shared" si="0"/>
        <v/>
      </c>
      <c r="I14" s="7" t="str">
        <f>IF(B14&lt;&gt;"Venda","",IF(OR(F14="",G14="",C14="",D14=""),"",IFERROR((G14-SUMIFS('Resumo Renda Variável'!$E:$E,'Resumo Renda Variável'!$A:$A,C14,'Resumo Renda Variável'!$B:$B,D14))*F14,"")))</f>
        <v/>
      </c>
    </row>
    <row r="15" spans="1:9" x14ac:dyDescent="0.3">
      <c r="A15" s="4"/>
      <c r="B15" s="5"/>
      <c r="C15" s="5"/>
      <c r="D15" s="5"/>
      <c r="E15" s="5"/>
      <c r="F15" s="8"/>
      <c r="G15" s="6"/>
      <c r="H15" s="7" t="str">
        <f t="shared" si="0"/>
        <v/>
      </c>
      <c r="I15" s="7" t="str">
        <f>IF(B15&lt;&gt;"Venda","",IF(OR(F15="",G15="",C15="",D15=""),"",IFERROR((G15-SUMIFS('Resumo Renda Variável'!$E:$E,'Resumo Renda Variável'!$A:$A,C15,'Resumo Renda Variável'!$B:$B,D15))*F15,"")))</f>
        <v/>
      </c>
    </row>
    <row r="16" spans="1:9" x14ac:dyDescent="0.3">
      <c r="A16" s="4"/>
      <c r="B16" s="5"/>
      <c r="C16" s="5"/>
      <c r="D16" s="5"/>
      <c r="E16" s="5"/>
      <c r="F16" s="8"/>
      <c r="G16" s="6"/>
      <c r="H16" s="7" t="str">
        <f t="shared" si="0"/>
        <v/>
      </c>
      <c r="I16" s="7" t="str">
        <f>IF(B16&lt;&gt;"Venda","",IF(OR(F16="",G16="",C16="",D16=""),"",IFERROR((G16-SUMIFS('Resumo Renda Variável'!$E:$E,'Resumo Renda Variável'!$A:$A,C16,'Resumo Renda Variável'!$B:$B,D16))*F16,"")))</f>
        <v/>
      </c>
    </row>
    <row r="17" spans="1:9" x14ac:dyDescent="0.3">
      <c r="A17" s="4"/>
      <c r="B17" s="5"/>
      <c r="C17" s="5"/>
      <c r="D17" s="5"/>
      <c r="E17" s="5"/>
      <c r="F17" s="8"/>
      <c r="G17" s="6"/>
      <c r="H17" s="7" t="str">
        <f t="shared" si="0"/>
        <v/>
      </c>
      <c r="I17" s="7" t="str">
        <f>IF(B17&lt;&gt;"Venda","",IF(OR(F17="",G17="",C17="",D17=""),"",IFERROR((G17-SUMIFS('Resumo Renda Variável'!$E:$E,'Resumo Renda Variável'!$A:$A,C17,'Resumo Renda Variável'!$B:$B,D17))*F17,"")))</f>
        <v/>
      </c>
    </row>
    <row r="18" spans="1:9" x14ac:dyDescent="0.3">
      <c r="A18" s="4"/>
      <c r="B18" s="5"/>
      <c r="C18" s="5"/>
      <c r="D18" s="5"/>
      <c r="E18" s="5"/>
      <c r="F18" s="8"/>
      <c r="G18" s="6"/>
      <c r="H18" s="7" t="str">
        <f t="shared" si="0"/>
        <v/>
      </c>
      <c r="I18" s="7" t="str">
        <f>IF(B18&lt;&gt;"Venda","",IF(OR(F18="",G18="",C18="",D18=""),"",IFERROR((G18-SUMIFS('Resumo Renda Variável'!$E:$E,'Resumo Renda Variável'!$A:$A,C18,'Resumo Renda Variável'!$B:$B,D18))*F18,"")))</f>
        <v/>
      </c>
    </row>
    <row r="19" spans="1:9" x14ac:dyDescent="0.3">
      <c r="A19" s="4"/>
      <c r="B19" s="5"/>
      <c r="C19" s="5"/>
      <c r="D19" s="5"/>
      <c r="E19" s="5"/>
      <c r="F19" s="8"/>
      <c r="G19" s="6"/>
      <c r="H19" s="7" t="str">
        <f t="shared" si="0"/>
        <v/>
      </c>
      <c r="I19" s="7" t="str">
        <f>IF(B19&lt;&gt;"Venda","",IF(OR(F19="",G19="",C19="",D19=""),"",IFERROR((G19-SUMIFS('Resumo Renda Variável'!$E:$E,'Resumo Renda Variável'!$A:$A,C19,'Resumo Renda Variável'!$B:$B,D19))*F19,"")))</f>
        <v/>
      </c>
    </row>
    <row r="20" spans="1:9" x14ac:dyDescent="0.3">
      <c r="A20" s="4"/>
      <c r="B20" s="5"/>
      <c r="C20" s="5"/>
      <c r="D20" s="5"/>
      <c r="E20" s="5"/>
      <c r="F20" s="8"/>
      <c r="G20" s="6"/>
      <c r="H20" s="7" t="str">
        <f t="shared" si="0"/>
        <v/>
      </c>
      <c r="I20" s="7" t="str">
        <f>IF(B20&lt;&gt;"Venda","",IF(OR(F20="",G20="",C20="",D20=""),"",IFERROR((G20-SUMIFS('Resumo Renda Variável'!$E:$E,'Resumo Renda Variável'!$A:$A,C20,'Resumo Renda Variável'!$B:$B,D20))*F20,"")))</f>
        <v/>
      </c>
    </row>
    <row r="21" spans="1:9" x14ac:dyDescent="0.3">
      <c r="A21" s="4"/>
      <c r="B21" s="5"/>
      <c r="C21" s="5"/>
      <c r="D21" s="5"/>
      <c r="E21" s="5"/>
      <c r="F21" s="8"/>
      <c r="G21" s="6"/>
      <c r="H21" s="7" t="str">
        <f t="shared" si="0"/>
        <v/>
      </c>
      <c r="I21" s="7" t="str">
        <f>IF(B21&lt;&gt;"Venda","",IF(OR(F21="",G21="",C21="",D21=""),"",IFERROR((G21-SUMIFS('Resumo Renda Variável'!$E:$E,'Resumo Renda Variável'!$A:$A,C21,'Resumo Renda Variável'!$B:$B,D21))*F21,"")))</f>
        <v/>
      </c>
    </row>
    <row r="22" spans="1:9" x14ac:dyDescent="0.3">
      <c r="A22" s="4"/>
      <c r="B22" s="5"/>
      <c r="C22" s="5"/>
      <c r="D22" s="5"/>
      <c r="E22" s="5"/>
      <c r="F22" s="8"/>
      <c r="G22" s="6"/>
      <c r="H22" s="7" t="str">
        <f t="shared" si="0"/>
        <v/>
      </c>
      <c r="I22" s="7" t="str">
        <f>IF(B22&lt;&gt;"Venda","",IF(OR(F22="",G22="",C22="",D22=""),"",IFERROR((G22-SUMIFS('Resumo Renda Variável'!$E:$E,'Resumo Renda Variável'!$A:$A,C22,'Resumo Renda Variável'!$B:$B,D22))*F22,"")))</f>
        <v/>
      </c>
    </row>
    <row r="23" spans="1:9" x14ac:dyDescent="0.3">
      <c r="A23" s="4"/>
      <c r="B23" s="5"/>
      <c r="C23" s="5"/>
      <c r="D23" s="5"/>
      <c r="E23" s="5"/>
      <c r="F23" s="8"/>
      <c r="G23" s="6"/>
      <c r="H23" s="7" t="str">
        <f t="shared" si="0"/>
        <v/>
      </c>
      <c r="I23" s="7" t="str">
        <f>IF(B23&lt;&gt;"Venda","",IF(OR(F23="",G23="",C23="",D23=""),"",IFERROR((G23-SUMIFS('Resumo Renda Variável'!$E:$E,'Resumo Renda Variável'!$A:$A,C23,'Resumo Renda Variável'!$B:$B,D23))*F23,"")))</f>
        <v/>
      </c>
    </row>
    <row r="24" spans="1:9" x14ac:dyDescent="0.3">
      <c r="A24" s="4"/>
      <c r="B24" s="5"/>
      <c r="C24" s="5"/>
      <c r="D24" s="5"/>
      <c r="E24" s="5"/>
      <c r="F24" s="8"/>
      <c r="G24" s="6"/>
      <c r="H24" s="7" t="str">
        <f t="shared" si="0"/>
        <v/>
      </c>
      <c r="I24" s="7" t="str">
        <f>IF(B24&lt;&gt;"Venda","",IF(OR(F24="",G24="",C24="",D24=""),"",IFERROR((G24-SUMIFS('Resumo Renda Variável'!$E:$E,'Resumo Renda Variável'!$A:$A,C24,'Resumo Renda Variável'!$B:$B,D24))*F24,"")))</f>
        <v/>
      </c>
    </row>
    <row r="25" spans="1:9" x14ac:dyDescent="0.3">
      <c r="A25" s="4"/>
      <c r="B25" s="5"/>
      <c r="C25" s="5"/>
      <c r="D25" s="5"/>
      <c r="E25" s="5"/>
      <c r="F25" s="8"/>
      <c r="G25" s="6"/>
      <c r="H25" s="7" t="str">
        <f t="shared" si="0"/>
        <v/>
      </c>
      <c r="I25" s="7" t="str">
        <f>IF(B25&lt;&gt;"Venda","",IF(OR(F25="",G25="",C25="",D25=""),"",IFERROR((G25-SUMIFS('Resumo Renda Variável'!$E:$E,'Resumo Renda Variável'!$A:$A,C25,'Resumo Renda Variável'!$B:$B,D25))*F25,"")))</f>
        <v/>
      </c>
    </row>
    <row r="26" spans="1:9" x14ac:dyDescent="0.3">
      <c r="A26" s="4"/>
      <c r="B26" s="5"/>
      <c r="C26" s="5"/>
      <c r="D26" s="5"/>
      <c r="E26" s="5"/>
      <c r="F26" s="8"/>
      <c r="G26" s="6"/>
      <c r="H26" s="7" t="str">
        <f t="shared" si="0"/>
        <v/>
      </c>
      <c r="I26" s="7" t="str">
        <f>IF(B26&lt;&gt;"Venda","",IF(OR(F26="",G26="",C26="",D26=""),"",IFERROR((G26-SUMIFS('Resumo Renda Variável'!$E:$E,'Resumo Renda Variável'!$A:$A,C26,'Resumo Renda Variável'!$B:$B,D26))*F26,"")))</f>
        <v/>
      </c>
    </row>
    <row r="27" spans="1:9" x14ac:dyDescent="0.3">
      <c r="A27" s="4"/>
      <c r="B27" s="5"/>
      <c r="C27" s="5"/>
      <c r="D27" s="5"/>
      <c r="E27" s="5"/>
      <c r="F27" s="8"/>
      <c r="G27" s="6"/>
      <c r="H27" s="7" t="str">
        <f t="shared" si="0"/>
        <v/>
      </c>
      <c r="I27" s="7" t="str">
        <f>IF(B27&lt;&gt;"Venda","",IF(OR(F27="",G27="",C27="",D27=""),"",IFERROR((G27-SUMIFS('Resumo Renda Variável'!$E:$E,'Resumo Renda Variável'!$A:$A,C27,'Resumo Renda Variável'!$B:$B,D27))*F27,"")))</f>
        <v/>
      </c>
    </row>
    <row r="28" spans="1:9" x14ac:dyDescent="0.3">
      <c r="A28" s="4"/>
      <c r="B28" s="5"/>
      <c r="C28" s="5"/>
      <c r="D28" s="5"/>
      <c r="E28" s="5"/>
      <c r="F28" s="8"/>
      <c r="G28" s="6"/>
      <c r="H28" s="7" t="str">
        <f t="shared" si="0"/>
        <v/>
      </c>
      <c r="I28" s="7" t="str">
        <f>IF(B28&lt;&gt;"Venda","",IF(OR(F28="",G28="",C28="",D28=""),"",IFERROR((G28-SUMIFS('Resumo Renda Variável'!$E:$E,'Resumo Renda Variável'!$A:$A,C28,'Resumo Renda Variável'!$B:$B,D28))*F28,"")))</f>
        <v/>
      </c>
    </row>
    <row r="29" spans="1:9" x14ac:dyDescent="0.3">
      <c r="A29" s="4"/>
      <c r="B29" s="5"/>
      <c r="C29" s="5"/>
      <c r="D29" s="5"/>
      <c r="E29" s="5"/>
      <c r="F29" s="8"/>
      <c r="G29" s="6"/>
      <c r="H29" s="7" t="str">
        <f t="shared" si="0"/>
        <v/>
      </c>
      <c r="I29" s="7" t="str">
        <f>IF(B29&lt;&gt;"Venda","",IF(OR(F29="",G29="",C29="",D29=""),"",IFERROR((G29-SUMIFS('Resumo Renda Variável'!$E:$E,'Resumo Renda Variável'!$A:$A,C29,'Resumo Renda Variável'!$B:$B,D29))*F29,"")))</f>
        <v/>
      </c>
    </row>
    <row r="30" spans="1:9" x14ac:dyDescent="0.3">
      <c r="A30" s="4"/>
      <c r="B30" s="5"/>
      <c r="C30" s="5"/>
      <c r="D30" s="5"/>
      <c r="E30" s="5"/>
      <c r="F30" s="8"/>
      <c r="G30" s="6"/>
      <c r="H30" s="7" t="str">
        <f t="shared" si="0"/>
        <v/>
      </c>
      <c r="I30" s="7" t="str">
        <f>IF(B30&lt;&gt;"Venda","",IF(OR(F30="",G30="",C30="",D30=""),"",IFERROR((G30-SUMIFS('Resumo Renda Variável'!$E:$E,'Resumo Renda Variável'!$A:$A,C30,'Resumo Renda Variável'!$B:$B,D30))*F30,"")))</f>
        <v/>
      </c>
    </row>
    <row r="31" spans="1:9" x14ac:dyDescent="0.3">
      <c r="A31" s="4"/>
      <c r="B31" s="5"/>
      <c r="C31" s="5"/>
      <c r="D31" s="5"/>
      <c r="E31" s="5"/>
      <c r="F31" s="8"/>
      <c r="G31" s="6"/>
      <c r="H31" s="7" t="str">
        <f t="shared" si="0"/>
        <v/>
      </c>
      <c r="I31" s="7" t="str">
        <f>IF(B31&lt;&gt;"Venda","",IF(OR(F31="",G31="",C31="",D31=""),"",IFERROR((G31-SUMIFS('Resumo Renda Variável'!$E:$E,'Resumo Renda Variável'!$A:$A,C31,'Resumo Renda Variável'!$B:$B,D31))*F31,"")))</f>
        <v/>
      </c>
    </row>
    <row r="32" spans="1:9" x14ac:dyDescent="0.3">
      <c r="A32" s="4"/>
      <c r="B32" s="5"/>
      <c r="C32" s="5"/>
      <c r="D32" s="5"/>
      <c r="E32" s="5"/>
      <c r="F32" s="8"/>
      <c r="G32" s="6"/>
      <c r="H32" s="7" t="str">
        <f t="shared" si="0"/>
        <v/>
      </c>
      <c r="I32" s="7" t="str">
        <f>IF(B32&lt;&gt;"Venda","",IF(OR(F32="",G32="",C32="",D32=""),"",IFERROR((G32-SUMIFS('Resumo Renda Variável'!$E:$E,'Resumo Renda Variável'!$A:$A,C32,'Resumo Renda Variável'!$B:$B,D32))*F32,"")))</f>
        <v/>
      </c>
    </row>
    <row r="33" spans="1:9" x14ac:dyDescent="0.3">
      <c r="A33" s="4"/>
      <c r="B33" s="5"/>
      <c r="C33" s="5"/>
      <c r="D33" s="5"/>
      <c r="E33" s="5"/>
      <c r="F33" s="8"/>
      <c r="G33" s="6"/>
      <c r="H33" s="7" t="str">
        <f t="shared" si="0"/>
        <v/>
      </c>
      <c r="I33" s="7" t="str">
        <f>IF(B33&lt;&gt;"Venda","",IF(OR(F33="",G33="",C33="",D33=""),"",IFERROR((G33-SUMIFS('Resumo Renda Variável'!$E:$E,'Resumo Renda Variável'!$A:$A,C33,'Resumo Renda Variável'!$B:$B,D33))*F33,"")))</f>
        <v/>
      </c>
    </row>
    <row r="34" spans="1:9" x14ac:dyDescent="0.3">
      <c r="A34" s="4"/>
      <c r="B34" s="5"/>
      <c r="C34" s="5"/>
      <c r="D34" s="5"/>
      <c r="E34" s="5"/>
      <c r="F34" s="8"/>
      <c r="G34" s="6"/>
      <c r="H34" s="7" t="str">
        <f t="shared" si="0"/>
        <v/>
      </c>
      <c r="I34" s="7" t="str">
        <f>IF(B34&lt;&gt;"Venda","",IF(OR(F34="",G34="",C34="",D34=""),"",IFERROR((G34-SUMIFS('Resumo Renda Variável'!$E:$E,'Resumo Renda Variável'!$A:$A,C34,'Resumo Renda Variável'!$B:$B,D34))*F34,"")))</f>
        <v/>
      </c>
    </row>
    <row r="35" spans="1:9" x14ac:dyDescent="0.3">
      <c r="A35" s="4"/>
      <c r="B35" s="5"/>
      <c r="C35" s="5"/>
      <c r="D35" s="5"/>
      <c r="E35" s="5"/>
      <c r="F35" s="8"/>
      <c r="G35" s="6"/>
      <c r="H35" s="7" t="str">
        <f t="shared" si="0"/>
        <v/>
      </c>
      <c r="I35" s="7" t="str">
        <f>IF(B35&lt;&gt;"Venda","",IF(OR(F35="",G35="",C35="",D35=""),"",IFERROR((G35-SUMIFS('Resumo Renda Variável'!$E:$E,'Resumo Renda Variável'!$A:$A,C35,'Resumo Renda Variável'!$B:$B,D35))*F35,"")))</f>
        <v/>
      </c>
    </row>
    <row r="36" spans="1:9" x14ac:dyDescent="0.3">
      <c r="A36" s="4"/>
      <c r="B36" s="5"/>
      <c r="C36" s="5"/>
      <c r="D36" s="5"/>
      <c r="E36" s="5"/>
      <c r="F36" s="8"/>
      <c r="G36" s="6"/>
      <c r="H36" s="7" t="str">
        <f t="shared" si="0"/>
        <v/>
      </c>
      <c r="I36" s="7" t="str">
        <f>IF(B36&lt;&gt;"Venda","",IF(OR(F36="",G36="",C36="",D36=""),"",IFERROR((G36-SUMIFS('Resumo Renda Variável'!$E:$E,'Resumo Renda Variável'!$A:$A,C36,'Resumo Renda Variável'!$B:$B,D36))*F36,"")))</f>
        <v/>
      </c>
    </row>
    <row r="37" spans="1:9" x14ac:dyDescent="0.3">
      <c r="A37" s="4"/>
      <c r="B37" s="5"/>
      <c r="C37" s="5"/>
      <c r="D37" s="5"/>
      <c r="E37" s="5"/>
      <c r="F37" s="8"/>
      <c r="G37" s="6"/>
      <c r="H37" s="7" t="str">
        <f t="shared" si="0"/>
        <v/>
      </c>
      <c r="I37" s="7" t="str">
        <f>IF(B37&lt;&gt;"Venda","",IF(OR(F37="",G37="",C37="",D37=""),"",IFERROR((G37-SUMIFS('Resumo Renda Variável'!$E:$E,'Resumo Renda Variável'!$A:$A,C37,'Resumo Renda Variável'!$B:$B,D37))*F37,"")))</f>
        <v/>
      </c>
    </row>
    <row r="38" spans="1:9" x14ac:dyDescent="0.3">
      <c r="A38" s="4"/>
      <c r="B38" s="5"/>
      <c r="C38" s="5"/>
      <c r="D38" s="5"/>
      <c r="E38" s="5"/>
      <c r="F38" s="8"/>
      <c r="G38" s="6"/>
      <c r="H38" s="7" t="str">
        <f t="shared" ref="H38:H65" si="1">IF(OR(F38="",G38=""),"",F38*G38)</f>
        <v/>
      </c>
      <c r="I38" s="7" t="str">
        <f>IF(B38&lt;&gt;"Venda","",IF(OR(F38="",G38="",C38="",D38=""),"",IFERROR((G38-SUMIFS('Resumo Renda Variável'!$E:$E,'Resumo Renda Variável'!$A:$A,C38,'Resumo Renda Variável'!$B:$B,D38))*F38,"")))</f>
        <v/>
      </c>
    </row>
    <row r="39" spans="1:9" x14ac:dyDescent="0.3">
      <c r="A39" s="4"/>
      <c r="B39" s="5"/>
      <c r="C39" s="5"/>
      <c r="D39" s="5"/>
      <c r="E39" s="5"/>
      <c r="F39" s="8"/>
      <c r="G39" s="6"/>
      <c r="H39" s="7" t="str">
        <f t="shared" si="1"/>
        <v/>
      </c>
      <c r="I39" s="7" t="str">
        <f>IF(B39&lt;&gt;"Venda","",IF(OR(F39="",G39="",C39="",D39=""),"",IFERROR((G39-SUMIFS('Resumo Renda Variável'!$E:$E,'Resumo Renda Variável'!$A:$A,C39,'Resumo Renda Variável'!$B:$B,D39))*F39,"")))</f>
        <v/>
      </c>
    </row>
    <row r="40" spans="1:9" x14ac:dyDescent="0.3">
      <c r="A40" s="4"/>
      <c r="B40" s="5"/>
      <c r="C40" s="5"/>
      <c r="D40" s="5"/>
      <c r="E40" s="5"/>
      <c r="F40" s="8"/>
      <c r="G40" s="6"/>
      <c r="H40" s="7" t="str">
        <f t="shared" si="1"/>
        <v/>
      </c>
      <c r="I40" s="7" t="str">
        <f>IF(B40&lt;&gt;"Venda","",IF(OR(F40="",G40="",C40="",D40=""),"",IFERROR((G40-SUMIFS('Resumo Renda Variável'!$E:$E,'Resumo Renda Variável'!$A:$A,C40,'Resumo Renda Variável'!$B:$B,D40))*F40,"")))</f>
        <v/>
      </c>
    </row>
    <row r="41" spans="1:9" x14ac:dyDescent="0.3">
      <c r="A41" s="4"/>
      <c r="B41" s="5"/>
      <c r="C41" s="5"/>
      <c r="D41" s="5"/>
      <c r="E41" s="5"/>
      <c r="F41" s="8"/>
      <c r="G41" s="6"/>
      <c r="H41" s="7" t="str">
        <f t="shared" si="1"/>
        <v/>
      </c>
      <c r="I41" s="7" t="str">
        <f>IF(B41&lt;&gt;"Venda","",IF(OR(F41="",G41="",C41="",D41=""),"",IFERROR((G41-SUMIFS('Resumo Renda Variável'!$E:$E,'Resumo Renda Variável'!$A:$A,C41,'Resumo Renda Variável'!$B:$B,D41))*F41,"")))</f>
        <v/>
      </c>
    </row>
    <row r="42" spans="1:9" x14ac:dyDescent="0.3">
      <c r="A42" s="4"/>
      <c r="B42" s="5"/>
      <c r="C42" s="5"/>
      <c r="D42" s="5"/>
      <c r="E42" s="5"/>
      <c r="F42" s="8"/>
      <c r="G42" s="6"/>
      <c r="H42" s="7" t="str">
        <f t="shared" si="1"/>
        <v/>
      </c>
      <c r="I42" s="7" t="str">
        <f>IF(B42&lt;&gt;"Venda","",IF(OR(F42="",G42="",C42="",D42=""),"",IFERROR((G42-SUMIFS('Resumo Renda Variável'!$E:$E,'Resumo Renda Variável'!$A:$A,C42,'Resumo Renda Variável'!$B:$B,D42))*F42,"")))</f>
        <v/>
      </c>
    </row>
    <row r="43" spans="1:9" x14ac:dyDescent="0.3">
      <c r="A43" s="4"/>
      <c r="B43" s="5"/>
      <c r="C43" s="5"/>
      <c r="D43" s="5"/>
      <c r="E43" s="5"/>
      <c r="F43" s="8"/>
      <c r="G43" s="6"/>
      <c r="H43" s="7" t="str">
        <f t="shared" si="1"/>
        <v/>
      </c>
      <c r="I43" s="7" t="str">
        <f>IF(B43&lt;&gt;"Venda","",IF(OR(F43="",G43="",C43="",D43=""),"",IFERROR((G43-SUMIFS('Resumo Renda Variável'!$E:$E,'Resumo Renda Variável'!$A:$A,C43,'Resumo Renda Variável'!$B:$B,D43))*F43,"")))</f>
        <v/>
      </c>
    </row>
    <row r="44" spans="1:9" x14ac:dyDescent="0.3">
      <c r="A44" s="4"/>
      <c r="B44" s="5"/>
      <c r="C44" s="5"/>
      <c r="D44" s="5"/>
      <c r="E44" s="5"/>
      <c r="F44" s="8"/>
      <c r="G44" s="6"/>
      <c r="H44" s="7" t="str">
        <f t="shared" si="1"/>
        <v/>
      </c>
      <c r="I44" s="7" t="str">
        <f>IF(B44&lt;&gt;"Venda","",IF(OR(F44="",G44="",C44="",D44=""),"",IFERROR((G44-SUMIFS('Resumo Renda Variável'!$E:$E,'Resumo Renda Variável'!$A:$A,C44,'Resumo Renda Variável'!$B:$B,D44))*F44,"")))</f>
        <v/>
      </c>
    </row>
    <row r="45" spans="1:9" x14ac:dyDescent="0.3">
      <c r="A45" s="4"/>
      <c r="B45" s="5"/>
      <c r="C45" s="5"/>
      <c r="D45" s="5"/>
      <c r="E45" s="5"/>
      <c r="F45" s="8"/>
      <c r="G45" s="6"/>
      <c r="H45" s="7" t="str">
        <f t="shared" si="1"/>
        <v/>
      </c>
      <c r="I45" s="7" t="str">
        <f>IF(B45&lt;&gt;"Venda","",IF(OR(F45="",G45="",C45="",D45=""),"",IFERROR((G45-SUMIFS('Resumo Renda Variável'!$E:$E,'Resumo Renda Variável'!$A:$A,C45,'Resumo Renda Variável'!$B:$B,D45))*F45,"")))</f>
        <v/>
      </c>
    </row>
    <row r="46" spans="1:9" x14ac:dyDescent="0.3">
      <c r="A46" s="4"/>
      <c r="B46" s="5"/>
      <c r="C46" s="5"/>
      <c r="D46" s="5"/>
      <c r="E46" s="5"/>
      <c r="F46" s="8"/>
      <c r="G46" s="6"/>
      <c r="H46" s="7" t="str">
        <f t="shared" si="1"/>
        <v/>
      </c>
      <c r="I46" s="7" t="str">
        <f>IF(B46&lt;&gt;"Venda","",IF(OR(F46="",G46="",C46="",D46=""),"",IFERROR((G46-SUMIFS('Resumo Renda Variável'!$E:$E,'Resumo Renda Variável'!$A:$A,C46,'Resumo Renda Variável'!$B:$B,D46))*F46,"")))</f>
        <v/>
      </c>
    </row>
    <row r="47" spans="1:9" x14ac:dyDescent="0.3">
      <c r="A47" s="4"/>
      <c r="B47" s="5"/>
      <c r="C47" s="5"/>
      <c r="D47" s="5"/>
      <c r="E47" s="5"/>
      <c r="F47" s="8"/>
      <c r="G47" s="6"/>
      <c r="H47" s="7" t="str">
        <f t="shared" si="1"/>
        <v/>
      </c>
      <c r="I47" s="7" t="str">
        <f>IF(B47&lt;&gt;"Venda","",IF(OR(F47="",G47="",C47="",D47=""),"",IFERROR((G47-SUMIFS('Resumo Renda Variável'!$E:$E,'Resumo Renda Variável'!$A:$A,C47,'Resumo Renda Variável'!$B:$B,D47))*F47,"")))</f>
        <v/>
      </c>
    </row>
    <row r="48" spans="1:9" x14ac:dyDescent="0.3">
      <c r="A48" s="4"/>
      <c r="B48" s="5"/>
      <c r="C48" s="5"/>
      <c r="D48" s="5"/>
      <c r="E48" s="5"/>
      <c r="F48" s="8"/>
      <c r="G48" s="6"/>
      <c r="H48" s="7" t="str">
        <f t="shared" si="1"/>
        <v/>
      </c>
      <c r="I48" s="7" t="str">
        <f>IF(B48&lt;&gt;"Venda","",IF(OR(F48="",G48="",C48="",D48=""),"",IFERROR((G48-SUMIFS('Resumo Renda Variável'!$E:$E,'Resumo Renda Variável'!$A:$A,C48,'Resumo Renda Variável'!$B:$B,D48))*F48,"")))</f>
        <v/>
      </c>
    </row>
    <row r="49" spans="1:9" x14ac:dyDescent="0.3">
      <c r="A49" s="4"/>
      <c r="B49" s="5"/>
      <c r="C49" s="5"/>
      <c r="D49" s="5"/>
      <c r="E49" s="5"/>
      <c r="F49" s="8"/>
      <c r="G49" s="6"/>
      <c r="H49" s="7" t="str">
        <f t="shared" si="1"/>
        <v/>
      </c>
      <c r="I49" s="7" t="str">
        <f>IF(B49&lt;&gt;"Venda","",IF(OR(F49="",G49="",C49="",D49=""),"",IFERROR((G49-SUMIFS('Resumo Renda Variável'!$E:$E,'Resumo Renda Variável'!$A:$A,C49,'Resumo Renda Variável'!$B:$B,D49))*F49,"")))</f>
        <v/>
      </c>
    </row>
    <row r="50" spans="1:9" x14ac:dyDescent="0.3">
      <c r="A50" s="4"/>
      <c r="B50" s="5"/>
      <c r="C50" s="5"/>
      <c r="D50" s="5"/>
      <c r="E50" s="5"/>
      <c r="F50" s="8"/>
      <c r="G50" s="6"/>
      <c r="H50" s="7" t="str">
        <f t="shared" si="1"/>
        <v/>
      </c>
      <c r="I50" s="7" t="str">
        <f>IF(B50&lt;&gt;"Venda","",IF(OR(F50="",G50="",C50="",D50=""),"",IFERROR((G50-SUMIFS('Resumo Renda Variável'!$E:$E,'Resumo Renda Variável'!$A:$A,C50,'Resumo Renda Variável'!$B:$B,D50))*F50,"")))</f>
        <v/>
      </c>
    </row>
    <row r="51" spans="1:9" x14ac:dyDescent="0.3">
      <c r="A51" s="4"/>
      <c r="B51" s="5"/>
      <c r="C51" s="5"/>
      <c r="D51" s="5"/>
      <c r="E51" s="5"/>
      <c r="F51" s="8"/>
      <c r="G51" s="6"/>
      <c r="H51" s="7" t="str">
        <f t="shared" si="1"/>
        <v/>
      </c>
      <c r="I51" s="7" t="str">
        <f>IF(B51&lt;&gt;"Venda","",IF(OR(F51="",G51="",C51="",D51=""),"",IFERROR((G51-SUMIFS('Resumo Renda Variável'!$E:$E,'Resumo Renda Variável'!$A:$A,C51,'Resumo Renda Variável'!$B:$B,D51))*F51,"")))</f>
        <v/>
      </c>
    </row>
    <row r="52" spans="1:9" x14ac:dyDescent="0.3">
      <c r="A52" s="4"/>
      <c r="B52" s="5"/>
      <c r="C52" s="5"/>
      <c r="D52" s="5"/>
      <c r="E52" s="5"/>
      <c r="F52" s="8"/>
      <c r="G52" s="6"/>
      <c r="H52" s="7" t="str">
        <f t="shared" si="1"/>
        <v/>
      </c>
      <c r="I52" s="7" t="str">
        <f>IF(B52&lt;&gt;"Venda","",IF(OR(F52="",G52="",C52="",D52=""),"",IFERROR((G52-SUMIFS('Resumo Renda Variável'!$E:$E,'Resumo Renda Variável'!$A:$A,C52,'Resumo Renda Variável'!$B:$B,D52))*F52,"")))</f>
        <v/>
      </c>
    </row>
    <row r="53" spans="1:9" x14ac:dyDescent="0.3">
      <c r="A53" s="4"/>
      <c r="B53" s="5"/>
      <c r="C53" s="5"/>
      <c r="D53" s="5"/>
      <c r="E53" s="5"/>
      <c r="F53" s="8"/>
      <c r="G53" s="6"/>
      <c r="H53" s="7" t="str">
        <f t="shared" si="1"/>
        <v/>
      </c>
      <c r="I53" s="7" t="str">
        <f>IF(B53&lt;&gt;"Venda","",IF(OR(F53="",G53="",C53="",D53=""),"",IFERROR((G53-SUMIFS('Resumo Renda Variável'!$E:$E,'Resumo Renda Variável'!$A:$A,C53,'Resumo Renda Variável'!$B:$B,D53))*F53,"")))</f>
        <v/>
      </c>
    </row>
    <row r="54" spans="1:9" x14ac:dyDescent="0.3">
      <c r="A54" s="4"/>
      <c r="B54" s="5"/>
      <c r="C54" s="5"/>
      <c r="D54" s="5"/>
      <c r="E54" s="5"/>
      <c r="F54" s="8"/>
      <c r="G54" s="6"/>
      <c r="H54" s="7" t="str">
        <f t="shared" si="1"/>
        <v/>
      </c>
      <c r="I54" s="7" t="str">
        <f>IF(B54&lt;&gt;"Venda","",IF(OR(F54="",G54="",C54="",D54=""),"",IFERROR((G54-SUMIFS('Resumo Renda Variável'!$E:$E,'Resumo Renda Variável'!$A:$A,C54,'Resumo Renda Variável'!$B:$B,D54))*F54,"")))</f>
        <v/>
      </c>
    </row>
    <row r="55" spans="1:9" x14ac:dyDescent="0.3">
      <c r="A55" s="4"/>
      <c r="B55" s="5"/>
      <c r="C55" s="5"/>
      <c r="D55" s="5"/>
      <c r="E55" s="5"/>
      <c r="F55" s="8"/>
      <c r="G55" s="6"/>
      <c r="H55" s="7" t="str">
        <f t="shared" si="1"/>
        <v/>
      </c>
      <c r="I55" s="7" t="str">
        <f>IF(B55&lt;&gt;"Venda","",IF(OR(F55="",G55="",C55="",D55=""),"",IFERROR((G55-SUMIFS('Resumo Renda Variável'!$E:$E,'Resumo Renda Variável'!$A:$A,C55,'Resumo Renda Variável'!$B:$B,D55))*F55,"")))</f>
        <v/>
      </c>
    </row>
    <row r="56" spans="1:9" x14ac:dyDescent="0.3">
      <c r="A56" s="4"/>
      <c r="B56" s="5"/>
      <c r="C56" s="5"/>
      <c r="D56" s="5"/>
      <c r="E56" s="5"/>
      <c r="F56" s="8"/>
      <c r="G56" s="6"/>
      <c r="H56" s="7" t="str">
        <f t="shared" si="1"/>
        <v/>
      </c>
      <c r="I56" s="7" t="str">
        <f>IF(B56&lt;&gt;"Venda","",IF(OR(F56="",G56="",C56="",D56=""),"",IFERROR((G56-SUMIFS('Resumo Renda Variável'!$E:$E,'Resumo Renda Variável'!$A:$A,C56,'Resumo Renda Variável'!$B:$B,D56))*F56,"")))</f>
        <v/>
      </c>
    </row>
    <row r="57" spans="1:9" x14ac:dyDescent="0.3">
      <c r="A57" s="4"/>
      <c r="B57" s="5"/>
      <c r="C57" s="5"/>
      <c r="D57" s="5"/>
      <c r="E57" s="5"/>
      <c r="F57" s="8"/>
      <c r="G57" s="6"/>
      <c r="H57" s="7" t="str">
        <f t="shared" si="1"/>
        <v/>
      </c>
      <c r="I57" s="7" t="str">
        <f>IF(B57&lt;&gt;"Venda","",IF(OR(F57="",G57="",C57="",D57=""),"",IFERROR((G57-SUMIFS('Resumo Renda Variável'!$E:$E,'Resumo Renda Variável'!$A:$A,C57,'Resumo Renda Variável'!$B:$B,D57))*F57,"")))</f>
        <v/>
      </c>
    </row>
    <row r="58" spans="1:9" x14ac:dyDescent="0.3">
      <c r="A58" s="4"/>
      <c r="B58" s="5"/>
      <c r="C58" s="5"/>
      <c r="D58" s="5"/>
      <c r="E58" s="5"/>
      <c r="F58" s="8"/>
      <c r="G58" s="6"/>
      <c r="H58" s="7" t="str">
        <f t="shared" si="1"/>
        <v/>
      </c>
      <c r="I58" s="7" t="str">
        <f>IF(B58&lt;&gt;"Venda","",IF(OR(F58="",G58="",C58="",D58=""),"",IFERROR((G58-SUMIFS('Resumo Renda Variável'!$E:$E,'Resumo Renda Variável'!$A:$A,C58,'Resumo Renda Variável'!$B:$B,D58))*F58,"")))</f>
        <v/>
      </c>
    </row>
    <row r="59" spans="1:9" x14ac:dyDescent="0.3">
      <c r="A59" s="4"/>
      <c r="B59" s="5"/>
      <c r="C59" s="5"/>
      <c r="D59" s="5"/>
      <c r="E59" s="5"/>
      <c r="F59" s="8"/>
      <c r="G59" s="6"/>
      <c r="H59" s="7" t="str">
        <f t="shared" si="1"/>
        <v/>
      </c>
      <c r="I59" s="7" t="str">
        <f>IF(B59&lt;&gt;"Venda","",IF(OR(F59="",G59="",C59="",D59=""),"",IFERROR((G59-SUMIFS('Resumo Renda Variável'!$E:$E,'Resumo Renda Variável'!$A:$A,C59,'Resumo Renda Variável'!$B:$B,D59))*F59,"")))</f>
        <v/>
      </c>
    </row>
    <row r="60" spans="1:9" x14ac:dyDescent="0.3">
      <c r="A60" s="4"/>
      <c r="B60" s="5"/>
      <c r="C60" s="5"/>
      <c r="D60" s="5"/>
      <c r="E60" s="5"/>
      <c r="F60" s="8"/>
      <c r="G60" s="6"/>
      <c r="H60" s="7" t="str">
        <f t="shared" si="1"/>
        <v/>
      </c>
      <c r="I60" s="7" t="str">
        <f>IF(B60&lt;&gt;"Venda","",IF(OR(F60="",G60="",C60="",D60=""),"",IFERROR((G60-SUMIFS('Resumo Renda Variável'!$E:$E,'Resumo Renda Variável'!$A:$A,C60,'Resumo Renda Variável'!$B:$B,D60))*F60,"")))</f>
        <v/>
      </c>
    </row>
    <row r="61" spans="1:9" x14ac:dyDescent="0.3">
      <c r="A61" s="4"/>
      <c r="B61" s="5"/>
      <c r="C61" s="5"/>
      <c r="D61" s="5"/>
      <c r="E61" s="5"/>
      <c r="F61" s="8"/>
      <c r="G61" s="6"/>
      <c r="H61" s="7" t="str">
        <f t="shared" si="1"/>
        <v/>
      </c>
      <c r="I61" s="7" t="str">
        <f>IF(B61&lt;&gt;"Venda","",IF(OR(F61="",G61="",C61="",D61=""),"",IFERROR((G61-SUMIFS('Resumo Renda Variável'!$E:$E,'Resumo Renda Variável'!$A:$A,C61,'Resumo Renda Variável'!$B:$B,D61))*F61,"")))</f>
        <v/>
      </c>
    </row>
    <row r="62" spans="1:9" x14ac:dyDescent="0.3">
      <c r="A62" s="4"/>
      <c r="B62" s="5"/>
      <c r="C62" s="5"/>
      <c r="D62" s="5"/>
      <c r="E62" s="5"/>
      <c r="F62" s="8"/>
      <c r="G62" s="6"/>
      <c r="H62" s="7" t="str">
        <f t="shared" si="1"/>
        <v/>
      </c>
      <c r="I62" s="7" t="str">
        <f>IF(B62&lt;&gt;"Venda","",IF(OR(F62="",G62="",C62="",D62=""),"",IFERROR((G62-SUMIFS('Resumo Renda Variável'!$E:$E,'Resumo Renda Variável'!$A:$A,C62,'Resumo Renda Variável'!$B:$B,D62))*F62,"")))</f>
        <v/>
      </c>
    </row>
    <row r="63" spans="1:9" x14ac:dyDescent="0.3">
      <c r="A63" s="4"/>
      <c r="B63" s="5"/>
      <c r="C63" s="5"/>
      <c r="D63" s="5"/>
      <c r="E63" s="5"/>
      <c r="F63" s="8"/>
      <c r="G63" s="6"/>
      <c r="H63" s="7" t="str">
        <f t="shared" si="1"/>
        <v/>
      </c>
      <c r="I63" s="7" t="str">
        <f>IF(B63&lt;&gt;"Venda","",IF(OR(F63="",G63="",C63="",D63=""),"",IFERROR((G63-SUMIFS('Resumo Renda Variável'!$E:$E,'Resumo Renda Variável'!$A:$A,C63,'Resumo Renda Variável'!$B:$B,D63))*F63,"")))</f>
        <v/>
      </c>
    </row>
    <row r="64" spans="1:9" x14ac:dyDescent="0.3">
      <c r="A64" s="4"/>
      <c r="B64" s="5"/>
      <c r="C64" s="5"/>
      <c r="D64" s="5"/>
      <c r="E64" s="5"/>
      <c r="F64" s="8"/>
      <c r="G64" s="6"/>
      <c r="H64" s="7" t="str">
        <f t="shared" si="1"/>
        <v/>
      </c>
      <c r="I64" s="7" t="str">
        <f>IF(B64&lt;&gt;"Venda","",IF(OR(F64="",G64="",C64="",D64=""),"",IFERROR((G64-SUMIFS('Resumo Renda Variável'!$E:$E,'Resumo Renda Variável'!$A:$A,C64,'Resumo Renda Variável'!$B:$B,D64))*F64,"")))</f>
        <v/>
      </c>
    </row>
    <row r="65" spans="1:9" x14ac:dyDescent="0.3">
      <c r="A65" s="4"/>
      <c r="B65" s="5"/>
      <c r="C65" s="5"/>
      <c r="D65" s="5"/>
      <c r="E65" s="5"/>
      <c r="F65" s="8"/>
      <c r="G65" s="6"/>
      <c r="H65" s="7" t="str">
        <f t="shared" si="1"/>
        <v/>
      </c>
      <c r="I65" s="7" t="str">
        <f>IF(B65&lt;&gt;"Venda","",IF(OR(F65="",G65="",C65="",D65=""),"",IFERROR((G65-SUMIFS('Resumo Renda Variável'!$E:$E,'Resumo Renda Variável'!$A:$A,C65,'Resumo Renda Variável'!$B:$B,D65))*F65,"")))</f>
        <v/>
      </c>
    </row>
    <row r="67" spans="1:9" ht="25.5" customHeight="1" x14ac:dyDescent="0.3">
      <c r="A67" s="32" t="s">
        <v>32</v>
      </c>
      <c r="B67" s="32"/>
      <c r="C67" s="32"/>
      <c r="D67" s="32"/>
      <c r="E67" s="32"/>
      <c r="F67" s="32"/>
      <c r="G67" s="32"/>
      <c r="H67" s="32"/>
      <c r="I67" s="32"/>
    </row>
  </sheetData>
  <mergeCells count="3">
    <mergeCell ref="A1:I1"/>
    <mergeCell ref="A3:I3"/>
    <mergeCell ref="A67:I67"/>
  </mergeCells>
  <dataValidations disablePrompts="1" count="2">
    <dataValidation type="list" allowBlank="1" sqref="B6:B65" xr:uid="{00000000-0002-0000-0200-000000000000}">
      <formula1>"Compra,Venda"</formula1>
      <formula2>0</formula2>
    </dataValidation>
    <dataValidation type="list" allowBlank="1" sqref="C6:C65" xr:uid="{00000000-0002-0000-0200-000001000000}">
      <formula1>"Ações,FIIs,ETF,Exterior,Cripto"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3968F0"/>
    <pageSetUpPr fitToPage="1"/>
  </sheetPr>
  <dimension ref="A1:F21"/>
  <sheetViews>
    <sheetView showGridLines="0" zoomScaleNormal="100" workbookViewId="0">
      <pane ySplit="5" topLeftCell="A6" activePane="bottomLeft" state="frozen"/>
      <selection pane="bottomLeft" activeCell="A6" sqref="A6:B6"/>
    </sheetView>
  </sheetViews>
  <sheetFormatPr defaultColWidth="8.6640625" defaultRowHeight="14.4" x14ac:dyDescent="0.3"/>
  <cols>
    <col min="1" max="1" width="22" customWidth="1"/>
    <col min="2" max="2" width="18" customWidth="1"/>
    <col min="3" max="6" width="15" customWidth="1"/>
  </cols>
  <sheetData>
    <row r="1" spans="1:6" ht="27.75" customHeight="1" x14ac:dyDescent="0.3">
      <c r="A1" s="33" t="s">
        <v>33</v>
      </c>
      <c r="B1" s="33"/>
      <c r="C1" s="33"/>
      <c r="D1" s="33"/>
      <c r="E1" s="33"/>
      <c r="F1" s="33"/>
    </row>
    <row r="3" spans="1:6" ht="30" customHeight="1" x14ac:dyDescent="0.3">
      <c r="A3" s="31" t="s">
        <v>34</v>
      </c>
      <c r="B3" s="31"/>
      <c r="C3" s="31"/>
      <c r="D3" s="31"/>
      <c r="E3" s="31"/>
      <c r="F3" s="31"/>
    </row>
    <row r="5" spans="1:6" ht="30" customHeight="1" x14ac:dyDescent="0.3">
      <c r="A5" s="26" t="s">
        <v>13</v>
      </c>
      <c r="B5" s="26" t="s">
        <v>23</v>
      </c>
      <c r="C5" s="2" t="s">
        <v>35</v>
      </c>
      <c r="D5" s="26" t="s">
        <v>36</v>
      </c>
      <c r="E5" s="2" t="s">
        <v>37</v>
      </c>
      <c r="F5" s="2" t="s">
        <v>38</v>
      </c>
    </row>
    <row r="6" spans="1:6" x14ac:dyDescent="0.3">
      <c r="A6" s="39" t="s">
        <v>17</v>
      </c>
      <c r="B6" s="39" t="s">
        <v>39</v>
      </c>
      <c r="C6" s="9">
        <f>SUMIF('Lançamento Renda Fixa'!$C:$C,A6,'Lançamento Renda Fixa'!$E:$E)</f>
        <v>5000</v>
      </c>
      <c r="D6" s="38">
        <v>5000</v>
      </c>
      <c r="E6" s="9">
        <f t="shared" ref="E6:E20" si="0">IF(OR(A6="",D6=""),"",D6-C6)</f>
        <v>0</v>
      </c>
      <c r="F6" s="10">
        <f t="shared" ref="F6:F20" si="1">IF(OR(C6="",C6=0),"",IFERROR(E6/C6,""))</f>
        <v>0</v>
      </c>
    </row>
    <row r="7" spans="1:6" x14ac:dyDescent="0.3">
      <c r="A7" s="11"/>
      <c r="B7" s="11"/>
      <c r="C7" s="12">
        <f>SUMIF('Lançamento Renda Fixa'!$C:$C,A7,'Lançamento Renda Fixa'!$E:$E)</f>
        <v>0</v>
      </c>
      <c r="D7" s="13"/>
      <c r="E7" s="12" t="str">
        <f t="shared" si="0"/>
        <v/>
      </c>
      <c r="F7" s="14" t="str">
        <f t="shared" si="1"/>
        <v/>
      </c>
    </row>
    <row r="8" spans="1:6" x14ac:dyDescent="0.3">
      <c r="A8" s="11"/>
      <c r="B8" s="11"/>
      <c r="C8" s="12">
        <f>SUMIF('Lançamento Renda Fixa'!$C:$C,A8,'Lançamento Renda Fixa'!$E:$E)</f>
        <v>0</v>
      </c>
      <c r="D8" s="13"/>
      <c r="E8" s="12" t="str">
        <f t="shared" si="0"/>
        <v/>
      </c>
      <c r="F8" s="14" t="str">
        <f t="shared" si="1"/>
        <v/>
      </c>
    </row>
    <row r="9" spans="1:6" x14ac:dyDescent="0.3">
      <c r="A9" s="11"/>
      <c r="B9" s="11"/>
      <c r="C9" s="12">
        <f>SUMIF('Lançamento Renda Fixa'!$C:$C,A9,'Lançamento Renda Fixa'!$E:$E)</f>
        <v>0</v>
      </c>
      <c r="D9" s="13"/>
      <c r="E9" s="12" t="str">
        <f t="shared" si="0"/>
        <v/>
      </c>
      <c r="F9" s="14" t="str">
        <f t="shared" si="1"/>
        <v/>
      </c>
    </row>
    <row r="10" spans="1:6" x14ac:dyDescent="0.3">
      <c r="A10" s="11"/>
      <c r="B10" s="11"/>
      <c r="C10" s="12">
        <f>SUMIF('Lançamento Renda Fixa'!$C:$C,A10,'Lançamento Renda Fixa'!$E:$E)</f>
        <v>0</v>
      </c>
      <c r="D10" s="13"/>
      <c r="E10" s="12" t="str">
        <f t="shared" si="0"/>
        <v/>
      </c>
      <c r="F10" s="14" t="str">
        <f t="shared" si="1"/>
        <v/>
      </c>
    </row>
    <row r="11" spans="1:6" x14ac:dyDescent="0.3">
      <c r="A11" s="11"/>
      <c r="B11" s="11"/>
      <c r="C11" s="12">
        <f>SUMIF('Lançamento Renda Fixa'!$C:$C,A11,'Lançamento Renda Fixa'!$E:$E)</f>
        <v>0</v>
      </c>
      <c r="D11" s="13"/>
      <c r="E11" s="12" t="str">
        <f t="shared" si="0"/>
        <v/>
      </c>
      <c r="F11" s="14" t="str">
        <f t="shared" si="1"/>
        <v/>
      </c>
    </row>
    <row r="12" spans="1:6" x14ac:dyDescent="0.3">
      <c r="A12" s="11"/>
      <c r="B12" s="11"/>
      <c r="C12" s="12">
        <f>SUMIF('Lançamento Renda Fixa'!$C:$C,A12,'Lançamento Renda Fixa'!$E:$E)</f>
        <v>0</v>
      </c>
      <c r="D12" s="13"/>
      <c r="E12" s="12" t="str">
        <f t="shared" si="0"/>
        <v/>
      </c>
      <c r="F12" s="14" t="str">
        <f t="shared" si="1"/>
        <v/>
      </c>
    </row>
    <row r="13" spans="1:6" x14ac:dyDescent="0.3">
      <c r="A13" s="11"/>
      <c r="B13" s="11"/>
      <c r="C13" s="12">
        <f>SUMIF('Lançamento Renda Fixa'!$C:$C,A13,'Lançamento Renda Fixa'!$E:$E)</f>
        <v>0</v>
      </c>
      <c r="D13" s="13"/>
      <c r="E13" s="12" t="str">
        <f t="shared" si="0"/>
        <v/>
      </c>
      <c r="F13" s="14" t="str">
        <f t="shared" si="1"/>
        <v/>
      </c>
    </row>
    <row r="14" spans="1:6" x14ac:dyDescent="0.3">
      <c r="A14" s="11"/>
      <c r="B14" s="11"/>
      <c r="C14" s="12">
        <f>SUMIF('Lançamento Renda Fixa'!$C:$C,A14,'Lançamento Renda Fixa'!$E:$E)</f>
        <v>0</v>
      </c>
      <c r="D14" s="13"/>
      <c r="E14" s="12" t="str">
        <f t="shared" si="0"/>
        <v/>
      </c>
      <c r="F14" s="14" t="str">
        <f t="shared" si="1"/>
        <v/>
      </c>
    </row>
    <row r="15" spans="1:6" x14ac:dyDescent="0.3">
      <c r="A15" s="11"/>
      <c r="B15" s="11"/>
      <c r="C15" s="12">
        <f>SUMIF('Lançamento Renda Fixa'!$C:$C,A15,'Lançamento Renda Fixa'!$E:$E)</f>
        <v>0</v>
      </c>
      <c r="D15" s="13"/>
      <c r="E15" s="12" t="str">
        <f t="shared" si="0"/>
        <v/>
      </c>
      <c r="F15" s="14" t="str">
        <f t="shared" si="1"/>
        <v/>
      </c>
    </row>
    <row r="16" spans="1:6" x14ac:dyDescent="0.3">
      <c r="A16" s="11"/>
      <c r="B16" s="11"/>
      <c r="C16" s="12">
        <f>SUMIF('Lançamento Renda Fixa'!$C:$C,A16,'Lançamento Renda Fixa'!$E:$E)</f>
        <v>0</v>
      </c>
      <c r="D16" s="13"/>
      <c r="E16" s="12" t="str">
        <f t="shared" si="0"/>
        <v/>
      </c>
      <c r="F16" s="14" t="str">
        <f t="shared" si="1"/>
        <v/>
      </c>
    </row>
    <row r="17" spans="1:6" x14ac:dyDescent="0.3">
      <c r="A17" s="11"/>
      <c r="B17" s="11"/>
      <c r="C17" s="12">
        <f>SUMIF('Lançamento Renda Fixa'!$C:$C,A17,'Lançamento Renda Fixa'!$E:$E)</f>
        <v>0</v>
      </c>
      <c r="D17" s="13"/>
      <c r="E17" s="12" t="str">
        <f t="shared" si="0"/>
        <v/>
      </c>
      <c r="F17" s="14" t="str">
        <f t="shared" si="1"/>
        <v/>
      </c>
    </row>
    <row r="18" spans="1:6" x14ac:dyDescent="0.3">
      <c r="A18" s="11"/>
      <c r="B18" s="11"/>
      <c r="C18" s="12">
        <f>SUMIF('Lançamento Renda Fixa'!$C:$C,A18,'Lançamento Renda Fixa'!$E:$E)</f>
        <v>0</v>
      </c>
      <c r="D18" s="13"/>
      <c r="E18" s="12" t="str">
        <f t="shared" si="0"/>
        <v/>
      </c>
      <c r="F18" s="14" t="str">
        <f t="shared" si="1"/>
        <v/>
      </c>
    </row>
    <row r="19" spans="1:6" x14ac:dyDescent="0.3">
      <c r="A19" s="11"/>
      <c r="B19" s="11"/>
      <c r="C19" s="12">
        <f>SUMIF('Lançamento Renda Fixa'!$C:$C,A19,'Lançamento Renda Fixa'!$E:$E)</f>
        <v>0</v>
      </c>
      <c r="D19" s="13"/>
      <c r="E19" s="12" t="str">
        <f t="shared" si="0"/>
        <v/>
      </c>
      <c r="F19" s="14" t="str">
        <f t="shared" si="1"/>
        <v/>
      </c>
    </row>
    <row r="20" spans="1:6" x14ac:dyDescent="0.3">
      <c r="A20" s="11"/>
      <c r="B20" s="11"/>
      <c r="C20" s="12">
        <f>SUMIF('Lançamento Renda Fixa'!$C:$C,A20,'Lançamento Renda Fixa'!$E:$E)</f>
        <v>0</v>
      </c>
      <c r="D20" s="13"/>
      <c r="E20" s="12" t="str">
        <f t="shared" si="0"/>
        <v/>
      </c>
      <c r="F20" s="14" t="str">
        <f t="shared" si="1"/>
        <v/>
      </c>
    </row>
    <row r="21" spans="1:6" ht="21.75" customHeight="1" x14ac:dyDescent="0.3">
      <c r="A21" s="15"/>
      <c r="B21" s="15" t="s">
        <v>40</v>
      </c>
      <c r="C21" s="16">
        <f>SUM(C6:C20)</f>
        <v>5000</v>
      </c>
      <c r="D21" s="16">
        <f>SUM(D6:D20)</f>
        <v>5000</v>
      </c>
      <c r="E21" s="16">
        <f>D21-C21</f>
        <v>0</v>
      </c>
      <c r="F21" s="17">
        <f>IFERROR(E21/C21,"")</f>
        <v>0</v>
      </c>
    </row>
  </sheetData>
  <mergeCells count="2">
    <mergeCell ref="A1:F1"/>
    <mergeCell ref="A3:F3"/>
  </mergeCells>
  <conditionalFormatting sqref="E6:F21">
    <cfRule type="cellIs" dxfId="3" priority="2" operator="greaterThan">
      <formula>0</formula>
    </cfRule>
    <cfRule type="cellIs" dxfId="2" priority="3" operator="lessThan">
      <formula>0</formula>
    </cfRule>
  </conditionalFormatting>
  <pageMargins left="0.75" right="0.75" top="1" bottom="1" header="0.511811023622047" footer="0.511811023622047"/>
  <pageSetup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3968F0"/>
    <pageSetUpPr fitToPage="1"/>
  </sheetPr>
  <dimension ref="A1:J37"/>
  <sheetViews>
    <sheetView showGridLines="0" zoomScaleNormal="100" workbookViewId="0">
      <pane ySplit="6" topLeftCell="A7" activePane="bottomLeft" state="frozen"/>
      <selection pane="bottomLeft" activeCell="G7" sqref="G7"/>
    </sheetView>
  </sheetViews>
  <sheetFormatPr defaultColWidth="8.6640625" defaultRowHeight="14.4" x14ac:dyDescent="0.3"/>
  <cols>
    <col min="1" max="1" width="11" customWidth="1"/>
    <col min="2" max="2" width="13" customWidth="1"/>
    <col min="3" max="3" width="16" customWidth="1"/>
    <col min="4" max="4" width="13" customWidth="1"/>
    <col min="5" max="5" width="14" customWidth="1"/>
    <col min="6" max="6" width="16" customWidth="1"/>
    <col min="7" max="7" width="14" customWidth="1"/>
    <col min="8" max="10" width="15" customWidth="1"/>
  </cols>
  <sheetData>
    <row r="1" spans="1:10" ht="27.75" customHeight="1" x14ac:dyDescent="0.3">
      <c r="A1" s="33" t="s">
        <v>41</v>
      </c>
      <c r="B1" s="33"/>
      <c r="C1" s="33"/>
      <c r="D1" s="33"/>
      <c r="E1" s="33"/>
      <c r="F1" s="33"/>
      <c r="G1" s="33"/>
      <c r="H1" s="33"/>
      <c r="I1" s="33"/>
      <c r="J1" s="33"/>
    </row>
    <row r="3" spans="1:10" ht="25.5" customHeight="1" x14ac:dyDescent="0.3">
      <c r="A3" s="31" t="s">
        <v>42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ht="25.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6" spans="1:10" ht="30" customHeight="1" x14ac:dyDescent="0.3">
      <c r="A6" s="26" t="s">
        <v>21</v>
      </c>
      <c r="B6" s="26" t="s">
        <v>22</v>
      </c>
      <c r="C6" s="26" t="s">
        <v>23</v>
      </c>
      <c r="D6" s="2" t="s">
        <v>43</v>
      </c>
      <c r="E6" s="2" t="s">
        <v>44</v>
      </c>
      <c r="F6" s="2" t="s">
        <v>45</v>
      </c>
      <c r="G6" s="26" t="s">
        <v>46</v>
      </c>
      <c r="H6" s="2" t="s">
        <v>36</v>
      </c>
      <c r="I6" s="2" t="s">
        <v>37</v>
      </c>
      <c r="J6" s="2" t="s">
        <v>38</v>
      </c>
    </row>
    <row r="7" spans="1:10" x14ac:dyDescent="0.3">
      <c r="A7" s="40" t="s">
        <v>29</v>
      </c>
      <c r="B7" s="40" t="s">
        <v>30</v>
      </c>
      <c r="C7" s="40" t="s">
        <v>31</v>
      </c>
      <c r="D7" s="18">
        <f>IF(B7="","",SUMIFS('Lançamento Renda Variável'!$F:$F,'Lançamento Renda Variável'!$C:$C,A7,'Lançamento Renda Variável'!$D:$D,B7,'Lançamento Renda Variável'!$B:$B,"Compra")-SUMIFS('Lançamento Renda Variável'!$F:$F,'Lançamento Renda Variável'!$C:$C,A7,'Lançamento Renda Variável'!$D:$D,B7,'Lançamento Renda Variável'!$B:$B,"Venda"))</f>
        <v>200</v>
      </c>
      <c r="E7" s="12">
        <f>IF(B7="","",IFERROR(SUMIFS('Lançamento Renda Variável'!$H:$H,'Lançamento Renda Variável'!$C:$C,A7,'Lançamento Renda Variável'!$D:$D,B7,'Lançamento Renda Variável'!$B:$B,"Compra")/SUMIFS('Lançamento Renda Variável'!$F:$F,'Lançamento Renda Variável'!$C:$C,A7,'Lançamento Renda Variável'!$D:$D,B7,'Lançamento Renda Variável'!$B:$B,"Compra"),""))</f>
        <v>9.5</v>
      </c>
      <c r="F7" s="12">
        <f t="shared" ref="F7:F36" si="0">IF(OR(D7="",E7=""),"",D7*E7)</f>
        <v>1900</v>
      </c>
      <c r="G7" s="41">
        <v>18</v>
      </c>
      <c r="H7" s="12">
        <f t="shared" ref="H7:H36" si="1">IF(F7="","",IF(G7="",F7,D7*G7))</f>
        <v>3600</v>
      </c>
      <c r="I7" s="12">
        <f t="shared" ref="I7:I36" si="2">IF(F7="","",H7-F7)</f>
        <v>1700</v>
      </c>
      <c r="J7" s="14">
        <f t="shared" ref="J7:J36" si="3">IF(OR(F7="",F7=0),"",IFERROR(I7/F7,""))</f>
        <v>0.89473684210526316</v>
      </c>
    </row>
    <row r="8" spans="1:10" x14ac:dyDescent="0.3">
      <c r="A8" s="11"/>
      <c r="B8" s="11"/>
      <c r="C8" s="11"/>
      <c r="D8" s="18" t="str">
        <f>IF(B8="","",SUMIFS('Lançamento Renda Variável'!$F:$F,'Lançamento Renda Variável'!$C:$C,A8,'Lançamento Renda Variável'!$D:$D,B8,'Lançamento Renda Variável'!$B:$B,"Compra")-SUMIFS('Lançamento Renda Variável'!$F:$F,'Lançamento Renda Variável'!$C:$C,A8,'Lançamento Renda Variável'!$D:$D,B8,'Lançamento Renda Variável'!$B:$B,"Venda"))</f>
        <v/>
      </c>
      <c r="E8" s="12" t="str">
        <f>IF(B8="","",IFERROR(SUMIFS('Lançamento Renda Variável'!$H:$H,'Lançamento Renda Variável'!$C:$C,A8,'Lançamento Renda Variável'!$D:$D,B8,'Lançamento Renda Variável'!$B:$B,"Compra")/SUMIFS('Lançamento Renda Variável'!$F:$F,'Lançamento Renda Variável'!$C:$C,A8,'Lançamento Renda Variável'!$D:$D,B8,'Lançamento Renda Variável'!$B:$B,"Compra"),""))</f>
        <v/>
      </c>
      <c r="F8" s="12" t="str">
        <f t="shared" si="0"/>
        <v/>
      </c>
      <c r="G8" s="13"/>
      <c r="H8" s="12" t="str">
        <f t="shared" si="1"/>
        <v/>
      </c>
      <c r="I8" s="12" t="str">
        <f t="shared" si="2"/>
        <v/>
      </c>
      <c r="J8" s="14" t="str">
        <f t="shared" si="3"/>
        <v/>
      </c>
    </row>
    <row r="9" spans="1:10" x14ac:dyDescent="0.3">
      <c r="A9" s="11"/>
      <c r="B9" s="11"/>
      <c r="C9" s="11"/>
      <c r="D9" s="18" t="str">
        <f>IF(B9="","",SUMIFS('Lançamento Renda Variável'!$F:$F,'Lançamento Renda Variável'!$C:$C,A9,'Lançamento Renda Variável'!$D:$D,B9,'Lançamento Renda Variável'!$B:$B,"Compra")-SUMIFS('Lançamento Renda Variável'!$F:$F,'Lançamento Renda Variável'!$C:$C,A9,'Lançamento Renda Variável'!$D:$D,B9,'Lançamento Renda Variável'!$B:$B,"Venda"))</f>
        <v/>
      </c>
      <c r="E9" s="12" t="str">
        <f>IF(B9="","",IFERROR(SUMIFS('Lançamento Renda Variável'!$H:$H,'Lançamento Renda Variável'!$C:$C,A9,'Lançamento Renda Variável'!$D:$D,B9,'Lançamento Renda Variável'!$B:$B,"Compra")/SUMIFS('Lançamento Renda Variável'!$F:$F,'Lançamento Renda Variável'!$C:$C,A9,'Lançamento Renda Variável'!$D:$D,B9,'Lançamento Renda Variável'!$B:$B,"Compra"),""))</f>
        <v/>
      </c>
      <c r="F9" s="12" t="str">
        <f t="shared" si="0"/>
        <v/>
      </c>
      <c r="G9" s="13"/>
      <c r="H9" s="12" t="str">
        <f t="shared" si="1"/>
        <v/>
      </c>
      <c r="I9" s="12" t="str">
        <f t="shared" si="2"/>
        <v/>
      </c>
      <c r="J9" s="14" t="str">
        <f t="shared" si="3"/>
        <v/>
      </c>
    </row>
    <row r="10" spans="1:10" x14ac:dyDescent="0.3">
      <c r="A10" s="11"/>
      <c r="B10" s="11"/>
      <c r="C10" s="11"/>
      <c r="D10" s="18" t="str">
        <f>IF(B10="","",SUMIFS('Lançamento Renda Variável'!$F:$F,'Lançamento Renda Variável'!$C:$C,A10,'Lançamento Renda Variável'!$D:$D,B10,'Lançamento Renda Variável'!$B:$B,"Compra")-SUMIFS('Lançamento Renda Variável'!$F:$F,'Lançamento Renda Variável'!$C:$C,A10,'Lançamento Renda Variável'!$D:$D,B10,'Lançamento Renda Variável'!$B:$B,"Venda"))</f>
        <v/>
      </c>
      <c r="E10" s="12" t="str">
        <f>IF(B10="","",IFERROR(SUMIFS('Lançamento Renda Variável'!$H:$H,'Lançamento Renda Variável'!$C:$C,A10,'Lançamento Renda Variável'!$D:$D,B10,'Lançamento Renda Variável'!$B:$B,"Compra")/SUMIFS('Lançamento Renda Variável'!$F:$F,'Lançamento Renda Variável'!$C:$C,A10,'Lançamento Renda Variável'!$D:$D,B10,'Lançamento Renda Variável'!$B:$B,"Compra"),""))</f>
        <v/>
      </c>
      <c r="F10" s="12" t="str">
        <f t="shared" si="0"/>
        <v/>
      </c>
      <c r="G10" s="13"/>
      <c r="H10" s="12" t="str">
        <f t="shared" si="1"/>
        <v/>
      </c>
      <c r="I10" s="12" t="str">
        <f t="shared" si="2"/>
        <v/>
      </c>
      <c r="J10" s="14" t="str">
        <f t="shared" si="3"/>
        <v/>
      </c>
    </row>
    <row r="11" spans="1:10" x14ac:dyDescent="0.3">
      <c r="A11" s="11"/>
      <c r="B11" s="11"/>
      <c r="C11" s="11"/>
      <c r="D11" s="18" t="str">
        <f>IF(B11="","",SUMIFS('Lançamento Renda Variável'!$F:$F,'Lançamento Renda Variável'!$C:$C,A11,'Lançamento Renda Variável'!$D:$D,B11,'Lançamento Renda Variável'!$B:$B,"Compra")-SUMIFS('Lançamento Renda Variável'!$F:$F,'Lançamento Renda Variável'!$C:$C,A11,'Lançamento Renda Variável'!$D:$D,B11,'Lançamento Renda Variável'!$B:$B,"Venda"))</f>
        <v/>
      </c>
      <c r="E11" s="12" t="str">
        <f>IF(B11="","",IFERROR(SUMIFS('Lançamento Renda Variável'!$H:$H,'Lançamento Renda Variável'!$C:$C,A11,'Lançamento Renda Variável'!$D:$D,B11,'Lançamento Renda Variável'!$B:$B,"Compra")/SUMIFS('Lançamento Renda Variável'!$F:$F,'Lançamento Renda Variável'!$C:$C,A11,'Lançamento Renda Variável'!$D:$D,B11,'Lançamento Renda Variável'!$B:$B,"Compra"),""))</f>
        <v/>
      </c>
      <c r="F11" s="12" t="str">
        <f t="shared" si="0"/>
        <v/>
      </c>
      <c r="G11" s="13"/>
      <c r="H11" s="12" t="str">
        <f t="shared" si="1"/>
        <v/>
      </c>
      <c r="I11" s="12" t="str">
        <f t="shared" si="2"/>
        <v/>
      </c>
      <c r="J11" s="14" t="str">
        <f t="shared" si="3"/>
        <v/>
      </c>
    </row>
    <row r="12" spans="1:10" x14ac:dyDescent="0.3">
      <c r="A12" s="11"/>
      <c r="B12" s="11"/>
      <c r="C12" s="11"/>
      <c r="D12" s="18" t="str">
        <f>IF(B12="","",SUMIFS('Lançamento Renda Variável'!$F:$F,'Lançamento Renda Variável'!$C:$C,A12,'Lançamento Renda Variável'!$D:$D,B12,'Lançamento Renda Variável'!$B:$B,"Compra")-SUMIFS('Lançamento Renda Variável'!$F:$F,'Lançamento Renda Variável'!$C:$C,A12,'Lançamento Renda Variável'!$D:$D,B12,'Lançamento Renda Variável'!$B:$B,"Venda"))</f>
        <v/>
      </c>
      <c r="E12" s="12" t="str">
        <f>IF(B12="","",IFERROR(SUMIFS('Lançamento Renda Variável'!$H:$H,'Lançamento Renda Variável'!$C:$C,A12,'Lançamento Renda Variável'!$D:$D,B12,'Lançamento Renda Variável'!$B:$B,"Compra")/SUMIFS('Lançamento Renda Variável'!$F:$F,'Lançamento Renda Variável'!$C:$C,A12,'Lançamento Renda Variável'!$D:$D,B12,'Lançamento Renda Variável'!$B:$B,"Compra"),""))</f>
        <v/>
      </c>
      <c r="F12" s="12" t="str">
        <f t="shared" si="0"/>
        <v/>
      </c>
      <c r="G12" s="13"/>
      <c r="H12" s="12" t="str">
        <f t="shared" si="1"/>
        <v/>
      </c>
      <c r="I12" s="12" t="str">
        <f t="shared" si="2"/>
        <v/>
      </c>
      <c r="J12" s="14" t="str">
        <f t="shared" si="3"/>
        <v/>
      </c>
    </row>
    <row r="13" spans="1:10" x14ac:dyDescent="0.3">
      <c r="A13" s="11"/>
      <c r="B13" s="11"/>
      <c r="C13" s="11"/>
      <c r="D13" s="18" t="str">
        <f>IF(B13="","",SUMIFS('Lançamento Renda Variável'!$F:$F,'Lançamento Renda Variável'!$C:$C,A13,'Lançamento Renda Variável'!$D:$D,B13,'Lançamento Renda Variável'!$B:$B,"Compra")-SUMIFS('Lançamento Renda Variável'!$F:$F,'Lançamento Renda Variável'!$C:$C,A13,'Lançamento Renda Variável'!$D:$D,B13,'Lançamento Renda Variável'!$B:$B,"Venda"))</f>
        <v/>
      </c>
      <c r="E13" s="12" t="str">
        <f>IF(B13="","",IFERROR(SUMIFS('Lançamento Renda Variável'!$H:$H,'Lançamento Renda Variável'!$C:$C,A13,'Lançamento Renda Variável'!$D:$D,B13,'Lançamento Renda Variável'!$B:$B,"Compra")/SUMIFS('Lançamento Renda Variável'!$F:$F,'Lançamento Renda Variável'!$C:$C,A13,'Lançamento Renda Variável'!$D:$D,B13,'Lançamento Renda Variável'!$B:$B,"Compra"),""))</f>
        <v/>
      </c>
      <c r="F13" s="12" t="str">
        <f t="shared" si="0"/>
        <v/>
      </c>
      <c r="G13" s="13"/>
      <c r="H13" s="12" t="str">
        <f t="shared" si="1"/>
        <v/>
      </c>
      <c r="I13" s="12" t="str">
        <f t="shared" si="2"/>
        <v/>
      </c>
      <c r="J13" s="14" t="str">
        <f t="shared" si="3"/>
        <v/>
      </c>
    </row>
    <row r="14" spans="1:10" x14ac:dyDescent="0.3">
      <c r="A14" s="11"/>
      <c r="B14" s="11"/>
      <c r="C14" s="11"/>
      <c r="D14" s="18" t="str">
        <f>IF(B14="","",SUMIFS('Lançamento Renda Variável'!$F:$F,'Lançamento Renda Variável'!$C:$C,A14,'Lançamento Renda Variável'!$D:$D,B14,'Lançamento Renda Variável'!$B:$B,"Compra")-SUMIFS('Lançamento Renda Variável'!$F:$F,'Lançamento Renda Variável'!$C:$C,A14,'Lançamento Renda Variável'!$D:$D,B14,'Lançamento Renda Variável'!$B:$B,"Venda"))</f>
        <v/>
      </c>
      <c r="E14" s="12" t="str">
        <f>IF(B14="","",IFERROR(SUMIFS('Lançamento Renda Variável'!$H:$H,'Lançamento Renda Variável'!$C:$C,A14,'Lançamento Renda Variável'!$D:$D,B14,'Lançamento Renda Variável'!$B:$B,"Compra")/SUMIFS('Lançamento Renda Variável'!$F:$F,'Lançamento Renda Variável'!$C:$C,A14,'Lançamento Renda Variável'!$D:$D,B14,'Lançamento Renda Variável'!$B:$B,"Compra"),""))</f>
        <v/>
      </c>
      <c r="F14" s="12" t="str">
        <f t="shared" si="0"/>
        <v/>
      </c>
      <c r="G14" s="13"/>
      <c r="H14" s="12" t="str">
        <f t="shared" si="1"/>
        <v/>
      </c>
      <c r="I14" s="12" t="str">
        <f t="shared" si="2"/>
        <v/>
      </c>
      <c r="J14" s="14" t="str">
        <f t="shared" si="3"/>
        <v/>
      </c>
    </row>
    <row r="15" spans="1:10" x14ac:dyDescent="0.3">
      <c r="A15" s="11"/>
      <c r="B15" s="11"/>
      <c r="C15" s="11"/>
      <c r="D15" s="18" t="str">
        <f>IF(B15="","",SUMIFS('Lançamento Renda Variável'!$F:$F,'Lançamento Renda Variável'!$C:$C,A15,'Lançamento Renda Variável'!$D:$D,B15,'Lançamento Renda Variável'!$B:$B,"Compra")-SUMIFS('Lançamento Renda Variável'!$F:$F,'Lançamento Renda Variável'!$C:$C,A15,'Lançamento Renda Variável'!$D:$D,B15,'Lançamento Renda Variável'!$B:$B,"Venda"))</f>
        <v/>
      </c>
      <c r="E15" s="12" t="str">
        <f>IF(B15="","",IFERROR(SUMIFS('Lançamento Renda Variável'!$H:$H,'Lançamento Renda Variável'!$C:$C,A15,'Lançamento Renda Variável'!$D:$D,B15,'Lançamento Renda Variável'!$B:$B,"Compra")/SUMIFS('Lançamento Renda Variável'!$F:$F,'Lançamento Renda Variável'!$C:$C,A15,'Lançamento Renda Variável'!$D:$D,B15,'Lançamento Renda Variável'!$B:$B,"Compra"),""))</f>
        <v/>
      </c>
      <c r="F15" s="12" t="str">
        <f t="shared" si="0"/>
        <v/>
      </c>
      <c r="G15" s="13"/>
      <c r="H15" s="12" t="str">
        <f t="shared" si="1"/>
        <v/>
      </c>
      <c r="I15" s="12" t="str">
        <f t="shared" si="2"/>
        <v/>
      </c>
      <c r="J15" s="14" t="str">
        <f t="shared" si="3"/>
        <v/>
      </c>
    </row>
    <row r="16" spans="1:10" x14ac:dyDescent="0.3">
      <c r="A16" s="11"/>
      <c r="B16" s="11"/>
      <c r="C16" s="11"/>
      <c r="D16" s="18" t="str">
        <f>IF(B16="","",SUMIFS('Lançamento Renda Variável'!$F:$F,'Lançamento Renda Variável'!$C:$C,A16,'Lançamento Renda Variável'!$D:$D,B16,'Lançamento Renda Variável'!$B:$B,"Compra")-SUMIFS('Lançamento Renda Variável'!$F:$F,'Lançamento Renda Variável'!$C:$C,A16,'Lançamento Renda Variável'!$D:$D,B16,'Lançamento Renda Variável'!$B:$B,"Venda"))</f>
        <v/>
      </c>
      <c r="E16" s="12" t="str">
        <f>IF(B16="","",IFERROR(SUMIFS('Lançamento Renda Variável'!$H:$H,'Lançamento Renda Variável'!$C:$C,A16,'Lançamento Renda Variável'!$D:$D,B16,'Lançamento Renda Variável'!$B:$B,"Compra")/SUMIFS('Lançamento Renda Variável'!$F:$F,'Lançamento Renda Variável'!$C:$C,A16,'Lançamento Renda Variável'!$D:$D,B16,'Lançamento Renda Variável'!$B:$B,"Compra"),""))</f>
        <v/>
      </c>
      <c r="F16" s="12" t="str">
        <f t="shared" si="0"/>
        <v/>
      </c>
      <c r="G16" s="13"/>
      <c r="H16" s="12" t="str">
        <f t="shared" si="1"/>
        <v/>
      </c>
      <c r="I16" s="12" t="str">
        <f t="shared" si="2"/>
        <v/>
      </c>
      <c r="J16" s="14" t="str">
        <f t="shared" si="3"/>
        <v/>
      </c>
    </row>
    <row r="17" spans="1:10" x14ac:dyDescent="0.3">
      <c r="A17" s="11"/>
      <c r="B17" s="11"/>
      <c r="C17" s="11"/>
      <c r="D17" s="18" t="str">
        <f>IF(B17="","",SUMIFS('Lançamento Renda Variável'!$F:$F,'Lançamento Renda Variável'!$C:$C,A17,'Lançamento Renda Variável'!$D:$D,B17,'Lançamento Renda Variável'!$B:$B,"Compra")-SUMIFS('Lançamento Renda Variável'!$F:$F,'Lançamento Renda Variável'!$C:$C,A17,'Lançamento Renda Variável'!$D:$D,B17,'Lançamento Renda Variável'!$B:$B,"Venda"))</f>
        <v/>
      </c>
      <c r="E17" s="12" t="str">
        <f>IF(B17="","",IFERROR(SUMIFS('Lançamento Renda Variável'!$H:$H,'Lançamento Renda Variável'!$C:$C,A17,'Lançamento Renda Variável'!$D:$D,B17,'Lançamento Renda Variável'!$B:$B,"Compra")/SUMIFS('Lançamento Renda Variável'!$F:$F,'Lançamento Renda Variável'!$C:$C,A17,'Lançamento Renda Variável'!$D:$D,B17,'Lançamento Renda Variável'!$B:$B,"Compra"),""))</f>
        <v/>
      </c>
      <c r="F17" s="12" t="str">
        <f t="shared" si="0"/>
        <v/>
      </c>
      <c r="G17" s="13"/>
      <c r="H17" s="12" t="str">
        <f t="shared" si="1"/>
        <v/>
      </c>
      <c r="I17" s="12" t="str">
        <f t="shared" si="2"/>
        <v/>
      </c>
      <c r="J17" s="14" t="str">
        <f t="shared" si="3"/>
        <v/>
      </c>
    </row>
    <row r="18" spans="1:10" x14ac:dyDescent="0.3">
      <c r="A18" s="11"/>
      <c r="B18" s="11"/>
      <c r="C18" s="11"/>
      <c r="D18" s="18" t="str">
        <f>IF(B18="","",SUMIFS('Lançamento Renda Variável'!$F:$F,'Lançamento Renda Variável'!$C:$C,A18,'Lançamento Renda Variável'!$D:$D,B18,'Lançamento Renda Variável'!$B:$B,"Compra")-SUMIFS('Lançamento Renda Variável'!$F:$F,'Lançamento Renda Variável'!$C:$C,A18,'Lançamento Renda Variável'!$D:$D,B18,'Lançamento Renda Variável'!$B:$B,"Venda"))</f>
        <v/>
      </c>
      <c r="E18" s="12" t="str">
        <f>IF(B18="","",IFERROR(SUMIFS('Lançamento Renda Variável'!$H:$H,'Lançamento Renda Variável'!$C:$C,A18,'Lançamento Renda Variável'!$D:$D,B18,'Lançamento Renda Variável'!$B:$B,"Compra")/SUMIFS('Lançamento Renda Variável'!$F:$F,'Lançamento Renda Variável'!$C:$C,A18,'Lançamento Renda Variável'!$D:$D,B18,'Lançamento Renda Variável'!$B:$B,"Compra"),""))</f>
        <v/>
      </c>
      <c r="F18" s="12" t="str">
        <f t="shared" si="0"/>
        <v/>
      </c>
      <c r="G18" s="13"/>
      <c r="H18" s="12" t="str">
        <f t="shared" si="1"/>
        <v/>
      </c>
      <c r="I18" s="12" t="str">
        <f t="shared" si="2"/>
        <v/>
      </c>
      <c r="J18" s="14" t="str">
        <f t="shared" si="3"/>
        <v/>
      </c>
    </row>
    <row r="19" spans="1:10" x14ac:dyDescent="0.3">
      <c r="A19" s="11"/>
      <c r="B19" s="11"/>
      <c r="C19" s="11"/>
      <c r="D19" s="18" t="str">
        <f>IF(B19="","",SUMIFS('Lançamento Renda Variável'!$F:$F,'Lançamento Renda Variável'!$C:$C,A19,'Lançamento Renda Variável'!$D:$D,B19,'Lançamento Renda Variável'!$B:$B,"Compra")-SUMIFS('Lançamento Renda Variável'!$F:$F,'Lançamento Renda Variável'!$C:$C,A19,'Lançamento Renda Variável'!$D:$D,B19,'Lançamento Renda Variável'!$B:$B,"Venda"))</f>
        <v/>
      </c>
      <c r="E19" s="12" t="str">
        <f>IF(B19="","",IFERROR(SUMIFS('Lançamento Renda Variável'!$H:$H,'Lançamento Renda Variável'!$C:$C,A19,'Lançamento Renda Variável'!$D:$D,B19,'Lançamento Renda Variável'!$B:$B,"Compra")/SUMIFS('Lançamento Renda Variável'!$F:$F,'Lançamento Renda Variável'!$C:$C,A19,'Lançamento Renda Variável'!$D:$D,B19,'Lançamento Renda Variável'!$B:$B,"Compra"),""))</f>
        <v/>
      </c>
      <c r="F19" s="12" t="str">
        <f t="shared" si="0"/>
        <v/>
      </c>
      <c r="G19" s="13"/>
      <c r="H19" s="12" t="str">
        <f t="shared" si="1"/>
        <v/>
      </c>
      <c r="I19" s="12" t="str">
        <f t="shared" si="2"/>
        <v/>
      </c>
      <c r="J19" s="14" t="str">
        <f t="shared" si="3"/>
        <v/>
      </c>
    </row>
    <row r="20" spans="1:10" x14ac:dyDescent="0.3">
      <c r="A20" s="11"/>
      <c r="B20" s="11"/>
      <c r="C20" s="11"/>
      <c r="D20" s="18" t="str">
        <f>IF(B20="","",SUMIFS('Lançamento Renda Variável'!$F:$F,'Lançamento Renda Variável'!$C:$C,A20,'Lançamento Renda Variável'!$D:$D,B20,'Lançamento Renda Variável'!$B:$B,"Compra")-SUMIFS('Lançamento Renda Variável'!$F:$F,'Lançamento Renda Variável'!$C:$C,A20,'Lançamento Renda Variável'!$D:$D,B20,'Lançamento Renda Variável'!$B:$B,"Venda"))</f>
        <v/>
      </c>
      <c r="E20" s="12" t="str">
        <f>IF(B20="","",IFERROR(SUMIFS('Lançamento Renda Variável'!$H:$H,'Lançamento Renda Variável'!$C:$C,A20,'Lançamento Renda Variável'!$D:$D,B20,'Lançamento Renda Variável'!$B:$B,"Compra")/SUMIFS('Lançamento Renda Variável'!$F:$F,'Lançamento Renda Variável'!$C:$C,A20,'Lançamento Renda Variável'!$D:$D,B20,'Lançamento Renda Variável'!$B:$B,"Compra"),""))</f>
        <v/>
      </c>
      <c r="F20" s="12" t="str">
        <f t="shared" si="0"/>
        <v/>
      </c>
      <c r="G20" s="13"/>
      <c r="H20" s="12" t="str">
        <f t="shared" si="1"/>
        <v/>
      </c>
      <c r="I20" s="12" t="str">
        <f t="shared" si="2"/>
        <v/>
      </c>
      <c r="J20" s="14" t="str">
        <f t="shared" si="3"/>
        <v/>
      </c>
    </row>
    <row r="21" spans="1:10" x14ac:dyDescent="0.3">
      <c r="A21" s="11"/>
      <c r="B21" s="11"/>
      <c r="C21" s="11"/>
      <c r="D21" s="18" t="str">
        <f>IF(B21="","",SUMIFS('Lançamento Renda Variável'!$F:$F,'Lançamento Renda Variável'!$C:$C,A21,'Lançamento Renda Variável'!$D:$D,B21,'Lançamento Renda Variável'!$B:$B,"Compra")-SUMIFS('Lançamento Renda Variável'!$F:$F,'Lançamento Renda Variável'!$C:$C,A21,'Lançamento Renda Variável'!$D:$D,B21,'Lançamento Renda Variável'!$B:$B,"Venda"))</f>
        <v/>
      </c>
      <c r="E21" s="12" t="str">
        <f>IF(B21="","",IFERROR(SUMIFS('Lançamento Renda Variável'!$H:$H,'Lançamento Renda Variável'!$C:$C,A21,'Lançamento Renda Variável'!$D:$D,B21,'Lançamento Renda Variável'!$B:$B,"Compra")/SUMIFS('Lançamento Renda Variável'!$F:$F,'Lançamento Renda Variável'!$C:$C,A21,'Lançamento Renda Variável'!$D:$D,B21,'Lançamento Renda Variável'!$B:$B,"Compra"),""))</f>
        <v/>
      </c>
      <c r="F21" s="12" t="str">
        <f t="shared" si="0"/>
        <v/>
      </c>
      <c r="G21" s="13"/>
      <c r="H21" s="12" t="str">
        <f t="shared" si="1"/>
        <v/>
      </c>
      <c r="I21" s="12" t="str">
        <f t="shared" si="2"/>
        <v/>
      </c>
      <c r="J21" s="14" t="str">
        <f t="shared" si="3"/>
        <v/>
      </c>
    </row>
    <row r="22" spans="1:10" x14ac:dyDescent="0.3">
      <c r="A22" s="11"/>
      <c r="B22" s="11"/>
      <c r="C22" s="11"/>
      <c r="D22" s="18" t="str">
        <f>IF(B22="","",SUMIFS('Lançamento Renda Variável'!$F:$F,'Lançamento Renda Variável'!$C:$C,A22,'Lançamento Renda Variável'!$D:$D,B22,'Lançamento Renda Variável'!$B:$B,"Compra")-SUMIFS('Lançamento Renda Variável'!$F:$F,'Lançamento Renda Variável'!$C:$C,A22,'Lançamento Renda Variável'!$D:$D,B22,'Lançamento Renda Variável'!$B:$B,"Venda"))</f>
        <v/>
      </c>
      <c r="E22" s="12" t="str">
        <f>IF(B22="","",IFERROR(SUMIFS('Lançamento Renda Variável'!$H:$H,'Lançamento Renda Variável'!$C:$C,A22,'Lançamento Renda Variável'!$D:$D,B22,'Lançamento Renda Variável'!$B:$B,"Compra")/SUMIFS('Lançamento Renda Variável'!$F:$F,'Lançamento Renda Variável'!$C:$C,A22,'Lançamento Renda Variável'!$D:$D,B22,'Lançamento Renda Variável'!$B:$B,"Compra"),""))</f>
        <v/>
      </c>
      <c r="F22" s="12" t="str">
        <f t="shared" si="0"/>
        <v/>
      </c>
      <c r="G22" s="13"/>
      <c r="H22" s="12" t="str">
        <f t="shared" si="1"/>
        <v/>
      </c>
      <c r="I22" s="12" t="str">
        <f t="shared" si="2"/>
        <v/>
      </c>
      <c r="J22" s="14" t="str">
        <f t="shared" si="3"/>
        <v/>
      </c>
    </row>
    <row r="23" spans="1:10" x14ac:dyDescent="0.3">
      <c r="A23" s="11"/>
      <c r="B23" s="11"/>
      <c r="C23" s="11"/>
      <c r="D23" s="18" t="str">
        <f>IF(B23="","",SUMIFS('Lançamento Renda Variável'!$F:$F,'Lançamento Renda Variável'!$C:$C,A23,'Lançamento Renda Variável'!$D:$D,B23,'Lançamento Renda Variável'!$B:$B,"Compra")-SUMIFS('Lançamento Renda Variável'!$F:$F,'Lançamento Renda Variável'!$C:$C,A23,'Lançamento Renda Variável'!$D:$D,B23,'Lançamento Renda Variável'!$B:$B,"Venda"))</f>
        <v/>
      </c>
      <c r="E23" s="12" t="str">
        <f>IF(B23="","",IFERROR(SUMIFS('Lançamento Renda Variável'!$H:$H,'Lançamento Renda Variável'!$C:$C,A23,'Lançamento Renda Variável'!$D:$D,B23,'Lançamento Renda Variável'!$B:$B,"Compra")/SUMIFS('Lançamento Renda Variável'!$F:$F,'Lançamento Renda Variável'!$C:$C,A23,'Lançamento Renda Variável'!$D:$D,B23,'Lançamento Renda Variável'!$B:$B,"Compra"),""))</f>
        <v/>
      </c>
      <c r="F23" s="12" t="str">
        <f t="shared" si="0"/>
        <v/>
      </c>
      <c r="G23" s="13"/>
      <c r="H23" s="12" t="str">
        <f t="shared" si="1"/>
        <v/>
      </c>
      <c r="I23" s="12" t="str">
        <f t="shared" si="2"/>
        <v/>
      </c>
      <c r="J23" s="14" t="str">
        <f t="shared" si="3"/>
        <v/>
      </c>
    </row>
    <row r="24" spans="1:10" x14ac:dyDescent="0.3">
      <c r="A24" s="11"/>
      <c r="B24" s="11"/>
      <c r="C24" s="11"/>
      <c r="D24" s="18" t="str">
        <f>IF(B24="","",SUMIFS('Lançamento Renda Variável'!$F:$F,'Lançamento Renda Variável'!$C:$C,A24,'Lançamento Renda Variável'!$D:$D,B24,'Lançamento Renda Variável'!$B:$B,"Compra")-SUMIFS('Lançamento Renda Variável'!$F:$F,'Lançamento Renda Variável'!$C:$C,A24,'Lançamento Renda Variável'!$D:$D,B24,'Lançamento Renda Variável'!$B:$B,"Venda"))</f>
        <v/>
      </c>
      <c r="E24" s="12" t="str">
        <f>IF(B24="","",IFERROR(SUMIFS('Lançamento Renda Variável'!$H:$H,'Lançamento Renda Variável'!$C:$C,A24,'Lançamento Renda Variável'!$D:$D,B24,'Lançamento Renda Variável'!$B:$B,"Compra")/SUMIFS('Lançamento Renda Variável'!$F:$F,'Lançamento Renda Variável'!$C:$C,A24,'Lançamento Renda Variável'!$D:$D,B24,'Lançamento Renda Variável'!$B:$B,"Compra"),""))</f>
        <v/>
      </c>
      <c r="F24" s="12" t="str">
        <f t="shared" si="0"/>
        <v/>
      </c>
      <c r="G24" s="13"/>
      <c r="H24" s="12" t="str">
        <f t="shared" si="1"/>
        <v/>
      </c>
      <c r="I24" s="12" t="str">
        <f t="shared" si="2"/>
        <v/>
      </c>
      <c r="J24" s="14" t="str">
        <f t="shared" si="3"/>
        <v/>
      </c>
    </row>
    <row r="25" spans="1:10" x14ac:dyDescent="0.3">
      <c r="A25" s="11"/>
      <c r="B25" s="11"/>
      <c r="C25" s="11"/>
      <c r="D25" s="18" t="str">
        <f>IF(B25="","",SUMIFS('Lançamento Renda Variável'!$F:$F,'Lançamento Renda Variável'!$C:$C,A25,'Lançamento Renda Variável'!$D:$D,B25,'Lançamento Renda Variável'!$B:$B,"Compra")-SUMIFS('Lançamento Renda Variável'!$F:$F,'Lançamento Renda Variável'!$C:$C,A25,'Lançamento Renda Variável'!$D:$D,B25,'Lançamento Renda Variável'!$B:$B,"Venda"))</f>
        <v/>
      </c>
      <c r="E25" s="12" t="str">
        <f>IF(B25="","",IFERROR(SUMIFS('Lançamento Renda Variável'!$H:$H,'Lançamento Renda Variável'!$C:$C,A25,'Lançamento Renda Variável'!$D:$D,B25,'Lançamento Renda Variável'!$B:$B,"Compra")/SUMIFS('Lançamento Renda Variável'!$F:$F,'Lançamento Renda Variável'!$C:$C,A25,'Lançamento Renda Variável'!$D:$D,B25,'Lançamento Renda Variável'!$B:$B,"Compra"),""))</f>
        <v/>
      </c>
      <c r="F25" s="12" t="str">
        <f t="shared" si="0"/>
        <v/>
      </c>
      <c r="G25" s="13"/>
      <c r="H25" s="12" t="str">
        <f t="shared" si="1"/>
        <v/>
      </c>
      <c r="I25" s="12" t="str">
        <f t="shared" si="2"/>
        <v/>
      </c>
      <c r="J25" s="14" t="str">
        <f t="shared" si="3"/>
        <v/>
      </c>
    </row>
    <row r="26" spans="1:10" x14ac:dyDescent="0.3">
      <c r="A26" s="11"/>
      <c r="B26" s="11"/>
      <c r="C26" s="11"/>
      <c r="D26" s="18" t="str">
        <f>IF(B26="","",SUMIFS('Lançamento Renda Variável'!$F:$F,'Lançamento Renda Variável'!$C:$C,A26,'Lançamento Renda Variável'!$D:$D,B26,'Lançamento Renda Variável'!$B:$B,"Compra")-SUMIFS('Lançamento Renda Variável'!$F:$F,'Lançamento Renda Variável'!$C:$C,A26,'Lançamento Renda Variável'!$D:$D,B26,'Lançamento Renda Variável'!$B:$B,"Venda"))</f>
        <v/>
      </c>
      <c r="E26" s="12" t="str">
        <f>IF(B26="","",IFERROR(SUMIFS('Lançamento Renda Variável'!$H:$H,'Lançamento Renda Variável'!$C:$C,A26,'Lançamento Renda Variável'!$D:$D,B26,'Lançamento Renda Variável'!$B:$B,"Compra")/SUMIFS('Lançamento Renda Variável'!$F:$F,'Lançamento Renda Variável'!$C:$C,A26,'Lançamento Renda Variável'!$D:$D,B26,'Lançamento Renda Variável'!$B:$B,"Compra"),""))</f>
        <v/>
      </c>
      <c r="F26" s="12" t="str">
        <f t="shared" si="0"/>
        <v/>
      </c>
      <c r="G26" s="13"/>
      <c r="H26" s="12" t="str">
        <f t="shared" si="1"/>
        <v/>
      </c>
      <c r="I26" s="12" t="str">
        <f t="shared" si="2"/>
        <v/>
      </c>
      <c r="J26" s="14" t="str">
        <f t="shared" si="3"/>
        <v/>
      </c>
    </row>
    <row r="27" spans="1:10" x14ac:dyDescent="0.3">
      <c r="A27" s="11"/>
      <c r="B27" s="11"/>
      <c r="C27" s="11"/>
      <c r="D27" s="18" t="str">
        <f>IF(B27="","",SUMIFS('Lançamento Renda Variável'!$F:$F,'Lançamento Renda Variável'!$C:$C,A27,'Lançamento Renda Variável'!$D:$D,B27,'Lançamento Renda Variável'!$B:$B,"Compra")-SUMIFS('Lançamento Renda Variável'!$F:$F,'Lançamento Renda Variável'!$C:$C,A27,'Lançamento Renda Variável'!$D:$D,B27,'Lançamento Renda Variável'!$B:$B,"Venda"))</f>
        <v/>
      </c>
      <c r="E27" s="12" t="str">
        <f>IF(B27="","",IFERROR(SUMIFS('Lançamento Renda Variável'!$H:$H,'Lançamento Renda Variável'!$C:$C,A27,'Lançamento Renda Variável'!$D:$D,B27,'Lançamento Renda Variável'!$B:$B,"Compra")/SUMIFS('Lançamento Renda Variável'!$F:$F,'Lançamento Renda Variável'!$C:$C,A27,'Lançamento Renda Variável'!$D:$D,B27,'Lançamento Renda Variável'!$B:$B,"Compra"),""))</f>
        <v/>
      </c>
      <c r="F27" s="12" t="str">
        <f t="shared" si="0"/>
        <v/>
      </c>
      <c r="G27" s="13"/>
      <c r="H27" s="12" t="str">
        <f t="shared" si="1"/>
        <v/>
      </c>
      <c r="I27" s="12" t="str">
        <f t="shared" si="2"/>
        <v/>
      </c>
      <c r="J27" s="14" t="str">
        <f t="shared" si="3"/>
        <v/>
      </c>
    </row>
    <row r="28" spans="1:10" x14ac:dyDescent="0.3">
      <c r="A28" s="11"/>
      <c r="B28" s="11"/>
      <c r="C28" s="11"/>
      <c r="D28" s="18" t="str">
        <f>IF(B28="","",SUMIFS('Lançamento Renda Variável'!$F:$F,'Lançamento Renda Variável'!$C:$C,A28,'Lançamento Renda Variável'!$D:$D,B28,'Lançamento Renda Variável'!$B:$B,"Compra")-SUMIFS('Lançamento Renda Variável'!$F:$F,'Lançamento Renda Variável'!$C:$C,A28,'Lançamento Renda Variável'!$D:$D,B28,'Lançamento Renda Variável'!$B:$B,"Venda"))</f>
        <v/>
      </c>
      <c r="E28" s="12" t="str">
        <f>IF(B28="","",IFERROR(SUMIFS('Lançamento Renda Variável'!$H:$H,'Lançamento Renda Variável'!$C:$C,A28,'Lançamento Renda Variável'!$D:$D,B28,'Lançamento Renda Variável'!$B:$B,"Compra")/SUMIFS('Lançamento Renda Variável'!$F:$F,'Lançamento Renda Variável'!$C:$C,A28,'Lançamento Renda Variável'!$D:$D,B28,'Lançamento Renda Variável'!$B:$B,"Compra"),""))</f>
        <v/>
      </c>
      <c r="F28" s="12" t="str">
        <f t="shared" si="0"/>
        <v/>
      </c>
      <c r="G28" s="13"/>
      <c r="H28" s="12" t="str">
        <f t="shared" si="1"/>
        <v/>
      </c>
      <c r="I28" s="12" t="str">
        <f t="shared" si="2"/>
        <v/>
      </c>
      <c r="J28" s="14" t="str">
        <f t="shared" si="3"/>
        <v/>
      </c>
    </row>
    <row r="29" spans="1:10" x14ac:dyDescent="0.3">
      <c r="A29" s="11"/>
      <c r="B29" s="11"/>
      <c r="C29" s="11"/>
      <c r="D29" s="18" t="str">
        <f>IF(B29="","",SUMIFS('Lançamento Renda Variável'!$F:$F,'Lançamento Renda Variável'!$C:$C,A29,'Lançamento Renda Variável'!$D:$D,B29,'Lançamento Renda Variável'!$B:$B,"Compra")-SUMIFS('Lançamento Renda Variável'!$F:$F,'Lançamento Renda Variável'!$C:$C,A29,'Lançamento Renda Variável'!$D:$D,B29,'Lançamento Renda Variável'!$B:$B,"Venda"))</f>
        <v/>
      </c>
      <c r="E29" s="12" t="str">
        <f>IF(B29="","",IFERROR(SUMIFS('Lançamento Renda Variável'!$H:$H,'Lançamento Renda Variável'!$C:$C,A29,'Lançamento Renda Variável'!$D:$D,B29,'Lançamento Renda Variável'!$B:$B,"Compra")/SUMIFS('Lançamento Renda Variável'!$F:$F,'Lançamento Renda Variável'!$C:$C,A29,'Lançamento Renda Variável'!$D:$D,B29,'Lançamento Renda Variável'!$B:$B,"Compra"),""))</f>
        <v/>
      </c>
      <c r="F29" s="12" t="str">
        <f t="shared" si="0"/>
        <v/>
      </c>
      <c r="G29" s="13"/>
      <c r="H29" s="12" t="str">
        <f t="shared" si="1"/>
        <v/>
      </c>
      <c r="I29" s="12" t="str">
        <f t="shared" si="2"/>
        <v/>
      </c>
      <c r="J29" s="14" t="str">
        <f t="shared" si="3"/>
        <v/>
      </c>
    </row>
    <row r="30" spans="1:10" x14ac:dyDescent="0.3">
      <c r="A30" s="11"/>
      <c r="B30" s="11"/>
      <c r="C30" s="11"/>
      <c r="D30" s="18" t="str">
        <f>IF(B30="","",SUMIFS('Lançamento Renda Variável'!$F:$F,'Lançamento Renda Variável'!$C:$C,A30,'Lançamento Renda Variável'!$D:$D,B30,'Lançamento Renda Variável'!$B:$B,"Compra")-SUMIFS('Lançamento Renda Variável'!$F:$F,'Lançamento Renda Variável'!$C:$C,A30,'Lançamento Renda Variável'!$D:$D,B30,'Lançamento Renda Variável'!$B:$B,"Venda"))</f>
        <v/>
      </c>
      <c r="E30" s="12" t="str">
        <f>IF(B30="","",IFERROR(SUMIFS('Lançamento Renda Variável'!$H:$H,'Lançamento Renda Variável'!$C:$C,A30,'Lançamento Renda Variável'!$D:$D,B30,'Lançamento Renda Variável'!$B:$B,"Compra")/SUMIFS('Lançamento Renda Variável'!$F:$F,'Lançamento Renda Variável'!$C:$C,A30,'Lançamento Renda Variável'!$D:$D,B30,'Lançamento Renda Variável'!$B:$B,"Compra"),""))</f>
        <v/>
      </c>
      <c r="F30" s="12" t="str">
        <f t="shared" si="0"/>
        <v/>
      </c>
      <c r="G30" s="13"/>
      <c r="H30" s="12" t="str">
        <f t="shared" si="1"/>
        <v/>
      </c>
      <c r="I30" s="12" t="str">
        <f t="shared" si="2"/>
        <v/>
      </c>
      <c r="J30" s="14" t="str">
        <f t="shared" si="3"/>
        <v/>
      </c>
    </row>
    <row r="31" spans="1:10" x14ac:dyDescent="0.3">
      <c r="A31" s="11"/>
      <c r="B31" s="11"/>
      <c r="C31" s="11"/>
      <c r="D31" s="18" t="str">
        <f>IF(B31="","",SUMIFS('Lançamento Renda Variável'!$F:$F,'Lançamento Renda Variável'!$C:$C,A31,'Lançamento Renda Variável'!$D:$D,B31,'Lançamento Renda Variável'!$B:$B,"Compra")-SUMIFS('Lançamento Renda Variável'!$F:$F,'Lançamento Renda Variável'!$C:$C,A31,'Lançamento Renda Variável'!$D:$D,B31,'Lançamento Renda Variável'!$B:$B,"Venda"))</f>
        <v/>
      </c>
      <c r="E31" s="12" t="str">
        <f>IF(B31="","",IFERROR(SUMIFS('Lançamento Renda Variável'!$H:$H,'Lançamento Renda Variável'!$C:$C,A31,'Lançamento Renda Variável'!$D:$D,B31,'Lançamento Renda Variável'!$B:$B,"Compra")/SUMIFS('Lançamento Renda Variável'!$F:$F,'Lançamento Renda Variável'!$C:$C,A31,'Lançamento Renda Variável'!$D:$D,B31,'Lançamento Renda Variável'!$B:$B,"Compra"),""))</f>
        <v/>
      </c>
      <c r="F31" s="12" t="str">
        <f t="shared" si="0"/>
        <v/>
      </c>
      <c r="G31" s="13"/>
      <c r="H31" s="12" t="str">
        <f t="shared" si="1"/>
        <v/>
      </c>
      <c r="I31" s="12" t="str">
        <f t="shared" si="2"/>
        <v/>
      </c>
      <c r="J31" s="14" t="str">
        <f t="shared" si="3"/>
        <v/>
      </c>
    </row>
    <row r="32" spans="1:10" x14ac:dyDescent="0.3">
      <c r="A32" s="11"/>
      <c r="B32" s="11"/>
      <c r="C32" s="11"/>
      <c r="D32" s="18" t="str">
        <f>IF(B32="","",SUMIFS('Lançamento Renda Variável'!$F:$F,'Lançamento Renda Variável'!$C:$C,A32,'Lançamento Renda Variável'!$D:$D,B32,'Lançamento Renda Variável'!$B:$B,"Compra")-SUMIFS('Lançamento Renda Variável'!$F:$F,'Lançamento Renda Variável'!$C:$C,A32,'Lançamento Renda Variável'!$D:$D,B32,'Lançamento Renda Variável'!$B:$B,"Venda"))</f>
        <v/>
      </c>
      <c r="E32" s="12" t="str">
        <f>IF(B32="","",IFERROR(SUMIFS('Lançamento Renda Variável'!$H:$H,'Lançamento Renda Variável'!$C:$C,A32,'Lançamento Renda Variável'!$D:$D,B32,'Lançamento Renda Variável'!$B:$B,"Compra")/SUMIFS('Lançamento Renda Variável'!$F:$F,'Lançamento Renda Variável'!$C:$C,A32,'Lançamento Renda Variável'!$D:$D,B32,'Lançamento Renda Variável'!$B:$B,"Compra"),""))</f>
        <v/>
      </c>
      <c r="F32" s="12" t="str">
        <f t="shared" si="0"/>
        <v/>
      </c>
      <c r="G32" s="13"/>
      <c r="H32" s="12" t="str">
        <f t="shared" si="1"/>
        <v/>
      </c>
      <c r="I32" s="12" t="str">
        <f t="shared" si="2"/>
        <v/>
      </c>
      <c r="J32" s="14" t="str">
        <f t="shared" si="3"/>
        <v/>
      </c>
    </row>
    <row r="33" spans="1:10" x14ac:dyDescent="0.3">
      <c r="A33" s="11"/>
      <c r="B33" s="11"/>
      <c r="C33" s="11"/>
      <c r="D33" s="18" t="str">
        <f>IF(B33="","",SUMIFS('Lançamento Renda Variável'!$F:$F,'Lançamento Renda Variável'!$C:$C,A33,'Lançamento Renda Variável'!$D:$D,B33,'Lançamento Renda Variável'!$B:$B,"Compra")-SUMIFS('Lançamento Renda Variável'!$F:$F,'Lançamento Renda Variável'!$C:$C,A33,'Lançamento Renda Variável'!$D:$D,B33,'Lançamento Renda Variável'!$B:$B,"Venda"))</f>
        <v/>
      </c>
      <c r="E33" s="12" t="str">
        <f>IF(B33="","",IFERROR(SUMIFS('Lançamento Renda Variável'!$H:$H,'Lançamento Renda Variável'!$C:$C,A33,'Lançamento Renda Variável'!$D:$D,B33,'Lançamento Renda Variável'!$B:$B,"Compra")/SUMIFS('Lançamento Renda Variável'!$F:$F,'Lançamento Renda Variável'!$C:$C,A33,'Lançamento Renda Variável'!$D:$D,B33,'Lançamento Renda Variável'!$B:$B,"Compra"),""))</f>
        <v/>
      </c>
      <c r="F33" s="12" t="str">
        <f t="shared" si="0"/>
        <v/>
      </c>
      <c r="G33" s="13"/>
      <c r="H33" s="12" t="str">
        <f t="shared" si="1"/>
        <v/>
      </c>
      <c r="I33" s="12" t="str">
        <f t="shared" si="2"/>
        <v/>
      </c>
      <c r="J33" s="14" t="str">
        <f t="shared" si="3"/>
        <v/>
      </c>
    </row>
    <row r="34" spans="1:10" x14ac:dyDescent="0.3">
      <c r="A34" s="11"/>
      <c r="B34" s="11"/>
      <c r="C34" s="11"/>
      <c r="D34" s="18" t="str">
        <f>IF(B34="","",SUMIFS('Lançamento Renda Variável'!$F:$F,'Lançamento Renda Variável'!$C:$C,A34,'Lançamento Renda Variável'!$D:$D,B34,'Lançamento Renda Variável'!$B:$B,"Compra")-SUMIFS('Lançamento Renda Variável'!$F:$F,'Lançamento Renda Variável'!$C:$C,A34,'Lançamento Renda Variável'!$D:$D,B34,'Lançamento Renda Variável'!$B:$B,"Venda"))</f>
        <v/>
      </c>
      <c r="E34" s="12" t="str">
        <f>IF(B34="","",IFERROR(SUMIFS('Lançamento Renda Variável'!$H:$H,'Lançamento Renda Variável'!$C:$C,A34,'Lançamento Renda Variável'!$D:$D,B34,'Lançamento Renda Variável'!$B:$B,"Compra")/SUMIFS('Lançamento Renda Variável'!$F:$F,'Lançamento Renda Variável'!$C:$C,A34,'Lançamento Renda Variável'!$D:$D,B34,'Lançamento Renda Variável'!$B:$B,"Compra"),""))</f>
        <v/>
      </c>
      <c r="F34" s="12" t="str">
        <f t="shared" si="0"/>
        <v/>
      </c>
      <c r="G34" s="13"/>
      <c r="H34" s="12" t="str">
        <f t="shared" si="1"/>
        <v/>
      </c>
      <c r="I34" s="12" t="str">
        <f t="shared" si="2"/>
        <v/>
      </c>
      <c r="J34" s="14" t="str">
        <f t="shared" si="3"/>
        <v/>
      </c>
    </row>
    <row r="35" spans="1:10" x14ac:dyDescent="0.3">
      <c r="A35" s="11"/>
      <c r="B35" s="11"/>
      <c r="C35" s="11"/>
      <c r="D35" s="18" t="str">
        <f>IF(B35="","",SUMIFS('Lançamento Renda Variável'!$F:$F,'Lançamento Renda Variável'!$C:$C,A35,'Lançamento Renda Variável'!$D:$D,B35,'Lançamento Renda Variável'!$B:$B,"Compra")-SUMIFS('Lançamento Renda Variável'!$F:$F,'Lançamento Renda Variável'!$C:$C,A35,'Lançamento Renda Variável'!$D:$D,B35,'Lançamento Renda Variável'!$B:$B,"Venda"))</f>
        <v/>
      </c>
      <c r="E35" s="12" t="str">
        <f>IF(B35="","",IFERROR(SUMIFS('Lançamento Renda Variável'!$H:$H,'Lançamento Renda Variável'!$C:$C,A35,'Lançamento Renda Variável'!$D:$D,B35,'Lançamento Renda Variável'!$B:$B,"Compra")/SUMIFS('Lançamento Renda Variável'!$F:$F,'Lançamento Renda Variável'!$C:$C,A35,'Lançamento Renda Variável'!$D:$D,B35,'Lançamento Renda Variável'!$B:$B,"Compra"),""))</f>
        <v/>
      </c>
      <c r="F35" s="12" t="str">
        <f t="shared" si="0"/>
        <v/>
      </c>
      <c r="G35" s="13"/>
      <c r="H35" s="12" t="str">
        <f t="shared" si="1"/>
        <v/>
      </c>
      <c r="I35" s="12" t="str">
        <f t="shared" si="2"/>
        <v/>
      </c>
      <c r="J35" s="14" t="str">
        <f t="shared" si="3"/>
        <v/>
      </c>
    </row>
    <row r="36" spans="1:10" x14ac:dyDescent="0.3">
      <c r="A36" s="11"/>
      <c r="B36" s="11"/>
      <c r="C36" s="11"/>
      <c r="D36" s="18" t="str">
        <f>IF(B36="","",SUMIFS('Lançamento Renda Variável'!$F:$F,'Lançamento Renda Variável'!$C:$C,A36,'Lançamento Renda Variável'!$D:$D,B36,'Lançamento Renda Variável'!$B:$B,"Compra")-SUMIFS('Lançamento Renda Variável'!$F:$F,'Lançamento Renda Variável'!$C:$C,A36,'Lançamento Renda Variável'!$D:$D,B36,'Lançamento Renda Variável'!$B:$B,"Venda"))</f>
        <v/>
      </c>
      <c r="E36" s="12" t="str">
        <f>IF(B36="","",IFERROR(SUMIFS('Lançamento Renda Variável'!$H:$H,'Lançamento Renda Variável'!$C:$C,A36,'Lançamento Renda Variável'!$D:$D,B36,'Lançamento Renda Variável'!$B:$B,"Compra")/SUMIFS('Lançamento Renda Variável'!$F:$F,'Lançamento Renda Variável'!$C:$C,A36,'Lançamento Renda Variável'!$D:$D,B36,'Lançamento Renda Variável'!$B:$B,"Compra"),""))</f>
        <v/>
      </c>
      <c r="F36" s="12" t="str">
        <f t="shared" si="0"/>
        <v/>
      </c>
      <c r="G36" s="13"/>
      <c r="H36" s="12" t="str">
        <f t="shared" si="1"/>
        <v/>
      </c>
      <c r="I36" s="12" t="str">
        <f t="shared" si="2"/>
        <v/>
      </c>
      <c r="J36" s="14" t="str">
        <f t="shared" si="3"/>
        <v/>
      </c>
    </row>
    <row r="37" spans="1:10" ht="21.75" customHeight="1" x14ac:dyDescent="0.3">
      <c r="A37" s="15"/>
      <c r="B37" s="15" t="s">
        <v>40</v>
      </c>
      <c r="C37" s="15"/>
      <c r="D37" s="15"/>
      <c r="E37" s="15"/>
      <c r="F37" s="16">
        <f>SUM(F7:F36)</f>
        <v>1900</v>
      </c>
      <c r="G37" s="15"/>
      <c r="H37" s="16">
        <f>SUM(H7:H36)</f>
        <v>3600</v>
      </c>
      <c r="I37" s="16">
        <f>H37-F37</f>
        <v>1700</v>
      </c>
      <c r="J37" s="17">
        <f>IFERROR(I37/F37,"")</f>
        <v>0.89473684210526316</v>
      </c>
    </row>
  </sheetData>
  <mergeCells count="2">
    <mergeCell ref="A1:J1"/>
    <mergeCell ref="A3:J3"/>
  </mergeCells>
  <conditionalFormatting sqref="I7:J37">
    <cfRule type="cellIs" dxfId="1" priority="2" operator="greaterThan">
      <formula>0</formula>
    </cfRule>
    <cfRule type="cellIs" dxfId="0" priority="3" operator="lessThan">
      <formula>0</formula>
    </cfRule>
  </conditionalFormatting>
  <dataValidations count="1">
    <dataValidation type="list" allowBlank="1" sqref="A7:A36" xr:uid="{00000000-0002-0000-0400-000000000000}">
      <formula1>"Ações,FIIs,ETF,Exterior,Cripto"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213095"/>
    <pageSetUpPr fitToPage="1"/>
  </sheetPr>
  <dimension ref="A1:C15"/>
  <sheetViews>
    <sheetView showGridLines="0" zoomScaleNormal="100" workbookViewId="0">
      <selection activeCell="N7" sqref="N7"/>
    </sheetView>
  </sheetViews>
  <sheetFormatPr defaultColWidth="8.6640625" defaultRowHeight="14.4" x14ac:dyDescent="0.3"/>
  <cols>
    <col min="1" max="1" width="16" customWidth="1"/>
    <col min="2" max="2" width="18" customWidth="1"/>
    <col min="3" max="3" width="14" customWidth="1"/>
    <col min="4" max="4" width="3" customWidth="1"/>
    <col min="5" max="5" width="10" customWidth="1"/>
  </cols>
  <sheetData>
    <row r="1" spans="1:3" ht="27.75" customHeight="1" x14ac:dyDescent="0.3">
      <c r="A1" s="33" t="s">
        <v>51</v>
      </c>
      <c r="B1" s="33"/>
      <c r="C1" s="33"/>
    </row>
    <row r="3" spans="1:3" ht="30" customHeight="1" x14ac:dyDescent="0.3">
      <c r="A3" s="19" t="s">
        <v>21</v>
      </c>
      <c r="B3" s="19" t="s">
        <v>36</v>
      </c>
      <c r="C3" s="19" t="s">
        <v>52</v>
      </c>
    </row>
    <row r="4" spans="1:3" x14ac:dyDescent="0.3">
      <c r="A4" s="20" t="s">
        <v>53</v>
      </c>
      <c r="B4" s="12">
        <f>'Resumo Renda Fixa'!$D$21</f>
        <v>5000</v>
      </c>
      <c r="C4" s="14">
        <f t="shared" ref="C4:C9" si="0">IFERROR(B4/$B$10,"")</f>
        <v>0.58139534883720934</v>
      </c>
    </row>
    <row r="5" spans="1:3" x14ac:dyDescent="0.3">
      <c r="A5" s="20" t="s">
        <v>29</v>
      </c>
      <c r="B5" s="12">
        <f>SUMIF('Resumo Renda Variável'!$A:$A,"Ações",'Resumo Renda Variável'!$H:$H)</f>
        <v>3600</v>
      </c>
      <c r="C5" s="14">
        <f t="shared" si="0"/>
        <v>0.41860465116279072</v>
      </c>
    </row>
    <row r="6" spans="1:3" x14ac:dyDescent="0.3">
      <c r="A6" s="20" t="s">
        <v>47</v>
      </c>
      <c r="B6" s="12">
        <f>SUMIF('Resumo Renda Variável'!$A:$A,"FIIs",'Resumo Renda Variável'!$H:$H)</f>
        <v>0</v>
      </c>
      <c r="C6" s="14">
        <f t="shared" si="0"/>
        <v>0</v>
      </c>
    </row>
    <row r="7" spans="1:3" x14ac:dyDescent="0.3">
      <c r="A7" s="20" t="s">
        <v>48</v>
      </c>
      <c r="B7" s="12">
        <f>SUMIF('Resumo Renda Variável'!$A:$A,"ETF",'Resumo Renda Variável'!$H:$H)</f>
        <v>0</v>
      </c>
      <c r="C7" s="14">
        <f t="shared" si="0"/>
        <v>0</v>
      </c>
    </row>
    <row r="8" spans="1:3" x14ac:dyDescent="0.3">
      <c r="A8" s="20" t="s">
        <v>49</v>
      </c>
      <c r="B8" s="12">
        <f>SUMIF('Resumo Renda Variável'!$A:$A,"Exterior",'Resumo Renda Variável'!$H:$H)</f>
        <v>0</v>
      </c>
      <c r="C8" s="14">
        <f t="shared" si="0"/>
        <v>0</v>
      </c>
    </row>
    <row r="9" spans="1:3" x14ac:dyDescent="0.3">
      <c r="A9" s="20" t="s">
        <v>50</v>
      </c>
      <c r="B9" s="12">
        <f>SUMIF('Resumo Renda Variável'!$A:$A,"Cripto",'Resumo Renda Variável'!$H:$H)</f>
        <v>0</v>
      </c>
      <c r="C9" s="14">
        <f t="shared" si="0"/>
        <v>0</v>
      </c>
    </row>
    <row r="10" spans="1:3" x14ac:dyDescent="0.3">
      <c r="A10" s="21" t="s">
        <v>54</v>
      </c>
      <c r="B10" s="22">
        <f>SUM(B4:B9)</f>
        <v>8600</v>
      </c>
      <c r="C10" s="23">
        <f>SUM(C4:C9)</f>
        <v>1</v>
      </c>
    </row>
    <row r="12" spans="1:3" ht="19.5" customHeight="1" x14ac:dyDescent="0.3">
      <c r="A12" s="34" t="s">
        <v>55</v>
      </c>
      <c r="B12" s="34"/>
      <c r="C12" s="27"/>
    </row>
    <row r="13" spans="1:3" x14ac:dyDescent="0.3">
      <c r="A13" s="34"/>
      <c r="B13" s="34"/>
      <c r="C13" s="27"/>
    </row>
    <row r="14" spans="1:3" ht="30" customHeight="1" x14ac:dyDescent="0.3">
      <c r="A14" s="35">
        <f>B10</f>
        <v>8600</v>
      </c>
      <c r="B14" s="35"/>
    </row>
    <row r="15" spans="1:3" x14ac:dyDescent="0.3">
      <c r="A15" s="35"/>
      <c r="B15" s="35"/>
    </row>
  </sheetData>
  <mergeCells count="3">
    <mergeCell ref="A1:C1"/>
    <mergeCell ref="A12:B13"/>
    <mergeCell ref="A14:B15"/>
  </mergeCells>
  <pageMargins left="0.75" right="0.75" top="1" bottom="1" header="0.511811023622047" footer="0.511811023622047"/>
  <pageSetup fitToHeight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Início</vt:lpstr>
      <vt:lpstr>Lançamento Renda Fixa</vt:lpstr>
      <vt:lpstr>Lançamento Renda Variável</vt:lpstr>
      <vt:lpstr>Resumo Renda Fixa</vt:lpstr>
      <vt:lpstr>Resumo Renda Variável</vt:lpstr>
      <vt:lpstr>Resumo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guilherme rabelo de la vega nunes</cp:lastModifiedBy>
  <cp:revision>1</cp:revision>
  <dcterms:created xsi:type="dcterms:W3CDTF">2026-08-06T20:53:46Z</dcterms:created>
  <dcterms:modified xsi:type="dcterms:W3CDTF">2026-08-07T15:25:59Z</dcterms:modified>
  <dc:language>en-US</dc:language>
</cp:coreProperties>
</file>