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ease Up Planning Calculator" sheetId="1" r:id="rId4"/>
  </sheets>
  <definedNames/>
  <calcPr/>
</workbook>
</file>

<file path=xl/sharedStrings.xml><?xml version="1.0" encoding="utf-8"?>
<sst xmlns="http://schemas.openxmlformats.org/spreadsheetml/2006/main" count="72" uniqueCount="57">
  <si>
    <t>Lease Up Marketing ROI and Planning Calculator 
Official Template (Oct 2025)</t>
  </si>
  <si>
    <t xml:space="preserve">HOW TO: 
Fill out the highlighted info in the left column (below)
Adjust "Marketing" and "Campaign Performance" data if needed. 
</t>
  </si>
  <si>
    <t>Leasing Income Opportunity Cost -- Without Lease Engine</t>
  </si>
  <si>
    <t xml:space="preserve">Leasing Schedule </t>
  </si>
  <si>
    <t>Leases Signed This Month</t>
  </si>
  <si>
    <t>Total Vacancies</t>
  </si>
  <si>
    <t>Monthly Opportunity Cost</t>
  </si>
  <si>
    <t>Marketing, ILS &amp; Ad Expense</t>
  </si>
  <si>
    <t>Month 1</t>
  </si>
  <si>
    <t>Property Data</t>
  </si>
  <si>
    <t>Month 2</t>
  </si>
  <si>
    <t>Vacant Units</t>
  </si>
  <si>
    <t>Month 3</t>
  </si>
  <si>
    <t xml:space="preserve">Current Expected Leases Signed Per Month </t>
  </si>
  <si>
    <t>Month 4</t>
  </si>
  <si>
    <t>Average Rent/ Lease Rate</t>
  </si>
  <si>
    <t>Month 5</t>
  </si>
  <si>
    <t>Projected ILS Expense</t>
  </si>
  <si>
    <t>Month 6</t>
  </si>
  <si>
    <t>Lead To Lease Conversion*</t>
  </si>
  <si>
    <t>Month 7</t>
  </si>
  <si>
    <t>Month 8</t>
  </si>
  <si>
    <t>Month 9</t>
  </si>
  <si>
    <t>Marketing Data</t>
  </si>
  <si>
    <t>Month 10</t>
  </si>
  <si>
    <t xml:space="preserve">Market Data (For Marketing Team) </t>
  </si>
  <si>
    <t>Month 11</t>
  </si>
  <si>
    <t xml:space="preserve">Cost Per Click </t>
  </si>
  <si>
    <t>Market avg: $1.60</t>
  </si>
  <si>
    <t>Month 12</t>
  </si>
  <si>
    <t>Website Conversion Rate</t>
  </si>
  <si>
    <t>LE Avg: 7.79%</t>
  </si>
  <si>
    <t>Month 13</t>
  </si>
  <si>
    <t xml:space="preserve">Marketing Management Fee (Monthly) </t>
  </si>
  <si>
    <t>Month 14</t>
  </si>
  <si>
    <t xml:space="preserve">Monthly Ad Spend </t>
  </si>
  <si>
    <t>Month 15</t>
  </si>
  <si>
    <t>Total Lease Engine Expense</t>
  </si>
  <si>
    <t>Month 16</t>
  </si>
  <si>
    <t>Month 17</t>
  </si>
  <si>
    <t xml:space="preserve">Monthly Campaign Performance (Varies Market to Market) </t>
  </si>
  <si>
    <t>Month 18</t>
  </si>
  <si>
    <t>Clicks</t>
  </si>
  <si>
    <t>Total Vacancy Cost</t>
  </si>
  <si>
    <t>Number of Leads</t>
  </si>
  <si>
    <t>Lead To Lease Conversion Rate</t>
  </si>
  <si>
    <t>Leasing Income Opportunity Cost -- With Lease Engine PPC</t>
  </si>
  <si>
    <t>Number of Leases</t>
  </si>
  <si>
    <t>Leasing Schedule</t>
  </si>
  <si>
    <t>Ad Spend Per Lease</t>
  </si>
  <si>
    <t xml:space="preserve">Month 1 (Project Set Up) </t>
  </si>
  <si>
    <t>TOTAL LE Cost Per Lease</t>
  </si>
  <si>
    <r>
      <rPr>
        <sz val="9.0"/>
      </rPr>
      <t xml:space="preserve">Created by the team at </t>
    </r>
    <r>
      <rPr>
        <color rgb="FF1155CC"/>
        <sz val="9.0"/>
        <u/>
      </rPr>
      <t>www.leaseengine.us</t>
    </r>
    <r>
      <rPr>
        <sz val="9.0"/>
      </rPr>
      <t>.</t>
    </r>
  </si>
  <si>
    <t>Project ROI</t>
  </si>
  <si>
    <t xml:space="preserve">Additional Marketing &amp; Advertising Investments </t>
  </si>
  <si>
    <t>Captured Leasing Revenue</t>
  </si>
  <si>
    <r>
      <rPr>
        <rFont val="Arial"/>
        <b/>
        <color theme="1"/>
      </rPr>
      <t xml:space="preserve">Expected ROI </t>
    </r>
    <r>
      <rPr>
        <rFont val="Arial"/>
        <b val="0"/>
        <color theme="1"/>
      </rPr>
      <t xml:space="preserve">(Captured Revenue - Marketing Costs) 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</si>
</sst>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$&quot;#,##0.00"/>
    <numFmt numFmtId="165" formatCode="&quot;$&quot;#,##0"/>
    <numFmt numFmtId="166" formatCode="0.0"/>
  </numFmts>
  <fonts count="9">
    <font>
      <sz val="10.0"/>
      <color rgb="FF000000"/>
      <name val="Arial"/>
      <scheme val="minor"/>
    </font>
    <font>
      <b/>
      <sz val="14.0"/>
      <color rgb="FFFFFFFF"/>
      <name val="Arial"/>
      <scheme val="minor"/>
    </font>
    <font>
      <color theme="1"/>
      <name val="Arial"/>
      <scheme val="minor"/>
    </font>
    <font>
      <b/>
      <color rgb="FFFFFFFF"/>
      <name val="Arial"/>
      <scheme val="minor"/>
    </font>
    <font>
      <b/>
      <color theme="1"/>
      <name val="Arial"/>
      <scheme val="minor"/>
    </font>
    <font>
      <sz val="9.0"/>
      <color theme="1"/>
      <name val="Arial"/>
      <scheme val="minor"/>
    </font>
    <font>
      <i/>
      <color theme="1"/>
      <name val="Arial"/>
      <scheme val="minor"/>
    </font>
    <font>
      <u/>
      <sz val="9.0"/>
      <color rgb="FF0000FF"/>
    </font>
    <font>
      <b/>
      <color rgb="FF38761D"/>
      <name val="Arial"/>
      <scheme val="minor"/>
    </font>
  </fonts>
  <fills count="8">
    <fill>
      <patternFill patternType="none"/>
    </fill>
    <fill>
      <patternFill patternType="lightGray"/>
    </fill>
    <fill>
      <patternFill patternType="solid">
        <fgColor rgb="FF030039"/>
        <bgColor rgb="FF030039"/>
      </patternFill>
    </fill>
    <fill>
      <patternFill patternType="solid">
        <fgColor rgb="FFEF9966"/>
        <bgColor rgb="FFEF9966"/>
      </patternFill>
    </fill>
    <fill>
      <patternFill patternType="solid">
        <fgColor rgb="FFFFF0E3"/>
        <bgColor rgb="FFFFF0E3"/>
      </patternFill>
    </fill>
    <fill>
      <patternFill patternType="solid">
        <fgColor rgb="FFE8F1FF"/>
        <bgColor rgb="FFE8F1FF"/>
      </patternFill>
    </fill>
    <fill>
      <patternFill patternType="solid">
        <fgColor rgb="FFFFF2CC"/>
        <bgColor rgb="FFFFF2CC"/>
      </patternFill>
    </fill>
    <fill>
      <patternFill patternType="solid">
        <fgColor rgb="FF2A48FA"/>
        <bgColor rgb="FF2A48FA"/>
      </patternFill>
    </fill>
  </fills>
  <borders count="1">
    <border/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2" fontId="2" numFmtId="0" xfId="0" applyFont="1"/>
    <xf borderId="0" fillId="2" fontId="3" numFmtId="0" xfId="0" applyAlignment="1" applyFont="1">
      <alignment horizontal="center" readingOrder="0" vertical="center"/>
    </xf>
    <xf borderId="0" fillId="3" fontId="4" numFmtId="0" xfId="0" applyAlignment="1" applyFill="1" applyFont="1">
      <alignment horizontal="center" readingOrder="0"/>
    </xf>
    <xf borderId="0" fillId="4" fontId="4" numFmtId="0" xfId="0" applyAlignment="1" applyFill="1" applyFont="1">
      <alignment readingOrder="0"/>
    </xf>
    <xf borderId="0" fillId="4" fontId="2" numFmtId="0" xfId="0" applyAlignment="1" applyFont="1">
      <alignment readingOrder="0"/>
    </xf>
    <xf borderId="0" fillId="4" fontId="2" numFmtId="1" xfId="0" applyFont="1" applyNumberFormat="1"/>
    <xf borderId="0" fillId="4" fontId="2" numFmtId="164" xfId="0" applyFont="1" applyNumberFormat="1"/>
    <xf borderId="0" fillId="5" fontId="4" numFmtId="0" xfId="0" applyAlignment="1" applyFill="1" applyFont="1">
      <alignment readingOrder="0"/>
    </xf>
    <xf borderId="0" fillId="5" fontId="2" numFmtId="0" xfId="0" applyFont="1"/>
    <xf borderId="0" fillId="4" fontId="2" numFmtId="0" xfId="0" applyFont="1"/>
    <xf borderId="0" fillId="5" fontId="2" numFmtId="0" xfId="0" applyAlignment="1" applyFont="1">
      <alignment readingOrder="0"/>
    </xf>
    <xf borderId="0" fillId="6" fontId="2" numFmtId="1" xfId="0" applyAlignment="1" applyFill="1" applyFont="1" applyNumberFormat="1">
      <alignment readingOrder="0"/>
    </xf>
    <xf borderId="0" fillId="6" fontId="2" numFmtId="0" xfId="0" applyAlignment="1" applyFont="1">
      <alignment readingOrder="0"/>
    </xf>
    <xf borderId="0" fillId="6" fontId="2" numFmtId="165" xfId="0" applyAlignment="1" applyFont="1" applyNumberFormat="1">
      <alignment readingOrder="0"/>
    </xf>
    <xf borderId="0" fillId="6" fontId="2" numFmtId="10" xfId="0" applyAlignment="1" applyFont="1" applyNumberFormat="1">
      <alignment readingOrder="0"/>
    </xf>
    <xf borderId="0" fillId="7" fontId="3" numFmtId="0" xfId="0" applyAlignment="1" applyFill="1" applyFont="1">
      <alignment horizontal="center" readingOrder="0"/>
    </xf>
    <xf borderId="0" fillId="5" fontId="2" numFmtId="164" xfId="0" applyAlignment="1" applyFont="1" applyNumberFormat="1">
      <alignment readingOrder="0"/>
    </xf>
    <xf borderId="0" fillId="0" fontId="2" numFmtId="0" xfId="0" applyAlignment="1" applyFont="1">
      <alignment readingOrder="0"/>
    </xf>
    <xf borderId="0" fillId="5" fontId="2" numFmtId="9" xfId="0" applyAlignment="1" applyFont="1" applyNumberFormat="1">
      <alignment readingOrder="0"/>
    </xf>
    <xf borderId="0" fillId="6" fontId="2" numFmtId="164" xfId="0" applyAlignment="1" applyFont="1" applyNumberFormat="1">
      <alignment readingOrder="0"/>
    </xf>
    <xf borderId="0" fillId="5" fontId="2" numFmtId="165" xfId="0" applyAlignment="1" applyFont="1" applyNumberFormat="1">
      <alignment readingOrder="0"/>
    </xf>
    <xf borderId="0" fillId="7" fontId="3" numFmtId="0" xfId="0" applyAlignment="1" applyFont="1">
      <alignment readingOrder="0"/>
    </xf>
    <xf borderId="0" fillId="5" fontId="2" numFmtId="3" xfId="0" applyAlignment="1" applyFont="1" applyNumberFormat="1">
      <alignment readingOrder="0"/>
    </xf>
    <xf borderId="0" fillId="4" fontId="4" numFmtId="164" xfId="0" applyFont="1" applyNumberFormat="1"/>
    <xf borderId="0" fillId="5" fontId="2" numFmtId="1" xfId="0" applyFont="1" applyNumberFormat="1"/>
    <xf borderId="0" fillId="5" fontId="2" numFmtId="10" xfId="0" applyAlignment="1" applyFont="1" applyNumberFormat="1">
      <alignment readingOrder="0"/>
    </xf>
    <xf borderId="0" fillId="5" fontId="2" numFmtId="166" xfId="0" applyFont="1" applyNumberFormat="1"/>
    <xf borderId="0" fillId="5" fontId="2" numFmtId="164" xfId="0" applyFont="1" applyNumberFormat="1"/>
    <xf borderId="0" fillId="0" fontId="5" numFmtId="0" xfId="0" applyAlignment="1" applyFont="1">
      <alignment horizontal="center" readingOrder="0"/>
    </xf>
    <xf borderId="0" fillId="0" fontId="6" numFmtId="0" xfId="0" applyAlignment="1" applyFont="1">
      <alignment readingOrder="0" shrinkToFit="0" vertical="center" wrapText="1"/>
    </xf>
    <xf borderId="0" fillId="5" fontId="4" numFmtId="164" xfId="0" applyAlignment="1" applyFont="1" applyNumberFormat="1">
      <alignment readingOrder="0"/>
    </xf>
    <xf borderId="0" fillId="5" fontId="4" numFmtId="164" xfId="0" applyFont="1" applyNumberFormat="1"/>
    <xf borderId="0" fillId="0" fontId="7" numFmtId="0" xfId="0" applyAlignment="1" applyFont="1">
      <alignment horizontal="center" readingOrder="0"/>
    </xf>
    <xf borderId="0" fillId="5" fontId="2" numFmtId="165" xfId="0" applyFont="1" applyNumberFormat="1"/>
    <xf borderId="0" fillId="5" fontId="8" numFmtId="165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628650</xdr:colOff>
      <xdr:row>0</xdr:row>
      <xdr:rowOff>66675</xdr:rowOff>
    </xdr:from>
    <xdr:ext cx="581025" cy="5715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w.leaseengine.us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3.25"/>
    <col customWidth="1" min="2" max="2" width="21.13"/>
    <col customWidth="1" min="3" max="3" width="18.5"/>
    <col customWidth="1" min="4" max="4" width="18.75"/>
    <col customWidth="1" min="5" max="5" width="25.25"/>
    <col customWidth="1" min="6" max="6" width="14.75"/>
    <col customWidth="1" min="7" max="7" width="23.38"/>
    <col customWidth="1" min="8" max="8" width="27.5"/>
    <col customWidth="1" min="9" max="9" width="24.13"/>
  </cols>
  <sheetData>
    <row r="1" ht="58.5" customHeight="1">
      <c r="A1" s="1" t="s">
        <v>0</v>
      </c>
      <c r="H1" s="2"/>
    </row>
    <row r="3" ht="25.5" customHeight="1">
      <c r="A3" s="3" t="s">
        <v>1</v>
      </c>
      <c r="D3" s="4" t="s">
        <v>2</v>
      </c>
      <c r="H3" s="4"/>
    </row>
    <row r="4" ht="21.0" customHeight="1"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</row>
    <row r="5">
      <c r="D5" s="6" t="s">
        <v>8</v>
      </c>
      <c r="E5" s="6">
        <f>B8</f>
        <v>4</v>
      </c>
      <c r="F5" s="7">
        <f>B7-E5</f>
        <v>56</v>
      </c>
      <c r="G5" s="8">
        <f t="shared" ref="G5:G22" si="1">if(F5*$B$9&lt;0,0,F5*$B$9)</f>
        <v>86800</v>
      </c>
      <c r="H5" s="8">
        <f t="shared" ref="H5:H22" si="2">$B$10</f>
        <v>1400</v>
      </c>
    </row>
    <row r="6">
      <c r="A6" s="9" t="s">
        <v>9</v>
      </c>
      <c r="B6" s="10"/>
      <c r="D6" s="6" t="s">
        <v>10</v>
      </c>
      <c r="E6" s="11">
        <f t="shared" ref="E6:E22" si="3">$B$8</f>
        <v>4</v>
      </c>
      <c r="F6" s="7">
        <f t="shared" ref="F6:F22" si="4">if(F5-E6&gt;0,F5-E6,0)</f>
        <v>52</v>
      </c>
      <c r="G6" s="8">
        <f t="shared" si="1"/>
        <v>80600</v>
      </c>
      <c r="H6" s="8">
        <f t="shared" si="2"/>
        <v>1400</v>
      </c>
    </row>
    <row r="7">
      <c r="A7" s="12" t="s">
        <v>11</v>
      </c>
      <c r="B7" s="13">
        <v>60.0</v>
      </c>
      <c r="D7" s="6" t="s">
        <v>12</v>
      </c>
      <c r="E7" s="11">
        <f t="shared" si="3"/>
        <v>4</v>
      </c>
      <c r="F7" s="7">
        <f t="shared" si="4"/>
        <v>48</v>
      </c>
      <c r="G7" s="8">
        <f t="shared" si="1"/>
        <v>74400</v>
      </c>
      <c r="H7" s="8">
        <f t="shared" si="2"/>
        <v>1400</v>
      </c>
    </row>
    <row r="8">
      <c r="A8" s="12" t="s">
        <v>13</v>
      </c>
      <c r="B8" s="14">
        <v>4.0</v>
      </c>
      <c r="D8" s="6" t="s">
        <v>14</v>
      </c>
      <c r="E8" s="11">
        <f t="shared" si="3"/>
        <v>4</v>
      </c>
      <c r="F8" s="7">
        <f t="shared" si="4"/>
        <v>44</v>
      </c>
      <c r="G8" s="8">
        <f t="shared" si="1"/>
        <v>68200</v>
      </c>
      <c r="H8" s="8">
        <f t="shared" si="2"/>
        <v>1400</v>
      </c>
    </row>
    <row r="9">
      <c r="A9" s="12" t="s">
        <v>15</v>
      </c>
      <c r="B9" s="15">
        <v>1550.0</v>
      </c>
      <c r="D9" s="6" t="s">
        <v>16</v>
      </c>
      <c r="E9" s="11">
        <f t="shared" si="3"/>
        <v>4</v>
      </c>
      <c r="F9" s="7">
        <f t="shared" si="4"/>
        <v>40</v>
      </c>
      <c r="G9" s="8">
        <f t="shared" si="1"/>
        <v>62000</v>
      </c>
      <c r="H9" s="8">
        <f t="shared" si="2"/>
        <v>1400</v>
      </c>
    </row>
    <row r="10">
      <c r="A10" s="12" t="s">
        <v>17</v>
      </c>
      <c r="B10" s="15">
        <v>1400.0</v>
      </c>
      <c r="D10" s="6" t="s">
        <v>18</v>
      </c>
      <c r="E10" s="11">
        <f t="shared" si="3"/>
        <v>4</v>
      </c>
      <c r="F10" s="7">
        <f t="shared" si="4"/>
        <v>36</v>
      </c>
      <c r="G10" s="8">
        <f t="shared" si="1"/>
        <v>55800</v>
      </c>
      <c r="H10" s="8">
        <f t="shared" si="2"/>
        <v>1400</v>
      </c>
    </row>
    <row r="11">
      <c r="A11" s="12" t="s">
        <v>19</v>
      </c>
      <c r="B11" s="16">
        <v>0.065</v>
      </c>
      <c r="D11" s="6" t="s">
        <v>20</v>
      </c>
      <c r="E11" s="11">
        <f t="shared" si="3"/>
        <v>4</v>
      </c>
      <c r="F11" s="7">
        <f t="shared" si="4"/>
        <v>32</v>
      </c>
      <c r="G11" s="8">
        <f t="shared" si="1"/>
        <v>49600</v>
      </c>
      <c r="H11" s="8">
        <f t="shared" si="2"/>
        <v>1400</v>
      </c>
    </row>
    <row r="12">
      <c r="D12" s="6" t="s">
        <v>21</v>
      </c>
      <c r="E12" s="11">
        <f t="shared" si="3"/>
        <v>4</v>
      </c>
      <c r="F12" s="7">
        <f t="shared" si="4"/>
        <v>28</v>
      </c>
      <c r="G12" s="8">
        <f t="shared" si="1"/>
        <v>43400</v>
      </c>
      <c r="H12" s="8">
        <f t="shared" si="2"/>
        <v>1400</v>
      </c>
    </row>
    <row r="13">
      <c r="D13" s="6" t="s">
        <v>22</v>
      </c>
      <c r="E13" s="11">
        <f t="shared" si="3"/>
        <v>4</v>
      </c>
      <c r="F13" s="7">
        <f t="shared" si="4"/>
        <v>24</v>
      </c>
      <c r="G13" s="8">
        <f t="shared" si="1"/>
        <v>37200</v>
      </c>
      <c r="H13" s="8">
        <f t="shared" si="2"/>
        <v>1400</v>
      </c>
    </row>
    <row r="14">
      <c r="A14" s="17" t="s">
        <v>23</v>
      </c>
      <c r="D14" s="6" t="s">
        <v>24</v>
      </c>
      <c r="E14" s="11">
        <f t="shared" si="3"/>
        <v>4</v>
      </c>
      <c r="F14" s="7">
        <f t="shared" si="4"/>
        <v>20</v>
      </c>
      <c r="G14" s="8">
        <f t="shared" si="1"/>
        <v>31000</v>
      </c>
      <c r="H14" s="8">
        <f t="shared" si="2"/>
        <v>1400</v>
      </c>
    </row>
    <row r="15">
      <c r="A15" s="9" t="s">
        <v>25</v>
      </c>
      <c r="D15" s="6" t="s">
        <v>26</v>
      </c>
      <c r="E15" s="11">
        <f t="shared" si="3"/>
        <v>4</v>
      </c>
      <c r="F15" s="7">
        <f t="shared" si="4"/>
        <v>16</v>
      </c>
      <c r="G15" s="8">
        <f t="shared" si="1"/>
        <v>24800</v>
      </c>
      <c r="H15" s="8">
        <f t="shared" si="2"/>
        <v>1400</v>
      </c>
    </row>
    <row r="16">
      <c r="A16" s="12" t="s">
        <v>27</v>
      </c>
      <c r="B16" s="18">
        <v>1.95</v>
      </c>
      <c r="C16" s="19" t="s">
        <v>28</v>
      </c>
      <c r="D16" s="6" t="s">
        <v>29</v>
      </c>
      <c r="E16" s="11">
        <f t="shared" si="3"/>
        <v>4</v>
      </c>
      <c r="F16" s="7">
        <f t="shared" si="4"/>
        <v>12</v>
      </c>
      <c r="G16" s="8">
        <f t="shared" si="1"/>
        <v>18600</v>
      </c>
      <c r="H16" s="8">
        <f t="shared" si="2"/>
        <v>1400</v>
      </c>
    </row>
    <row r="17">
      <c r="A17" s="12" t="s">
        <v>30</v>
      </c>
      <c r="B17" s="20">
        <v>0.06</v>
      </c>
      <c r="C17" s="19" t="s">
        <v>31</v>
      </c>
      <c r="D17" s="6" t="s">
        <v>32</v>
      </c>
      <c r="E17" s="11">
        <f t="shared" si="3"/>
        <v>4</v>
      </c>
      <c r="F17" s="7">
        <f t="shared" si="4"/>
        <v>8</v>
      </c>
      <c r="G17" s="8">
        <f t="shared" si="1"/>
        <v>12400</v>
      </c>
      <c r="H17" s="8">
        <f t="shared" si="2"/>
        <v>1400</v>
      </c>
    </row>
    <row r="18">
      <c r="A18" s="12" t="s">
        <v>33</v>
      </c>
      <c r="B18" s="21">
        <f>((730+(B19*0.13)))</f>
        <v>990</v>
      </c>
      <c r="D18" s="6" t="s">
        <v>34</v>
      </c>
      <c r="E18" s="11">
        <f t="shared" si="3"/>
        <v>4</v>
      </c>
      <c r="F18" s="7">
        <f t="shared" si="4"/>
        <v>4</v>
      </c>
      <c r="G18" s="8">
        <f t="shared" si="1"/>
        <v>6200</v>
      </c>
      <c r="H18" s="8">
        <f t="shared" si="2"/>
        <v>1400</v>
      </c>
    </row>
    <row r="19">
      <c r="A19" s="12" t="s">
        <v>35</v>
      </c>
      <c r="B19" s="15">
        <v>2000.0</v>
      </c>
      <c r="D19" s="6" t="s">
        <v>36</v>
      </c>
      <c r="E19" s="11">
        <f t="shared" si="3"/>
        <v>4</v>
      </c>
      <c r="F19" s="11">
        <f t="shared" si="4"/>
        <v>0</v>
      </c>
      <c r="G19" s="8">
        <f t="shared" si="1"/>
        <v>0</v>
      </c>
      <c r="H19" s="8">
        <f t="shared" si="2"/>
        <v>1400</v>
      </c>
    </row>
    <row r="20">
      <c r="A20" s="12" t="s">
        <v>37</v>
      </c>
      <c r="B20" s="22">
        <f>sum(B18+B19)</f>
        <v>2990</v>
      </c>
      <c r="D20" s="6" t="s">
        <v>38</v>
      </c>
      <c r="E20" s="11">
        <f t="shared" si="3"/>
        <v>4</v>
      </c>
      <c r="F20" s="11">
        <f t="shared" si="4"/>
        <v>0</v>
      </c>
      <c r="G20" s="8">
        <f t="shared" si="1"/>
        <v>0</v>
      </c>
      <c r="H20" s="8">
        <f t="shared" si="2"/>
        <v>1400</v>
      </c>
    </row>
    <row r="21">
      <c r="D21" s="6" t="s">
        <v>39</v>
      </c>
      <c r="E21" s="11">
        <f t="shared" si="3"/>
        <v>4</v>
      </c>
      <c r="F21" s="11">
        <f t="shared" si="4"/>
        <v>0</v>
      </c>
      <c r="G21" s="8">
        <f t="shared" si="1"/>
        <v>0</v>
      </c>
      <c r="H21" s="8">
        <f t="shared" si="2"/>
        <v>1400</v>
      </c>
    </row>
    <row r="22">
      <c r="A22" s="23" t="s">
        <v>40</v>
      </c>
      <c r="D22" s="6" t="s">
        <v>41</v>
      </c>
      <c r="E22" s="11">
        <f t="shared" si="3"/>
        <v>4</v>
      </c>
      <c r="F22" s="11">
        <f t="shared" si="4"/>
        <v>0</v>
      </c>
      <c r="G22" s="8">
        <f t="shared" si="1"/>
        <v>0</v>
      </c>
      <c r="H22" s="8">
        <f t="shared" si="2"/>
        <v>1400</v>
      </c>
    </row>
    <row r="23">
      <c r="A23" s="12" t="s">
        <v>42</v>
      </c>
      <c r="B23" s="24">
        <f>B19/B16</f>
        <v>1025.641026</v>
      </c>
      <c r="D23" s="5" t="s">
        <v>43</v>
      </c>
      <c r="G23" s="25">
        <f t="shared" ref="G23:H23" si="5">SUM(G5:G22)</f>
        <v>651000</v>
      </c>
      <c r="H23" s="25">
        <f t="shared" si="5"/>
        <v>25200</v>
      </c>
    </row>
    <row r="24">
      <c r="A24" s="12" t="s">
        <v>44</v>
      </c>
      <c r="B24" s="26">
        <f>B23*B17</f>
        <v>61.53846154</v>
      </c>
    </row>
    <row r="25">
      <c r="A25" s="12" t="s">
        <v>45</v>
      </c>
      <c r="B25" s="27">
        <f>B11</f>
        <v>0.065</v>
      </c>
      <c r="D25" s="17" t="s">
        <v>46</v>
      </c>
      <c r="H25" s="17"/>
    </row>
    <row r="26">
      <c r="A26" s="12" t="s">
        <v>47</v>
      </c>
      <c r="B26" s="28">
        <f>B24*B25</f>
        <v>4</v>
      </c>
      <c r="D26" s="9" t="s">
        <v>48</v>
      </c>
      <c r="E26" s="9" t="s">
        <v>4</v>
      </c>
      <c r="F26" s="9" t="s">
        <v>5</v>
      </c>
      <c r="G26" s="9" t="s">
        <v>6</v>
      </c>
      <c r="H26" s="9" t="s">
        <v>7</v>
      </c>
    </row>
    <row r="27">
      <c r="A27" s="12" t="s">
        <v>49</v>
      </c>
      <c r="B27" s="22">
        <f>B19/B26</f>
        <v>500</v>
      </c>
      <c r="D27" s="12" t="s">
        <v>50</v>
      </c>
      <c r="E27" s="12">
        <f>E5</f>
        <v>4</v>
      </c>
      <c r="F27" s="26">
        <f>B7-E27</f>
        <v>56</v>
      </c>
      <c r="G27" s="29">
        <f t="shared" ref="G27:G37" si="6">F27*$B$9</f>
        <v>86800</v>
      </c>
      <c r="H27" s="29">
        <f t="shared" ref="H27:H37" si="7">if(G27&gt;0,($B$10+$B$20),($B$10))</f>
        <v>4390</v>
      </c>
    </row>
    <row r="28">
      <c r="A28" s="12" t="s">
        <v>51</v>
      </c>
      <c r="B28" s="22">
        <f>(B20)/B26</f>
        <v>747.5</v>
      </c>
      <c r="D28" s="12" t="s">
        <v>10</v>
      </c>
      <c r="E28" s="26">
        <f>$E$5+($B$26*0.5)</f>
        <v>6</v>
      </c>
      <c r="F28" s="26">
        <f t="shared" ref="F28:F37" si="8">if(F27-E28&gt;0,F27-E28,0)</f>
        <v>50</v>
      </c>
      <c r="G28" s="29">
        <f t="shared" si="6"/>
        <v>77500</v>
      </c>
      <c r="H28" s="29">
        <f t="shared" si="7"/>
        <v>4390</v>
      </c>
    </row>
    <row r="29">
      <c r="D29" s="12" t="s">
        <v>12</v>
      </c>
      <c r="E29" s="26">
        <f t="shared" ref="E29:E37" si="9">$E$5+$B$26</f>
        <v>8</v>
      </c>
      <c r="F29" s="26">
        <f t="shared" si="8"/>
        <v>42</v>
      </c>
      <c r="G29" s="29">
        <f t="shared" si="6"/>
        <v>65100</v>
      </c>
      <c r="H29" s="29">
        <f t="shared" si="7"/>
        <v>4390</v>
      </c>
    </row>
    <row r="30">
      <c r="B30" s="30"/>
      <c r="D30" s="12" t="s">
        <v>14</v>
      </c>
      <c r="E30" s="26">
        <f t="shared" si="9"/>
        <v>8</v>
      </c>
      <c r="F30" s="26">
        <f t="shared" si="8"/>
        <v>34</v>
      </c>
      <c r="G30" s="29">
        <f t="shared" si="6"/>
        <v>52700</v>
      </c>
      <c r="H30" s="29">
        <f t="shared" si="7"/>
        <v>4390</v>
      </c>
    </row>
    <row r="31">
      <c r="A31" s="30"/>
      <c r="B31" s="30"/>
      <c r="D31" s="12" t="s">
        <v>16</v>
      </c>
      <c r="E31" s="26">
        <f t="shared" si="9"/>
        <v>8</v>
      </c>
      <c r="F31" s="26">
        <f t="shared" si="8"/>
        <v>26</v>
      </c>
      <c r="G31" s="29">
        <f t="shared" si="6"/>
        <v>40300</v>
      </c>
      <c r="H31" s="29">
        <f t="shared" si="7"/>
        <v>4390</v>
      </c>
    </row>
    <row r="32">
      <c r="A32" s="30"/>
      <c r="B32" s="30"/>
      <c r="D32" s="12" t="s">
        <v>18</v>
      </c>
      <c r="E32" s="26">
        <f t="shared" si="9"/>
        <v>8</v>
      </c>
      <c r="F32" s="26">
        <f t="shared" si="8"/>
        <v>18</v>
      </c>
      <c r="G32" s="29">
        <f t="shared" si="6"/>
        <v>27900</v>
      </c>
      <c r="H32" s="29">
        <f t="shared" si="7"/>
        <v>4390</v>
      </c>
    </row>
    <row r="33">
      <c r="A33" s="30"/>
      <c r="B33" s="30"/>
      <c r="D33" s="12" t="s">
        <v>20</v>
      </c>
      <c r="E33" s="26">
        <f t="shared" si="9"/>
        <v>8</v>
      </c>
      <c r="F33" s="26">
        <f t="shared" si="8"/>
        <v>10</v>
      </c>
      <c r="G33" s="29">
        <f t="shared" si="6"/>
        <v>15500</v>
      </c>
      <c r="H33" s="29">
        <f t="shared" si="7"/>
        <v>4390</v>
      </c>
    </row>
    <row r="34">
      <c r="D34" s="12" t="s">
        <v>21</v>
      </c>
      <c r="E34" s="26">
        <f t="shared" si="9"/>
        <v>8</v>
      </c>
      <c r="F34" s="26">
        <f t="shared" si="8"/>
        <v>2</v>
      </c>
      <c r="G34" s="29">
        <f t="shared" si="6"/>
        <v>3100</v>
      </c>
      <c r="H34" s="29">
        <f t="shared" si="7"/>
        <v>4390</v>
      </c>
    </row>
    <row r="35">
      <c r="D35" s="12" t="s">
        <v>22</v>
      </c>
      <c r="E35" s="26">
        <f t="shared" si="9"/>
        <v>8</v>
      </c>
      <c r="F35" s="10">
        <f t="shared" si="8"/>
        <v>0</v>
      </c>
      <c r="G35" s="29">
        <f t="shared" si="6"/>
        <v>0</v>
      </c>
      <c r="H35" s="29">
        <f t="shared" si="7"/>
        <v>1400</v>
      </c>
    </row>
    <row r="36">
      <c r="D36" s="12" t="s">
        <v>24</v>
      </c>
      <c r="E36" s="26">
        <f t="shared" si="9"/>
        <v>8</v>
      </c>
      <c r="F36" s="10">
        <f t="shared" si="8"/>
        <v>0</v>
      </c>
      <c r="G36" s="29">
        <f t="shared" si="6"/>
        <v>0</v>
      </c>
      <c r="H36" s="29">
        <f t="shared" si="7"/>
        <v>1400</v>
      </c>
    </row>
    <row r="37">
      <c r="A37" s="31"/>
      <c r="B37" s="31"/>
      <c r="D37" s="12" t="s">
        <v>26</v>
      </c>
      <c r="E37" s="26">
        <f t="shared" si="9"/>
        <v>8</v>
      </c>
      <c r="F37" s="10">
        <f t="shared" si="8"/>
        <v>0</v>
      </c>
      <c r="G37" s="29">
        <f t="shared" si="6"/>
        <v>0</v>
      </c>
      <c r="H37" s="29">
        <f t="shared" si="7"/>
        <v>1400</v>
      </c>
    </row>
    <row r="38">
      <c r="A38" s="31"/>
      <c r="B38" s="31"/>
      <c r="D38" s="32" t="s">
        <v>43</v>
      </c>
      <c r="G38" s="33">
        <f>SUM(G27:G35)</f>
        <v>368900</v>
      </c>
      <c r="H38" s="33">
        <f>SUM(H27:H36)</f>
        <v>37920</v>
      </c>
    </row>
    <row r="39">
      <c r="A39" s="34" t="s">
        <v>52</v>
      </c>
    </row>
    <row r="40">
      <c r="D40" s="17" t="s">
        <v>53</v>
      </c>
    </row>
    <row r="41">
      <c r="C41" s="31"/>
      <c r="D41" s="12" t="s">
        <v>54</v>
      </c>
      <c r="F41" s="22">
        <f>SUM(H27:H37)</f>
        <v>39320</v>
      </c>
    </row>
    <row r="42">
      <c r="C42" s="31"/>
      <c r="D42" s="12" t="s">
        <v>55</v>
      </c>
      <c r="F42" s="35">
        <f>G23-G38</f>
        <v>282100</v>
      </c>
    </row>
    <row r="43">
      <c r="C43" s="31"/>
      <c r="D43" s="9" t="s">
        <v>56</v>
      </c>
      <c r="F43" s="36">
        <f>F42-F41</f>
        <v>242780</v>
      </c>
    </row>
    <row r="50">
      <c r="D50" s="31"/>
    </row>
  </sheetData>
  <mergeCells count="14">
    <mergeCell ref="D23:F23"/>
    <mergeCell ref="D38:F38"/>
    <mergeCell ref="A39:B40"/>
    <mergeCell ref="D40:F40"/>
    <mergeCell ref="D41:E41"/>
    <mergeCell ref="D42:E42"/>
    <mergeCell ref="D43:E43"/>
    <mergeCell ref="A1:G1"/>
    <mergeCell ref="A3:B5"/>
    <mergeCell ref="D3:G3"/>
    <mergeCell ref="A14:B14"/>
    <mergeCell ref="A15:B15"/>
    <mergeCell ref="A22:B22"/>
    <mergeCell ref="D25:G25"/>
  </mergeCells>
  <hyperlinks>
    <hyperlink r:id="rId1" ref="A39"/>
  </hyperlinks>
  <drawing r:id="rId2"/>
</worksheet>
</file>