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PT-Técnica" sheetId="1" r:id="rId5"/>
    <sheet state="visible" name="ValorFic" sheetId="2" r:id="rId6"/>
    <sheet state="visible" name="ValorDoc" sheetId="3" r:id="rId7"/>
    <sheet state="visible" name="ValorAni" sheetId="4" r:id="rId8"/>
    <sheet state="visible" name="23PT-Económica" sheetId="5" r:id="rId9"/>
  </sheets>
  <definedNames>
    <definedName hidden="1" localSheetId="0" name="Z_8816C127_3162_4BAF_896E_BEE3AF615164_.wvu.FilterData">'23PT-Técnica'!$A$1:$D$22</definedName>
    <definedName hidden="1" localSheetId="4" name="Z_8816C127_3162_4BAF_896E_BEE3AF615164_.wvu.FilterData">'23PT-Económica'!$A$1:$D$6</definedName>
  </definedNames>
  <calcPr/>
  <customWorkbookViews>
    <customWorkbookView activeSheetId="0" maximized="1" windowHeight="0" windowWidth="0" guid="{8816C127-3162-4BAF-896E-BEE3AF615164}" name="Filtro 1"/>
  </customWorkbookViews>
</workbook>
</file>

<file path=xl/sharedStrings.xml><?xml version="1.0" encoding="utf-8"?>
<sst xmlns="http://schemas.openxmlformats.org/spreadsheetml/2006/main" count="752" uniqueCount="345">
  <si>
    <t xml:space="preserve"> </t>
  </si>
  <si>
    <t xml:space="preserve">Anexo: </t>
  </si>
  <si>
    <t>Listado de comprobaciones técnicas - Producción de largometrajes y series 2023</t>
  </si>
  <si>
    <t>Subpals2023/0000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</si>
  <si>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</si>
  <si>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</si>
  <si>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</si>
  <si>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</si>
  <si>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</si>
  <si>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</si>
  <si>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</si>
  <si>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</si>
  <si>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</si>
  <si>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</si>
  <si>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</si>
  <si>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</si>
  <si>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</si>
  <si>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Largo o serie</t>
  </si>
  <si>
    <t>Duración (minutos)</t>
  </si>
  <si>
    <t>2.b.</t>
  </si>
  <si>
    <t>Acta de comisión (Hoja de valoración) (Base 13)</t>
  </si>
  <si>
    <t>b.13.1.</t>
  </si>
  <si>
    <t>Puntos por fomento del sector audiovisual canario</t>
  </si>
  <si>
    <t>b.13.3.1.</t>
  </si>
  <si>
    <t>Puntos por igualdad de género</t>
  </si>
  <si>
    <t>b.13.3.2.</t>
  </si>
  <si>
    <t>Puntos por inclusión</t>
  </si>
  <si>
    <t>b.13.4.</t>
  </si>
  <si>
    <t>Puntos por trayectoria del equipo</t>
  </si>
  <si>
    <t>b.13.2.2.</t>
  </si>
  <si>
    <t>Puntos por contenido canario</t>
  </si>
  <si>
    <t>b.12.2.1.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</si>
  <si>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</si>
  <si>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</si>
  <si>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</si>
  <si>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</si>
  <si>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</si>
  <si>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Subpals: 68,00-66,70</t>
  </si>
  <si>
    <t>Puntuación del primer proyecto no subvencionado</t>
  </si>
  <si>
    <t>(No se agotó el crédito por no haber suficientes proyectos con puntuación mínima)</t>
  </si>
  <si>
    <t>2.d.</t>
  </si>
  <si>
    <t>Declaración de personas y empresas vinculadas (LIS)</t>
  </si>
  <si>
    <t>Identificar y enviar a verificación externa</t>
  </si>
  <si>
    <t>3.</t>
  </si>
  <si>
    <t>Cuenta justificativa con aportación de informe de auditor, parte I - Memoria de actuación</t>
  </si>
  <si>
    <t>RGS Decreto 36/2009, art. 27</t>
  </si>
  <si>
    <t>b 19.1.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</si>
  <si>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</si>
  <si>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</si>
  <si>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</si>
  <si>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- Fecha de estreno</t>
  </si>
  <si>
    <t>Certificado de nacionalidad ICAA</t>
  </si>
  <si>
    <t>2.</t>
  </si>
  <si>
    <t>Cartificado cultural expedido por el ICAA</t>
  </si>
  <si>
    <t>Contratos de ventas o preventas</t>
  </si>
  <si>
    <t>4.</t>
  </si>
  <si>
    <t>Materiales promocionales en formato digital</t>
  </si>
  <si>
    <t>-</t>
  </si>
  <si>
    <t>Cartel</t>
  </si>
  <si>
    <t>Fotos (de rodaje y de obra)</t>
  </si>
  <si>
    <t>Trailer</t>
  </si>
  <si>
    <t>Videos (para noticias, de rodaje, etc.)</t>
  </si>
  <si>
    <t>5.</t>
  </si>
  <si>
    <t>Autorización de uso de los materiales promocionales</t>
  </si>
  <si>
    <t>6.</t>
  </si>
  <si>
    <t>Autorización de uso de la película</t>
  </si>
  <si>
    <t>7.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</si>
  <si>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</si>
  <si>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</si>
  <si>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</si>
  <si>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</si>
  <si>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</si>
  <si>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Títulos de Crédito: ficha técnica</t>
  </si>
  <si>
    <t>b.21.2.d)</t>
  </si>
  <si>
    <t>Títulos de Crédito: logos</t>
  </si>
  <si>
    <t>8.</t>
  </si>
  <si>
    <t>Ficha técnica tal como consta en los títulos de crédito</t>
  </si>
  <si>
    <t>La ficha técnica no coincide, y por lo tanto debe ser revisada</t>
  </si>
  <si>
    <t>b. 6.</t>
  </si>
  <si>
    <t>Se cumple el requisito de personal canario</t>
  </si>
  <si>
    <t>10.</t>
  </si>
  <si>
    <t xml:space="preserve">Declaración jurada de relaciones de vinculación con empresas y personas. </t>
  </si>
  <si>
    <t>9.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</si>
  <si>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</si>
  <si>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</si>
  <si>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Cuenta justificativa con aportación de informe de auditor, parte II - Relación detallada de gastos e inversiones</t>
  </si>
  <si>
    <t>b.19.2.1)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</si>
  <si>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</si>
  <si>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</si>
  <si>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</si>
  <si>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</si>
  <si>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</si>
  <si>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</si>
  <si>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</si>
  <si>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</si>
  <si>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Anotación contable</t>
  </si>
  <si>
    <t>Impuesto soportado</t>
  </si>
  <si>
    <t>Debe tener el mismo formato y organización por capítulos que el presupuesto de la solicitud (clasificación de gastos subvencionables de la Base 18)</t>
  </si>
  <si>
    <t>b.17.3.</t>
  </si>
  <si>
    <t>En el caso de subcontratación también relación de gastos de empresa subcontratada</t>
  </si>
  <si>
    <t>b.17.2</t>
  </si>
  <si>
    <t>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</si>
  <si>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</si>
  <si>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b.17.1.</t>
  </si>
  <si>
    <t>- Gastos generales</t>
  </si>
  <si>
    <t>b.17.2.2)</t>
  </si>
  <si>
    <t>- Gastos de negociación e intereses financieros</t>
  </si>
  <si>
    <t>b.17.2.3)</t>
  </si>
  <si>
    <t>- Gastos a personas o empresas vinculadas</t>
  </si>
  <si>
    <t>b.17.2.</t>
  </si>
  <si>
    <t>- Gastos de producción ejecutiva</t>
  </si>
  <si>
    <t>- Indicación de gastos de más de 15.000 € (tres ofertas o memoria técnica)</t>
  </si>
  <si>
    <t>b.19.2.b)12)</t>
  </si>
  <si>
    <t>Si es coproducción, la cuenta abarca todas las coproductoras españolas (en su caso)</t>
  </si>
  <si>
    <t>Esto no se detalla en las Base 19 b), `pero sí e la 19.c), y es neecesario para la comprobación de los límites de intensidad de la Base 9 y los límites del art. 21 del Desarrollo de la Ley del Cine. El coste de la película se define en el art. 13 del Desarrollo (Real Decreto 1082/2015)</t>
  </si>
  <si>
    <t>19.2.a)</t>
  </si>
  <si>
    <t>Desviaciones acacecidas del presupuesto (al menos por capítulos)</t>
  </si>
  <si>
    <t>b.19.2.2)</t>
  </si>
  <si>
    <t>Informe de auditoría de cuentas, con indicación expresa de :</t>
  </si>
  <si>
    <t>Descripción del trabajo realizado, procedimientos realizados, conclusión de la persona auditora.</t>
  </si>
  <si>
    <t>a)</t>
  </si>
  <si>
    <t xml:space="preserve"> - Costes de personal</t>
  </si>
  <si>
    <t xml:space="preserve"> - Contratos laborales</t>
  </si>
  <si>
    <t xml:space="preserve"> - Contratos mercantiles</t>
  </si>
  <si>
    <t xml:space="preserve"> - Contratos de propiedad intelecctual</t>
  </si>
  <si>
    <t>Situación del pago de las partidas</t>
  </si>
  <si>
    <t>d)</t>
  </si>
  <si>
    <t>Tenencia de tres presupuestos en aplicación de artículo 31 LGS</t>
  </si>
  <si>
    <t>f)</t>
  </si>
  <si>
    <t>Cumplimiento del porcentaje de gasto en empresas y personas canarias</t>
  </si>
  <si>
    <t>k)</t>
  </si>
  <si>
    <t>Indicación de las partidas facturadas mediante subcontratación por empresas externas o vinculadas a la empresa productora de la película.</t>
  </si>
  <si>
    <t>l)</t>
  </si>
  <si>
    <t>Pagos a pesonas físicas con las que la productora tenga vinculación según art. 18 LIS</t>
  </si>
  <si>
    <t>- Si es coproducción, el informe abarca todas las coproductoras españolas</t>
  </si>
  <si>
    <t>Gastos generales</t>
  </si>
  <si>
    <t>Gastos de negociación e intereses financieros</t>
  </si>
  <si>
    <t>Gastos a personas o empresas vinculadas</t>
  </si>
  <si>
    <t>Gastos de producción ejecutiva</t>
  </si>
  <si>
    <t>b.19.2.3)</t>
  </si>
  <si>
    <t>Detalle de otros ingresos o subvenciones (memoria de financiación)</t>
  </si>
  <si>
    <t>b.19.2.4)</t>
  </si>
  <si>
    <t>Carta de pago (en su caso)</t>
  </si>
  <si>
    <t>Otras verificaciones</t>
  </si>
  <si>
    <t>b.21.1.</t>
  </si>
  <si>
    <t>Supuestos de incumplimiento (Base 22)</t>
  </si>
  <si>
    <t>Entregar fuera de plazo (Infracción leve Artículo 56 de LGS)</t>
  </si>
  <si>
    <t>b.21.2.a)</t>
  </si>
  <si>
    <t>Obtener la convención falseando u ocultando</t>
  </si>
  <si>
    <t>b.21.2.b)</t>
  </si>
  <si>
    <t>Incumplimiento total o parcial del objetivo</t>
  </si>
  <si>
    <t>b.21.2.c)</t>
  </si>
  <si>
    <t>Incumplimiento de obligación de justificación</t>
  </si>
  <si>
    <t>Incumplimiento de la obligación de medidas de difusión (devolución de 10% de la cantidad percibida)</t>
  </si>
  <si>
    <t>b.21.2.e)</t>
  </si>
  <si>
    <t>Resistencia, excusa u obstrucción</t>
  </si>
  <si>
    <t>b.21.2.f)</t>
  </si>
  <si>
    <t>Incumplimiento de obligaciones impuestas cuando afecten al modo en que han de conseguir sus objetivos</t>
  </si>
  <si>
    <t>b.21.2.g)</t>
  </si>
  <si>
    <t>Incumplimiento de obligaciones impuestas cuando de esto se derive la imposibilidad de verificar el empleo dado a los fondos.</t>
  </si>
  <si>
    <t>b.21.2.h)</t>
  </si>
  <si>
    <t>Reintegro según artículos 87 a 89 de la Unión Europea</t>
  </si>
  <si>
    <t>b.21.2.i)</t>
  </si>
  <si>
    <t>Los demás supuestos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</si>
  <si>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</si>
  <si>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</si>
  <si>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</si>
  <si>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</si>
  <si>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</si>
  <si>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</si>
  <si>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</si>
  <si>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</si>
  <si>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</t>
  </si>
  <si>
    <t>En caso afirmativo, cuantía del reintegro propuesto</t>
  </si>
  <si>
    <t>No procede</t>
  </si>
  <si>
    <t>TOTAL PUNTOS</t>
  </si>
  <si>
    <t>IMPULSO DE LA CINEMATOGRAFÍA CANARIA</t>
  </si>
  <si>
    <t>Máximo 19</t>
  </si>
  <si>
    <t>FOMENTO DE LA IGUALDAD Y LA INCLUSIÓN</t>
  </si>
  <si>
    <t>Máximo 11</t>
  </si>
  <si>
    <t>Fomento de la igualdad de género</t>
  </si>
  <si>
    <t>Máximo 9 puntos</t>
  </si>
  <si>
    <t>Total</t>
  </si>
  <si>
    <t>Puntos</t>
  </si>
  <si>
    <t xml:space="preserve">Cargo </t>
  </si>
  <si>
    <t>Nombre</t>
  </si>
  <si>
    <t>Personas</t>
  </si>
  <si>
    <t>Canario</t>
  </si>
  <si>
    <t>Certificado</t>
  </si>
  <si>
    <t>Mujeres</t>
  </si>
  <si>
    <t>Producción ejecutiva</t>
  </si>
  <si>
    <t>Nombre y ap</t>
  </si>
  <si>
    <t>Dirección</t>
  </si>
  <si>
    <t>Guion</t>
  </si>
  <si>
    <t>Dirección de fotografía</t>
  </si>
  <si>
    <t>Música original</t>
  </si>
  <si>
    <t>Jefatura de montaje</t>
  </si>
  <si>
    <t>Requisitos de personal de la Base 6</t>
  </si>
  <si>
    <t>Dirección de producción</t>
  </si>
  <si>
    <t>Dirección de arte</t>
  </si>
  <si>
    <t>1er Ayte. Dirección</t>
  </si>
  <si>
    <t>NO</t>
  </si>
  <si>
    <t>Intérprete protagonista</t>
  </si>
  <si>
    <t>Fomento de la inclusión de personas con discapacidad</t>
  </si>
  <si>
    <t>Máximo 2</t>
  </si>
  <si>
    <t>CULTURA Y ECONOMÍA CANARIA</t>
  </si>
  <si>
    <t>Máximo 5</t>
  </si>
  <si>
    <t>Inversión canaria (OK/vacío)</t>
  </si>
  <si>
    <t xml:space="preserve">Más de 67 % </t>
  </si>
  <si>
    <t>51 al 67 %</t>
  </si>
  <si>
    <t>33 al 51%</t>
  </si>
  <si>
    <t>Contenido canario (sí/no)</t>
  </si>
  <si>
    <t>Máximo 3</t>
  </si>
  <si>
    <t>Comentario sobre el contenido</t>
  </si>
  <si>
    <t>TRAYECTORIA DEL EQUIPO</t>
  </si>
  <si>
    <t>Máximo 6</t>
  </si>
  <si>
    <t>Productora o producción ejecutiva (nombre/vacío)</t>
  </si>
  <si>
    <t>Título / Explotación</t>
  </si>
  <si>
    <t>Puntos (Máximo 3)</t>
  </si>
  <si>
    <t>Acreditación</t>
  </si>
  <si>
    <t>Verificado</t>
  </si>
  <si>
    <t>nombre persona del equipo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</si>
  <si>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</si>
  <si>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t>TIPO DE DOCUMENTO (EJ: FICHA ICAA)</t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</si>
  <si>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</si>
  <si>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t>Explotación</t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</si>
  <si>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</si>
  <si>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Dirección y/o guión (nombre/vacío)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</si>
  <si>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</si>
  <si>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</si>
  <si>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</si>
  <si>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Jefatura de sonido directo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</si>
  <si>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</si>
  <si>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</si>
  <si>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</si>
  <si>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</si>
  <si>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</si>
  <si>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</si>
  <si>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Dirección de animación</t>
  </si>
  <si>
    <t>Supervisión SB</t>
  </si>
  <si>
    <t>Supervisión Layout</t>
  </si>
  <si>
    <t>Supervisión LookDev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</si>
  <si>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</si>
  <si>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</si>
  <si>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</si>
  <si>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 xml:space="preserve">Largo o serie 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</si>
  <si>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</si>
  <si>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</si>
  <si>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Listado de comprobaciones técnicas - Proiducción de largometrajes y series 2023</t>
  </si>
  <si>
    <t>[Título]</t>
  </si>
  <si>
    <t>[Productora beneficiaria]</t>
  </si>
  <si>
    <t>[Coproductora española no beneficiaria]</t>
  </si>
  <si>
    <t>[nombre de coproductora extranjera]</t>
  </si>
  <si>
    <t>Documentos ya presentados</t>
  </si>
  <si>
    <t>2.a.1.</t>
  </si>
  <si>
    <t xml:space="preserve">Compromiso de gasto </t>
  </si>
  <si>
    <t>Parte española</t>
  </si>
  <si>
    <t>Total parte española</t>
  </si>
  <si>
    <t>Esta es la cifra relevante para el cálculo de cumplimiento de compromiso de gasto</t>
  </si>
  <si>
    <t>Coproducción internacional</t>
  </si>
  <si>
    <t>Solo a efectos informativos</t>
  </si>
  <si>
    <t>Hoja de valoración de Comisión</t>
  </si>
  <si>
    <t>Límite de intensidad</t>
  </si>
  <si>
    <t>Límites de intensidad de acuerdo al artículo 21 del Dearrollo de la Ley del Cine (Real Decreto 1082/2015)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</si>
  <si>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</si>
  <si>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</si>
  <si>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</si>
  <si>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</si>
  <si>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</si>
  <si>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</si>
  <si>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4.a.1.</t>
  </si>
  <si>
    <t>Incidencias</t>
  </si>
  <si>
    <t>De acuerdo con el informe técnico, estos gastos son descontados del coste reconocido. Las incidencias se detallan en informe externo</t>
  </si>
  <si>
    <t>b2</t>
  </si>
  <si>
    <t>4.a.2.</t>
  </si>
  <si>
    <t>c2</t>
  </si>
  <si>
    <t>Participación beneficiaria</t>
  </si>
  <si>
    <t>Participación enb</t>
  </si>
  <si>
    <t>4.b.</t>
  </si>
  <si>
    <t>Cálculo de límites porcentuales</t>
  </si>
  <si>
    <t>4.b.1.</t>
  </si>
  <si>
    <t>Declarados</t>
  </si>
  <si>
    <t>4.b.2.</t>
  </si>
  <si>
    <t>Gastos financieros</t>
  </si>
  <si>
    <t>4.b.3.</t>
  </si>
  <si>
    <t>Operaciones vinculadas</t>
  </si>
  <si>
    <t>[Persona vinculada 1]</t>
  </si>
  <si>
    <t>[Persona vinculada 2]</t>
  </si>
  <si>
    <t>[Persona vinculada 3]</t>
  </si>
  <si>
    <t>[Persona vinculada 4]</t>
  </si>
  <si>
    <t>4.b.4.</t>
  </si>
  <si>
    <t>Ajuste</t>
  </si>
  <si>
    <t>Total gastos sometidos a límites porcentuales</t>
  </si>
  <si>
    <t>4.b.5.</t>
  </si>
  <si>
    <t>Otros gastos no incluidos en coste de realización</t>
  </si>
  <si>
    <t>Gastos de publicidad</t>
  </si>
  <si>
    <t xml:space="preserve">Gastos de copias, doblaje y subtitulado </t>
  </si>
  <si>
    <t>Gastos de auditoría</t>
  </si>
  <si>
    <t>4.b.6.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</si>
  <si>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</si>
  <si>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</si>
  <si>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</si>
  <si>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</si>
  <si>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total (parte española de la producción)</t>
  </si>
  <si>
    <t>Sobre esta cantidad se calcula el límite de intensidad. (Base 10)</t>
  </si>
  <si>
    <t>Supuestos de reintegro</t>
  </si>
  <si>
    <t>5.a.</t>
  </si>
  <si>
    <t>La subvención no puede superar el coste de la actividad</t>
  </si>
  <si>
    <t>b.10.c)</t>
  </si>
  <si>
    <t>Se respeta el límite: el coste reconocido de la actividad subvencionada (de la entidad beneficiaria) es superior a la subvención</t>
  </si>
  <si>
    <t>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</si>
  <si>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</si>
  <si>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</si>
  <si>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</si>
  <si>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</si>
  <si>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</si>
  <si>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</si>
  <si>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</si>
  <si>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</si>
  <si>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21.1. Menos de 50%: reintegro.</t>
  </si>
  <si>
    <t>¿Se produce supuesto de reintegro total?</t>
  </si>
  <si>
    <t>Base 21.1: Solo si el coste reconocido es menos del 50% del compromiso de gasto</t>
  </si>
  <si>
    <t>5.c.</t>
  </si>
  <si>
    <t>Límite de intensidad (coproductoras españolas)</t>
  </si>
  <si>
    <t>b.9.1.</t>
  </si>
  <si>
    <t>Contenido de la memoria de financiación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</si>
  <si>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</si>
  <si>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</si>
  <si>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</si>
  <si>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</si>
  <si>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</si>
  <si>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</si>
  <si>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</si>
  <si>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</si>
  <si>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</si>
  <si>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</si>
  <si>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</si>
  <si>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</si>
  <si>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</si>
  <si>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  <sz val="10.0"/>
      </rPr>
      <t>En su caso,</t>
    </r>
    <r>
      <rPr>
        <rFont val="Times New Roman"/>
        <b/>
        <color theme="1"/>
        <sz val="10.0"/>
      </rPr>
      <t xml:space="preserve"> tres presupuestos</t>
    </r>
    <r>
      <rPr>
        <rFont val="Times New Roman"/>
        <b/>
        <color theme="1"/>
        <sz val="10.0"/>
      </rPr>
      <t xml:space="preserve"> (art. 25. 2.f Reglamento de Subvenciones)</t>
    </r>
  </si>
  <si>
    <t>Se constatan pagos a proveedores iguales o superiores a 15.000,00 €</t>
  </si>
  <si>
    <t xml:space="preserve"> n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</si>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</sst>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#,###.00;[RED]\-#,###.00"/>
  </numFmts>
  <fonts count="29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theme="1"/>
      <name val="Arial"/>
      <scheme val="minor"/>
    </font>
    <font>
      <b/>
      <color rgb="FFFFFFFF"/>
      <name val="Helvetica Neue"/>
    </font>
    <font/>
    <font>
      <sz val="10.0"/>
      <color theme="1"/>
      <name val="Arial"/>
      <scheme val="minor"/>
    </font>
    <font>
      <b/>
      <sz val="12.0"/>
      <color rgb="FFFFFFFF"/>
      <name val="Helvetica Neue"/>
    </font>
    <font>
      <color theme="1"/>
      <name val="Helvetica Neue"/>
    </font>
    <font>
      <color rgb="FFFFFFFF"/>
      <name val="Helvetica Neue"/>
    </font>
    <font>
      <b/>
      <sz val="9.0"/>
      <color rgb="FFFFFFFF"/>
      <name val="Helvetica Neue"/>
    </font>
    <font>
      <b/>
      <color theme="1"/>
      <name val="Helvetica Neue"/>
    </font>
    <font>
      <sz val="9.0"/>
      <color theme="1"/>
      <name val="Helvetica Neue"/>
    </font>
    <font>
      <color rgb="FF0000FF"/>
      <name val="Helvetica Neue"/>
    </font>
    <font>
      <sz val="9.0"/>
      <color theme="1"/>
      <name val="Google Sans Mono"/>
    </font>
    <font>
      <b/>
      <sz val="12.0"/>
      <color rgb="FF0000FF"/>
      <name val="Helvetica Neue"/>
    </font>
    <font>
      <b/>
      <sz val="12.0"/>
      <color theme="1"/>
      <name val="Helvetica Neue"/>
    </font>
    <font>
      <b/>
      <sz val="11.0"/>
      <color rgb="FF0000FF"/>
      <name val="Helvetica Neue"/>
    </font>
    <font>
      <color rgb="FFF3F3F3"/>
      <name val="Helvetica Neue"/>
    </font>
    <font>
      <b/>
      <color rgb="FFF3F3F3"/>
      <name val="Helvetica Neue"/>
    </font>
    <font>
      <sz val="9.0"/>
      <color rgb="FFFFFFFF"/>
      <name val="Helvetica Neue"/>
    </font>
    <font>
      <sz val="9.0"/>
      <color rgb="FF0000FF"/>
      <name val="Helvetica Neue"/>
    </font>
    <font>
      <b/>
      <color theme="1"/>
      <name val="Docs-Helvetica Neue"/>
    </font>
    <font>
      <b/>
      <color theme="1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EEEEEE"/>
        <bgColor rgb="FFEEEEEE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7">
    <border/>
    <border>
      <left style="dotted">
        <color rgb="FFFFFFFF"/>
      </left>
      <top style="dotted">
        <color rgb="FFFFFFFF"/>
      </top>
      <bottom style="dotted">
        <color rgb="FFFFFFFF"/>
      </bottom>
    </border>
    <border>
      <top style="dotted">
        <color rgb="FFFFFFFF"/>
      </top>
      <bottom style="dotted">
        <color rgb="FFFFFFFF"/>
      </bottom>
    </border>
    <border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</border>
    <border>
      <left style="dotted">
        <color rgb="FFFFFFFF"/>
      </left>
      <right style="dotted">
        <color rgb="FFFFFFFF"/>
      </right>
    </border>
    <border>
      <top style="dotted">
        <color rgb="FF666666"/>
      </top>
    </border>
    <border>
      <left style="dotted">
        <color rgb="FFFFFFFF"/>
      </left>
      <right style="dotted">
        <color rgb="FFFFFFFF"/>
      </right>
      <bottom style="dotted">
        <color rgb="FFFFFFFF"/>
      </bottom>
    </border>
    <border>
      <right style="dotted">
        <color rgb="FFFFFFFF"/>
      </right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666666"/>
      </top>
      <bottom style="dotted">
        <color rgb="FFFFFFFF"/>
      </bottom>
    </border>
    <border>
      <left style="dotted">
        <color rgb="FFFFFFFF"/>
      </left>
      <top style="dotted">
        <color rgb="FF666666"/>
      </top>
      <bottom style="dotted">
        <color rgb="FFFFFFFF"/>
      </bottom>
    </border>
    <border>
      <right style="dotted">
        <color rgb="FFFFFFFF"/>
      </right>
      <top style="dotted">
        <color rgb="FF666666"/>
      </top>
      <bottom style="dotted">
        <color rgb="FFFFFFFF"/>
      </bottom>
    </border>
    <border>
      <left style="dotted">
        <color rgb="FFFFFFFF"/>
      </left>
      <top style="dotted">
        <color rgb="FFFFFFFF"/>
      </top>
    </border>
    <border>
      <right style="dotted">
        <color rgb="FFFFFFFF"/>
      </right>
      <top style="dotted">
        <color rgb="FFFFFFFF"/>
      </top>
    </border>
    <border>
      <top style="dotted">
        <color rgb="FF666666"/>
      </top>
      <bottom style="dotted">
        <color rgb="FFFFFFFF"/>
      </bottom>
    </border>
    <border>
      <top style="dotted">
        <color rgb="FFFFFFFF"/>
      </top>
    </border>
  </borders>
  <cellStyleXfs count="1">
    <xf borderId="0" fillId="0" fontId="0" numFmtId="0" applyAlignment="1" applyFont="1"/>
  </cellStyleXfs>
  <cellXfs count="3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5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ont="1">
      <alignment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0" fontId="7" numFmtId="0" xfId="0" applyAlignment="1" applyFont="1">
      <alignment horizontal="right"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3" fontId="1" numFmtId="0" xfId="0" applyAlignment="1" applyFon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7" numFmtId="0" xfId="0" applyAlignment="1" applyFont="1">
      <alignment shrinkToFit="0" vertical="top" wrapText="1"/>
    </xf>
    <xf borderId="0" fillId="0" fontId="1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1" numFmtId="2" xfId="0" applyAlignment="1" applyFont="1" applyNumberFormat="1">
      <alignment horizontal="right" readingOrder="0" shrinkToFit="0" vertical="top" wrapText="1"/>
    </xf>
    <xf borderId="0" fillId="0" fontId="8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9" numFmtId="49" xfId="0" applyAlignment="1" applyBorder="1" applyFill="1" applyFont="1" applyNumberFormat="1">
      <alignment horizontal="center" shrinkToFit="0" wrapText="1"/>
    </xf>
    <xf borderId="2" fillId="0" fontId="10" numFmtId="0" xfId="0" applyBorder="1" applyFont="1"/>
    <xf borderId="3" fillId="0" fontId="10" numFmtId="0" xfId="0" applyBorder="1" applyFont="1"/>
    <xf borderId="4" fillId="7" fontId="9" numFmtId="4" xfId="0" applyAlignment="1" applyBorder="1" applyFont="1" applyNumberFormat="1">
      <alignment horizontal="right" shrinkToFit="0" wrapText="1"/>
    </xf>
    <xf borderId="0" fillId="0" fontId="11" numFmtId="0" xfId="0" applyFont="1"/>
    <xf borderId="4" fillId="7" fontId="12" numFmtId="0" xfId="0" applyAlignment="1" applyBorder="1" applyFont="1">
      <alignment horizontal="center" shrinkToFit="0" wrapText="1"/>
    </xf>
    <xf borderId="1" fillId="7" fontId="9" numFmtId="0" xfId="0" applyAlignment="1" applyBorder="1" applyFont="1">
      <alignment shrinkToFit="0" vertical="bottom" wrapText="1"/>
    </xf>
    <xf borderId="1" fillId="8" fontId="13" numFmtId="0" xfId="0" applyAlignment="1" applyBorder="1" applyFill="1" applyFont="1">
      <alignment shrinkToFit="0" vertical="bottom" wrapText="1"/>
    </xf>
    <xf borderId="4" fillId="7" fontId="9" numFmtId="4" xfId="0" applyAlignment="1" applyBorder="1" applyFont="1" applyNumberFormat="1">
      <alignment horizontal="right" shrinkToFit="0" vertical="bottom" wrapText="1"/>
    </xf>
    <xf borderId="1" fillId="9" fontId="13" numFmtId="0" xfId="0" applyAlignment="1" applyBorder="1" applyFill="1" applyFont="1">
      <alignment shrinkToFit="0" vertical="bottom" wrapText="1"/>
    </xf>
    <xf borderId="4" fillId="7" fontId="9" numFmtId="2" xfId="0" applyAlignment="1" applyBorder="1" applyFont="1" applyNumberFormat="1">
      <alignment horizontal="right" shrinkToFit="0" vertical="bottom" wrapText="1"/>
    </xf>
    <xf borderId="4" fillId="7" fontId="14" numFmtId="164" xfId="0" applyAlignment="1" applyBorder="1" applyFont="1" applyNumberFormat="1">
      <alignment horizontal="center" shrinkToFit="0" vertical="bottom" wrapText="1"/>
    </xf>
    <xf borderId="1" fillId="7" fontId="9" numFmtId="0" xfId="0" applyAlignment="1" applyBorder="1" applyFont="1">
      <alignment horizontal="center" shrinkToFit="0" vertical="bottom" wrapText="1"/>
    </xf>
    <xf borderId="5" fillId="7" fontId="15" numFmtId="0" xfId="0" applyAlignment="1" applyBorder="1" applyFont="1">
      <alignment horizontal="center" shrinkToFit="0" vertical="bottom" wrapText="1"/>
    </xf>
    <xf borderId="1" fillId="10" fontId="16" numFmtId="0" xfId="0" applyAlignment="1" applyBorder="1" applyFill="1" applyFont="1">
      <alignment shrinkToFit="0" vertical="bottom" wrapText="1"/>
    </xf>
    <xf borderId="0" fillId="10" fontId="17" numFmtId="2" xfId="0" applyAlignment="1" applyFont="1" applyNumberFormat="1">
      <alignment horizontal="right" vertical="bottom"/>
    </xf>
    <xf borderId="0" fillId="10" fontId="4" numFmtId="0" xfId="0" applyAlignment="1" applyFont="1">
      <alignment vertical="bottom"/>
    </xf>
    <xf borderId="2" fillId="10" fontId="16" numFmtId="2" xfId="0" applyAlignment="1" applyBorder="1" applyFont="1" applyNumberFormat="1">
      <alignment shrinkToFit="0" vertical="bottom" wrapText="1"/>
    </xf>
    <xf borderId="0" fillId="10" fontId="16" numFmtId="2" xfId="0" applyAlignment="1" applyFont="1" applyNumberFormat="1">
      <alignment horizontal="right" vertical="bottom"/>
    </xf>
    <xf borderId="5" fillId="7" fontId="4" numFmtId="164" xfId="0" applyAlignment="1" applyBorder="1" applyFont="1" applyNumberFormat="1">
      <alignment vertical="bottom"/>
    </xf>
    <xf borderId="5" fillId="7" fontId="15" numFmtId="2" xfId="0" applyAlignment="1" applyBorder="1" applyFont="1" applyNumberFormat="1">
      <alignment horizontal="center" shrinkToFit="0" vertical="bottom" wrapText="1"/>
    </xf>
    <xf borderId="5" fillId="7" fontId="15" numFmtId="4" xfId="0" applyAlignment="1" applyBorder="1" applyFont="1" applyNumberFormat="1">
      <alignment horizontal="center" shrinkToFit="0" vertical="bottom" wrapText="1"/>
    </xf>
    <xf borderId="6" fillId="7" fontId="4" numFmtId="0" xfId="0" applyAlignment="1" applyBorder="1" applyFont="1">
      <alignment vertical="bottom"/>
    </xf>
    <xf borderId="4" fillId="8" fontId="16" numFmtId="0" xfId="0" applyAlignment="1" applyBorder="1" applyFont="1">
      <alignment shrinkToFit="0" vertical="bottom" wrapText="1"/>
    </xf>
    <xf borderId="4" fillId="8" fontId="16" numFmtId="0" xfId="0" applyAlignment="1" applyBorder="1" applyFont="1">
      <alignment horizontal="right" shrinkToFit="0" vertical="bottom" wrapText="1"/>
    </xf>
    <xf borderId="4" fillId="8" fontId="16" numFmtId="0" xfId="0" applyAlignment="1" applyBorder="1" applyFont="1">
      <alignment horizontal="right" shrinkToFit="0" vertical="bottom" wrapText="1"/>
    </xf>
    <xf borderId="4" fillId="8" fontId="16" numFmtId="4" xfId="0" applyAlignment="1" applyBorder="1" applyFont="1" applyNumberFormat="1">
      <alignment horizontal="right" shrinkToFit="0" vertical="bottom" wrapText="1"/>
    </xf>
    <xf borderId="4" fillId="9" fontId="16" numFmtId="1" xfId="0" applyAlignment="1" applyBorder="1" applyFont="1" applyNumberFormat="1">
      <alignment horizontal="right" shrinkToFit="0" vertical="bottom" wrapText="1"/>
    </xf>
    <xf borderId="4" fillId="9" fontId="16" numFmtId="2" xfId="0" applyAlignment="1" applyBorder="1" applyFont="1" applyNumberFormat="1">
      <alignment horizontal="right" shrinkToFit="0" vertical="bottom" wrapText="1"/>
    </xf>
    <xf borderId="4" fillId="0" fontId="18" numFmtId="0" xfId="0" applyAlignment="1" applyBorder="1" applyFont="1">
      <alignment shrinkToFit="0" vertical="bottom" wrapText="1"/>
    </xf>
    <xf borderId="4" fillId="0" fontId="18" numFmtId="0" xfId="0" applyAlignment="1" applyBorder="1" applyFont="1">
      <alignment shrinkToFit="0" vertical="top" wrapText="1"/>
    </xf>
    <xf borderId="0" fillId="11" fontId="19" numFmtId="0" xfId="0" applyAlignment="1" applyFill="1" applyFont="1">
      <alignment horizontal="right" shrinkToFit="0" vertical="bottom" wrapText="1"/>
    </xf>
    <xf borderId="4" fillId="0" fontId="18" numFmtId="0" xfId="0" applyAlignment="1" applyBorder="1" applyFont="1">
      <alignment horizontal="right" shrinkToFit="0" vertical="bottom" wrapText="1"/>
    </xf>
    <xf borderId="4" fillId="10" fontId="4" numFmtId="2" xfId="0" applyAlignment="1" applyBorder="1" applyFont="1" applyNumberFormat="1">
      <alignment vertical="bottom"/>
    </xf>
    <xf borderId="4" fillId="0" fontId="18" numFmtId="1" xfId="0" applyAlignment="1" applyBorder="1" applyFont="1" applyNumberFormat="1">
      <alignment horizontal="right" shrinkToFit="0" vertical="bottom" wrapText="1"/>
    </xf>
    <xf borderId="4" fillId="0" fontId="4" numFmtId="0" xfId="0" applyAlignment="1" applyBorder="1" applyFont="1">
      <alignment vertical="bottom"/>
    </xf>
    <xf borderId="4" fillId="0" fontId="4" numFmtId="0" xfId="0" applyAlignment="1" applyBorder="1" applyFont="1">
      <alignment vertical="top"/>
    </xf>
    <xf borderId="4" fillId="0" fontId="18" numFmtId="0" xfId="0" applyAlignment="1" applyBorder="1" applyFont="1">
      <alignment horizontal="right" shrinkToFit="0" vertical="bottom" wrapText="1"/>
    </xf>
    <xf borderId="4" fillId="10" fontId="4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4" fillId="0" fontId="18" numFmtId="0" xfId="0" applyAlignment="1" applyBorder="1" applyFont="1">
      <alignment shrinkToFit="0" vertical="top" wrapText="1"/>
    </xf>
    <xf borderId="0" fillId="11" fontId="19" numFmtId="0" xfId="0" applyAlignment="1" applyFont="1">
      <alignment horizontal="right" shrinkToFit="0" vertical="bottom" wrapText="1"/>
    </xf>
    <xf borderId="5" fillId="10" fontId="4" numFmtId="2" xfId="0" applyAlignment="1" applyBorder="1" applyFont="1" applyNumberFormat="1">
      <alignment vertical="bottom"/>
    </xf>
    <xf borderId="5" fillId="0" fontId="18" numFmtId="0" xfId="0" applyAlignment="1" applyBorder="1" applyFont="1">
      <alignment horizontal="right" shrinkToFit="0" vertical="bottom" wrapText="1"/>
    </xf>
    <xf borderId="5" fillId="10" fontId="4" numFmtId="0" xfId="0" applyAlignment="1" applyBorder="1" applyFont="1">
      <alignment vertical="bottom"/>
    </xf>
    <xf borderId="1" fillId="7" fontId="12" numFmtId="0" xfId="0" applyAlignment="1" applyBorder="1" applyFont="1">
      <alignment shrinkToFit="0" vertical="bottom" wrapText="1"/>
    </xf>
    <xf borderId="7" fillId="0" fontId="20" numFmtId="0" xfId="0" applyAlignment="1" applyBorder="1" applyFont="1">
      <alignment shrinkToFit="0" vertical="bottom" wrapText="1"/>
    </xf>
    <xf borderId="1" fillId="12" fontId="21" numFmtId="2" xfId="0" applyAlignment="1" applyBorder="1" applyFill="1" applyFont="1" applyNumberFormat="1">
      <alignment shrinkToFit="0" vertical="bottom" wrapText="1"/>
    </xf>
    <xf borderId="8" fillId="8" fontId="16" numFmtId="4" xfId="0" applyAlignment="1" applyBorder="1" applyFont="1" applyNumberFormat="1">
      <alignment horizontal="right" shrinkToFit="0" vertical="bottom" wrapText="1"/>
    </xf>
    <xf borderId="9" fillId="9" fontId="16" numFmtId="1" xfId="0" applyAlignment="1" applyBorder="1" applyFont="1" applyNumberFormat="1">
      <alignment horizontal="right" shrinkToFit="0" wrapText="1"/>
    </xf>
    <xf borderId="8" fillId="9" fontId="16" numFmtId="2" xfId="0" applyAlignment="1" applyBorder="1" applyFont="1" applyNumberFormat="1">
      <alignment horizontal="right" shrinkToFit="0" vertical="bottom" wrapText="1"/>
    </xf>
    <xf borderId="6" fillId="7" fontId="4" numFmtId="164" xfId="0" applyAlignment="1" applyBorder="1" applyFont="1" applyNumberFormat="1">
      <alignment vertical="bottom"/>
    </xf>
    <xf borderId="4" fillId="8" fontId="16" numFmtId="0" xfId="0" applyAlignment="1" applyBorder="1" applyFont="1">
      <alignment shrinkToFit="0" vertical="bottom" wrapText="1"/>
    </xf>
    <xf borderId="4" fillId="10" fontId="4" numFmtId="4" xfId="0" applyAlignment="1" applyBorder="1" applyFont="1" applyNumberFormat="1">
      <alignment vertical="bottom"/>
    </xf>
    <xf borderId="4" fillId="0" fontId="4" numFmtId="0" xfId="0" applyAlignment="1" applyBorder="1" applyFont="1">
      <alignment vertical="top"/>
    </xf>
    <xf borderId="4" fillId="0" fontId="18" numFmtId="2" xfId="0" applyAlignment="1" applyBorder="1" applyFont="1" applyNumberFormat="1">
      <alignment horizontal="right" shrinkToFit="0" vertical="bottom" wrapText="1"/>
    </xf>
    <xf borderId="8" fillId="7" fontId="4" numFmtId="164" xfId="0" applyAlignment="1" applyBorder="1" applyFont="1" applyNumberFormat="1">
      <alignment vertical="bottom"/>
    </xf>
    <xf borderId="4" fillId="0" fontId="4" numFmtId="49" xfId="0" applyAlignment="1" applyBorder="1" applyFont="1" applyNumberFormat="1">
      <alignment vertical="bottom"/>
    </xf>
    <xf borderId="4" fillId="0" fontId="4" numFmtId="49" xfId="0" applyAlignment="1" applyBorder="1" applyFont="1" applyNumberFormat="1">
      <alignment vertical="top"/>
    </xf>
    <xf borderId="1" fillId="7" fontId="9" numFmtId="49" xfId="0" applyAlignment="1" applyBorder="1" applyFont="1" applyNumberFormat="1">
      <alignment horizontal="center" shrinkToFit="0" vertical="bottom" wrapText="1"/>
    </xf>
    <xf borderId="7" fillId="0" fontId="22" numFmtId="0" xfId="0" applyAlignment="1" applyBorder="1" applyFont="1">
      <alignment shrinkToFit="0" vertical="bottom" wrapText="1"/>
    </xf>
    <xf borderId="10" fillId="10" fontId="13" numFmtId="0" xfId="0" applyAlignment="1" applyBorder="1" applyFont="1">
      <alignment horizontal="right" shrinkToFit="0" vertical="bottom" wrapText="1"/>
    </xf>
    <xf borderId="11" fillId="10" fontId="4" numFmtId="165" xfId="0" applyAlignment="1" applyBorder="1" applyFont="1" applyNumberFormat="1">
      <alignment vertical="bottom"/>
    </xf>
    <xf borderId="12" fillId="0" fontId="10" numFmtId="0" xfId="0" applyBorder="1" applyFont="1"/>
    <xf borderId="10" fillId="10" fontId="16" numFmtId="2" xfId="0" applyAlignment="1" applyBorder="1" applyFont="1" applyNumberFormat="1">
      <alignment horizontal="right" shrinkToFit="0" vertical="bottom" wrapText="1"/>
    </xf>
    <xf borderId="4" fillId="7" fontId="12" numFmtId="164" xfId="0" applyAlignment="1" applyBorder="1" applyFont="1" applyNumberFormat="1">
      <alignment horizontal="center" shrinkToFit="0" wrapText="1"/>
    </xf>
    <xf borderId="4" fillId="7" fontId="23" numFmtId="164" xfId="0" applyAlignment="1" applyBorder="1" applyFont="1" applyNumberFormat="1">
      <alignment horizontal="center" shrinkToFit="0" vertical="bottom" wrapText="1"/>
    </xf>
    <xf borderId="1" fillId="7" fontId="24" numFmtId="0" xfId="0" applyAlignment="1" applyBorder="1" applyFont="1">
      <alignment horizontal="center" shrinkToFit="0" vertical="bottom" wrapText="1"/>
    </xf>
    <xf borderId="4" fillId="7" fontId="24" numFmtId="0" xfId="0" applyAlignment="1" applyBorder="1" applyFont="1">
      <alignment shrinkToFit="0" vertical="bottom" wrapText="1"/>
    </xf>
    <xf borderId="4" fillId="7" fontId="24" numFmtId="2" xfId="0" applyAlignment="1" applyBorder="1" applyFont="1" applyNumberFormat="1">
      <alignment horizontal="right" shrinkToFit="0" vertical="bottom" wrapText="1"/>
    </xf>
    <xf borderId="1" fillId="7" fontId="4" numFmtId="0" xfId="0" applyAlignment="1" applyBorder="1" applyFont="1">
      <alignment vertical="bottom"/>
    </xf>
    <xf borderId="4" fillId="7" fontId="4" numFmtId="4" xfId="0" applyAlignment="1" applyBorder="1" applyFont="1" applyNumberFormat="1">
      <alignment vertical="bottom"/>
    </xf>
    <xf borderId="1" fillId="7" fontId="24" numFmtId="49" xfId="0" applyAlignment="1" applyBorder="1" applyFont="1" applyNumberFormat="1">
      <alignment shrinkToFit="0" vertical="bottom" wrapText="1"/>
    </xf>
    <xf borderId="4" fillId="10" fontId="16" numFmtId="0" xfId="0" applyAlignment="1" applyBorder="1" applyFont="1">
      <alignment horizontal="right" shrinkToFit="0" vertical="bottom" wrapText="1"/>
    </xf>
    <xf borderId="1" fillId="10" fontId="4" numFmtId="0" xfId="0" applyAlignment="1" applyBorder="1" applyFont="1">
      <alignment vertical="bottom"/>
    </xf>
    <xf borderId="6" fillId="0" fontId="10" numFmtId="0" xfId="0" applyBorder="1" applyFont="1"/>
    <xf borderId="1" fillId="7" fontId="24" numFmtId="0" xfId="0" applyAlignment="1" applyBorder="1" applyFont="1">
      <alignment shrinkToFit="0" vertical="bottom" wrapText="1"/>
    </xf>
    <xf borderId="8" fillId="0" fontId="10" numFmtId="0" xfId="0" applyBorder="1" applyFont="1"/>
    <xf borderId="13" fillId="10" fontId="4" numFmtId="0" xfId="0" applyAlignment="1" applyBorder="1" applyFont="1">
      <alignment vertical="bottom"/>
    </xf>
    <xf borderId="14" fillId="0" fontId="10" numFmtId="0" xfId="0" applyBorder="1" applyFont="1"/>
    <xf borderId="4" fillId="7" fontId="24" numFmtId="0" xfId="0" applyAlignment="1" applyBorder="1" applyFont="1">
      <alignment shrinkToFit="0" vertical="bottom" wrapText="1"/>
    </xf>
    <xf borderId="11" fillId="0" fontId="18" numFmtId="0" xfId="0" applyAlignment="1" applyBorder="1" applyFont="1">
      <alignment shrinkToFit="0" vertical="bottom" wrapText="1"/>
    </xf>
    <xf borderId="15" fillId="0" fontId="10" numFmtId="0" xfId="0" applyBorder="1" applyFont="1"/>
    <xf borderId="4" fillId="7" fontId="9" numFmtId="0" xfId="0" applyAlignment="1" applyBorder="1" applyFont="1">
      <alignment horizontal="center" shrinkToFit="0" vertical="bottom" wrapText="1"/>
    </xf>
    <xf borderId="4" fillId="7" fontId="9" numFmtId="0" xfId="0" applyAlignment="1" applyBorder="1" applyFont="1">
      <alignment shrinkToFit="0" vertical="bottom" wrapText="1"/>
    </xf>
    <xf borderId="1" fillId="7" fontId="9" numFmtId="0" xfId="0" applyAlignment="1" applyBorder="1" applyFont="1">
      <alignment horizontal="center" shrinkToFit="0" vertical="bottom" wrapText="1"/>
    </xf>
    <xf borderId="4" fillId="7" fontId="9" numFmtId="2" xfId="0" applyAlignment="1" applyBorder="1" applyFont="1" applyNumberFormat="1">
      <alignment horizontal="center" shrinkToFit="0" vertical="bottom" wrapText="1"/>
    </xf>
    <xf borderId="5" fillId="13" fontId="18" numFmtId="164" xfId="0" applyAlignment="1" applyBorder="1" applyFill="1" applyFont="1" applyNumberFormat="1">
      <alignment shrinkToFit="0" vertical="bottom" wrapText="1"/>
    </xf>
    <xf borderId="4" fillId="7" fontId="25" numFmtId="0" xfId="0" applyAlignment="1" applyBorder="1" applyFont="1">
      <alignment shrinkToFit="0" vertical="bottom" wrapText="1"/>
    </xf>
    <xf borderId="4" fillId="13" fontId="18" numFmtId="0" xfId="0" applyAlignment="1" applyBorder="1" applyFont="1">
      <alignment horizontal="right" shrinkToFit="0" vertical="bottom" wrapText="1"/>
    </xf>
    <xf borderId="1" fillId="0" fontId="26" numFmtId="0" xfId="0" applyAlignment="1" applyBorder="1" applyFont="1">
      <alignment shrinkToFit="0" vertical="bottom" wrapText="1"/>
    </xf>
    <xf borderId="5" fillId="7" fontId="14" numFmtId="164" xfId="0" applyAlignment="1" applyBorder="1" applyFont="1" applyNumberFormat="1">
      <alignment horizontal="center" shrinkToFit="0" vertical="bottom" wrapText="1"/>
    </xf>
    <xf borderId="5" fillId="7" fontId="9" numFmtId="0" xfId="0" applyAlignment="1" applyBorder="1" applyFont="1">
      <alignment horizontal="center" shrinkToFit="0" vertical="bottom" wrapText="1"/>
    </xf>
    <xf borderId="5" fillId="7" fontId="9" numFmtId="0" xfId="0" applyAlignment="1" applyBorder="1" applyFont="1">
      <alignment shrinkToFit="0" vertical="bottom" wrapText="1"/>
    </xf>
    <xf borderId="13" fillId="7" fontId="9" numFmtId="0" xfId="0" applyAlignment="1" applyBorder="1" applyFont="1">
      <alignment horizontal="center" shrinkToFit="0" vertical="bottom" wrapText="1"/>
    </xf>
    <xf borderId="16" fillId="0" fontId="10" numFmtId="0" xfId="0" applyBorder="1" applyFont="1"/>
    <xf borderId="5" fillId="7" fontId="9" numFmtId="2" xfId="0" applyAlignment="1" applyBorder="1" applyFont="1" applyNumberFormat="1">
      <alignment horizontal="center" shrinkToFit="0" vertical="bottom" wrapText="1"/>
    </xf>
    <xf borderId="0" fillId="13" fontId="18" numFmtId="0" xfId="0" applyAlignment="1" applyFont="1">
      <alignment shrinkToFit="0" vertical="bottom" wrapText="1"/>
    </xf>
    <xf borderId="2" fillId="7" fontId="25" numFmtId="0" xfId="0" applyAlignment="1" applyBorder="1" applyFont="1">
      <alignment shrinkToFit="0" vertical="bottom" wrapText="1"/>
    </xf>
    <xf borderId="0" fillId="0" fontId="18" numFmtId="0" xfId="0" applyAlignment="1" applyFont="1">
      <alignment shrinkToFit="0" vertical="bottom" wrapText="1"/>
    </xf>
    <xf borderId="0" fillId="10" fontId="16" numFmtId="0" xfId="0" applyAlignment="1" applyFont="1">
      <alignment horizontal="right" shrinkToFit="0" vertical="bottom" wrapText="1"/>
    </xf>
    <xf borderId="0" fillId="13" fontId="18" numFmtId="0" xfId="0" applyAlignment="1" applyFont="1">
      <alignment horizontal="right" shrinkToFit="0" vertical="bottom" wrapText="1"/>
    </xf>
    <xf borderId="0" fillId="0" fontId="26" numFmtId="0" xfId="0" applyAlignment="1" applyFont="1">
      <alignment shrinkToFit="0" vertical="bottom" wrapText="1"/>
    </xf>
    <xf borderId="0" fillId="0" fontId="18" numFmtId="2" xfId="0" applyAlignment="1" applyFont="1" applyNumberFormat="1">
      <alignment horizontal="right" shrinkToFit="0" vertical="bottom" wrapText="1"/>
    </xf>
    <xf borderId="0" fillId="0" fontId="18" numFmtId="0" xfId="0" applyAlignment="1" applyFont="1">
      <alignment shrinkToFit="0" vertical="bottom" wrapText="1"/>
    </xf>
    <xf borderId="0" fillId="13" fontId="18" numFmtId="0" xfId="0" applyAlignment="1" applyFont="1">
      <alignment horizontal="right" shrinkToFit="0" vertical="bottom" wrapText="1"/>
    </xf>
    <xf borderId="5" fillId="13" fontId="18" numFmtId="164" xfId="0" applyAlignment="1" applyBorder="1" applyFont="1" applyNumberFormat="1">
      <alignment shrinkToFit="0" wrapText="1"/>
    </xf>
    <xf borderId="4" fillId="7" fontId="25" numFmtId="0" xfId="0" applyBorder="1" applyFont="1"/>
    <xf borderId="4" fillId="0" fontId="18" numFmtId="0" xfId="0" applyBorder="1" applyFont="1"/>
    <xf borderId="4" fillId="10" fontId="16" numFmtId="0" xfId="0" applyAlignment="1" applyBorder="1" applyFont="1">
      <alignment horizontal="right" shrinkToFit="0" wrapText="1"/>
    </xf>
    <xf borderId="4" fillId="13" fontId="13" numFmtId="0" xfId="0" applyAlignment="1" applyBorder="1" applyFont="1">
      <alignment horizontal="right" shrinkToFit="0" wrapText="1"/>
    </xf>
    <xf borderId="1" fillId="0" fontId="26" numFmtId="0" xfId="0" applyAlignment="1" applyBorder="1" applyFont="1">
      <alignment shrinkToFit="0" wrapText="1"/>
    </xf>
    <xf borderId="4" fillId="0" fontId="18" numFmtId="2" xfId="0" applyAlignment="1" applyBorder="1" applyFont="1" applyNumberFormat="1">
      <alignment horizontal="right" shrinkToFit="0" wrapText="1"/>
    </xf>
    <xf borderId="4" fillId="7" fontId="25" numFmtId="0" xfId="0" applyAlignment="1" applyBorder="1" applyFont="1">
      <alignment shrinkToFit="0" wrapText="1"/>
    </xf>
    <xf borderId="4" fillId="0" fontId="18" numFmtId="0" xfId="0" applyBorder="1" applyFont="1"/>
    <xf borderId="4" fillId="13" fontId="13" numFmtId="0" xfId="0" applyAlignment="1" applyBorder="1" applyFont="1">
      <alignment horizontal="right" shrinkToFit="0" wrapText="1"/>
    </xf>
    <xf borderId="4" fillId="13" fontId="4" numFmtId="0" xfId="0" applyBorder="1" applyFont="1"/>
    <xf borderId="8" fillId="10" fontId="16" numFmtId="0" xfId="0" applyAlignment="1" applyBorder="1" applyFont="1">
      <alignment horizontal="right" shrinkToFit="0" vertical="bottom" wrapText="1"/>
    </xf>
    <xf borderId="1" fillId="7" fontId="9" numFmtId="0" xfId="0" applyAlignment="1" applyBorder="1" applyFont="1">
      <alignment shrinkToFit="0" wrapText="1"/>
    </xf>
    <xf borderId="1" fillId="8" fontId="13" numFmtId="0" xfId="0" applyAlignment="1" applyBorder="1" applyFont="1">
      <alignment shrinkToFit="0" wrapText="1"/>
    </xf>
    <xf borderId="1" fillId="9" fontId="13" numFmtId="0" xfId="0" applyAlignment="1" applyBorder="1" applyFont="1">
      <alignment shrinkToFit="0" wrapText="1"/>
    </xf>
    <xf borderId="4" fillId="7" fontId="9" numFmtId="2" xfId="0" applyAlignment="1" applyBorder="1" applyFont="1" applyNumberFormat="1">
      <alignment horizontal="right" shrinkToFit="0" wrapText="1"/>
    </xf>
    <xf borderId="4" fillId="7" fontId="14" numFmtId="164" xfId="0" applyAlignment="1" applyBorder="1" applyFont="1" applyNumberFormat="1">
      <alignment horizontal="center" shrinkToFit="0" wrapText="1"/>
    </xf>
    <xf borderId="1" fillId="7" fontId="9" numFmtId="0" xfId="0" applyAlignment="1" applyBorder="1" applyFont="1">
      <alignment horizontal="center" shrinkToFit="0" wrapText="1"/>
    </xf>
    <xf borderId="5" fillId="7" fontId="15" numFmtId="0" xfId="0" applyAlignment="1" applyBorder="1" applyFont="1">
      <alignment horizontal="center" shrinkToFit="0" wrapText="1"/>
    </xf>
    <xf borderId="1" fillId="10" fontId="16" numFmtId="0" xfId="0" applyAlignment="1" applyBorder="1" applyFont="1">
      <alignment shrinkToFit="0" wrapText="1"/>
    </xf>
    <xf borderId="0" fillId="10" fontId="17" numFmtId="2" xfId="0" applyAlignment="1" applyFont="1" applyNumberFormat="1">
      <alignment horizontal="right"/>
    </xf>
    <xf borderId="0" fillId="10" fontId="4" numFmtId="0" xfId="0" applyFont="1"/>
    <xf borderId="2" fillId="10" fontId="16" numFmtId="2" xfId="0" applyAlignment="1" applyBorder="1" applyFont="1" applyNumberFormat="1">
      <alignment shrinkToFit="0" wrapText="1"/>
    </xf>
    <xf borderId="0" fillId="10" fontId="16" numFmtId="2" xfId="0" applyAlignment="1" applyFont="1" applyNumberFormat="1">
      <alignment horizontal="right"/>
    </xf>
    <xf borderId="5" fillId="7" fontId="4" numFmtId="164" xfId="0" applyBorder="1" applyFont="1" applyNumberFormat="1"/>
    <xf borderId="5" fillId="7" fontId="15" numFmtId="2" xfId="0" applyAlignment="1" applyBorder="1" applyFont="1" applyNumberFormat="1">
      <alignment horizontal="center" shrinkToFit="0" wrapText="1"/>
    </xf>
    <xf borderId="5" fillId="7" fontId="15" numFmtId="4" xfId="0" applyAlignment="1" applyBorder="1" applyFont="1" applyNumberFormat="1">
      <alignment horizontal="center" shrinkToFit="0" wrapText="1"/>
    </xf>
    <xf borderId="6" fillId="7" fontId="4" numFmtId="0" xfId="0" applyBorder="1" applyFont="1"/>
    <xf borderId="4" fillId="8" fontId="16" numFmtId="0" xfId="0" applyAlignment="1" applyBorder="1" applyFont="1">
      <alignment shrinkToFit="0" wrapText="1"/>
    </xf>
    <xf borderId="4" fillId="8" fontId="16" numFmtId="0" xfId="0" applyAlignment="1" applyBorder="1" applyFont="1">
      <alignment horizontal="right" shrinkToFit="0" wrapText="1"/>
    </xf>
    <xf borderId="4" fillId="8" fontId="16" numFmtId="0" xfId="0" applyAlignment="1" applyBorder="1" applyFont="1">
      <alignment horizontal="right" shrinkToFit="0" wrapText="1"/>
    </xf>
    <xf borderId="4" fillId="8" fontId="16" numFmtId="4" xfId="0" applyAlignment="1" applyBorder="1" applyFont="1" applyNumberFormat="1">
      <alignment horizontal="right" shrinkToFit="0" wrapText="1"/>
    </xf>
    <xf borderId="4" fillId="9" fontId="16" numFmtId="1" xfId="0" applyAlignment="1" applyBorder="1" applyFont="1" applyNumberFormat="1">
      <alignment horizontal="right" shrinkToFit="0" wrapText="1"/>
    </xf>
    <xf borderId="4" fillId="9" fontId="16" numFmtId="2" xfId="0" applyAlignment="1" applyBorder="1" applyFont="1" applyNumberFormat="1">
      <alignment horizontal="right" shrinkToFit="0" wrapText="1"/>
    </xf>
    <xf borderId="4" fillId="0" fontId="18" numFmtId="0" xfId="0" applyAlignment="1" applyBorder="1" applyFont="1">
      <alignment shrinkToFit="0" wrapText="1"/>
    </xf>
    <xf borderId="4" fillId="0" fontId="18" numFmtId="0" xfId="0" applyAlignment="1" applyBorder="1" applyFont="1">
      <alignment shrinkToFit="0" wrapText="1"/>
    </xf>
    <xf borderId="0" fillId="11" fontId="19" numFmtId="0" xfId="0" applyAlignment="1" applyFont="1">
      <alignment horizontal="right" shrinkToFit="0" wrapText="1"/>
    </xf>
    <xf borderId="4" fillId="0" fontId="18" numFmtId="0" xfId="0" applyAlignment="1" applyBorder="1" applyFont="1">
      <alignment horizontal="right" shrinkToFit="0" wrapText="1"/>
    </xf>
    <xf borderId="4" fillId="10" fontId="4" numFmtId="2" xfId="0" applyBorder="1" applyFont="1" applyNumberFormat="1"/>
    <xf borderId="4" fillId="0" fontId="18" numFmtId="1" xfId="0" applyAlignment="1" applyBorder="1" applyFont="1" applyNumberFormat="1">
      <alignment horizontal="right" shrinkToFit="0" wrapText="1"/>
    </xf>
    <xf borderId="4" fillId="0" fontId="4" numFmtId="0" xfId="0" applyBorder="1" applyFont="1"/>
    <xf borderId="4" fillId="0" fontId="4" numFmtId="0" xfId="0" applyBorder="1" applyFont="1"/>
    <xf borderId="4" fillId="0" fontId="18" numFmtId="0" xfId="0" applyAlignment="1" applyBorder="1" applyFont="1">
      <alignment horizontal="right" shrinkToFit="0" wrapText="1"/>
    </xf>
    <xf borderId="4" fillId="10" fontId="4" numFmtId="0" xfId="0" applyBorder="1" applyFont="1"/>
    <xf borderId="0" fillId="11" fontId="19" numFmtId="0" xfId="0" applyAlignment="1" applyFont="1">
      <alignment horizontal="right" shrinkToFit="0" wrapText="1"/>
    </xf>
    <xf borderId="4" fillId="0" fontId="4" numFmtId="1" xfId="0" applyBorder="1" applyFont="1" applyNumberFormat="1"/>
    <xf borderId="5" fillId="10" fontId="4" numFmtId="2" xfId="0" applyBorder="1" applyFont="1" applyNumberFormat="1"/>
    <xf borderId="5" fillId="0" fontId="18" numFmtId="0" xfId="0" applyAlignment="1" applyBorder="1" applyFont="1">
      <alignment horizontal="right" shrinkToFit="0" wrapText="1"/>
    </xf>
    <xf borderId="5" fillId="10" fontId="4" numFmtId="0" xfId="0" applyBorder="1" applyFont="1"/>
    <xf borderId="1" fillId="7" fontId="12" numFmtId="0" xfId="0" applyAlignment="1" applyBorder="1" applyFont="1">
      <alignment shrinkToFit="0" wrapText="1"/>
    </xf>
    <xf borderId="7" fillId="0" fontId="20" numFmtId="0" xfId="0" applyAlignment="1" applyBorder="1" applyFont="1">
      <alignment shrinkToFit="0" wrapText="1"/>
    </xf>
    <xf borderId="1" fillId="12" fontId="21" numFmtId="2" xfId="0" applyAlignment="1" applyBorder="1" applyFont="1" applyNumberFormat="1">
      <alignment shrinkToFit="0" wrapText="1"/>
    </xf>
    <xf borderId="8" fillId="8" fontId="16" numFmtId="4" xfId="0" applyAlignment="1" applyBorder="1" applyFont="1" applyNumberFormat="1">
      <alignment horizontal="right" shrinkToFit="0" wrapText="1"/>
    </xf>
    <xf borderId="8" fillId="9" fontId="16" numFmtId="2" xfId="0" applyAlignment="1" applyBorder="1" applyFont="1" applyNumberFormat="1">
      <alignment horizontal="right" shrinkToFit="0" wrapText="1"/>
    </xf>
    <xf borderId="5" fillId="0" fontId="18" numFmtId="1" xfId="0" applyAlignment="1" applyBorder="1" applyFont="1" applyNumberFormat="1">
      <alignment horizontal="right" shrinkToFit="0" wrapText="1"/>
    </xf>
    <xf borderId="7" fillId="0" fontId="22" numFmtId="0" xfId="0" applyAlignment="1" applyBorder="1" applyFont="1">
      <alignment shrinkToFit="0" wrapText="1"/>
    </xf>
    <xf borderId="10" fillId="10" fontId="13" numFmtId="0" xfId="0" applyAlignment="1" applyBorder="1" applyFont="1">
      <alignment horizontal="right" shrinkToFit="0" wrapText="1"/>
    </xf>
    <xf borderId="11" fillId="10" fontId="4" numFmtId="4" xfId="0" applyBorder="1" applyFont="1" applyNumberFormat="1"/>
    <xf borderId="10" fillId="10" fontId="16" numFmtId="2" xfId="0" applyAlignment="1" applyBorder="1" applyFont="1" applyNumberFormat="1">
      <alignment horizontal="right" shrinkToFit="0" wrapText="1"/>
    </xf>
    <xf borderId="1" fillId="7" fontId="9" numFmtId="0" xfId="0" applyAlignment="1" applyBorder="1" applyFont="1">
      <alignment shrinkToFit="0" wrapText="1"/>
    </xf>
    <xf borderId="4" fillId="7" fontId="23" numFmtId="164" xfId="0" applyAlignment="1" applyBorder="1" applyFont="1" applyNumberFormat="1">
      <alignment horizontal="center" shrinkToFit="0" wrapText="1"/>
    </xf>
    <xf borderId="1" fillId="7" fontId="24" numFmtId="0" xfId="0" applyAlignment="1" applyBorder="1" applyFont="1">
      <alignment horizontal="center" shrinkToFit="0" wrapText="1"/>
    </xf>
    <xf borderId="4" fillId="7" fontId="24" numFmtId="0" xfId="0" applyAlignment="1" applyBorder="1" applyFont="1">
      <alignment shrinkToFit="0" wrapText="1"/>
    </xf>
    <xf borderId="4" fillId="7" fontId="24" numFmtId="2" xfId="0" applyAlignment="1" applyBorder="1" applyFont="1" applyNumberFormat="1">
      <alignment horizontal="right" shrinkToFit="0" wrapText="1"/>
    </xf>
    <xf borderId="1" fillId="7" fontId="4" numFmtId="2" xfId="0" applyBorder="1" applyFont="1" applyNumberFormat="1"/>
    <xf borderId="4" fillId="7" fontId="4" numFmtId="0" xfId="0" applyBorder="1" applyFont="1"/>
    <xf borderId="5" fillId="7" fontId="4" numFmtId="0" xfId="0" applyBorder="1" applyFont="1"/>
    <xf borderId="1" fillId="7" fontId="24" numFmtId="49" xfId="0" applyAlignment="1" applyBorder="1" applyFont="1" applyNumberFormat="1">
      <alignment shrinkToFit="0" wrapText="1"/>
    </xf>
    <xf borderId="1" fillId="10" fontId="4" numFmtId="2" xfId="0" applyBorder="1" applyFont="1" applyNumberFormat="1"/>
    <xf borderId="1" fillId="7" fontId="24" numFmtId="0" xfId="0" applyAlignment="1" applyBorder="1" applyFont="1">
      <alignment shrinkToFit="0" wrapText="1"/>
    </xf>
    <xf borderId="1" fillId="7" fontId="24" numFmtId="0" xfId="0" applyAlignment="1" applyBorder="1" applyFont="1">
      <alignment shrinkToFit="0" wrapText="1"/>
    </xf>
    <xf borderId="13" fillId="10" fontId="4" numFmtId="0" xfId="0" applyBorder="1" applyFont="1"/>
    <xf borderId="4" fillId="10" fontId="4" numFmtId="4" xfId="0" applyBorder="1" applyFont="1" applyNumberFormat="1"/>
    <xf borderId="7" fillId="0" fontId="22" numFmtId="0" xfId="0" applyAlignment="1" applyBorder="1" applyFont="1">
      <alignment shrinkToFit="0" wrapText="1"/>
    </xf>
    <xf borderId="11" fillId="0" fontId="18" numFmtId="0" xfId="0" applyAlignment="1" applyBorder="1" applyFont="1">
      <alignment shrinkToFit="0" wrapText="1"/>
    </xf>
    <xf borderId="1" fillId="7" fontId="9" numFmtId="49" xfId="0" applyAlignment="1" applyBorder="1" applyFont="1" applyNumberFormat="1">
      <alignment shrinkToFit="0" wrapText="1"/>
    </xf>
    <xf borderId="4" fillId="7" fontId="9" numFmtId="49" xfId="0" applyAlignment="1" applyBorder="1" applyFont="1" applyNumberFormat="1">
      <alignment horizontal="center" shrinkToFit="0" wrapText="1"/>
    </xf>
    <xf borderId="4" fillId="7" fontId="9" numFmtId="0" xfId="0" applyAlignment="1" applyBorder="1" applyFont="1">
      <alignment shrinkToFit="0" wrapText="1"/>
    </xf>
    <xf borderId="4" fillId="7" fontId="9" numFmtId="0" xfId="0" applyAlignment="1" applyBorder="1" applyFont="1">
      <alignment horizontal="center" shrinkToFit="0" wrapText="1"/>
    </xf>
    <xf borderId="1" fillId="7" fontId="9" numFmtId="0" xfId="0" applyAlignment="1" applyBorder="1" applyFont="1">
      <alignment horizontal="center" shrinkToFit="0" wrapText="1"/>
    </xf>
    <xf borderId="4" fillId="7" fontId="9" numFmtId="2" xfId="0" applyAlignment="1" applyBorder="1" applyFont="1" applyNumberFormat="1">
      <alignment horizontal="center" shrinkToFit="0" wrapText="1"/>
    </xf>
    <xf borderId="4" fillId="13" fontId="18" numFmtId="0" xfId="0" applyAlignment="1" applyBorder="1" applyFont="1">
      <alignment horizontal="right" shrinkToFit="0" wrapText="1"/>
    </xf>
    <xf borderId="4" fillId="7" fontId="25" numFmtId="49" xfId="0" applyAlignment="1" applyBorder="1" applyFont="1" applyNumberFormat="1">
      <alignment shrinkToFit="0" wrapText="1"/>
    </xf>
    <xf borderId="4" fillId="0" fontId="18" numFmtId="49" xfId="0" applyAlignment="1" applyBorder="1" applyFont="1" applyNumberFormat="1">
      <alignment shrinkToFit="0" wrapText="1"/>
    </xf>
    <xf borderId="5" fillId="7" fontId="14" numFmtId="164" xfId="0" applyAlignment="1" applyBorder="1" applyFont="1" applyNumberFormat="1">
      <alignment horizontal="center" shrinkToFit="0" wrapText="1"/>
    </xf>
    <xf borderId="5" fillId="7" fontId="9" numFmtId="0" xfId="0" applyAlignment="1" applyBorder="1" applyFont="1">
      <alignment horizontal="center" shrinkToFit="0" wrapText="1"/>
    </xf>
    <xf borderId="5" fillId="7" fontId="9" numFmtId="0" xfId="0" applyAlignment="1" applyBorder="1" applyFont="1">
      <alignment shrinkToFit="0" wrapText="1"/>
    </xf>
    <xf borderId="13" fillId="7" fontId="9" numFmtId="0" xfId="0" applyAlignment="1" applyBorder="1" applyFont="1">
      <alignment horizontal="center" shrinkToFit="0" wrapText="1"/>
    </xf>
    <xf borderId="5" fillId="7" fontId="9" numFmtId="2" xfId="0" applyAlignment="1" applyBorder="1" applyFont="1" applyNumberFormat="1">
      <alignment horizontal="center" shrinkToFit="0" wrapText="1"/>
    </xf>
    <xf borderId="0" fillId="13" fontId="18" numFmtId="164" xfId="0" applyAlignment="1" applyFont="1" applyNumberFormat="1">
      <alignment shrinkToFit="0" wrapText="1"/>
    </xf>
    <xf borderId="2" fillId="7" fontId="25" numFmtId="0" xfId="0" applyAlignment="1" applyBorder="1" applyFont="1">
      <alignment shrinkToFit="0" wrapText="1"/>
    </xf>
    <xf borderId="0" fillId="0" fontId="18" numFmtId="0" xfId="0" applyAlignment="1" applyFont="1">
      <alignment shrinkToFit="0" wrapText="1"/>
    </xf>
    <xf borderId="0" fillId="10" fontId="16" numFmtId="0" xfId="0" applyAlignment="1" applyFont="1">
      <alignment horizontal="right" shrinkToFit="0" wrapText="1"/>
    </xf>
    <xf borderId="0" fillId="13" fontId="18" numFmtId="0" xfId="0" applyAlignment="1" applyFont="1">
      <alignment horizontal="right" shrinkToFit="0" wrapText="1"/>
    </xf>
    <xf borderId="0" fillId="0" fontId="26" numFmtId="0" xfId="0" applyAlignment="1" applyFont="1">
      <alignment shrinkToFit="0" wrapText="1"/>
    </xf>
    <xf borderId="0" fillId="0" fontId="18" numFmtId="2" xfId="0" applyAlignment="1" applyFont="1" applyNumberFormat="1">
      <alignment horizontal="right" shrinkToFit="0" wrapText="1"/>
    </xf>
    <xf borderId="0" fillId="10" fontId="16" numFmtId="0" xfId="0" applyAlignment="1" applyFont="1">
      <alignment horizontal="right" shrinkToFit="0" wrapText="1"/>
    </xf>
    <xf borderId="0" fillId="0" fontId="26" numFmtId="0" xfId="0" applyAlignment="1" applyFont="1">
      <alignment shrinkToFit="0" wrapText="1"/>
    </xf>
    <xf borderId="8" fillId="13" fontId="18" numFmtId="164" xfId="0" applyAlignment="1" applyBorder="1" applyFont="1" applyNumberFormat="1">
      <alignment shrinkToFit="0" vertical="bottom" wrapText="1"/>
    </xf>
    <xf borderId="4" fillId="0" fontId="18" numFmtId="0" xfId="0" applyAlignment="1" applyBorder="1" applyFont="1">
      <alignment vertical="bottom"/>
    </xf>
    <xf borderId="4" fillId="13" fontId="13" numFmtId="0" xfId="0" applyAlignment="1" applyBorder="1" applyFont="1">
      <alignment horizontal="right" shrinkToFit="0" vertical="bottom" wrapText="1"/>
    </xf>
    <xf borderId="4" fillId="13" fontId="4" numFmtId="164" xfId="0" applyAlignment="1" applyBorder="1" applyFont="1" applyNumberFormat="1">
      <alignment vertical="bottom"/>
    </xf>
    <xf borderId="4" fillId="0" fontId="18" numFmtId="0" xfId="0" applyAlignment="1" applyBorder="1" applyFont="1">
      <alignment vertical="bottom"/>
    </xf>
    <xf borderId="4" fillId="7" fontId="9" numFmtId="0" xfId="0" applyAlignment="1" applyBorder="1" applyFont="1">
      <alignment horizontal="center" shrinkToFit="0" vertical="bottom" wrapText="1"/>
    </xf>
    <xf borderId="4" fillId="7" fontId="9" numFmtId="0" xfId="0" applyAlignment="1" applyBorder="1" applyFont="1">
      <alignment horizontal="center" vertical="bottom"/>
    </xf>
    <xf borderId="4" fillId="7" fontId="25" numFmtId="0" xfId="0" applyAlignment="1" applyBorder="1" applyFont="1">
      <alignment vertical="bottom"/>
    </xf>
    <xf borderId="4" fillId="13" fontId="13" numFmtId="0" xfId="0" applyAlignment="1" applyBorder="1" applyFont="1">
      <alignment horizontal="right" shrinkToFit="0" vertical="bottom" wrapText="1"/>
    </xf>
    <xf borderId="6" fillId="13" fontId="18" numFmtId="164" xfId="0" applyAlignment="1" applyBorder="1" applyFont="1" applyNumberFormat="1">
      <alignment shrinkToFit="0" wrapText="1"/>
    </xf>
    <xf borderId="8" fillId="13" fontId="18" numFmtId="164" xfId="0" applyAlignment="1" applyBorder="1" applyFont="1" applyNumberFormat="1">
      <alignment shrinkToFit="0" wrapText="1"/>
    </xf>
    <xf borderId="4" fillId="7" fontId="12" numFmtId="49" xfId="0" applyAlignment="1" applyBorder="1" applyFont="1" applyNumberFormat="1">
      <alignment horizontal="center" shrinkToFit="0" wrapText="1"/>
    </xf>
    <xf borderId="1" fillId="8" fontId="13" numFmtId="4" xfId="0" applyAlignment="1" applyBorder="1" applyFont="1" applyNumberFormat="1">
      <alignment shrinkToFit="0" vertical="bottom" wrapText="1"/>
    </xf>
    <xf borderId="1" fillId="9" fontId="13" numFmtId="4" xfId="0" applyAlignment="1" applyBorder="1" applyFont="1" applyNumberFormat="1">
      <alignment shrinkToFit="0" vertical="bottom" wrapText="1"/>
    </xf>
    <xf borderId="1" fillId="7" fontId="9" numFmtId="164" xfId="0" applyAlignment="1" applyBorder="1" applyFont="1" applyNumberFormat="1">
      <alignment horizontal="center" shrinkToFit="0" vertical="bottom" wrapText="1"/>
    </xf>
    <xf borderId="5" fillId="7" fontId="15" numFmtId="164" xfId="0" applyAlignment="1" applyBorder="1" applyFont="1" applyNumberFormat="1">
      <alignment horizontal="center" shrinkToFit="0" vertical="bottom" wrapText="1"/>
    </xf>
    <xf borderId="1" fillId="10" fontId="16" numFmtId="164" xfId="0" applyAlignment="1" applyBorder="1" applyFont="1" applyNumberFormat="1">
      <alignment shrinkToFit="0" vertical="bottom" wrapText="1"/>
    </xf>
    <xf borderId="0" fillId="10" fontId="4" numFmtId="164" xfId="0" applyAlignment="1" applyFont="1" applyNumberFormat="1">
      <alignment vertical="bottom"/>
    </xf>
    <xf borderId="2" fillId="10" fontId="16" numFmtId="164" xfId="0" applyAlignment="1" applyBorder="1" applyFont="1" applyNumberFormat="1">
      <alignment shrinkToFit="0" vertical="bottom" wrapText="1"/>
    </xf>
    <xf borderId="5" fillId="7" fontId="15" numFmtId="165" xfId="0" applyAlignment="1" applyBorder="1" applyFont="1" applyNumberFormat="1">
      <alignment horizontal="center" shrinkToFit="0" vertical="bottom" wrapText="1"/>
    </xf>
    <xf borderId="4" fillId="8" fontId="16" numFmtId="165" xfId="0" applyAlignment="1" applyBorder="1" applyFont="1" applyNumberFormat="1">
      <alignment horizontal="right" shrinkToFit="0" vertical="bottom" wrapText="1"/>
    </xf>
    <xf borderId="6" fillId="7" fontId="4" numFmtId="165" xfId="0" applyAlignment="1" applyBorder="1" applyFont="1" applyNumberFormat="1">
      <alignment vertical="bottom"/>
    </xf>
    <xf borderId="4" fillId="0" fontId="18" numFmtId="165" xfId="0" applyAlignment="1" applyBorder="1" applyFont="1" applyNumberFormat="1">
      <alignment shrinkToFit="0" vertical="bottom" wrapText="1"/>
    </xf>
    <xf borderId="4" fillId="0" fontId="18" numFmtId="165" xfId="0" applyAlignment="1" applyBorder="1" applyFont="1" applyNumberFormat="1">
      <alignment shrinkToFit="0" vertical="top" wrapText="1"/>
    </xf>
    <xf borderId="0" fillId="11" fontId="19" numFmtId="4" xfId="0" applyAlignment="1" applyFont="1" applyNumberFormat="1">
      <alignment horizontal="right" shrinkToFit="0" vertical="bottom" wrapText="1"/>
    </xf>
    <xf borderId="4" fillId="0" fontId="18" numFmtId="165" xfId="0" applyAlignment="1" applyBorder="1" applyFont="1" applyNumberFormat="1">
      <alignment horizontal="right" shrinkToFit="0" vertical="bottom" wrapText="1"/>
    </xf>
    <xf borderId="4" fillId="10" fontId="4" numFmtId="9" xfId="0" applyAlignment="1" applyBorder="1" applyFont="1" applyNumberFormat="1">
      <alignment vertical="bottom"/>
    </xf>
    <xf borderId="4" fillId="0" fontId="4" numFmtId="165" xfId="0" applyAlignment="1" applyBorder="1" applyFont="1" applyNumberFormat="1">
      <alignment vertical="bottom"/>
    </xf>
    <xf borderId="4" fillId="0" fontId="4" numFmtId="165" xfId="0" applyAlignment="1" applyBorder="1" applyFont="1" applyNumberFormat="1">
      <alignment vertical="top"/>
    </xf>
    <xf borderId="4" fillId="0" fontId="18" numFmtId="4" xfId="0" applyAlignment="1" applyBorder="1" applyFont="1" applyNumberFormat="1">
      <alignment horizontal="right" shrinkToFit="0" vertical="bottom" wrapText="1"/>
    </xf>
    <xf borderId="4" fillId="8" fontId="16" numFmtId="165" xfId="0" applyAlignment="1" applyBorder="1" applyFont="1" applyNumberFormat="1">
      <alignment shrinkToFit="0" vertical="bottom" wrapText="1"/>
    </xf>
    <xf borderId="6" fillId="7" fontId="4" numFmtId="49" xfId="0" applyAlignment="1" applyBorder="1" applyFont="1" applyNumberFormat="1">
      <alignment vertical="bottom"/>
    </xf>
    <xf borderId="0" fillId="11" fontId="19" numFmtId="49" xfId="0" applyAlignment="1" applyFont="1" applyNumberFormat="1">
      <alignment horizontal="right" shrinkToFit="0" vertical="bottom" wrapText="1"/>
    </xf>
    <xf borderId="4" fillId="0" fontId="18" numFmtId="49" xfId="0" applyAlignment="1" applyBorder="1" applyFont="1" applyNumberFormat="1">
      <alignment horizontal="right" shrinkToFit="0" vertical="bottom" wrapText="1"/>
    </xf>
    <xf borderId="4" fillId="10" fontId="4" numFmtId="49" xfId="0" applyAlignment="1" applyBorder="1" applyFont="1" applyNumberFormat="1">
      <alignment vertical="bottom"/>
    </xf>
    <xf borderId="1" fillId="12" fontId="21" numFmtId="4" xfId="0" applyAlignment="1" applyBorder="1" applyFont="1" applyNumberFormat="1">
      <alignment shrinkToFit="0" vertical="bottom" wrapText="1"/>
    </xf>
    <xf borderId="0" fillId="8" fontId="27" numFmtId="0" xfId="0" applyAlignment="1" applyFont="1">
      <alignment vertical="bottom"/>
    </xf>
    <xf borderId="5" fillId="0" fontId="18" numFmtId="2" xfId="0" applyAlignment="1" applyBorder="1" applyFont="1" applyNumberFormat="1">
      <alignment horizontal="right" shrinkToFit="0" vertical="bottom" wrapText="1"/>
    </xf>
    <xf borderId="11" fillId="10" fontId="4" numFmtId="4" xfId="0" applyAlignment="1" applyBorder="1" applyFont="1" applyNumberFormat="1">
      <alignment vertical="bottom"/>
    </xf>
    <xf borderId="1" fillId="7" fontId="4" numFmtId="2" xfId="0" applyAlignment="1" applyBorder="1" applyFont="1" applyNumberFormat="1">
      <alignment vertical="bottom"/>
    </xf>
    <xf borderId="1" fillId="10" fontId="4" numFmtId="2" xfId="0" applyAlignment="1" applyBorder="1" applyFont="1" applyNumberFormat="1">
      <alignment vertical="bottom"/>
    </xf>
    <xf borderId="1" fillId="10" fontId="4" numFmtId="4" xfId="0" applyAlignment="1" applyBorder="1" applyFont="1" applyNumberFormat="1">
      <alignment vertical="bottom"/>
    </xf>
    <xf borderId="13" fillId="10" fontId="4" numFmtId="2" xfId="0" applyAlignment="1" applyBorder="1" applyFont="1" applyNumberFormat="1">
      <alignment vertical="bottom"/>
    </xf>
    <xf borderId="7" fillId="0" fontId="22" numFmtId="0" xfId="0" applyAlignment="1" applyBorder="1" applyFont="1">
      <alignment shrinkToFit="0" vertical="bottom" wrapText="1"/>
    </xf>
    <xf borderId="11" fillId="0" fontId="18" numFmtId="2" xfId="0" applyAlignment="1" applyBorder="1" applyFont="1" applyNumberFormat="1">
      <alignment shrinkToFit="0" vertical="bottom" wrapText="1"/>
    </xf>
    <xf borderId="5" fillId="13" fontId="18" numFmtId="0" xfId="0" applyAlignment="1" applyBorder="1" applyFont="1">
      <alignment shrinkToFit="0" vertical="bottom" wrapText="1"/>
    </xf>
    <xf borderId="0" fillId="13" fontId="18" numFmtId="164" xfId="0" applyAlignment="1" applyFont="1" applyNumberFormat="1">
      <alignment shrinkToFit="0" vertical="bottom" wrapText="1"/>
    </xf>
    <xf borderId="0" fillId="2" fontId="1" numFmtId="0" xfId="0" applyAlignment="1" applyFont="1">
      <alignment horizontal="right" shrinkToFit="0" vertical="top" wrapText="1"/>
    </xf>
    <xf borderId="0" fillId="0" fontId="2" numFmtId="4" xfId="0" applyAlignment="1" applyFont="1" applyNumberFormat="1">
      <alignment horizontal="right" readingOrder="0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14" fontId="2" numFmtId="0" xfId="0" applyAlignment="1" applyFill="1" applyFont="1">
      <alignment readingOrder="0" shrinkToFit="0" vertical="top" wrapText="1"/>
    </xf>
    <xf borderId="0" fillId="6" fontId="2" numFmtId="4" xfId="0" applyAlignment="1" applyFont="1" applyNumberFormat="1">
      <alignment readingOrder="0" shrinkToFit="0" vertical="top" wrapText="1"/>
    </xf>
    <xf borderId="0" fillId="4" fontId="2" numFmtId="4" xfId="0" applyAlignment="1" applyFont="1" applyNumberFormat="1">
      <alignment horizontal="right" readingOrder="0"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13" fontId="1" numFmtId="0" xfId="0" applyAlignment="1" applyFont="1">
      <alignment shrinkToFit="0" vertical="top" wrapText="1"/>
    </xf>
    <xf borderId="0" fillId="14" fontId="2" numFmtId="4" xfId="0" applyAlignment="1" applyFont="1" applyNumberFormat="1">
      <alignment horizontal="right" readingOrder="0" shrinkToFit="0" vertical="top" wrapText="1"/>
    </xf>
    <xf borderId="0" fillId="13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13" fontId="1" numFmtId="0" xfId="0" applyAlignment="1" applyFont="1">
      <alignment readingOrder="0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2" numFmtId="10" xfId="0" applyAlignment="1" applyFont="1" applyNumberFormat="1">
      <alignment horizontal="right" shrinkToFit="0" vertical="top" wrapText="1"/>
    </xf>
    <xf borderId="0" fillId="4" fontId="2" numFmtId="9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readingOrder="0"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6" fontId="1" numFmtId="10" xfId="0" applyAlignment="1" applyFont="1" applyNumberFormat="1">
      <alignment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0" fontId="1" numFmtId="0" xfId="0" applyAlignment="1" applyFont="1">
      <alignment readingOrder="0" shrinkToFit="0" textRotation="0" vertical="top" wrapText="1"/>
    </xf>
    <xf borderId="0" fillId="0" fontId="4" numFmtId="0" xfId="0" applyAlignment="1" applyFont="1">
      <alignment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13" fontId="28" numFmtId="0" xfId="0" applyAlignment="1" applyFont="1">
      <alignment readingOrder="0" shrinkToFit="0" vertical="top" wrapText="1"/>
    </xf>
    <xf borderId="0" fillId="13" fontId="1" numFmtId="4" xfId="0" applyAlignment="1" applyFont="1" applyNumberFormat="1">
      <alignment horizontal="right" readingOrder="0" shrinkToFit="0" vertical="top" wrapText="1"/>
    </xf>
    <xf borderId="0" fillId="13" fontId="7" numFmtId="0" xfId="0" applyAlignment="1" applyFont="1">
      <alignment readingOrder="0" shrinkToFit="0" vertical="top" wrapText="1"/>
    </xf>
    <xf borderId="0" fillId="13" fontId="6" numFmtId="4" xfId="0" applyAlignment="1" applyFont="1" applyNumberFormat="1">
      <alignment horizontal="right" readingOrder="0" shrinkToFit="0" vertical="top" wrapText="1"/>
    </xf>
    <xf borderId="0" fillId="13" fontId="1" numFmtId="0" xfId="0" applyAlignment="1" applyFont="1">
      <alignment horizontal="right" shrinkToFit="0" vertical="top" wrapText="1"/>
    </xf>
    <xf borderId="0" fillId="14" fontId="28" numFmtId="0" xfId="0" applyAlignment="1" applyFont="1">
      <alignment readingOrder="0" shrinkToFit="0" vertical="top" wrapText="1"/>
    </xf>
    <xf borderId="0" fillId="6" fontId="2" numFmtId="4" xfId="0" applyAlignment="1" applyFont="1" applyNumberFormat="1">
      <alignment horizontal="right" readingOrder="0" shrinkToFit="0" vertical="top" wrapText="1"/>
    </xf>
    <xf borderId="0" fillId="6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13" fontId="1" numFmtId="0" xfId="0" applyAlignment="1" applyFont="1">
      <alignment readingOrder="0" shrinkToFit="0" textRotation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0" fontId="28" numFmtId="0" xfId="0" applyAlignment="1" applyFont="1">
      <alignment shrinkToFit="0" vertical="top" wrapText="1"/>
    </xf>
    <xf borderId="0" fillId="4" fontId="28" numFmtId="4" xfId="0" applyAlignment="1" applyFont="1" applyNumberFormat="1">
      <alignment horizontal="right" shrinkToFit="0" vertical="top" wrapText="1"/>
    </xf>
    <xf borderId="0" fillId="0" fontId="6" numFmtId="0" xfId="0" applyAlignment="1" applyFont="1">
      <alignment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6" fontId="3" numFmtId="0" xfId="0" applyAlignment="1" applyFont="1">
      <alignment readingOrder="0"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7"/>
      <c r="D3" s="8" t="s">
        <v>7</v>
      </c>
    </row>
    <row r="4">
      <c r="A4" s="9" t="s">
        <v>8</v>
      </c>
      <c r="B4" s="6" t="s">
        <v>9</v>
      </c>
      <c r="C4" s="5" t="s">
        <v>10</v>
      </c>
      <c r="D4" s="10"/>
    </row>
    <row r="5">
      <c r="A5" s="11"/>
      <c r="B5" s="12"/>
      <c r="C5" s="13"/>
      <c r="D5" s="13"/>
    </row>
    <row r="6">
      <c r="A6" s="14">
        <v>2.0</v>
      </c>
      <c r="B6" s="6" t="s">
        <v>11</v>
      </c>
      <c r="C6" s="6"/>
      <c r="D6" s="10"/>
    </row>
    <row r="7">
      <c r="A7" s="15" t="s">
        <v>12</v>
      </c>
      <c r="B7" s="12" t="s">
        <v>13</v>
      </c>
      <c r="C7" s="16"/>
      <c r="D7" s="13"/>
    </row>
    <row r="8">
      <c r="A8" s="11"/>
      <c r="B8" s="13" t="s">
        <v>14</v>
      </c>
      <c r="C8" s="17" t="s">
        <v>10</v>
      </c>
      <c r="D8" s="16" t="s">
        <v>15</v>
      </c>
    </row>
    <row r="9">
      <c r="A9" s="11"/>
      <c r="B9" s="13" t="s">
        <v>16</v>
      </c>
      <c r="C9" s="17" t="s">
        <v>17</v>
      </c>
      <c r="D9" s="16"/>
    </row>
    <row r="10">
      <c r="A10" s="11"/>
      <c r="B10" s="18" t="s">
        <v>18</v>
      </c>
      <c r="C10" s="19">
        <v>0.0</v>
      </c>
      <c r="D10" s="16"/>
    </row>
    <row r="11">
      <c r="A11" s="15" t="s">
        <v>19</v>
      </c>
      <c r="B11" s="20" t="s">
        <v>20</v>
      </c>
      <c r="C11" s="16"/>
      <c r="D11" s="13"/>
    </row>
    <row r="12">
      <c r="A12" s="21" t="s">
        <v>21</v>
      </c>
      <c r="B12" s="22" t="s">
        <v>22</v>
      </c>
      <c r="C12" s="23">
        <v>0.0</v>
      </c>
      <c r="D12" s="13"/>
    </row>
    <row r="13">
      <c r="A13" s="21" t="s">
        <v>23</v>
      </c>
      <c r="B13" s="22" t="s">
        <v>24</v>
      </c>
      <c r="C13" s="23">
        <v>0.0</v>
      </c>
      <c r="D13" s="13"/>
    </row>
    <row r="14">
      <c r="A14" s="21" t="s">
        <v>25</v>
      </c>
      <c r="B14" s="22" t="s">
        <v>26</v>
      </c>
      <c r="C14" s="23">
        <v>0.0</v>
      </c>
      <c r="D14" s="13"/>
    </row>
    <row r="15">
      <c r="A15" s="21" t="s">
        <v>27</v>
      </c>
      <c r="B15" s="22" t="s">
        <v>28</v>
      </c>
      <c r="C15" s="24">
        <v>0.0</v>
      </c>
      <c r="D15" s="13"/>
    </row>
    <row r="16">
      <c r="A16" s="21" t="s">
        <v>29</v>
      </c>
      <c r="B16" s="22" t="s">
        <v>30</v>
      </c>
      <c r="C16" s="24">
        <v>0.0</v>
      </c>
      <c r="D16" s="13"/>
    </row>
    <row r="17">
      <c r="A17" s="21" t="s">
        <v>31</v>
      </c>
      <c r="B17" s="22" t="s">
        <v>32</v>
      </c>
      <c r="C17" s="24">
        <v>0.0</v>
      </c>
      <c r="D17" s="13"/>
    </row>
    <row r="18">
      <c r="A18" s="15" t="s">
        <v>33</v>
      </c>
      <c r="B18" s="12" t="s">
        <v>34</v>
      </c>
      <c r="C18" s="13"/>
      <c r="D18" s="13"/>
    </row>
    <row r="19">
      <c r="A19" s="11"/>
      <c r="B19" s="13" t="s">
        <v>35</v>
      </c>
      <c r="C19" s="23">
        <v>0.0</v>
      </c>
      <c r="D19" s="16"/>
    </row>
    <row r="20">
      <c r="A20" s="11"/>
      <c r="B20" s="10" t="s">
        <v>36</v>
      </c>
      <c r="C20" s="25">
        <v>68.0</v>
      </c>
      <c r="D20" s="18" t="s">
        <v>37</v>
      </c>
    </row>
    <row r="21">
      <c r="A21" s="11"/>
      <c r="B21" s="10" t="s">
        <v>38</v>
      </c>
      <c r="C21" s="25">
        <v>66.7</v>
      </c>
      <c r="D21" s="18" t="s">
        <v>39</v>
      </c>
    </row>
    <row r="22">
      <c r="A22" s="15" t="s">
        <v>40</v>
      </c>
      <c r="B22" s="12" t="s">
        <v>41</v>
      </c>
      <c r="C22" s="17" t="s">
        <v>10</v>
      </c>
      <c r="D22" s="18" t="s">
        <v>42</v>
      </c>
    </row>
    <row r="23">
      <c r="A23" s="11"/>
      <c r="B23" s="12"/>
      <c r="C23" s="16"/>
      <c r="D23" s="13"/>
    </row>
    <row r="24">
      <c r="A24" s="14" t="s">
        <v>43</v>
      </c>
      <c r="B24" s="26" t="s">
        <v>44</v>
      </c>
      <c r="C24" s="27"/>
      <c r="D24" s="28" t="s">
        <v>45</v>
      </c>
    </row>
    <row r="25">
      <c r="A25" s="15" t="s">
        <v>46</v>
      </c>
      <c r="B25" s="12" t="s">
        <v>47</v>
      </c>
      <c r="C25" s="17" t="s">
        <v>10</v>
      </c>
      <c r="D25" s="13"/>
    </row>
    <row r="26">
      <c r="A26" s="11"/>
      <c r="B26" s="18" t="s">
        <v>48</v>
      </c>
      <c r="C26" s="17" t="s">
        <v>10</v>
      </c>
      <c r="D26" s="13"/>
    </row>
    <row r="27">
      <c r="A27" s="11"/>
      <c r="B27" s="13" t="s">
        <v>49</v>
      </c>
      <c r="C27" s="17" t="s">
        <v>10</v>
      </c>
      <c r="D27" s="13"/>
    </row>
    <row r="28">
      <c r="A28" s="11"/>
      <c r="B28" s="18" t="s">
        <v>50</v>
      </c>
      <c r="C28" s="17" t="s">
        <v>10</v>
      </c>
      <c r="D28" s="13"/>
    </row>
    <row r="29">
      <c r="A29" s="15" t="s">
        <v>8</v>
      </c>
      <c r="B29" s="12" t="s">
        <v>51</v>
      </c>
      <c r="C29" s="17" t="s">
        <v>10</v>
      </c>
      <c r="D29" s="13"/>
    </row>
    <row r="30">
      <c r="A30" s="15" t="s">
        <v>52</v>
      </c>
      <c r="B30" s="20" t="s">
        <v>53</v>
      </c>
      <c r="C30" s="17" t="s">
        <v>10</v>
      </c>
      <c r="D30" s="13"/>
    </row>
    <row r="31">
      <c r="A31" s="15" t="s">
        <v>43</v>
      </c>
      <c r="B31" s="20" t="s">
        <v>54</v>
      </c>
      <c r="C31" s="17" t="s">
        <v>10</v>
      </c>
      <c r="D31" s="16"/>
    </row>
    <row r="32">
      <c r="A32" s="15" t="s">
        <v>55</v>
      </c>
      <c r="B32" s="20" t="s">
        <v>56</v>
      </c>
      <c r="C32" s="17" t="s">
        <v>10</v>
      </c>
      <c r="D32" s="16"/>
    </row>
    <row r="33">
      <c r="A33" s="15" t="s">
        <v>57</v>
      </c>
      <c r="B33" s="18" t="s">
        <v>58</v>
      </c>
      <c r="C33" s="29" t="s">
        <v>10</v>
      </c>
      <c r="D33" s="16"/>
    </row>
    <row r="34">
      <c r="A34" s="21" t="s">
        <v>57</v>
      </c>
      <c r="B34" s="30" t="s">
        <v>59</v>
      </c>
      <c r="C34" s="29" t="s">
        <v>10</v>
      </c>
      <c r="D34" s="16"/>
    </row>
    <row r="35">
      <c r="A35" s="21" t="s">
        <v>57</v>
      </c>
      <c r="B35" s="30" t="s">
        <v>60</v>
      </c>
      <c r="C35" s="29" t="s">
        <v>10</v>
      </c>
      <c r="D35" s="16"/>
    </row>
    <row r="36">
      <c r="A36" s="21" t="s">
        <v>57</v>
      </c>
      <c r="B36" s="30" t="s">
        <v>61</v>
      </c>
      <c r="C36" s="29" t="s">
        <v>10</v>
      </c>
      <c r="D36" s="16"/>
    </row>
    <row r="37">
      <c r="A37" s="15" t="s">
        <v>62</v>
      </c>
      <c r="B37" s="20" t="s">
        <v>63</v>
      </c>
      <c r="C37" s="17" t="s">
        <v>10</v>
      </c>
      <c r="D37" s="16"/>
    </row>
    <row r="38">
      <c r="A38" s="15" t="s">
        <v>64</v>
      </c>
      <c r="B38" s="20" t="s">
        <v>65</v>
      </c>
      <c r="C38" s="17" t="s">
        <v>10</v>
      </c>
      <c r="D38" s="16"/>
    </row>
    <row r="39">
      <c r="A39" s="15" t="s">
        <v>66</v>
      </c>
      <c r="B39" s="20" t="s">
        <v>67</v>
      </c>
      <c r="C39" s="17" t="s">
        <v>10</v>
      </c>
      <c r="D39" s="16"/>
    </row>
    <row r="40">
      <c r="A40" s="31"/>
      <c r="B40" s="13" t="s">
        <v>68</v>
      </c>
      <c r="C40" s="17" t="s">
        <v>10</v>
      </c>
      <c r="D40" s="16"/>
    </row>
    <row r="41">
      <c r="A41" s="32"/>
      <c r="B41" s="33" t="s">
        <v>69</v>
      </c>
      <c r="C41" s="17" t="s">
        <v>10</v>
      </c>
      <c r="D41" s="16"/>
    </row>
    <row r="42">
      <c r="A42" s="32"/>
      <c r="B42" s="22" t="s">
        <v>70</v>
      </c>
      <c r="C42" s="24">
        <v>0.0</v>
      </c>
      <c r="D42" s="16"/>
    </row>
    <row r="43">
      <c r="A43" s="32"/>
      <c r="B43" s="33" t="s">
        <v>71</v>
      </c>
      <c r="C43" s="17" t="s">
        <v>10</v>
      </c>
      <c r="D43" s="16"/>
    </row>
    <row r="44">
      <c r="A44" s="32"/>
      <c r="B44" s="33" t="s">
        <v>72</v>
      </c>
      <c r="C44" s="17" t="s">
        <v>10</v>
      </c>
      <c r="D44" s="16"/>
    </row>
    <row r="45">
      <c r="A45" s="21" t="s">
        <v>73</v>
      </c>
      <c r="B45" s="33" t="s">
        <v>74</v>
      </c>
      <c r="C45" s="17" t="s">
        <v>10</v>
      </c>
      <c r="D45" s="16"/>
    </row>
    <row r="46">
      <c r="A46" s="15" t="s">
        <v>75</v>
      </c>
      <c r="B46" s="12" t="s">
        <v>76</v>
      </c>
      <c r="C46" s="17" t="s">
        <v>10</v>
      </c>
      <c r="D46" s="16"/>
    </row>
    <row r="47">
      <c r="A47" s="11"/>
      <c r="B47" s="30" t="s">
        <v>77</v>
      </c>
      <c r="C47" s="29" t="s">
        <v>10</v>
      </c>
      <c r="D47" s="16"/>
    </row>
    <row r="48">
      <c r="A48" s="21" t="s">
        <v>78</v>
      </c>
      <c r="B48" s="18" t="s">
        <v>79</v>
      </c>
      <c r="C48" s="29" t="s">
        <v>10</v>
      </c>
      <c r="D48" s="16"/>
    </row>
    <row r="49">
      <c r="A49" s="21" t="str">
        <f t="shared" ref="A49:B49" si="1">A12</f>
        <v>b.13.1.</v>
      </c>
      <c r="B49" s="22" t="str">
        <f t="shared" si="1"/>
        <v>Puntos por fomento del sector audiovisual canario</v>
      </c>
      <c r="C49" s="34">
        <v>0.0</v>
      </c>
      <c r="D49" s="16"/>
    </row>
    <row r="50">
      <c r="A50" s="21" t="str">
        <f t="shared" ref="A50:B50" si="2">A13</f>
        <v>b.13.3.1.</v>
      </c>
      <c r="B50" s="22" t="str">
        <f t="shared" si="2"/>
        <v>Puntos por igualdad de género</v>
      </c>
      <c r="C50" s="34">
        <v>0.0</v>
      </c>
      <c r="D50" s="16"/>
    </row>
    <row r="51">
      <c r="A51" s="21" t="str">
        <f t="shared" ref="A51:B51" si="3">A14</f>
        <v>b.13.3.2.</v>
      </c>
      <c r="B51" s="22" t="str">
        <f t="shared" si="3"/>
        <v>Puntos por inclusión</v>
      </c>
      <c r="C51" s="34">
        <v>0.0</v>
      </c>
      <c r="D51" s="16"/>
    </row>
    <row r="52">
      <c r="A52" s="21" t="str">
        <f t="shared" ref="A52:B52" si="4">A15</f>
        <v>b.13.4.</v>
      </c>
      <c r="B52" s="22" t="str">
        <f t="shared" si="4"/>
        <v>Puntos por trayectoria del equipo</v>
      </c>
      <c r="C52" s="34">
        <v>0.0</v>
      </c>
      <c r="D52" s="16"/>
    </row>
    <row r="53">
      <c r="A53" s="15" t="s">
        <v>80</v>
      </c>
      <c r="B53" s="20" t="s">
        <v>81</v>
      </c>
      <c r="C53" s="17" t="s">
        <v>10</v>
      </c>
      <c r="D53" s="18"/>
    </row>
    <row r="54">
      <c r="A54" s="15" t="s">
        <v>82</v>
      </c>
      <c r="B54" s="20" t="s">
        <v>83</v>
      </c>
      <c r="C54" s="17" t="s">
        <v>10</v>
      </c>
      <c r="D54" s="18" t="s">
        <v>84</v>
      </c>
    </row>
    <row r="55">
      <c r="A55" s="31"/>
      <c r="B55" s="13"/>
      <c r="C55" s="13"/>
      <c r="D55" s="13"/>
    </row>
    <row r="56">
      <c r="A56" s="14" t="s">
        <v>55</v>
      </c>
      <c r="B56" s="26" t="s">
        <v>85</v>
      </c>
      <c r="C56" s="16"/>
      <c r="D56" s="16"/>
    </row>
    <row r="57">
      <c r="A57" s="15" t="s">
        <v>86</v>
      </c>
      <c r="B57" s="20" t="s">
        <v>87</v>
      </c>
      <c r="C57" s="17" t="s">
        <v>10</v>
      </c>
      <c r="D57" s="13"/>
    </row>
    <row r="58">
      <c r="A58" s="32"/>
      <c r="B58" s="13" t="s">
        <v>88</v>
      </c>
      <c r="C58" s="29" t="s">
        <v>10</v>
      </c>
      <c r="D58" s="13"/>
    </row>
    <row r="59">
      <c r="A59" s="11"/>
      <c r="B59" s="13" t="s">
        <v>89</v>
      </c>
      <c r="C59" s="29" t="s">
        <v>10</v>
      </c>
      <c r="D59" s="13"/>
    </row>
    <row r="60">
      <c r="A60" s="11"/>
      <c r="B60" s="13" t="s">
        <v>90</v>
      </c>
      <c r="C60" s="29" t="s">
        <v>10</v>
      </c>
      <c r="D60" s="13"/>
    </row>
    <row r="61">
      <c r="A61" s="11"/>
      <c r="B61" s="13" t="s">
        <v>91</v>
      </c>
      <c r="C61" s="29" t="s">
        <v>10</v>
      </c>
      <c r="D61" s="13"/>
    </row>
    <row r="62">
      <c r="A62" s="11"/>
      <c r="B62" s="13" t="s">
        <v>92</v>
      </c>
      <c r="C62" s="29" t="s">
        <v>10</v>
      </c>
      <c r="D62" s="13"/>
    </row>
    <row r="63">
      <c r="A63" s="11"/>
      <c r="B63" s="13" t="s">
        <v>93</v>
      </c>
      <c r="C63" s="29" t="s">
        <v>10</v>
      </c>
      <c r="D63" s="13"/>
    </row>
    <row r="64">
      <c r="A64" s="11"/>
      <c r="B64" s="13" t="s">
        <v>94</v>
      </c>
      <c r="C64" s="29" t="s">
        <v>10</v>
      </c>
      <c r="D64" s="13"/>
    </row>
    <row r="65">
      <c r="A65" s="11"/>
      <c r="B65" s="13" t="s">
        <v>95</v>
      </c>
      <c r="C65" s="29" t="s">
        <v>10</v>
      </c>
      <c r="D65" s="13"/>
    </row>
    <row r="66">
      <c r="A66" s="11"/>
      <c r="B66" s="13" t="s">
        <v>96</v>
      </c>
      <c r="C66" s="29" t="s">
        <v>10</v>
      </c>
      <c r="D66" s="13"/>
    </row>
    <row r="67">
      <c r="A67" s="11"/>
      <c r="B67" s="18" t="s">
        <v>97</v>
      </c>
      <c r="C67" s="29" t="s">
        <v>10</v>
      </c>
      <c r="D67" s="13"/>
    </row>
    <row r="68">
      <c r="A68" s="21" t="s">
        <v>98</v>
      </c>
      <c r="B68" s="18" t="s">
        <v>99</v>
      </c>
      <c r="C68" s="29" t="s">
        <v>10</v>
      </c>
      <c r="D68" s="13"/>
    </row>
    <row r="69">
      <c r="A69" s="21" t="s">
        <v>100</v>
      </c>
      <c r="B69" s="18" t="s">
        <v>101</v>
      </c>
      <c r="C69" s="29" t="s">
        <v>10</v>
      </c>
      <c r="D69" s="18" t="s">
        <v>102</v>
      </c>
    </row>
    <row r="70">
      <c r="A70" s="21" t="s">
        <v>103</v>
      </c>
      <c r="B70" s="18" t="s">
        <v>104</v>
      </c>
      <c r="C70" s="29" t="s">
        <v>10</v>
      </c>
      <c r="D70" s="18" t="s">
        <v>0</v>
      </c>
    </row>
    <row r="71">
      <c r="A71" s="21" t="s">
        <v>105</v>
      </c>
      <c r="B71" s="18" t="s">
        <v>106</v>
      </c>
      <c r="C71" s="29" t="s">
        <v>10</v>
      </c>
      <c r="D71" s="18"/>
    </row>
    <row r="72">
      <c r="A72" s="21" t="s">
        <v>107</v>
      </c>
      <c r="B72" s="18" t="s">
        <v>108</v>
      </c>
      <c r="C72" s="29" t="s">
        <v>10</v>
      </c>
      <c r="D72" s="18"/>
    </row>
    <row r="73">
      <c r="A73" s="21" t="s">
        <v>109</v>
      </c>
      <c r="B73" s="18" t="s">
        <v>110</v>
      </c>
      <c r="C73" s="29" t="s">
        <v>10</v>
      </c>
      <c r="D73" s="18"/>
    </row>
    <row r="74">
      <c r="A74" s="35" t="s">
        <v>98</v>
      </c>
      <c r="B74" s="36" t="s">
        <v>111</v>
      </c>
      <c r="C74" s="29" t="s">
        <v>10</v>
      </c>
      <c r="D74" s="18"/>
    </row>
    <row r="75">
      <c r="A75" s="21" t="s">
        <v>112</v>
      </c>
      <c r="B75" s="18" t="s">
        <v>113</v>
      </c>
      <c r="C75" s="29" t="s">
        <v>10</v>
      </c>
      <c r="D75" s="18" t="s">
        <v>114</v>
      </c>
    </row>
    <row r="76">
      <c r="A76" s="21" t="s">
        <v>115</v>
      </c>
      <c r="B76" s="18" t="s">
        <v>116</v>
      </c>
      <c r="C76" s="29" t="s">
        <v>10</v>
      </c>
      <c r="D76" s="13"/>
    </row>
    <row r="77">
      <c r="A77" s="15" t="s">
        <v>117</v>
      </c>
      <c r="B77" s="20" t="s">
        <v>118</v>
      </c>
      <c r="C77" s="17" t="s">
        <v>10</v>
      </c>
      <c r="D77" s="13"/>
    </row>
    <row r="78">
      <c r="A78" s="32"/>
      <c r="B78" s="18" t="s">
        <v>119</v>
      </c>
      <c r="C78" s="29" t="s">
        <v>10</v>
      </c>
      <c r="D78" s="13"/>
    </row>
    <row r="79">
      <c r="A79" s="21" t="s">
        <v>120</v>
      </c>
      <c r="B79" s="18" t="s">
        <v>121</v>
      </c>
      <c r="C79" s="29" t="s">
        <v>10</v>
      </c>
      <c r="D79" s="13"/>
    </row>
    <row r="80">
      <c r="A80" s="11"/>
      <c r="B80" s="18" t="s">
        <v>122</v>
      </c>
      <c r="C80" s="29" t="s">
        <v>10</v>
      </c>
      <c r="D80" s="13"/>
    </row>
    <row r="81">
      <c r="A81" s="11"/>
      <c r="B81" s="18" t="s">
        <v>123</v>
      </c>
      <c r="C81" s="29" t="s">
        <v>10</v>
      </c>
      <c r="D81" s="13"/>
    </row>
    <row r="82">
      <c r="A82" s="11"/>
      <c r="B82" s="18" t="s">
        <v>124</v>
      </c>
      <c r="C82" s="29" t="s">
        <v>10</v>
      </c>
      <c r="D82" s="13"/>
    </row>
    <row r="83">
      <c r="A83" s="21"/>
      <c r="B83" s="18" t="s">
        <v>125</v>
      </c>
      <c r="C83" s="29" t="s">
        <v>10</v>
      </c>
      <c r="D83" s="13"/>
    </row>
    <row r="84">
      <c r="A84" s="21" t="s">
        <v>126</v>
      </c>
      <c r="B84" s="18" t="s">
        <v>127</v>
      </c>
      <c r="C84" s="29" t="s">
        <v>10</v>
      </c>
      <c r="D84" s="13"/>
    </row>
    <row r="85">
      <c r="A85" s="21" t="s">
        <v>128</v>
      </c>
      <c r="B85" s="18" t="s">
        <v>129</v>
      </c>
      <c r="C85" s="29" t="s">
        <v>10</v>
      </c>
      <c r="D85" s="13"/>
    </row>
    <row r="86">
      <c r="A86" s="21" t="s">
        <v>130</v>
      </c>
      <c r="B86" s="18" t="s">
        <v>131</v>
      </c>
      <c r="C86" s="29" t="s">
        <v>10</v>
      </c>
      <c r="D86" s="13"/>
    </row>
    <row r="87">
      <c r="A87" s="21" t="s">
        <v>132</v>
      </c>
      <c r="B87" s="18" t="s">
        <v>133</v>
      </c>
      <c r="C87" s="29" t="s">
        <v>10</v>
      </c>
      <c r="D87" s="13"/>
    </row>
    <row r="88">
      <c r="A88" s="21"/>
      <c r="B88" s="18" t="s">
        <v>134</v>
      </c>
      <c r="C88" s="29" t="s">
        <v>10</v>
      </c>
      <c r="D88" s="18"/>
    </row>
    <row r="89">
      <c r="A89" s="21" t="s">
        <v>100</v>
      </c>
      <c r="B89" s="18" t="s">
        <v>101</v>
      </c>
      <c r="C89" s="29" t="s">
        <v>10</v>
      </c>
      <c r="D89" s="13"/>
    </row>
    <row r="90">
      <c r="A90" s="21" t="s">
        <v>103</v>
      </c>
      <c r="B90" s="18" t="s">
        <v>135</v>
      </c>
      <c r="C90" s="29" t="s">
        <v>10</v>
      </c>
      <c r="D90" s="13"/>
    </row>
    <row r="91">
      <c r="A91" s="21" t="s">
        <v>105</v>
      </c>
      <c r="B91" s="18" t="s">
        <v>136</v>
      </c>
      <c r="C91" s="29" t="s">
        <v>10</v>
      </c>
      <c r="D91" s="13"/>
    </row>
    <row r="92">
      <c r="A92" s="21" t="s">
        <v>105</v>
      </c>
      <c r="B92" s="18" t="s">
        <v>137</v>
      </c>
      <c r="C92" s="29" t="s">
        <v>10</v>
      </c>
      <c r="D92" s="13"/>
    </row>
    <row r="93">
      <c r="A93" s="21" t="s">
        <v>105</v>
      </c>
      <c r="B93" s="18" t="s">
        <v>138</v>
      </c>
      <c r="C93" s="29" t="s">
        <v>10</v>
      </c>
      <c r="D93" s="13"/>
    </row>
    <row r="94">
      <c r="A94" s="15" t="s">
        <v>139</v>
      </c>
      <c r="B94" s="20" t="s">
        <v>140</v>
      </c>
      <c r="C94" s="17" t="s">
        <v>10</v>
      </c>
      <c r="D94" s="13"/>
    </row>
    <row r="95">
      <c r="A95" s="15" t="s">
        <v>141</v>
      </c>
      <c r="B95" s="20" t="s">
        <v>142</v>
      </c>
      <c r="C95" s="17" t="s">
        <v>10</v>
      </c>
      <c r="D95" s="16"/>
    </row>
    <row r="96">
      <c r="A96" s="11"/>
      <c r="B96" s="13"/>
      <c r="C96" s="16"/>
      <c r="D96" s="16"/>
    </row>
    <row r="97">
      <c r="A97" s="14" t="s">
        <v>62</v>
      </c>
      <c r="B97" s="6" t="s">
        <v>143</v>
      </c>
      <c r="C97" s="37"/>
      <c r="D97" s="38"/>
    </row>
    <row r="98">
      <c r="A98" s="21" t="s">
        <v>144</v>
      </c>
      <c r="B98" s="20" t="s">
        <v>145</v>
      </c>
      <c r="C98" s="39" t="s">
        <v>10</v>
      </c>
      <c r="D98" s="16"/>
    </row>
    <row r="99">
      <c r="A99" s="11"/>
      <c r="B99" s="13" t="s">
        <v>146</v>
      </c>
      <c r="C99" s="29" t="s">
        <v>10</v>
      </c>
      <c r="D99" s="16"/>
    </row>
    <row r="100">
      <c r="A100" s="21" t="s">
        <v>147</v>
      </c>
      <c r="B100" s="13" t="s">
        <v>148</v>
      </c>
      <c r="C100" s="29" t="s">
        <v>10</v>
      </c>
      <c r="D100" s="16"/>
    </row>
    <row r="101">
      <c r="A101" s="21" t="s">
        <v>149</v>
      </c>
      <c r="B101" s="13" t="s">
        <v>150</v>
      </c>
      <c r="C101" s="29" t="s">
        <v>10</v>
      </c>
      <c r="D101" s="16"/>
    </row>
    <row r="102">
      <c r="A102" s="21" t="s">
        <v>151</v>
      </c>
      <c r="B102" s="13" t="s">
        <v>152</v>
      </c>
      <c r="C102" s="29" t="s">
        <v>10</v>
      </c>
      <c r="D102" s="16"/>
    </row>
    <row r="103">
      <c r="A103" s="21" t="s">
        <v>73</v>
      </c>
      <c r="B103" s="13" t="s">
        <v>153</v>
      </c>
      <c r="C103" s="29" t="s">
        <v>10</v>
      </c>
      <c r="D103" s="16"/>
    </row>
    <row r="104">
      <c r="A104" s="21" t="s">
        <v>154</v>
      </c>
      <c r="B104" s="13" t="s">
        <v>155</v>
      </c>
      <c r="C104" s="29" t="s">
        <v>10</v>
      </c>
      <c r="D104" s="16"/>
    </row>
    <row r="105">
      <c r="A105" s="21" t="s">
        <v>156</v>
      </c>
      <c r="B105" s="40" t="s">
        <v>157</v>
      </c>
      <c r="C105" s="29" t="s">
        <v>10</v>
      </c>
      <c r="D105" s="16"/>
    </row>
    <row r="106">
      <c r="A106" s="21" t="s">
        <v>158</v>
      </c>
      <c r="B106" s="40" t="s">
        <v>159</v>
      </c>
      <c r="C106" s="29" t="s">
        <v>10</v>
      </c>
      <c r="D106" s="16"/>
    </row>
    <row r="107">
      <c r="A107" s="21" t="s">
        <v>160</v>
      </c>
      <c r="B107" s="40" t="s">
        <v>161</v>
      </c>
      <c r="C107" s="29" t="s">
        <v>10</v>
      </c>
      <c r="D107" s="16"/>
    </row>
    <row r="108">
      <c r="A108" s="21" t="s">
        <v>162</v>
      </c>
      <c r="B108" s="40" t="s">
        <v>163</v>
      </c>
      <c r="C108" s="29" t="s">
        <v>10</v>
      </c>
      <c r="D108" s="16"/>
    </row>
    <row r="109">
      <c r="A109" s="11"/>
      <c r="B109" s="40"/>
      <c r="C109" s="41"/>
      <c r="D109" s="16"/>
    </row>
    <row r="110">
      <c r="A110" s="14" t="s">
        <v>64</v>
      </c>
      <c r="B110" s="6" t="s">
        <v>164</v>
      </c>
      <c r="C110" s="37"/>
      <c r="D110" s="38"/>
    </row>
    <row r="111">
      <c r="A111" s="15" t="str">
        <f t="shared" ref="A111:C111" si="5">A48</f>
        <v>b. 6.</v>
      </c>
      <c r="B111" s="42" t="str">
        <f t="shared" si="5"/>
        <v>Se cumple el requisito de personal canario</v>
      </c>
      <c r="C111" s="43" t="str">
        <f t="shared" si="5"/>
        <v>No verificado</v>
      </c>
      <c r="D111" s="16"/>
    </row>
    <row r="112">
      <c r="A112" s="21" t="str">
        <f t="shared" ref="A112:B112" si="6">A12</f>
        <v>b.13.1.</v>
      </c>
      <c r="B112" s="42" t="str">
        <f t="shared" si="6"/>
        <v>Puntos por fomento del sector audiovisual canario</v>
      </c>
      <c r="C112" s="44"/>
      <c r="D112" s="16"/>
    </row>
    <row r="113">
      <c r="A113" s="45"/>
      <c r="B113" s="22" t="s">
        <v>13</v>
      </c>
      <c r="C113" s="46">
        <f>C12</f>
        <v>0</v>
      </c>
      <c r="D113" s="16"/>
    </row>
    <row r="114">
      <c r="A114" s="45"/>
      <c r="B114" s="22" t="s">
        <v>165</v>
      </c>
      <c r="C114" s="46">
        <f>C49</f>
        <v>0</v>
      </c>
      <c r="D114" s="16"/>
    </row>
    <row r="115">
      <c r="A115" s="45"/>
      <c r="B115" s="42" t="s">
        <v>166</v>
      </c>
      <c r="C115" s="47">
        <f>-(C113-C114)</f>
        <v>0</v>
      </c>
      <c r="D115" s="16"/>
    </row>
    <row r="116">
      <c r="A116" s="21" t="str">
        <f t="shared" ref="A116:B116" si="7">A13</f>
        <v>b.13.3.1.</v>
      </c>
      <c r="B116" s="42" t="str">
        <f t="shared" si="7"/>
        <v>Puntos por igualdad de género</v>
      </c>
      <c r="C116" s="48"/>
      <c r="D116" s="16"/>
    </row>
    <row r="117">
      <c r="A117" s="45"/>
      <c r="B117" s="22" t="s">
        <v>13</v>
      </c>
      <c r="C117" s="46">
        <f>C13</f>
        <v>0</v>
      </c>
      <c r="D117" s="16"/>
    </row>
    <row r="118">
      <c r="A118" s="45"/>
      <c r="B118" s="22" t="s">
        <v>165</v>
      </c>
      <c r="C118" s="46">
        <f>C50</f>
        <v>0</v>
      </c>
      <c r="D118" s="16"/>
    </row>
    <row r="119">
      <c r="A119" s="45"/>
      <c r="B119" s="42" t="s">
        <v>166</v>
      </c>
      <c r="C119" s="47">
        <f>-(C117-C118)</f>
        <v>0</v>
      </c>
      <c r="D119" s="16"/>
    </row>
    <row r="120">
      <c r="A120" s="21" t="str">
        <f t="shared" ref="A120:B120" si="8">A14</f>
        <v>b.13.3.2.</v>
      </c>
      <c r="B120" s="42" t="str">
        <f t="shared" si="8"/>
        <v>Puntos por inclusión</v>
      </c>
      <c r="C120" s="48"/>
      <c r="D120" s="16"/>
    </row>
    <row r="121">
      <c r="A121" s="45"/>
      <c r="B121" s="22" t="s">
        <v>13</v>
      </c>
      <c r="C121" s="46">
        <f>C14</f>
        <v>0</v>
      </c>
      <c r="D121" s="16"/>
    </row>
    <row r="122">
      <c r="A122" s="45"/>
      <c r="B122" s="22" t="s">
        <v>165</v>
      </c>
      <c r="C122" s="46">
        <f>C51</f>
        <v>0</v>
      </c>
      <c r="D122" s="16"/>
    </row>
    <row r="123">
      <c r="A123" s="45"/>
      <c r="B123" s="42" t="s">
        <v>166</v>
      </c>
      <c r="C123" s="47">
        <f>-(C121-C122)</f>
        <v>0</v>
      </c>
      <c r="D123" s="16"/>
    </row>
    <row r="124">
      <c r="A124" s="21" t="str">
        <f t="shared" ref="A124:B124" si="9">A15</f>
        <v>b.13.4.</v>
      </c>
      <c r="B124" s="42" t="str">
        <f t="shared" si="9"/>
        <v>Puntos por trayectoria del equipo</v>
      </c>
      <c r="C124" s="49"/>
      <c r="D124" s="16"/>
    </row>
    <row r="125">
      <c r="A125" s="45"/>
      <c r="B125" s="22" t="s">
        <v>13</v>
      </c>
      <c r="C125" s="46">
        <f>C15</f>
        <v>0</v>
      </c>
      <c r="D125" s="16"/>
    </row>
    <row r="126">
      <c r="A126" s="45"/>
      <c r="B126" s="22" t="s">
        <v>165</v>
      </c>
      <c r="C126" s="46">
        <f>C52</f>
        <v>0</v>
      </c>
      <c r="D126" s="16"/>
    </row>
    <row r="127">
      <c r="A127" s="32"/>
      <c r="B127" s="42" t="s">
        <v>166</v>
      </c>
      <c r="C127" s="47">
        <f>-(C125-C126)</f>
        <v>0</v>
      </c>
      <c r="D127" s="16"/>
    </row>
    <row r="128">
      <c r="A128" s="21" t="str">
        <f t="shared" ref="A128:B128" si="10">A16</f>
        <v>b.13.2.2.</v>
      </c>
      <c r="B128" s="42" t="str">
        <f t="shared" si="10"/>
        <v>Puntos por contenido canario</v>
      </c>
      <c r="C128" s="49"/>
      <c r="D128" s="16"/>
    </row>
    <row r="129">
      <c r="A129" s="45"/>
      <c r="B129" s="22" t="s">
        <v>13</v>
      </c>
      <c r="C129" s="46">
        <f>C16</f>
        <v>0</v>
      </c>
      <c r="D129" s="16"/>
    </row>
    <row r="130">
      <c r="A130" s="32"/>
      <c r="B130" s="22" t="s">
        <v>165</v>
      </c>
      <c r="C130" s="46">
        <f>C42</f>
        <v>0</v>
      </c>
      <c r="D130" s="16"/>
    </row>
    <row r="131">
      <c r="A131" s="32"/>
      <c r="B131" s="42" t="s">
        <v>166</v>
      </c>
      <c r="C131" s="47">
        <f>-(C129-C130)</f>
        <v>0</v>
      </c>
      <c r="D131" s="16"/>
    </row>
    <row r="132">
      <c r="A132" s="21" t="str">
        <f t="shared" ref="A132:B132" si="11">A17</f>
        <v>b.12.2.1.</v>
      </c>
      <c r="B132" s="42" t="str">
        <f t="shared" si="11"/>
        <v>Puntos por porcentaje de gasto en Canarias</v>
      </c>
      <c r="C132" s="49"/>
      <c r="D132" s="16"/>
    </row>
    <row r="133">
      <c r="A133" s="32"/>
      <c r="B133" s="22" t="s">
        <v>13</v>
      </c>
      <c r="C133" s="46">
        <f>C17</f>
        <v>0</v>
      </c>
      <c r="D133" s="16"/>
    </row>
    <row r="134">
      <c r="A134" s="32"/>
      <c r="B134" s="22" t="s">
        <v>165</v>
      </c>
      <c r="C134" s="46">
        <f>IF(C85="Sí",C17,0)</f>
        <v>0</v>
      </c>
      <c r="D134" s="16"/>
    </row>
    <row r="135">
      <c r="A135" s="32"/>
      <c r="B135" s="42" t="s">
        <v>166</v>
      </c>
      <c r="C135" s="47">
        <f>-(C133-C134)</f>
        <v>0</v>
      </c>
      <c r="D135" s="16"/>
    </row>
    <row r="136">
      <c r="A136" s="21" t="str">
        <f>A11</f>
        <v>2.b.</v>
      </c>
      <c r="B136" s="42" t="s">
        <v>167</v>
      </c>
      <c r="C136" s="50">
        <f>C19</f>
        <v>0</v>
      </c>
      <c r="D136" s="45"/>
    </row>
    <row r="137">
      <c r="A137" s="32"/>
      <c r="B137" s="42" t="s">
        <v>168</v>
      </c>
      <c r="C137" s="50">
        <f>C115+C119+C127+C131+C135</f>
        <v>0</v>
      </c>
      <c r="D137" s="16"/>
    </row>
    <row r="138">
      <c r="A138" s="32"/>
      <c r="B138" s="42" t="s">
        <v>169</v>
      </c>
      <c r="C138" s="47">
        <f>C136+C137</f>
        <v>0</v>
      </c>
      <c r="D138" s="16"/>
    </row>
    <row r="139">
      <c r="A139" s="32" t="str">
        <f>A18</f>
        <v>2.c.</v>
      </c>
      <c r="B139" s="10" t="str">
        <f t="shared" ref="B139:C139" si="12">B20</f>
        <v>Puntuación del último proyecto subvencionado</v>
      </c>
      <c r="C139" s="25">
        <f t="shared" si="12"/>
        <v>68</v>
      </c>
      <c r="D139" s="16"/>
    </row>
    <row r="140">
      <c r="A140" s="32"/>
      <c r="B140" s="10" t="str">
        <f t="shared" ref="B140:C140" si="13">B21</f>
        <v>Puntuación del primer proyecto no subvencionado</v>
      </c>
      <c r="C140" s="25">
        <f t="shared" si="13"/>
        <v>66.7</v>
      </c>
      <c r="D140" s="16"/>
    </row>
    <row r="141">
      <c r="A141" s="32"/>
      <c r="B141" s="51" t="s">
        <v>170</v>
      </c>
      <c r="C141" s="42" t="str">
        <f>IF(C138&gt;MAX(C139,C140),"No",IF(C138&gt;=MIN(C139,C140),"Se modifica la cantidad","Sí"))</f>
        <v>Sí</v>
      </c>
      <c r="D141" s="16"/>
    </row>
    <row r="142">
      <c r="A142" s="32"/>
      <c r="B142" s="51" t="s">
        <v>171</v>
      </c>
      <c r="C142" s="17" t="s">
        <v>172</v>
      </c>
      <c r="D142" s="16"/>
    </row>
    <row r="143">
      <c r="A143" s="32"/>
      <c r="B143" s="52" t="s">
        <v>173</v>
      </c>
      <c r="C143" s="53" t="s">
        <v>174</v>
      </c>
      <c r="D143" s="16"/>
    </row>
    <row r="144">
      <c r="A144" s="32"/>
      <c r="B144" s="13"/>
      <c r="C144" s="41"/>
      <c r="D144" s="16"/>
    </row>
  </sheetData>
  <customSheetViews>
    <customSheetView guid="{8816C127-3162-4BAF-896E-BEE3AF615164}" filter="1" showAutoFilter="1">
      <autoFilter ref="$A$1:$D$22"/>
    </customSheetView>
  </customSheetViews>
  <conditionalFormatting sqref="C98:C108">
    <cfRule type="cellIs" dxfId="0" priority="1" operator="equal">
      <formula>"Sí"</formula>
    </cfRule>
  </conditionalFormatting>
  <conditionalFormatting sqref="C141:C143">
    <cfRule type="cellIs" dxfId="0" priority="2" operator="equal">
      <formula>"Sí"</formula>
    </cfRule>
  </conditionalFormatting>
  <conditionalFormatting sqref="D143">
    <cfRule type="notContainsBlanks" dxfId="1" priority="3">
      <formula>LEN(TRIM(D143))&gt;0</formula>
    </cfRule>
  </conditionalFormatting>
  <conditionalFormatting sqref="C3:C4 C6:C54 C56:C95 C111:C123 C125:C127 C129:C131 C133:C140">
    <cfRule type="cellIs" dxfId="0" priority="4" operator="equal">
      <formula>"No"</formula>
    </cfRule>
  </conditionalFormatting>
  <conditionalFormatting sqref="C3:C4 C6:C54 C56:C123 C125:C127 C129:C131 C133:C140 C142:C143">
    <cfRule type="cellIs" dxfId="2" priority="5" operator="equal">
      <formula>"Requerir"</formula>
    </cfRule>
  </conditionalFormatting>
  <dataValidations>
    <dataValidation type="list" allowBlank="1" sqref="C4 C8 C22 C25:C41 C43:C48 C53:C54 C57:C95 C98:C108 C142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175</v>
      </c>
      <c r="B1" s="55"/>
      <c r="C1" s="55"/>
      <c r="D1" s="55"/>
      <c r="E1" s="55"/>
      <c r="F1" s="55"/>
      <c r="G1" s="55"/>
      <c r="H1" s="56"/>
      <c r="I1" s="57">
        <f>I2+I3+I48+I54+I63+I77+I81</f>
        <v>0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>
      <c r="A2" s="59">
        <v>1.0</v>
      </c>
      <c r="B2" s="60" t="s">
        <v>176</v>
      </c>
      <c r="C2" s="56"/>
      <c r="D2" s="61" t="s">
        <v>177</v>
      </c>
      <c r="E2" s="55"/>
      <c r="F2" s="55"/>
      <c r="G2" s="55"/>
      <c r="H2" s="56"/>
      <c r="I2" s="62">
        <f>G6+G10+G14+G18+G22+G26+G31+G35+G39+G43</f>
        <v>0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59">
        <v>3.0</v>
      </c>
      <c r="B3" s="60" t="s">
        <v>178</v>
      </c>
      <c r="C3" s="56"/>
      <c r="D3" s="63" t="s">
        <v>179</v>
      </c>
      <c r="E3" s="55"/>
      <c r="F3" s="55"/>
      <c r="G3" s="55"/>
      <c r="H3" s="56"/>
      <c r="I3" s="64">
        <f>I4+I47</f>
        <v>0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65">
        <v>44929.0</v>
      </c>
      <c r="B4" s="66" t="s">
        <v>180</v>
      </c>
      <c r="C4" s="56"/>
      <c r="D4" s="67" t="s">
        <v>181</v>
      </c>
      <c r="E4" s="68" t="s">
        <v>182</v>
      </c>
      <c r="F4" s="69">
        <f>I6+I10+I14+I18+I22+I26+I31+I35</f>
        <v>0</v>
      </c>
      <c r="G4" s="70"/>
      <c r="H4" s="71" t="s">
        <v>183</v>
      </c>
      <c r="I4" s="72">
        <f>IF(F4&gt;9,9,F4)</f>
        <v>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73"/>
      <c r="B5" s="67" t="s">
        <v>184</v>
      </c>
      <c r="C5" s="67" t="s">
        <v>185</v>
      </c>
      <c r="D5" s="67" t="s">
        <v>186</v>
      </c>
      <c r="E5" s="67" t="s">
        <v>187</v>
      </c>
      <c r="F5" s="74" t="s">
        <v>188</v>
      </c>
      <c r="G5" s="75" t="s">
        <v>183</v>
      </c>
      <c r="H5" s="74" t="s">
        <v>189</v>
      </c>
      <c r="I5" s="74" t="s">
        <v>183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76"/>
      <c r="B6" s="77" t="s">
        <v>190</v>
      </c>
      <c r="C6" s="78">
        <v>2.0</v>
      </c>
      <c r="D6" s="79">
        <f t="shared" ref="D6:F6" si="1">SUM(D7:D9)</f>
        <v>1</v>
      </c>
      <c r="E6" s="78">
        <f t="shared" si="1"/>
        <v>0</v>
      </c>
      <c r="F6" s="78">
        <f t="shared" si="1"/>
        <v>0</v>
      </c>
      <c r="G6" s="80">
        <f>(C6/D6)*F6</f>
        <v>0</v>
      </c>
      <c r="H6" s="81">
        <f>SUM(H7:H9)</f>
        <v>0</v>
      </c>
      <c r="I6" s="82">
        <f>(1/D6)*H6</f>
        <v>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76"/>
      <c r="B7" s="83" t="s">
        <v>5</v>
      </c>
      <c r="C7" s="84" t="s">
        <v>191</v>
      </c>
      <c r="D7" s="85">
        <f t="shared" ref="D7:D9" si="2">COUNTA(C7)</f>
        <v>1</v>
      </c>
      <c r="E7" s="86">
        <v>0.0</v>
      </c>
      <c r="F7" s="86">
        <v>0.0</v>
      </c>
      <c r="G7" s="87"/>
      <c r="H7" s="88">
        <v>0.0</v>
      </c>
      <c r="I7" s="8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76"/>
      <c r="B8" s="89"/>
      <c r="C8" s="90"/>
      <c r="D8" s="85">
        <f t="shared" si="2"/>
        <v>0</v>
      </c>
      <c r="E8" s="91">
        <v>0.0</v>
      </c>
      <c r="F8" s="91">
        <v>0.0</v>
      </c>
      <c r="G8" s="87"/>
      <c r="H8" s="91">
        <v>0.0</v>
      </c>
      <c r="I8" s="92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76"/>
      <c r="B9" s="93"/>
      <c r="C9" s="90"/>
      <c r="D9" s="85">
        <f t="shared" si="2"/>
        <v>0</v>
      </c>
      <c r="E9" s="91">
        <v>0.0</v>
      </c>
      <c r="F9" s="91">
        <v>0.0</v>
      </c>
      <c r="G9" s="87"/>
      <c r="H9" s="88">
        <v>0.0</v>
      </c>
      <c r="I9" s="8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76"/>
      <c r="B10" s="77" t="s">
        <v>192</v>
      </c>
      <c r="C10" s="78">
        <v>2.0</v>
      </c>
      <c r="D10" s="78">
        <f t="shared" ref="D10:F10" si="3">SUM(D11:D13)</f>
        <v>1</v>
      </c>
      <c r="E10" s="78">
        <f t="shared" si="3"/>
        <v>0</v>
      </c>
      <c r="F10" s="78">
        <f t="shared" si="3"/>
        <v>0</v>
      </c>
      <c r="G10" s="80">
        <f>(C10/D10)*F10</f>
        <v>0</v>
      </c>
      <c r="H10" s="81">
        <f>SUM(H11:H13)</f>
        <v>0</v>
      </c>
      <c r="I10" s="82">
        <f>(2/D10)*H10</f>
        <v>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76"/>
      <c r="B11" s="83" t="s">
        <v>5</v>
      </c>
      <c r="C11" s="94" t="s">
        <v>191</v>
      </c>
      <c r="D11" s="95">
        <f t="shared" ref="D11:D13" si="4">COUNTA(C11)</f>
        <v>1</v>
      </c>
      <c r="E11" s="86">
        <v>0.0</v>
      </c>
      <c r="F11" s="86">
        <v>0.0</v>
      </c>
      <c r="G11" s="87"/>
      <c r="H11" s="88">
        <v>0.0</v>
      </c>
      <c r="I11" s="8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>
      <c r="A12" s="76"/>
      <c r="B12" s="89"/>
      <c r="C12" s="90"/>
      <c r="D12" s="85">
        <f t="shared" si="4"/>
        <v>0</v>
      </c>
      <c r="E12" s="91">
        <v>0.0</v>
      </c>
      <c r="F12" s="91">
        <v>0.0</v>
      </c>
      <c r="G12" s="87"/>
      <c r="H12" s="88">
        <v>0.0</v>
      </c>
      <c r="I12" s="87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76"/>
      <c r="B13" s="93"/>
      <c r="C13" s="90"/>
      <c r="D13" s="85">
        <f t="shared" si="4"/>
        <v>0</v>
      </c>
      <c r="E13" s="91">
        <v>0.0</v>
      </c>
      <c r="F13" s="91">
        <v>0.0</v>
      </c>
      <c r="G13" s="87"/>
      <c r="H13" s="88">
        <v>0.0</v>
      </c>
      <c r="I13" s="8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>
      <c r="A14" s="76"/>
      <c r="B14" s="77" t="s">
        <v>193</v>
      </c>
      <c r="C14" s="78">
        <v>2.0</v>
      </c>
      <c r="D14" s="79">
        <f t="shared" ref="D14:F14" si="5">SUM(D15:D17)</f>
        <v>1</v>
      </c>
      <c r="E14" s="78">
        <f t="shared" si="5"/>
        <v>0</v>
      </c>
      <c r="F14" s="78">
        <f t="shared" si="5"/>
        <v>0</v>
      </c>
      <c r="G14" s="80">
        <f>(C14/D14)*F14</f>
        <v>0</v>
      </c>
      <c r="H14" s="81">
        <f>SUM(H15:H17)</f>
        <v>0</v>
      </c>
      <c r="I14" s="82">
        <f>(1/D14)*H14</f>
        <v>0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76"/>
      <c r="B15" s="83" t="s">
        <v>5</v>
      </c>
      <c r="C15" s="94" t="s">
        <v>191</v>
      </c>
      <c r="D15" s="85">
        <f t="shared" ref="D15:D17" si="6">COUNTA(C15)</f>
        <v>1</v>
      </c>
      <c r="E15" s="86">
        <v>0.0</v>
      </c>
      <c r="F15" s="86">
        <v>0.0</v>
      </c>
      <c r="G15" s="87"/>
      <c r="H15" s="88">
        <v>0.0</v>
      </c>
      <c r="I15" s="8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76"/>
      <c r="B16" s="89"/>
      <c r="C16" s="90"/>
      <c r="D16" s="85">
        <f t="shared" si="6"/>
        <v>0</v>
      </c>
      <c r="E16" s="91">
        <v>0.0</v>
      </c>
      <c r="F16" s="91">
        <v>0.0</v>
      </c>
      <c r="G16" s="87"/>
      <c r="H16" s="88">
        <v>0.0</v>
      </c>
      <c r="I16" s="87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76"/>
      <c r="B17" s="93"/>
      <c r="C17" s="90"/>
      <c r="D17" s="85">
        <f t="shared" si="6"/>
        <v>0</v>
      </c>
      <c r="E17" s="91">
        <v>0.0</v>
      </c>
      <c r="F17" s="91">
        <v>0.0</v>
      </c>
      <c r="G17" s="87"/>
      <c r="H17" s="88">
        <v>0.0</v>
      </c>
      <c r="I17" s="8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76"/>
      <c r="B18" s="77" t="s">
        <v>194</v>
      </c>
      <c r="C18" s="78">
        <v>2.0</v>
      </c>
      <c r="D18" s="79">
        <f t="shared" ref="D18:F18" si="7">SUM(D19:D21)</f>
        <v>1</v>
      </c>
      <c r="E18" s="78">
        <f t="shared" si="7"/>
        <v>0</v>
      </c>
      <c r="F18" s="78">
        <f t="shared" si="7"/>
        <v>0</v>
      </c>
      <c r="G18" s="80">
        <f>(C18/D18)*F18</f>
        <v>0</v>
      </c>
      <c r="H18" s="81">
        <f>SUM(H19:H21)</f>
        <v>0</v>
      </c>
      <c r="I18" s="82">
        <f>(1/D18)*H18</f>
        <v>0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76"/>
      <c r="B19" s="83" t="s">
        <v>5</v>
      </c>
      <c r="C19" s="84" t="s">
        <v>191</v>
      </c>
      <c r="D19" s="85">
        <f t="shared" ref="D19:D21" si="8">COUNTA(C19)</f>
        <v>1</v>
      </c>
      <c r="E19" s="86">
        <v>0.0</v>
      </c>
      <c r="F19" s="86">
        <v>0.0</v>
      </c>
      <c r="G19" s="87"/>
      <c r="H19" s="88">
        <v>0.0</v>
      </c>
      <c r="I19" s="8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>
      <c r="A20" s="76"/>
      <c r="B20" s="89"/>
      <c r="C20" s="90"/>
      <c r="D20" s="85">
        <f t="shared" si="8"/>
        <v>0</v>
      </c>
      <c r="E20" s="91">
        <v>0.0</v>
      </c>
      <c r="F20" s="91">
        <v>0.0</v>
      </c>
      <c r="G20" s="87"/>
      <c r="H20" s="88">
        <v>0.0</v>
      </c>
      <c r="I20" s="8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76"/>
      <c r="B21" s="93"/>
      <c r="C21" s="90"/>
      <c r="D21" s="85">
        <f t="shared" si="8"/>
        <v>0</v>
      </c>
      <c r="E21" s="91">
        <v>0.0</v>
      </c>
      <c r="F21" s="91">
        <v>0.0</v>
      </c>
      <c r="G21" s="87"/>
      <c r="H21" s="88">
        <v>0.0</v>
      </c>
      <c r="I21" s="8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>
      <c r="A22" s="76"/>
      <c r="B22" s="77" t="s">
        <v>195</v>
      </c>
      <c r="C22" s="78">
        <v>2.0</v>
      </c>
      <c r="D22" s="79">
        <f t="shared" ref="D22:F22" si="9">SUM(D23:D25)</f>
        <v>1</v>
      </c>
      <c r="E22" s="78">
        <f t="shared" si="9"/>
        <v>0</v>
      </c>
      <c r="F22" s="78">
        <f t="shared" si="9"/>
        <v>0</v>
      </c>
      <c r="G22" s="80">
        <f>(C22/D22)*F22</f>
        <v>0</v>
      </c>
      <c r="H22" s="81">
        <f>SUM(H23:H25)</f>
        <v>0</v>
      </c>
      <c r="I22" s="82">
        <f>(1/D22)*H22</f>
        <v>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76"/>
      <c r="B23" s="83" t="s">
        <v>5</v>
      </c>
      <c r="C23" s="84" t="s">
        <v>191</v>
      </c>
      <c r="D23" s="85">
        <f t="shared" ref="D23:D25" si="10">COUNTA(C23)</f>
        <v>1</v>
      </c>
      <c r="E23" s="86">
        <v>0.0</v>
      </c>
      <c r="F23" s="86">
        <v>0.0</v>
      </c>
      <c r="G23" s="87"/>
      <c r="H23" s="88">
        <v>0.0</v>
      </c>
      <c r="I23" s="87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>
      <c r="A24" s="76"/>
      <c r="B24" s="89"/>
      <c r="C24" s="90"/>
      <c r="D24" s="85">
        <f t="shared" si="10"/>
        <v>0</v>
      </c>
      <c r="E24" s="91">
        <v>0.0</v>
      </c>
      <c r="F24" s="91">
        <v>0.0</v>
      </c>
      <c r="G24" s="87"/>
      <c r="H24" s="88">
        <v>0.0</v>
      </c>
      <c r="I24" s="8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76"/>
      <c r="B25" s="93"/>
      <c r="C25" s="90"/>
      <c r="D25" s="85">
        <f t="shared" si="10"/>
        <v>0</v>
      </c>
      <c r="E25" s="91">
        <v>0.0</v>
      </c>
      <c r="F25" s="91">
        <v>0.0</v>
      </c>
      <c r="G25" s="87"/>
      <c r="H25" s="88">
        <v>0.0</v>
      </c>
      <c r="I25" s="8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>
      <c r="A26" s="76"/>
      <c r="B26" s="77" t="s">
        <v>196</v>
      </c>
      <c r="C26" s="78">
        <v>2.0</v>
      </c>
      <c r="D26" s="79">
        <f t="shared" ref="D26:F26" si="11">SUM(D27:D29)</f>
        <v>1</v>
      </c>
      <c r="E26" s="78">
        <f t="shared" si="11"/>
        <v>0</v>
      </c>
      <c r="F26" s="78">
        <f t="shared" si="11"/>
        <v>0</v>
      </c>
      <c r="G26" s="80">
        <f>(C26/D26)*F26</f>
        <v>0</v>
      </c>
      <c r="H26" s="81">
        <f>SUM(H27:H29)</f>
        <v>0</v>
      </c>
      <c r="I26" s="82">
        <f>(1/D26)*H26</f>
        <v>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76"/>
      <c r="B27" s="83" t="s">
        <v>5</v>
      </c>
      <c r="C27" s="84" t="s">
        <v>191</v>
      </c>
      <c r="D27" s="85">
        <f t="shared" ref="D27:D29" si="12">COUNTA(C27)</f>
        <v>1</v>
      </c>
      <c r="E27" s="86">
        <v>0.0</v>
      </c>
      <c r="F27" s="86">
        <v>0.0</v>
      </c>
      <c r="G27" s="87"/>
      <c r="H27" s="88">
        <v>0.0</v>
      </c>
      <c r="I27" s="8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>
      <c r="A28" s="76"/>
      <c r="B28" s="89"/>
      <c r="C28" s="90"/>
      <c r="D28" s="85">
        <f t="shared" si="12"/>
        <v>0</v>
      </c>
      <c r="E28" s="91">
        <v>0.0</v>
      </c>
      <c r="F28" s="91">
        <v>0.0</v>
      </c>
      <c r="G28" s="87"/>
      <c r="H28" s="88">
        <v>0.0</v>
      </c>
      <c r="I28" s="8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76"/>
      <c r="B29" s="93"/>
      <c r="C29" s="90"/>
      <c r="D29" s="85">
        <f t="shared" si="12"/>
        <v>0</v>
      </c>
      <c r="E29" s="91">
        <v>0.0</v>
      </c>
      <c r="F29" s="91">
        <v>0.0</v>
      </c>
      <c r="G29" s="96"/>
      <c r="H29" s="97">
        <v>0.0</v>
      </c>
      <c r="I29" s="9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76"/>
      <c r="B30" s="99" t="s">
        <v>197</v>
      </c>
      <c r="C30" s="55"/>
      <c r="D30" s="55"/>
      <c r="E30" s="56"/>
      <c r="F30" s="100" t="s">
        <v>172</v>
      </c>
      <c r="G30" s="101" t="str">
        <f>IF(F30="No","Supuesto de exclusión","")</f>
        <v>Supuesto de exclusión</v>
      </c>
      <c r="H30" s="55"/>
      <c r="I30" s="55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76"/>
      <c r="B31" s="77" t="s">
        <v>198</v>
      </c>
      <c r="C31" s="78">
        <v>2.0</v>
      </c>
      <c r="D31" s="79">
        <f t="shared" ref="D31:F31" si="13">SUM(D32:D34)</f>
        <v>1</v>
      </c>
      <c r="E31" s="78">
        <f t="shared" si="13"/>
        <v>0</v>
      </c>
      <c r="F31" s="78">
        <f t="shared" si="13"/>
        <v>0</v>
      </c>
      <c r="G31" s="102">
        <f>(C31/D31)*F31</f>
        <v>0</v>
      </c>
      <c r="H31" s="103">
        <f>SUM(H32:H34)</f>
        <v>0</v>
      </c>
      <c r="I31" s="104">
        <f>(1/D31)*H31</f>
        <v>0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76"/>
      <c r="B32" s="83" t="s">
        <v>5</v>
      </c>
      <c r="C32" s="84" t="s">
        <v>191</v>
      </c>
      <c r="D32" s="85">
        <f t="shared" ref="D32:D34" si="14">COUNTA(C32)</f>
        <v>1</v>
      </c>
      <c r="E32" s="86">
        <v>0.0</v>
      </c>
      <c r="F32" s="86">
        <v>0.0</v>
      </c>
      <c r="G32" s="87"/>
      <c r="H32" s="88">
        <v>0.0</v>
      </c>
      <c r="I32" s="8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76"/>
      <c r="B33" s="89"/>
      <c r="C33" s="90"/>
      <c r="D33" s="85">
        <f t="shared" si="14"/>
        <v>0</v>
      </c>
      <c r="E33" s="91">
        <v>0.0</v>
      </c>
      <c r="F33" s="91">
        <v>0.0</v>
      </c>
      <c r="G33" s="87"/>
      <c r="H33" s="91">
        <v>0.0</v>
      </c>
      <c r="I33" s="92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>
      <c r="A34" s="76"/>
      <c r="B34" s="93"/>
      <c r="C34" s="90"/>
      <c r="D34" s="85">
        <f t="shared" si="14"/>
        <v>0</v>
      </c>
      <c r="E34" s="91">
        <v>0.0</v>
      </c>
      <c r="F34" s="91">
        <v>0.0</v>
      </c>
      <c r="G34" s="87"/>
      <c r="H34" s="88">
        <v>0.0</v>
      </c>
      <c r="I34" s="8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76"/>
      <c r="B35" s="77" t="s">
        <v>199</v>
      </c>
      <c r="C35" s="78">
        <v>2.0</v>
      </c>
      <c r="D35" s="79">
        <f t="shared" ref="D35:F35" si="15">SUM(D36:D38)</f>
        <v>1</v>
      </c>
      <c r="E35" s="78">
        <f t="shared" si="15"/>
        <v>0</v>
      </c>
      <c r="F35" s="78">
        <f t="shared" si="15"/>
        <v>0</v>
      </c>
      <c r="G35" s="80">
        <f>(C35/D35)*F35</f>
        <v>0</v>
      </c>
      <c r="H35" s="103">
        <f>SUM(H36:H38)</f>
        <v>0</v>
      </c>
      <c r="I35" s="82">
        <f>(1/D35)*H35</f>
        <v>0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>
      <c r="A36" s="76"/>
      <c r="B36" s="83" t="s">
        <v>5</v>
      </c>
      <c r="C36" s="84" t="s">
        <v>191</v>
      </c>
      <c r="D36" s="85">
        <f t="shared" ref="D36:D38" si="16">COUNTA(C36)</f>
        <v>1</v>
      </c>
      <c r="E36" s="86">
        <v>0.0</v>
      </c>
      <c r="F36" s="86">
        <v>0.0</v>
      </c>
      <c r="G36" s="87"/>
      <c r="H36" s="88">
        <v>0.0</v>
      </c>
      <c r="I36" s="8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76"/>
      <c r="B37" s="89"/>
      <c r="C37" s="90"/>
      <c r="D37" s="85">
        <f t="shared" si="16"/>
        <v>0</v>
      </c>
      <c r="E37" s="91">
        <v>0.0</v>
      </c>
      <c r="F37" s="91">
        <v>0.0</v>
      </c>
      <c r="G37" s="87"/>
      <c r="H37" s="91">
        <v>0.0</v>
      </c>
      <c r="I37" s="92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>
      <c r="A38" s="76"/>
      <c r="B38" s="93"/>
      <c r="C38" s="90"/>
      <c r="D38" s="85">
        <f t="shared" si="16"/>
        <v>0</v>
      </c>
      <c r="E38" s="91">
        <v>0.0</v>
      </c>
      <c r="F38" s="91">
        <v>0.0</v>
      </c>
      <c r="G38" s="87"/>
      <c r="H38" s="88">
        <v>0.0</v>
      </c>
      <c r="I38" s="8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76"/>
      <c r="B39" s="77" t="s">
        <v>200</v>
      </c>
      <c r="C39" s="78">
        <v>1.0</v>
      </c>
      <c r="D39" s="79">
        <f t="shared" ref="D39:F39" si="17">SUM(D40:D42)</f>
        <v>1</v>
      </c>
      <c r="E39" s="78">
        <f t="shared" si="17"/>
        <v>0</v>
      </c>
      <c r="F39" s="78">
        <f t="shared" si="17"/>
        <v>0</v>
      </c>
      <c r="G39" s="80">
        <f>(C39/D39)*F39</f>
        <v>0</v>
      </c>
      <c r="H39" s="81">
        <v>0.0</v>
      </c>
      <c r="I39" s="82" t="s">
        <v>201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>
      <c r="A40" s="76"/>
      <c r="B40" s="83" t="s">
        <v>5</v>
      </c>
      <c r="C40" s="84" t="s">
        <v>191</v>
      </c>
      <c r="D40" s="85">
        <f t="shared" ref="D40:D42" si="18">COUNTA(C40)</f>
        <v>1</v>
      </c>
      <c r="E40" s="86">
        <v>0.0</v>
      </c>
      <c r="F40" s="86">
        <v>0.0</v>
      </c>
      <c r="G40" s="87"/>
      <c r="H40" s="88">
        <v>0.0</v>
      </c>
      <c r="I40" s="8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>
      <c r="A41" s="76"/>
      <c r="B41" s="89"/>
      <c r="C41" s="90"/>
      <c r="D41" s="85">
        <f t="shared" si="18"/>
        <v>0</v>
      </c>
      <c r="E41" s="91">
        <v>0.0</v>
      </c>
      <c r="F41" s="91">
        <v>0.0</v>
      </c>
      <c r="G41" s="87"/>
      <c r="H41" s="91">
        <v>0.0</v>
      </c>
      <c r="I41" s="9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>
      <c r="A42" s="76"/>
      <c r="B42" s="93"/>
      <c r="C42" s="90"/>
      <c r="D42" s="85">
        <f t="shared" si="18"/>
        <v>0</v>
      </c>
      <c r="E42" s="91">
        <v>0.0</v>
      </c>
      <c r="F42" s="91">
        <v>0.0</v>
      </c>
      <c r="G42" s="87"/>
      <c r="H42" s="91">
        <v>0.0</v>
      </c>
      <c r="I42" s="92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>
      <c r="A43" s="105"/>
      <c r="B43" s="106" t="s">
        <v>202</v>
      </c>
      <c r="C43" s="79">
        <v>2.0</v>
      </c>
      <c r="D43" s="79">
        <f t="shared" ref="D43:F43" si="19">SUM(D44:D46)</f>
        <v>1</v>
      </c>
      <c r="E43" s="79">
        <f t="shared" si="19"/>
        <v>0</v>
      </c>
      <c r="F43" s="79">
        <f t="shared" si="19"/>
        <v>0</v>
      </c>
      <c r="G43" s="80">
        <f>(C43/D43)*F43</f>
        <v>0</v>
      </c>
      <c r="H43" s="81">
        <v>0.0</v>
      </c>
      <c r="I43" s="82" t="s">
        <v>201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>
      <c r="A44" s="105"/>
      <c r="B44" s="83" t="s">
        <v>5</v>
      </c>
      <c r="C44" s="94" t="s">
        <v>191</v>
      </c>
      <c r="D44" s="85">
        <f t="shared" ref="D44:D46" si="20">COUNTA(C44)</f>
        <v>1</v>
      </c>
      <c r="E44" s="91">
        <v>0.0</v>
      </c>
      <c r="F44" s="91">
        <v>0.0</v>
      </c>
      <c r="G44" s="87"/>
      <c r="H44" s="91">
        <v>0.0</v>
      </c>
      <c r="I44" s="107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>
      <c r="A45" s="105"/>
      <c r="B45" s="89"/>
      <c r="C45" s="108"/>
      <c r="D45" s="85">
        <f t="shared" si="20"/>
        <v>0</v>
      </c>
      <c r="E45" s="91">
        <v>0.0</v>
      </c>
      <c r="F45" s="109">
        <v>0.0</v>
      </c>
      <c r="G45" s="87"/>
      <c r="H45" s="91">
        <v>0.0</v>
      </c>
      <c r="I45" s="107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>
      <c r="A46" s="110"/>
      <c r="B46" s="111"/>
      <c r="C46" s="112"/>
      <c r="D46" s="85">
        <f t="shared" si="20"/>
        <v>0</v>
      </c>
      <c r="E46" s="91">
        <v>0.0</v>
      </c>
      <c r="F46" s="109">
        <v>0.0</v>
      </c>
      <c r="G46" s="96"/>
      <c r="H46" s="97">
        <v>0.0</v>
      </c>
      <c r="I46" s="92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>
      <c r="A47" s="65">
        <v>44960.0</v>
      </c>
      <c r="B47" s="113" t="s">
        <v>203</v>
      </c>
      <c r="C47" s="56"/>
      <c r="D47" s="60" t="s">
        <v>204</v>
      </c>
      <c r="E47" s="114" t="s">
        <v>172</v>
      </c>
      <c r="F47" s="115">
        <f>IF(E47="no",0,2)</f>
        <v>0</v>
      </c>
      <c r="G47" s="116"/>
      <c r="H47" s="117"/>
      <c r="I47" s="118">
        <f>F47</f>
        <v>0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>
      <c r="A48" s="119">
        <v>2.0</v>
      </c>
      <c r="B48" s="60" t="s">
        <v>205</v>
      </c>
      <c r="C48" s="56"/>
      <c r="D48" s="60" t="s">
        <v>206</v>
      </c>
      <c r="E48" s="55"/>
      <c r="F48" s="55"/>
      <c r="G48" s="55"/>
      <c r="H48" s="56"/>
      <c r="I48" s="62">
        <f>F49+F53</f>
        <v>0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>
      <c r="A49" s="120">
        <v>44928.0</v>
      </c>
      <c r="B49" s="121" t="s">
        <v>207</v>
      </c>
      <c r="C49" s="56"/>
      <c r="D49" s="122" t="s">
        <v>204</v>
      </c>
      <c r="E49" s="122" t="s">
        <v>13</v>
      </c>
      <c r="F49" s="123">
        <f>SUM(E50:E52)</f>
        <v>0</v>
      </c>
      <c r="G49" s="124"/>
      <c r="H49" s="56"/>
      <c r="I49" s="125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>
      <c r="A50" s="73"/>
      <c r="B50" s="126" t="s">
        <v>208</v>
      </c>
      <c r="C50" s="56"/>
      <c r="D50" s="127">
        <v>2.0</v>
      </c>
      <c r="E50" s="91">
        <v>0.0</v>
      </c>
      <c r="F50" s="92"/>
      <c r="G50" s="128"/>
      <c r="H50" s="56"/>
      <c r="I50" s="107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>
      <c r="A51" s="129"/>
      <c r="B51" s="130" t="s">
        <v>209</v>
      </c>
      <c r="C51" s="56"/>
      <c r="D51" s="127">
        <v>1.0</v>
      </c>
      <c r="E51" s="91">
        <v>0.0</v>
      </c>
      <c r="F51" s="92"/>
      <c r="G51" s="128"/>
      <c r="H51" s="56"/>
      <c r="I51" s="87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>
      <c r="A52" s="131"/>
      <c r="B52" s="130" t="s">
        <v>210</v>
      </c>
      <c r="C52" s="56"/>
      <c r="D52" s="127">
        <v>0.5</v>
      </c>
      <c r="E52" s="97">
        <v>0.0</v>
      </c>
      <c r="F52" s="98"/>
      <c r="G52" s="132"/>
      <c r="H52" s="133"/>
      <c r="I52" s="87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>
      <c r="A53" s="120">
        <v>44959.0</v>
      </c>
      <c r="B53" s="121" t="s">
        <v>211</v>
      </c>
      <c r="C53" s="56"/>
      <c r="D53" s="134" t="s">
        <v>212</v>
      </c>
      <c r="E53" s="114" t="s">
        <v>172</v>
      </c>
      <c r="F53" s="123">
        <f>IF(E53="no",0,3)</f>
        <v>0</v>
      </c>
      <c r="G53" s="135" t="s">
        <v>213</v>
      </c>
      <c r="H53" s="136"/>
      <c r="I53" s="117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>
      <c r="A54" s="59">
        <v>4.0</v>
      </c>
      <c r="B54" s="60" t="s">
        <v>214</v>
      </c>
      <c r="C54" s="56"/>
      <c r="D54" s="60" t="s">
        <v>215</v>
      </c>
      <c r="E54" s="55"/>
      <c r="F54" s="55"/>
      <c r="G54" s="55"/>
      <c r="H54" s="56"/>
      <c r="I54" s="62">
        <f>I56+I57+I58+I60+I61+I62</f>
        <v>0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>
      <c r="A55" s="65">
        <v>44930.0</v>
      </c>
      <c r="B55" s="137" t="s">
        <v>216</v>
      </c>
      <c r="C55" s="137" t="s">
        <v>217</v>
      </c>
      <c r="D55" s="138" t="s">
        <v>218</v>
      </c>
      <c r="E55" s="137" t="s">
        <v>13</v>
      </c>
      <c r="F55" s="139" t="s">
        <v>219</v>
      </c>
      <c r="G55" s="55"/>
      <c r="H55" s="56"/>
      <c r="I55" s="140" t="s">
        <v>220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>
      <c r="A56" s="141" t="s">
        <v>221</v>
      </c>
      <c r="B56" s="142" t="s">
        <v>222</v>
      </c>
      <c r="C56" s="83" t="s">
        <v>7</v>
      </c>
      <c r="D56" s="127">
        <v>1.0</v>
      </c>
      <c r="E56" s="143">
        <v>0.0</v>
      </c>
      <c r="F56" s="144" t="s">
        <v>223</v>
      </c>
      <c r="G56" s="55"/>
      <c r="H56" s="56"/>
      <c r="I56" s="109">
        <f t="shared" ref="I56:I58" si="21">COUNTA(D56)*E56</f>
        <v>0</v>
      </c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>
      <c r="A57" s="129"/>
      <c r="B57" s="142" t="s">
        <v>224</v>
      </c>
      <c r="C57" s="83" t="s">
        <v>225</v>
      </c>
      <c r="D57" s="127">
        <v>1.0</v>
      </c>
      <c r="E57" s="143">
        <v>0.0</v>
      </c>
      <c r="F57" s="144" t="s">
        <v>223</v>
      </c>
      <c r="G57" s="55"/>
      <c r="H57" s="56"/>
      <c r="I57" s="109">
        <f t="shared" si="21"/>
        <v>0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>
      <c r="A58" s="131"/>
      <c r="B58" s="142" t="s">
        <v>226</v>
      </c>
      <c r="C58" s="83" t="s">
        <v>225</v>
      </c>
      <c r="D58" s="127">
        <v>1.0</v>
      </c>
      <c r="E58" s="143">
        <v>0.0</v>
      </c>
      <c r="F58" s="144" t="s">
        <v>223</v>
      </c>
      <c r="G58" s="55"/>
      <c r="H58" s="56"/>
      <c r="I58" s="109">
        <f t="shared" si="21"/>
        <v>0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>
      <c r="A59" s="145">
        <v>44961.0</v>
      </c>
      <c r="B59" s="137" t="s">
        <v>227</v>
      </c>
      <c r="C59" s="146" t="s">
        <v>217</v>
      </c>
      <c r="D59" s="147" t="s">
        <v>218</v>
      </c>
      <c r="E59" s="146" t="s">
        <v>13</v>
      </c>
      <c r="F59" s="148" t="s">
        <v>219</v>
      </c>
      <c r="G59" s="149"/>
      <c r="H59" s="133"/>
      <c r="I59" s="150" t="s">
        <v>220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>
      <c r="A60" s="151" t="s">
        <v>221</v>
      </c>
      <c r="B60" s="152" t="s">
        <v>228</v>
      </c>
      <c r="C60" s="153" t="s">
        <v>7</v>
      </c>
      <c r="D60" s="154">
        <v>1.0</v>
      </c>
      <c r="E60" s="155">
        <v>0.0</v>
      </c>
      <c r="F60" s="156" t="s">
        <v>223</v>
      </c>
      <c r="I60" s="157">
        <f t="shared" ref="I60:I62" si="22">COUNTA(D60)*E60</f>
        <v>0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>
      <c r="B61" s="152" t="s">
        <v>229</v>
      </c>
      <c r="C61" s="158" t="s">
        <v>225</v>
      </c>
      <c r="D61" s="154">
        <v>1.0</v>
      </c>
      <c r="E61" s="159">
        <v>0.0</v>
      </c>
      <c r="F61" s="156" t="s">
        <v>223</v>
      </c>
      <c r="I61" s="157">
        <f t="shared" si="22"/>
        <v>0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>
      <c r="B62" s="152" t="s">
        <v>230</v>
      </c>
      <c r="C62" s="158" t="s">
        <v>225</v>
      </c>
      <c r="D62" s="154">
        <v>1.0</v>
      </c>
      <c r="E62" s="155">
        <v>0.0</v>
      </c>
      <c r="F62" s="156" t="s">
        <v>223</v>
      </c>
      <c r="I62" s="157">
        <f t="shared" si="22"/>
        <v>0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>
      <c r="A63" s="160"/>
      <c r="B63" s="161"/>
      <c r="C63" s="162"/>
      <c r="D63" s="163"/>
      <c r="E63" s="164"/>
      <c r="F63" s="165"/>
      <c r="G63" s="55"/>
      <c r="H63" s="56"/>
      <c r="I63" s="166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>
      <c r="A64" s="129"/>
      <c r="B64" s="167"/>
      <c r="C64" s="162"/>
      <c r="D64" s="163"/>
      <c r="E64" s="164"/>
      <c r="F64" s="165"/>
      <c r="G64" s="55"/>
      <c r="H64" s="56"/>
      <c r="I64" s="166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>
      <c r="A65" s="131"/>
      <c r="B65" s="167"/>
      <c r="C65" s="168"/>
      <c r="D65" s="163"/>
      <c r="E65" s="169"/>
      <c r="F65" s="165"/>
      <c r="G65" s="55"/>
      <c r="H65" s="56"/>
      <c r="I65" s="166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>
      <c r="A66" s="170"/>
      <c r="B66" s="167"/>
      <c r="C66" s="168"/>
      <c r="D66" s="163"/>
      <c r="E66" s="169"/>
      <c r="F66" s="165"/>
      <c r="G66" s="55"/>
      <c r="H66" s="56"/>
      <c r="I66" s="166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>
      <c r="A67" s="170"/>
      <c r="B67" s="167"/>
      <c r="C67" s="168"/>
      <c r="D67" s="163"/>
      <c r="E67" s="169"/>
      <c r="F67" s="165"/>
      <c r="G67" s="55"/>
      <c r="H67" s="56"/>
      <c r="I67" s="166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>
      <c r="A68" s="170"/>
      <c r="B68" s="167"/>
      <c r="C68" s="168"/>
      <c r="D68" s="171"/>
      <c r="E68" s="169"/>
      <c r="F68" s="165"/>
      <c r="G68" s="55"/>
      <c r="H68" s="56"/>
      <c r="I68" s="166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42">
    <mergeCell ref="A1:H1"/>
    <mergeCell ref="B2:C2"/>
    <mergeCell ref="D2:H2"/>
    <mergeCell ref="B3:C3"/>
    <mergeCell ref="D3:H3"/>
    <mergeCell ref="B4:C4"/>
    <mergeCell ref="G30:I30"/>
    <mergeCell ref="B49:C49"/>
    <mergeCell ref="B50:C50"/>
    <mergeCell ref="A50:A52"/>
    <mergeCell ref="B51:C51"/>
    <mergeCell ref="B52:C52"/>
    <mergeCell ref="B53:C53"/>
    <mergeCell ref="B54:C54"/>
    <mergeCell ref="A56:A58"/>
    <mergeCell ref="A60:A62"/>
    <mergeCell ref="A63:A65"/>
    <mergeCell ref="B30:E30"/>
    <mergeCell ref="B47:C47"/>
    <mergeCell ref="G47:H47"/>
    <mergeCell ref="B48:C48"/>
    <mergeCell ref="D48:H48"/>
    <mergeCell ref="G49:H49"/>
    <mergeCell ref="G50:H50"/>
    <mergeCell ref="G51:H51"/>
    <mergeCell ref="G52:H52"/>
    <mergeCell ref="G53:I53"/>
    <mergeCell ref="D54:H54"/>
    <mergeCell ref="F55:H55"/>
    <mergeCell ref="F56:H56"/>
    <mergeCell ref="F57:H57"/>
    <mergeCell ref="F65:H65"/>
    <mergeCell ref="F66:H66"/>
    <mergeCell ref="F67:H67"/>
    <mergeCell ref="F68:H68"/>
    <mergeCell ref="F58:H58"/>
    <mergeCell ref="F59:H59"/>
    <mergeCell ref="F60:H60"/>
    <mergeCell ref="F61:H61"/>
    <mergeCell ref="F62:H62"/>
    <mergeCell ref="F63:H63"/>
    <mergeCell ref="F64:H64"/>
  </mergeCells>
  <dataValidations>
    <dataValidation type="list" allowBlank="1" sqref="F10:F11 F30 E43 E47 E53">
      <formula1>"No,Sí"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175</v>
      </c>
      <c r="B1" s="55"/>
      <c r="C1" s="55"/>
      <c r="D1" s="55"/>
      <c r="E1" s="55"/>
      <c r="F1" s="55"/>
      <c r="G1" s="55"/>
      <c r="H1" s="56"/>
      <c r="I1" s="57">
        <f>I2+I3+I40+I46+I55+I69+I73</f>
        <v>0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>
      <c r="A2" s="59">
        <v>1.0</v>
      </c>
      <c r="B2" s="172" t="s">
        <v>176</v>
      </c>
      <c r="C2" s="56"/>
      <c r="D2" s="173" t="s">
        <v>177</v>
      </c>
      <c r="E2" s="55"/>
      <c r="F2" s="55"/>
      <c r="G2" s="55"/>
      <c r="H2" s="56"/>
      <c r="I2" s="57">
        <f>G6+G10+G14+G18+G22+G26+G31+G35</f>
        <v>0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59">
        <v>3.0</v>
      </c>
      <c r="B3" s="172" t="s">
        <v>178</v>
      </c>
      <c r="C3" s="56"/>
      <c r="D3" s="174" t="s">
        <v>179</v>
      </c>
      <c r="E3" s="55"/>
      <c r="F3" s="55"/>
      <c r="G3" s="55"/>
      <c r="H3" s="56"/>
      <c r="I3" s="175">
        <f>I4+I39</f>
        <v>0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176">
        <v>44929.0</v>
      </c>
      <c r="B4" s="177" t="s">
        <v>180</v>
      </c>
      <c r="C4" s="56"/>
      <c r="D4" s="178" t="s">
        <v>181</v>
      </c>
      <c r="E4" s="179" t="s">
        <v>182</v>
      </c>
      <c r="F4" s="180">
        <f>I6+I10+I14+I18+I22+I26+I31+I35</f>
        <v>0</v>
      </c>
      <c r="G4" s="181"/>
      <c r="H4" s="182" t="s">
        <v>183</v>
      </c>
      <c r="I4" s="183">
        <f>IF(F4&gt;9,9,F4)</f>
        <v>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184"/>
      <c r="B5" s="178" t="s">
        <v>184</v>
      </c>
      <c r="C5" s="178" t="s">
        <v>185</v>
      </c>
      <c r="D5" s="178" t="s">
        <v>186</v>
      </c>
      <c r="E5" s="178" t="s">
        <v>187</v>
      </c>
      <c r="F5" s="185" t="s">
        <v>188</v>
      </c>
      <c r="G5" s="186" t="s">
        <v>183</v>
      </c>
      <c r="H5" s="185" t="s">
        <v>189</v>
      </c>
      <c r="I5" s="185" t="s">
        <v>183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187"/>
      <c r="B6" s="188" t="s">
        <v>190</v>
      </c>
      <c r="C6" s="189">
        <v>3.0</v>
      </c>
      <c r="D6" s="190">
        <f t="shared" ref="D6:F6" si="1">SUM(D7:D9)</f>
        <v>1</v>
      </c>
      <c r="E6" s="189">
        <f t="shared" si="1"/>
        <v>0</v>
      </c>
      <c r="F6" s="189">
        <f t="shared" si="1"/>
        <v>0</v>
      </c>
      <c r="G6" s="191">
        <f>(C6/D6)*F6</f>
        <v>0</v>
      </c>
      <c r="H6" s="192">
        <f>SUM(H7:H9)</f>
        <v>0</v>
      </c>
      <c r="I6" s="193">
        <f>(1/D6)*H6</f>
        <v>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187"/>
      <c r="B7" s="194" t="s">
        <v>5</v>
      </c>
      <c r="C7" s="195" t="s">
        <v>191</v>
      </c>
      <c r="D7" s="196">
        <f t="shared" ref="D7:D9" si="2">COUNTA(C7)</f>
        <v>1</v>
      </c>
      <c r="E7" s="197">
        <v>0.0</v>
      </c>
      <c r="F7" s="197">
        <v>0.0</v>
      </c>
      <c r="G7" s="198"/>
      <c r="H7" s="199">
        <v>0.0</v>
      </c>
      <c r="I7" s="19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187"/>
      <c r="B8" s="200"/>
      <c r="C8" s="201"/>
      <c r="D8" s="196">
        <f t="shared" si="2"/>
        <v>0</v>
      </c>
      <c r="E8" s="202">
        <v>0.0</v>
      </c>
      <c r="F8" s="202">
        <v>0.0</v>
      </c>
      <c r="G8" s="198"/>
      <c r="H8" s="202">
        <v>0.0</v>
      </c>
      <c r="I8" s="20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187"/>
      <c r="B9" s="201"/>
      <c r="C9" s="201"/>
      <c r="D9" s="196">
        <f t="shared" si="2"/>
        <v>0</v>
      </c>
      <c r="E9" s="202">
        <v>0.0</v>
      </c>
      <c r="F9" s="202">
        <v>0.0</v>
      </c>
      <c r="G9" s="198"/>
      <c r="H9" s="199">
        <v>0.0</v>
      </c>
      <c r="I9" s="19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187"/>
      <c r="B10" s="188" t="s">
        <v>192</v>
      </c>
      <c r="C10" s="189">
        <v>3.0</v>
      </c>
      <c r="D10" s="189">
        <f t="shared" ref="D10:F10" si="3">SUM(D11:D13)</f>
        <v>1</v>
      </c>
      <c r="E10" s="189">
        <f t="shared" si="3"/>
        <v>0</v>
      </c>
      <c r="F10" s="189">
        <f t="shared" si="3"/>
        <v>0</v>
      </c>
      <c r="G10" s="191">
        <f>(C10/D10)*F10</f>
        <v>0</v>
      </c>
      <c r="H10" s="192">
        <f>SUM(H11:H13)</f>
        <v>0</v>
      </c>
      <c r="I10" s="193">
        <f>(2/D10)*H10</f>
        <v>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187"/>
      <c r="B11" s="194" t="s">
        <v>5</v>
      </c>
      <c r="C11" s="194" t="s">
        <v>191</v>
      </c>
      <c r="D11" s="204">
        <f t="shared" ref="D11:D13" si="4">COUNTA(C11)</f>
        <v>1</v>
      </c>
      <c r="E11" s="197">
        <v>0.0</v>
      </c>
      <c r="F11" s="197">
        <v>0.0</v>
      </c>
      <c r="G11" s="198"/>
      <c r="H11" s="205"/>
      <c r="I11" s="19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>
      <c r="A12" s="187"/>
      <c r="B12" s="200"/>
      <c r="C12" s="201"/>
      <c r="D12" s="196">
        <f t="shared" si="4"/>
        <v>0</v>
      </c>
      <c r="E12" s="202">
        <v>0.0</v>
      </c>
      <c r="F12" s="202">
        <v>0.0</v>
      </c>
      <c r="G12" s="198"/>
      <c r="H12" s="199">
        <v>0.0</v>
      </c>
      <c r="I12" s="19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187"/>
      <c r="B13" s="201"/>
      <c r="C13" s="201"/>
      <c r="D13" s="196">
        <f t="shared" si="4"/>
        <v>0</v>
      </c>
      <c r="E13" s="202">
        <v>0.0</v>
      </c>
      <c r="F13" s="202">
        <v>0.0</v>
      </c>
      <c r="G13" s="198"/>
      <c r="H13" s="199">
        <v>0.0</v>
      </c>
      <c r="I13" s="19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>
      <c r="A14" s="187"/>
      <c r="B14" s="188" t="s">
        <v>193</v>
      </c>
      <c r="C14" s="189">
        <v>3.0</v>
      </c>
      <c r="D14" s="190">
        <f t="shared" ref="D14:F14" si="5">SUM(D15:D17)</f>
        <v>1</v>
      </c>
      <c r="E14" s="189">
        <f t="shared" si="5"/>
        <v>0</v>
      </c>
      <c r="F14" s="189">
        <f t="shared" si="5"/>
        <v>0</v>
      </c>
      <c r="G14" s="191">
        <f>(C14/D14)*F14</f>
        <v>0</v>
      </c>
      <c r="H14" s="192">
        <f>SUM(H15:H17)</f>
        <v>0</v>
      </c>
      <c r="I14" s="193">
        <f>(1/D14)*H14</f>
        <v>0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187"/>
      <c r="B15" s="194" t="s">
        <v>5</v>
      </c>
      <c r="C15" s="194" t="s">
        <v>191</v>
      </c>
      <c r="D15" s="196">
        <f t="shared" ref="D15:D17" si="6">COUNTA(C15)</f>
        <v>1</v>
      </c>
      <c r="E15" s="197">
        <v>0.0</v>
      </c>
      <c r="F15" s="197">
        <v>0.0</v>
      </c>
      <c r="G15" s="198"/>
      <c r="H15" s="199">
        <v>0.0</v>
      </c>
      <c r="I15" s="19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187"/>
      <c r="B16" s="200"/>
      <c r="C16" s="201"/>
      <c r="D16" s="196">
        <f t="shared" si="6"/>
        <v>0</v>
      </c>
      <c r="E16" s="202">
        <v>0.0</v>
      </c>
      <c r="F16" s="202">
        <v>0.0</v>
      </c>
      <c r="G16" s="198"/>
      <c r="H16" s="199">
        <v>0.0</v>
      </c>
      <c r="I16" s="19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187"/>
      <c r="B17" s="201"/>
      <c r="C17" s="201"/>
      <c r="D17" s="196">
        <f t="shared" si="6"/>
        <v>0</v>
      </c>
      <c r="E17" s="202">
        <v>0.0</v>
      </c>
      <c r="F17" s="202">
        <v>0.0</v>
      </c>
      <c r="G17" s="198"/>
      <c r="H17" s="199">
        <v>0.0</v>
      </c>
      <c r="I17" s="19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187"/>
      <c r="B18" s="188" t="s">
        <v>194</v>
      </c>
      <c r="C18" s="189">
        <v>3.0</v>
      </c>
      <c r="D18" s="190">
        <f t="shared" ref="D18:F18" si="7">SUM(D19:D21)</f>
        <v>1</v>
      </c>
      <c r="E18" s="189">
        <f t="shared" si="7"/>
        <v>0</v>
      </c>
      <c r="F18" s="189">
        <f t="shared" si="7"/>
        <v>0</v>
      </c>
      <c r="G18" s="191">
        <f>(C18/D18)*F18</f>
        <v>0</v>
      </c>
      <c r="H18" s="192">
        <f>SUM(H19:H21)</f>
        <v>0</v>
      </c>
      <c r="I18" s="193">
        <f>(1/D18)*H18</f>
        <v>0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187"/>
      <c r="B19" s="194" t="s">
        <v>5</v>
      </c>
      <c r="C19" s="195" t="s">
        <v>191</v>
      </c>
      <c r="D19" s="196">
        <f t="shared" ref="D19:D21" si="8">COUNTA(C19)</f>
        <v>1</v>
      </c>
      <c r="E19" s="197">
        <v>0.0</v>
      </c>
      <c r="F19" s="197">
        <v>0.0</v>
      </c>
      <c r="G19" s="198"/>
      <c r="H19" s="199">
        <v>0.0</v>
      </c>
      <c r="I19" s="19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>
      <c r="A20" s="187"/>
      <c r="B20" s="200"/>
      <c r="C20" s="201"/>
      <c r="D20" s="196">
        <f t="shared" si="8"/>
        <v>0</v>
      </c>
      <c r="E20" s="202">
        <v>0.0</v>
      </c>
      <c r="F20" s="202">
        <v>0.0</v>
      </c>
      <c r="G20" s="198"/>
      <c r="H20" s="199">
        <v>0.0</v>
      </c>
      <c r="I20" s="19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187"/>
      <c r="B21" s="201"/>
      <c r="C21" s="201"/>
      <c r="D21" s="196">
        <f t="shared" si="8"/>
        <v>0</v>
      </c>
      <c r="E21" s="202">
        <v>0.0</v>
      </c>
      <c r="F21" s="202">
        <v>0.0</v>
      </c>
      <c r="G21" s="198"/>
      <c r="H21" s="199">
        <v>0.0</v>
      </c>
      <c r="I21" s="19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>
      <c r="A22" s="187"/>
      <c r="B22" s="188" t="s">
        <v>195</v>
      </c>
      <c r="C22" s="189">
        <v>2.0</v>
      </c>
      <c r="D22" s="190">
        <f t="shared" ref="D22:F22" si="9">SUM(D23:D25)</f>
        <v>1</v>
      </c>
      <c r="E22" s="189">
        <f t="shared" si="9"/>
        <v>0</v>
      </c>
      <c r="F22" s="189">
        <f t="shared" si="9"/>
        <v>0</v>
      </c>
      <c r="G22" s="191">
        <f>(C22/D22)*F22</f>
        <v>0</v>
      </c>
      <c r="H22" s="192">
        <f>SUM(H23:H25)</f>
        <v>0</v>
      </c>
      <c r="I22" s="193">
        <f>(1/D22)*H22</f>
        <v>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187"/>
      <c r="B23" s="194" t="s">
        <v>5</v>
      </c>
      <c r="C23" s="195" t="s">
        <v>191</v>
      </c>
      <c r="D23" s="196">
        <f t="shared" ref="D23:D25" si="10">COUNTA(C23)</f>
        <v>1</v>
      </c>
      <c r="E23" s="197">
        <v>0.0</v>
      </c>
      <c r="F23" s="197">
        <v>0.0</v>
      </c>
      <c r="G23" s="198"/>
      <c r="H23" s="199">
        <v>0.0</v>
      </c>
      <c r="I23" s="19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>
      <c r="A24" s="187"/>
      <c r="B24" s="200"/>
      <c r="C24" s="201"/>
      <c r="D24" s="196">
        <f t="shared" si="10"/>
        <v>0</v>
      </c>
      <c r="E24" s="202">
        <v>0.0</v>
      </c>
      <c r="F24" s="202">
        <v>0.0</v>
      </c>
      <c r="G24" s="198"/>
      <c r="H24" s="199">
        <v>0.0</v>
      </c>
      <c r="I24" s="19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187"/>
      <c r="B25" s="201"/>
      <c r="C25" s="201"/>
      <c r="D25" s="196">
        <f t="shared" si="10"/>
        <v>0</v>
      </c>
      <c r="E25" s="202">
        <v>0.0</v>
      </c>
      <c r="F25" s="202">
        <v>0.0</v>
      </c>
      <c r="G25" s="198"/>
      <c r="H25" s="199">
        <v>0.0</v>
      </c>
      <c r="I25" s="19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>
      <c r="A26" s="187"/>
      <c r="B26" s="188" t="s">
        <v>196</v>
      </c>
      <c r="C26" s="189">
        <v>2.0</v>
      </c>
      <c r="D26" s="190">
        <f t="shared" ref="D26:F26" si="11">SUM(D27:D29)</f>
        <v>1</v>
      </c>
      <c r="E26" s="189">
        <f t="shared" si="11"/>
        <v>0</v>
      </c>
      <c r="F26" s="189">
        <f t="shared" si="11"/>
        <v>0</v>
      </c>
      <c r="G26" s="191">
        <f>(C26/D26)*F26</f>
        <v>0</v>
      </c>
      <c r="H26" s="192">
        <f>SUM(H27:H29)</f>
        <v>0</v>
      </c>
      <c r="I26" s="193">
        <f>(1/D26)*H26</f>
        <v>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187"/>
      <c r="B27" s="194" t="s">
        <v>5</v>
      </c>
      <c r="C27" s="195" t="s">
        <v>191</v>
      </c>
      <c r="D27" s="196">
        <f t="shared" ref="D27:D29" si="12">COUNTA(C27)</f>
        <v>1</v>
      </c>
      <c r="E27" s="197">
        <v>0.0</v>
      </c>
      <c r="F27" s="197">
        <v>0.0</v>
      </c>
      <c r="G27" s="198"/>
      <c r="H27" s="199">
        <v>0.0</v>
      </c>
      <c r="I27" s="19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>
      <c r="A28" s="187"/>
      <c r="B28" s="200"/>
      <c r="C28" s="201"/>
      <c r="D28" s="196">
        <f t="shared" si="12"/>
        <v>0</v>
      </c>
      <c r="E28" s="202">
        <v>0.0</v>
      </c>
      <c r="F28" s="202">
        <v>0.0</v>
      </c>
      <c r="G28" s="198"/>
      <c r="H28" s="199">
        <v>0.0</v>
      </c>
      <c r="I28" s="19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187"/>
      <c r="B29" s="201"/>
      <c r="C29" s="201"/>
      <c r="D29" s="196">
        <f t="shared" si="12"/>
        <v>0</v>
      </c>
      <c r="E29" s="202">
        <v>0.0</v>
      </c>
      <c r="F29" s="202">
        <v>0.0</v>
      </c>
      <c r="G29" s="206"/>
      <c r="H29" s="207">
        <v>0.0</v>
      </c>
      <c r="I29" s="20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187"/>
      <c r="B30" s="209" t="s">
        <v>197</v>
      </c>
      <c r="C30" s="55"/>
      <c r="D30" s="55"/>
      <c r="E30" s="56"/>
      <c r="F30" s="210" t="s">
        <v>172</v>
      </c>
      <c r="G30" s="211" t="str">
        <f>IF(F30="No","Supuesto de exclusión","")</f>
        <v>Supuesto de exclusión</v>
      </c>
      <c r="H30" s="55"/>
      <c r="I30" s="55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187"/>
      <c r="B31" s="188" t="s">
        <v>198</v>
      </c>
      <c r="C31" s="189">
        <v>2.0</v>
      </c>
      <c r="D31" s="190">
        <f t="shared" ref="D31:F31" si="13">SUM(D32:D34)</f>
        <v>1</v>
      </c>
      <c r="E31" s="189">
        <f t="shared" si="13"/>
        <v>0</v>
      </c>
      <c r="F31" s="189">
        <f t="shared" si="13"/>
        <v>0</v>
      </c>
      <c r="G31" s="212">
        <f>(C31/D31)*F31</f>
        <v>0</v>
      </c>
      <c r="H31" s="103">
        <f>SUM(H32:H34)</f>
        <v>0</v>
      </c>
      <c r="I31" s="213">
        <f>(1/D31)*H31</f>
        <v>0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187"/>
      <c r="B32" s="194" t="s">
        <v>5</v>
      </c>
      <c r="C32" s="195" t="s">
        <v>191</v>
      </c>
      <c r="D32" s="196">
        <f t="shared" ref="D32:D34" si="14">COUNTA(C32)</f>
        <v>1</v>
      </c>
      <c r="E32" s="197">
        <v>0.0</v>
      </c>
      <c r="F32" s="197">
        <v>0.0</v>
      </c>
      <c r="G32" s="198"/>
      <c r="H32" s="199">
        <v>0.0</v>
      </c>
      <c r="I32" s="19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187"/>
      <c r="B33" s="200"/>
      <c r="C33" s="201"/>
      <c r="D33" s="196">
        <f t="shared" si="14"/>
        <v>0</v>
      </c>
      <c r="E33" s="202">
        <v>0.0</v>
      </c>
      <c r="F33" s="202">
        <v>0.0</v>
      </c>
      <c r="G33" s="198"/>
      <c r="H33" s="202">
        <v>0.0</v>
      </c>
      <c r="I33" s="203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>
      <c r="A34" s="187"/>
      <c r="B34" s="201"/>
      <c r="C34" s="201"/>
      <c r="D34" s="196">
        <f t="shared" si="14"/>
        <v>0</v>
      </c>
      <c r="E34" s="202">
        <v>0.0</v>
      </c>
      <c r="F34" s="202">
        <v>0.0</v>
      </c>
      <c r="G34" s="198"/>
      <c r="H34" s="199">
        <v>0.0</v>
      </c>
      <c r="I34" s="19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187"/>
      <c r="B35" s="188" t="s">
        <v>231</v>
      </c>
      <c r="C35" s="189">
        <v>1.0</v>
      </c>
      <c r="D35" s="190">
        <f t="shared" ref="D35:F35" si="15">SUM(D36:D38)</f>
        <v>1</v>
      </c>
      <c r="E35" s="189">
        <f t="shared" si="15"/>
        <v>0</v>
      </c>
      <c r="F35" s="189">
        <f t="shared" si="15"/>
        <v>0</v>
      </c>
      <c r="G35" s="191">
        <f>(C35/D35)*F35</f>
        <v>0</v>
      </c>
      <c r="H35" s="103">
        <f>SUM(H36:H38)</f>
        <v>0</v>
      </c>
      <c r="I35" s="193">
        <f>(1/D35)*H35</f>
        <v>0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>
      <c r="A36" s="187"/>
      <c r="B36" s="194" t="s">
        <v>5</v>
      </c>
      <c r="C36" s="195" t="s">
        <v>191</v>
      </c>
      <c r="D36" s="196">
        <f t="shared" ref="D36:D38" si="16">COUNTA(C36)</f>
        <v>1</v>
      </c>
      <c r="E36" s="197">
        <v>0.0</v>
      </c>
      <c r="F36" s="197">
        <v>0.0</v>
      </c>
      <c r="G36" s="198"/>
      <c r="H36" s="199">
        <v>0.0</v>
      </c>
      <c r="I36" s="19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187"/>
      <c r="B37" s="200"/>
      <c r="C37" s="201"/>
      <c r="D37" s="196">
        <f t="shared" si="16"/>
        <v>0</v>
      </c>
      <c r="E37" s="202">
        <v>0.0</v>
      </c>
      <c r="F37" s="202">
        <v>0.0</v>
      </c>
      <c r="G37" s="198"/>
      <c r="H37" s="202">
        <v>0.0</v>
      </c>
      <c r="I37" s="203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>
      <c r="A38" s="187"/>
      <c r="B38" s="201"/>
      <c r="C38" s="201"/>
      <c r="D38" s="196">
        <f t="shared" si="16"/>
        <v>0</v>
      </c>
      <c r="E38" s="202">
        <v>0.0</v>
      </c>
      <c r="F38" s="202">
        <v>0.0</v>
      </c>
      <c r="G38" s="206"/>
      <c r="H38" s="214">
        <v>0.0</v>
      </c>
      <c r="I38" s="19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176">
        <v>44960.0</v>
      </c>
      <c r="B39" s="177" t="s">
        <v>203</v>
      </c>
      <c r="C39" s="56"/>
      <c r="D39" s="172" t="s">
        <v>204</v>
      </c>
      <c r="E39" s="215" t="s">
        <v>172</v>
      </c>
      <c r="F39" s="216">
        <f>IF(E39="no",0,2)</f>
        <v>0</v>
      </c>
      <c r="G39" s="217"/>
      <c r="H39" s="117"/>
      <c r="I39" s="218">
        <f>F39</f>
        <v>0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>
      <c r="A40" s="59">
        <v>2.0</v>
      </c>
      <c r="B40" s="219" t="s">
        <v>205</v>
      </c>
      <c r="C40" s="56"/>
      <c r="D40" s="172" t="s">
        <v>206</v>
      </c>
      <c r="E40" s="55"/>
      <c r="F40" s="55"/>
      <c r="G40" s="55"/>
      <c r="H40" s="56"/>
      <c r="I40" s="57">
        <f>F41+F45</f>
        <v>0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>
      <c r="A41" s="220">
        <v>44928.0</v>
      </c>
      <c r="B41" s="221" t="s">
        <v>207</v>
      </c>
      <c r="C41" s="56"/>
      <c r="D41" s="222" t="s">
        <v>204</v>
      </c>
      <c r="E41" s="222" t="s">
        <v>13</v>
      </c>
      <c r="F41" s="223">
        <f>SUM(E42:E44)</f>
        <v>0</v>
      </c>
      <c r="G41" s="224"/>
      <c r="H41" s="56"/>
      <c r="I41" s="225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>
      <c r="A42" s="226"/>
      <c r="B42" s="227" t="s">
        <v>208</v>
      </c>
      <c r="C42" s="56"/>
      <c r="D42" s="163">
        <v>2.0</v>
      </c>
      <c r="E42" s="202">
        <v>0.0</v>
      </c>
      <c r="F42" s="203"/>
      <c r="G42" s="228"/>
      <c r="H42" s="56"/>
      <c r="I42" s="203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>
      <c r="A43" s="129"/>
      <c r="B43" s="229" t="s">
        <v>209</v>
      </c>
      <c r="C43" s="56"/>
      <c r="D43" s="163">
        <v>1.0</v>
      </c>
      <c r="E43" s="202">
        <v>0.0</v>
      </c>
      <c r="F43" s="203"/>
      <c r="G43" s="228"/>
      <c r="H43" s="56"/>
      <c r="I43" s="19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>
      <c r="A44" s="131"/>
      <c r="B44" s="230" t="s">
        <v>210</v>
      </c>
      <c r="C44" s="56"/>
      <c r="D44" s="163">
        <v>0.5</v>
      </c>
      <c r="E44" s="207">
        <v>0.0</v>
      </c>
      <c r="F44" s="208"/>
      <c r="G44" s="231"/>
      <c r="H44" s="133"/>
      <c r="I44" s="232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>
      <c r="A45" s="220">
        <v>44959.0</v>
      </c>
      <c r="B45" s="221" t="s">
        <v>211</v>
      </c>
      <c r="C45" s="56"/>
      <c r="D45" s="222" t="s">
        <v>212</v>
      </c>
      <c r="E45" s="233" t="s">
        <v>172</v>
      </c>
      <c r="F45" s="223">
        <f>IF(E45="no",0,3)</f>
        <v>0</v>
      </c>
      <c r="G45" s="234" t="s">
        <v>213</v>
      </c>
      <c r="H45" s="136"/>
      <c r="I45" s="117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>
      <c r="A46" s="119">
        <v>4.0</v>
      </c>
      <c r="B46" s="235" t="s">
        <v>214</v>
      </c>
      <c r="C46" s="56"/>
      <c r="D46" s="172" t="s">
        <v>215</v>
      </c>
      <c r="E46" s="55"/>
      <c r="F46" s="55"/>
      <c r="G46" s="55"/>
      <c r="H46" s="56"/>
      <c r="I46" s="57">
        <f>I48+I49+I50+I52+I53+I54</f>
        <v>0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>
      <c r="A47" s="176">
        <v>44930.0</v>
      </c>
      <c r="B47" s="236" t="s">
        <v>216</v>
      </c>
      <c r="C47" s="236" t="s">
        <v>217</v>
      </c>
      <c r="D47" s="237" t="s">
        <v>218</v>
      </c>
      <c r="E47" s="238" t="s">
        <v>13</v>
      </c>
      <c r="F47" s="239" t="s">
        <v>219</v>
      </c>
      <c r="G47" s="55"/>
      <c r="H47" s="56"/>
      <c r="I47" s="240" t="s">
        <v>220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>
      <c r="A48" s="160" t="s">
        <v>221</v>
      </c>
      <c r="B48" s="167" t="s">
        <v>232</v>
      </c>
      <c r="C48" s="195" t="s">
        <v>7</v>
      </c>
      <c r="D48" s="163">
        <v>1.0</v>
      </c>
      <c r="E48" s="241">
        <v>0.0</v>
      </c>
      <c r="F48" s="165" t="s">
        <v>223</v>
      </c>
      <c r="G48" s="55"/>
      <c r="H48" s="56"/>
      <c r="I48" s="166">
        <f t="shared" ref="I48:I50" si="17">COUNTA(D48)*E48</f>
        <v>0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>
      <c r="A49" s="129"/>
      <c r="B49" s="167" t="s">
        <v>233</v>
      </c>
      <c r="C49" s="195" t="s">
        <v>225</v>
      </c>
      <c r="D49" s="163">
        <v>1.0</v>
      </c>
      <c r="E49" s="241">
        <v>0.0</v>
      </c>
      <c r="F49" s="165" t="s">
        <v>223</v>
      </c>
      <c r="G49" s="55"/>
      <c r="H49" s="56"/>
      <c r="I49" s="166">
        <f t="shared" si="17"/>
        <v>0</v>
      </c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>
      <c r="A50" s="131"/>
      <c r="B50" s="242" t="s">
        <v>234</v>
      </c>
      <c r="C50" s="243" t="s">
        <v>225</v>
      </c>
      <c r="D50" s="163">
        <v>1.0</v>
      </c>
      <c r="E50" s="241">
        <v>0.0</v>
      </c>
      <c r="F50" s="165" t="s">
        <v>223</v>
      </c>
      <c r="G50" s="55"/>
      <c r="H50" s="56"/>
      <c r="I50" s="166">
        <f t="shared" si="17"/>
        <v>0</v>
      </c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>
      <c r="A51" s="244">
        <v>44961.0</v>
      </c>
      <c r="B51" s="238" t="s">
        <v>227</v>
      </c>
      <c r="C51" s="245" t="s">
        <v>217</v>
      </c>
      <c r="D51" s="246" t="s">
        <v>218</v>
      </c>
      <c r="E51" s="245" t="s">
        <v>13</v>
      </c>
      <c r="F51" s="247" t="s">
        <v>219</v>
      </c>
      <c r="G51" s="149"/>
      <c r="H51" s="133"/>
      <c r="I51" s="248" t="s">
        <v>220</v>
      </c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>
      <c r="A52" s="249" t="s">
        <v>221</v>
      </c>
      <c r="B52" s="250" t="s">
        <v>235</v>
      </c>
      <c r="C52" s="251" t="s">
        <v>7</v>
      </c>
      <c r="D52" s="252">
        <v>1.0</v>
      </c>
      <c r="E52" s="253">
        <v>0.0</v>
      </c>
      <c r="F52" s="254" t="s">
        <v>223</v>
      </c>
      <c r="I52" s="255">
        <f t="shared" ref="I52:I54" si="18">COUNTA(D52)*E52</f>
        <v>0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>
      <c r="B53" s="250" t="s">
        <v>236</v>
      </c>
      <c r="C53" s="251" t="s">
        <v>225</v>
      </c>
      <c r="D53" s="256">
        <v>1.0</v>
      </c>
      <c r="E53" s="253">
        <v>0.0</v>
      </c>
      <c r="F53" s="254" t="s">
        <v>223</v>
      </c>
      <c r="I53" s="255">
        <f t="shared" si="18"/>
        <v>0</v>
      </c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>
      <c r="B54" s="250" t="s">
        <v>237</v>
      </c>
      <c r="C54" s="251" t="s">
        <v>225</v>
      </c>
      <c r="D54" s="252">
        <v>1.0</v>
      </c>
      <c r="E54" s="253">
        <v>0.0</v>
      </c>
      <c r="F54" s="257" t="s">
        <v>223</v>
      </c>
      <c r="I54" s="255">
        <f t="shared" si="18"/>
        <v>0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>
      <c r="A55" s="258"/>
      <c r="B55" s="142"/>
      <c r="C55" s="259"/>
      <c r="D55" s="127"/>
      <c r="E55" s="260"/>
      <c r="F55" s="144"/>
      <c r="G55" s="55"/>
      <c r="H55" s="56"/>
      <c r="I55" s="109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>
      <c r="A56" s="261"/>
      <c r="B56" s="142"/>
      <c r="C56" s="262"/>
      <c r="D56" s="127"/>
      <c r="E56" s="260"/>
      <c r="F56" s="144"/>
      <c r="G56" s="55"/>
      <c r="H56" s="56"/>
      <c r="I56" s="109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>
      <c r="A57" s="261"/>
      <c r="B57" s="142"/>
      <c r="C57" s="262"/>
      <c r="D57" s="127"/>
      <c r="E57" s="260"/>
      <c r="F57" s="144"/>
      <c r="G57" s="55"/>
      <c r="H57" s="56"/>
      <c r="I57" s="109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>
      <c r="A58" s="65"/>
      <c r="B58" s="137"/>
      <c r="C58" s="263"/>
      <c r="D58" s="137"/>
      <c r="E58" s="264"/>
      <c r="F58" s="139"/>
      <c r="G58" s="55"/>
      <c r="H58" s="56"/>
      <c r="I58" s="140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>
      <c r="A59" s="141"/>
      <c r="B59" s="265"/>
      <c r="C59" s="259"/>
      <c r="D59" s="127"/>
      <c r="E59" s="260"/>
      <c r="F59" s="144"/>
      <c r="G59" s="55"/>
      <c r="H59" s="56"/>
      <c r="I59" s="109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>
      <c r="A60" s="129"/>
      <c r="B60" s="142"/>
      <c r="C60" s="259"/>
      <c r="D60" s="127"/>
      <c r="E60" s="260"/>
      <c r="F60" s="144"/>
      <c r="G60" s="55"/>
      <c r="H60" s="56"/>
      <c r="I60" s="109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>
      <c r="A61" s="131"/>
      <c r="B61" s="142"/>
      <c r="C61" s="262"/>
      <c r="D61" s="127"/>
      <c r="E61" s="266"/>
      <c r="F61" s="144"/>
      <c r="G61" s="55"/>
      <c r="H61" s="56"/>
      <c r="I61" s="109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>
      <c r="A62" s="261"/>
      <c r="B62" s="142"/>
      <c r="C62" s="262"/>
      <c r="D62" s="127"/>
      <c r="E62" s="260"/>
      <c r="F62" s="144"/>
      <c r="G62" s="55"/>
      <c r="H62" s="56"/>
      <c r="I62" s="109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>
      <c r="A63" s="261"/>
      <c r="B63" s="142"/>
      <c r="C63" s="262"/>
      <c r="D63" s="127"/>
      <c r="E63" s="266"/>
      <c r="F63" s="144"/>
      <c r="G63" s="55"/>
      <c r="H63" s="56"/>
      <c r="I63" s="109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>
      <c r="A64" s="267"/>
      <c r="B64" s="167"/>
      <c r="C64" s="162"/>
      <c r="D64" s="163"/>
      <c r="E64" s="164"/>
      <c r="F64" s="165"/>
      <c r="G64" s="55"/>
      <c r="H64" s="56"/>
      <c r="I64" s="166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>
      <c r="A65" s="268"/>
      <c r="B65" s="167"/>
      <c r="C65" s="168"/>
      <c r="D65" s="163"/>
      <c r="E65" s="169"/>
      <c r="F65" s="165"/>
      <c r="G65" s="55"/>
      <c r="H65" s="56"/>
      <c r="I65" s="166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>
      <c r="A66" s="170"/>
      <c r="B66" s="167"/>
      <c r="C66" s="168"/>
      <c r="D66" s="163"/>
      <c r="E66" s="169"/>
      <c r="F66" s="165"/>
      <c r="G66" s="55"/>
      <c r="H66" s="56"/>
      <c r="I66" s="166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>
      <c r="A67" s="170"/>
      <c r="B67" s="167"/>
      <c r="C67" s="168"/>
      <c r="D67" s="163"/>
      <c r="E67" s="169"/>
      <c r="F67" s="165"/>
      <c r="G67" s="55"/>
      <c r="H67" s="56"/>
      <c r="I67" s="166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>
      <c r="A68" s="170"/>
      <c r="B68" s="167"/>
      <c r="C68" s="168"/>
      <c r="D68" s="171"/>
      <c r="E68" s="169"/>
      <c r="F68" s="165"/>
      <c r="G68" s="55"/>
      <c r="H68" s="56"/>
      <c r="I68" s="166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50">
    <mergeCell ref="A1:H1"/>
    <mergeCell ref="B2:C2"/>
    <mergeCell ref="D2:H2"/>
    <mergeCell ref="B3:C3"/>
    <mergeCell ref="D3:H3"/>
    <mergeCell ref="B4:C4"/>
    <mergeCell ref="G30:I30"/>
    <mergeCell ref="B41:C41"/>
    <mergeCell ref="B42:C42"/>
    <mergeCell ref="A42:A44"/>
    <mergeCell ref="B43:C43"/>
    <mergeCell ref="B44:C44"/>
    <mergeCell ref="B45:C45"/>
    <mergeCell ref="B46:C46"/>
    <mergeCell ref="A48:A50"/>
    <mergeCell ref="A52:A54"/>
    <mergeCell ref="A59:A61"/>
    <mergeCell ref="B30:E30"/>
    <mergeCell ref="B39:C39"/>
    <mergeCell ref="G39:H39"/>
    <mergeCell ref="B40:C40"/>
    <mergeCell ref="D40:H40"/>
    <mergeCell ref="G41:H41"/>
    <mergeCell ref="G42:H42"/>
    <mergeCell ref="G43:H43"/>
    <mergeCell ref="G44:H44"/>
    <mergeCell ref="G45:I45"/>
    <mergeCell ref="D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64:H64"/>
    <mergeCell ref="F65:H65"/>
    <mergeCell ref="F66:H66"/>
    <mergeCell ref="F67:H67"/>
    <mergeCell ref="F68:H68"/>
    <mergeCell ref="F57:H57"/>
    <mergeCell ref="F58:H58"/>
    <mergeCell ref="F59:H59"/>
    <mergeCell ref="F60:H60"/>
    <mergeCell ref="F61:H61"/>
    <mergeCell ref="F62:H62"/>
    <mergeCell ref="F63:H63"/>
  </mergeCells>
  <dataValidations>
    <dataValidation type="list" allowBlank="1" sqref="F10:F11 F30 E39 E43 E45">
      <formula1>"No,Sí"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4" t="s">
        <v>175</v>
      </c>
      <c r="B1" s="55"/>
      <c r="C1" s="55"/>
      <c r="D1" s="55"/>
      <c r="E1" s="55"/>
      <c r="F1" s="55"/>
      <c r="G1" s="55"/>
      <c r="H1" s="56"/>
      <c r="I1" s="57">
        <f>I2+I3+I48+I54+I63+I77+I81</f>
        <v>0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>
      <c r="A2" s="269">
        <v>1.0</v>
      </c>
      <c r="B2" s="60" t="s">
        <v>176</v>
      </c>
      <c r="C2" s="56"/>
      <c r="D2" s="270" t="s">
        <v>177</v>
      </c>
      <c r="E2" s="55"/>
      <c r="F2" s="55"/>
      <c r="G2" s="55"/>
      <c r="H2" s="56"/>
      <c r="I2" s="62">
        <f>G6+G10+G14+G18+G22+G26+G31+G35+G39+G43</f>
        <v>0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269">
        <v>3.0</v>
      </c>
      <c r="B3" s="60" t="s">
        <v>178</v>
      </c>
      <c r="C3" s="56"/>
      <c r="D3" s="271" t="s">
        <v>179</v>
      </c>
      <c r="E3" s="55"/>
      <c r="F3" s="55"/>
      <c r="G3" s="55"/>
      <c r="H3" s="56"/>
      <c r="I3" s="64">
        <f>I4+I47</f>
        <v>0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65">
        <v>44929.0</v>
      </c>
      <c r="B4" s="272" t="s">
        <v>180</v>
      </c>
      <c r="C4" s="56"/>
      <c r="D4" s="273" t="s">
        <v>181</v>
      </c>
      <c r="E4" s="274" t="s">
        <v>182</v>
      </c>
      <c r="F4" s="69">
        <f>I6+I10+I14+I18+I22+I26+I31+I35+I39</f>
        <v>0</v>
      </c>
      <c r="G4" s="275"/>
      <c r="H4" s="276" t="s">
        <v>183</v>
      </c>
      <c r="I4" s="72">
        <f>IF(F4&gt;9,9,F4)</f>
        <v>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73"/>
      <c r="B5" s="273" t="s">
        <v>184</v>
      </c>
      <c r="C5" s="273" t="s">
        <v>185</v>
      </c>
      <c r="D5" s="75" t="s">
        <v>186</v>
      </c>
      <c r="E5" s="277" t="s">
        <v>187</v>
      </c>
      <c r="F5" s="277" t="s">
        <v>188</v>
      </c>
      <c r="G5" s="277" t="s">
        <v>183</v>
      </c>
      <c r="H5" s="277" t="s">
        <v>189</v>
      </c>
      <c r="I5" s="277" t="s">
        <v>183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76"/>
      <c r="B6" s="106" t="s">
        <v>190</v>
      </c>
      <c r="C6" s="79">
        <v>2.0</v>
      </c>
      <c r="D6" s="80">
        <f t="shared" ref="D6:F6" si="1">SUM(D7:D9)</f>
        <v>1</v>
      </c>
      <c r="E6" s="278">
        <f t="shared" si="1"/>
        <v>0</v>
      </c>
      <c r="F6" s="278">
        <f t="shared" si="1"/>
        <v>0</v>
      </c>
      <c r="G6" s="80">
        <f>(C6/D6)*F6</f>
        <v>0</v>
      </c>
      <c r="H6" s="81">
        <f>SUM(H7:H9)</f>
        <v>0</v>
      </c>
      <c r="I6" s="82">
        <f>(1/D6)*H6</f>
        <v>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279"/>
      <c r="B7" s="280" t="s">
        <v>5</v>
      </c>
      <c r="C7" s="281" t="s">
        <v>191</v>
      </c>
      <c r="D7" s="282">
        <f t="shared" ref="D7:D9" si="2">COUNTA(C7)</f>
        <v>1</v>
      </c>
      <c r="E7" s="283">
        <v>0.0</v>
      </c>
      <c r="F7" s="283">
        <v>0.0</v>
      </c>
      <c r="G7" s="87"/>
      <c r="H7" s="283">
        <v>0.0</v>
      </c>
      <c r="I7" s="284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279"/>
      <c r="B8" s="285"/>
      <c r="C8" s="286"/>
      <c r="D8" s="282">
        <f t="shared" si="2"/>
        <v>0</v>
      </c>
      <c r="E8" s="283">
        <v>0.0</v>
      </c>
      <c r="F8" s="283">
        <v>0.0</v>
      </c>
      <c r="G8" s="87"/>
      <c r="H8" s="283">
        <v>0.0</v>
      </c>
      <c r="I8" s="107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279"/>
      <c r="B9" s="285"/>
      <c r="C9" s="286"/>
      <c r="D9" s="282">
        <f t="shared" si="2"/>
        <v>0</v>
      </c>
      <c r="E9" s="287">
        <v>0.0</v>
      </c>
      <c r="F9" s="287">
        <v>0.0</v>
      </c>
      <c r="G9" s="87"/>
      <c r="H9" s="287">
        <v>0.0</v>
      </c>
      <c r="I9" s="107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279"/>
      <c r="B10" s="288" t="s">
        <v>192</v>
      </c>
      <c r="C10" s="278">
        <v>2.0</v>
      </c>
      <c r="D10" s="80">
        <f t="shared" ref="D10:F10" si="3">SUM(D11:D13)</f>
        <v>1</v>
      </c>
      <c r="E10" s="278">
        <f t="shared" si="3"/>
        <v>0</v>
      </c>
      <c r="F10" s="278">
        <f t="shared" si="3"/>
        <v>0</v>
      </c>
      <c r="G10" s="80">
        <f>(C10/D10)*F10</f>
        <v>0</v>
      </c>
      <c r="H10" s="81">
        <f>SUM(H11:H13)</f>
        <v>0</v>
      </c>
      <c r="I10" s="82">
        <f>(2/D10)*H10</f>
        <v>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279"/>
      <c r="B11" s="280" t="s">
        <v>5</v>
      </c>
      <c r="C11" s="281" t="s">
        <v>191</v>
      </c>
      <c r="D11" s="282">
        <f t="shared" ref="D11:D13" si="4">COUNTA(C11)</f>
        <v>1</v>
      </c>
      <c r="E11" s="283">
        <v>0.0</v>
      </c>
      <c r="F11" s="283">
        <v>0.0</v>
      </c>
      <c r="G11" s="87"/>
      <c r="H11" s="283">
        <v>0.0</v>
      </c>
      <c r="I11" s="10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>
      <c r="A12" s="279"/>
      <c r="B12" s="285"/>
      <c r="C12" s="286"/>
      <c r="D12" s="282">
        <f t="shared" si="4"/>
        <v>0</v>
      </c>
      <c r="E12" s="283">
        <v>0.0</v>
      </c>
      <c r="F12" s="283">
        <v>0.0</v>
      </c>
      <c r="G12" s="87"/>
      <c r="H12" s="283">
        <v>0.0</v>
      </c>
      <c r="I12" s="107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279"/>
      <c r="B13" s="285"/>
      <c r="C13" s="286"/>
      <c r="D13" s="282">
        <f t="shared" si="4"/>
        <v>0</v>
      </c>
      <c r="E13" s="283">
        <v>0.0</v>
      </c>
      <c r="F13" s="283">
        <v>0.0</v>
      </c>
      <c r="G13" s="87"/>
      <c r="H13" s="283">
        <v>0.0</v>
      </c>
      <c r="I13" s="10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>
      <c r="A14" s="279"/>
      <c r="B14" s="288" t="s">
        <v>193</v>
      </c>
      <c r="C14" s="278">
        <v>2.0</v>
      </c>
      <c r="D14" s="80">
        <f t="shared" ref="D14:F14" si="5">SUM(D15:D17)</f>
        <v>1</v>
      </c>
      <c r="E14" s="278">
        <f t="shared" si="5"/>
        <v>0</v>
      </c>
      <c r="F14" s="278">
        <f t="shared" si="5"/>
        <v>0</v>
      </c>
      <c r="G14" s="80">
        <f>(C14/D14)*F14</f>
        <v>0</v>
      </c>
      <c r="H14" s="81">
        <f>SUM(H15:H17)</f>
        <v>0</v>
      </c>
      <c r="I14" s="82">
        <f>(1/D14)*H14</f>
        <v>0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279"/>
      <c r="B15" s="280" t="s">
        <v>5</v>
      </c>
      <c r="C15" s="281" t="s">
        <v>191</v>
      </c>
      <c r="D15" s="282">
        <f t="shared" ref="D15:D17" si="6">COUNTA(C15)</f>
        <v>1</v>
      </c>
      <c r="E15" s="283">
        <v>0.0</v>
      </c>
      <c r="F15" s="283">
        <v>0.0</v>
      </c>
      <c r="G15" s="87"/>
      <c r="H15" s="283">
        <v>0.0</v>
      </c>
      <c r="I15" s="107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289"/>
      <c r="B16" s="111"/>
      <c r="C16" s="112"/>
      <c r="D16" s="290">
        <f t="shared" si="6"/>
        <v>0</v>
      </c>
      <c r="E16" s="291">
        <v>0.0</v>
      </c>
      <c r="F16" s="291">
        <v>0.0</v>
      </c>
      <c r="G16" s="87"/>
      <c r="H16" s="291">
        <v>0.0</v>
      </c>
      <c r="I16" s="292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76"/>
      <c r="B17" s="93"/>
      <c r="C17" s="90"/>
      <c r="D17" s="85">
        <f t="shared" si="6"/>
        <v>0</v>
      </c>
      <c r="E17" s="91">
        <v>0.0</v>
      </c>
      <c r="F17" s="91">
        <v>0.0</v>
      </c>
      <c r="G17" s="87"/>
      <c r="H17" s="91">
        <v>0.0</v>
      </c>
      <c r="I17" s="107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76"/>
      <c r="B18" s="77" t="s">
        <v>238</v>
      </c>
      <c r="C18" s="78">
        <v>2.0</v>
      </c>
      <c r="D18" s="79">
        <f t="shared" ref="D18:F18" si="7">SUM(D19:D21)</f>
        <v>1</v>
      </c>
      <c r="E18" s="79">
        <f t="shared" si="7"/>
        <v>0</v>
      </c>
      <c r="F18" s="79">
        <f t="shared" si="7"/>
        <v>0</v>
      </c>
      <c r="G18" s="80">
        <f>(C18/D18)*F18</f>
        <v>0</v>
      </c>
      <c r="H18" s="81">
        <f>SUM(H19:H21)</f>
        <v>0</v>
      </c>
      <c r="I18" s="82">
        <f>(1/D18)*H18</f>
        <v>0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76"/>
      <c r="B19" s="83" t="s">
        <v>5</v>
      </c>
      <c r="C19" s="94" t="s">
        <v>191</v>
      </c>
      <c r="D19" s="85">
        <f t="shared" ref="D19:D21" si="8">COUNTA(C19)</f>
        <v>1</v>
      </c>
      <c r="E19" s="91">
        <v>0.0</v>
      </c>
      <c r="F19" s="91">
        <v>0.0</v>
      </c>
      <c r="G19" s="87"/>
      <c r="H19" s="91">
        <v>0.0</v>
      </c>
      <c r="I19" s="8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>
      <c r="A20" s="105"/>
      <c r="B20" s="89"/>
      <c r="C20" s="108"/>
      <c r="D20" s="85">
        <f t="shared" si="8"/>
        <v>0</v>
      </c>
      <c r="E20" s="91">
        <v>0.0</v>
      </c>
      <c r="F20" s="109">
        <v>0.0</v>
      </c>
      <c r="G20" s="87"/>
      <c r="H20" s="88">
        <v>0.0</v>
      </c>
      <c r="I20" s="8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76"/>
      <c r="B21" s="93"/>
      <c r="C21" s="90"/>
      <c r="D21" s="85">
        <f t="shared" si="8"/>
        <v>0</v>
      </c>
      <c r="E21" s="91">
        <v>0.0</v>
      </c>
      <c r="F21" s="91">
        <v>0.0</v>
      </c>
      <c r="G21" s="87"/>
      <c r="H21" s="88">
        <v>0.0</v>
      </c>
      <c r="I21" s="8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>
      <c r="A22" s="76"/>
      <c r="B22" s="77" t="s">
        <v>195</v>
      </c>
      <c r="C22" s="78">
        <v>2.0</v>
      </c>
      <c r="D22" s="79">
        <f t="shared" ref="D22:F22" si="9">SUM(D23:D25)</f>
        <v>1</v>
      </c>
      <c r="E22" s="78">
        <f t="shared" si="9"/>
        <v>0</v>
      </c>
      <c r="F22" s="78">
        <f t="shared" si="9"/>
        <v>0</v>
      </c>
      <c r="G22" s="80">
        <f>(C22/D22)*F22</f>
        <v>0</v>
      </c>
      <c r="H22" s="81">
        <f>SUM(H23:H25)</f>
        <v>0</v>
      </c>
      <c r="I22" s="82">
        <f>(1/D22)*H22</f>
        <v>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76"/>
      <c r="B23" s="83" t="s">
        <v>5</v>
      </c>
      <c r="C23" s="84" t="s">
        <v>191</v>
      </c>
      <c r="D23" s="85">
        <f t="shared" ref="D23:D25" si="10">COUNTA(C23)</f>
        <v>1</v>
      </c>
      <c r="E23" s="86">
        <v>0.0</v>
      </c>
      <c r="F23" s="86">
        <v>0.0</v>
      </c>
      <c r="G23" s="87"/>
      <c r="H23" s="88">
        <v>0.0</v>
      </c>
      <c r="I23" s="87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>
      <c r="A24" s="76"/>
      <c r="B24" s="89"/>
      <c r="C24" s="90"/>
      <c r="D24" s="85">
        <f t="shared" si="10"/>
        <v>0</v>
      </c>
      <c r="E24" s="91">
        <v>0.0</v>
      </c>
      <c r="F24" s="91">
        <v>0.0</v>
      </c>
      <c r="G24" s="87"/>
      <c r="H24" s="88">
        <v>0.0</v>
      </c>
      <c r="I24" s="87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76"/>
      <c r="B25" s="93"/>
      <c r="C25" s="90"/>
      <c r="D25" s="85">
        <f t="shared" si="10"/>
        <v>0</v>
      </c>
      <c r="E25" s="91">
        <v>0.0</v>
      </c>
      <c r="F25" s="91">
        <v>0.0</v>
      </c>
      <c r="G25" s="87"/>
      <c r="H25" s="88">
        <v>0.0</v>
      </c>
      <c r="I25" s="87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>
      <c r="A26" s="76"/>
      <c r="B26" s="77" t="s">
        <v>199</v>
      </c>
      <c r="C26" s="78">
        <v>2.0</v>
      </c>
      <c r="D26" s="79">
        <f t="shared" ref="D26:F26" si="11">SUM(D27:D29)</f>
        <v>1</v>
      </c>
      <c r="E26" s="78">
        <f t="shared" si="11"/>
        <v>0</v>
      </c>
      <c r="F26" s="78">
        <f t="shared" si="11"/>
        <v>0</v>
      </c>
      <c r="G26" s="80">
        <f>(C26/D26)*F26</f>
        <v>0</v>
      </c>
      <c r="H26" s="81">
        <f>SUM(H27:H29)</f>
        <v>0</v>
      </c>
      <c r="I26" s="82">
        <f>(1/D26)*H26</f>
        <v>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76"/>
      <c r="B27" s="83" t="s">
        <v>5</v>
      </c>
      <c r="C27" s="84" t="s">
        <v>191</v>
      </c>
      <c r="D27" s="85">
        <f t="shared" ref="D27:D29" si="12">COUNTA(C27)</f>
        <v>1</v>
      </c>
      <c r="E27" s="86">
        <v>0.0</v>
      </c>
      <c r="F27" s="86">
        <v>0.0</v>
      </c>
      <c r="G27" s="87"/>
      <c r="H27" s="88">
        <v>0.0</v>
      </c>
      <c r="I27" s="87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>
      <c r="A28" s="76"/>
      <c r="B28" s="89"/>
      <c r="C28" s="90"/>
      <c r="D28" s="85">
        <f t="shared" si="12"/>
        <v>0</v>
      </c>
      <c r="E28" s="91">
        <v>0.0</v>
      </c>
      <c r="F28" s="91">
        <v>0.0</v>
      </c>
      <c r="G28" s="87"/>
      <c r="H28" s="88">
        <v>0.0</v>
      </c>
      <c r="I28" s="87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76"/>
      <c r="B29" s="93"/>
      <c r="C29" s="90"/>
      <c r="D29" s="85">
        <f t="shared" si="12"/>
        <v>0</v>
      </c>
      <c r="E29" s="91">
        <v>0.0</v>
      </c>
      <c r="F29" s="91">
        <v>0.0</v>
      </c>
      <c r="G29" s="96"/>
      <c r="H29" s="97">
        <v>0.0</v>
      </c>
      <c r="I29" s="9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76"/>
      <c r="B30" s="99" t="s">
        <v>197</v>
      </c>
      <c r="C30" s="55"/>
      <c r="D30" s="55"/>
      <c r="E30" s="56"/>
      <c r="F30" s="100" t="s">
        <v>172</v>
      </c>
      <c r="G30" s="293" t="str">
        <f>IF(F30="No","Supuesto de exclusión","")</f>
        <v>Supuesto de exclusión</v>
      </c>
      <c r="H30" s="55"/>
      <c r="I30" s="55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76"/>
      <c r="B31" s="77" t="s">
        <v>198</v>
      </c>
      <c r="C31" s="78">
        <v>2.0</v>
      </c>
      <c r="D31" s="79">
        <f t="shared" ref="D31:F31" si="13">SUM(D32:D34)</f>
        <v>1</v>
      </c>
      <c r="E31" s="78">
        <f t="shared" si="13"/>
        <v>0</v>
      </c>
      <c r="F31" s="78">
        <f t="shared" si="13"/>
        <v>0</v>
      </c>
      <c r="G31" s="102">
        <f>(C31/D31)*F31</f>
        <v>0</v>
      </c>
      <c r="H31" s="103">
        <f>SUM(H32:H34)</f>
        <v>0</v>
      </c>
      <c r="I31" s="104">
        <f>(1/D31)*H31</f>
        <v>0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76"/>
      <c r="B32" s="83" t="s">
        <v>5</v>
      </c>
      <c r="C32" s="84" t="s">
        <v>191</v>
      </c>
      <c r="D32" s="85">
        <f t="shared" ref="D32:D34" si="14">COUNTA(C32)</f>
        <v>1</v>
      </c>
      <c r="E32" s="86">
        <v>0.0</v>
      </c>
      <c r="F32" s="86">
        <v>0.0</v>
      </c>
      <c r="G32" s="87"/>
      <c r="H32" s="88">
        <v>0.0</v>
      </c>
      <c r="I32" s="87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76"/>
      <c r="B33" s="89"/>
      <c r="C33" s="90"/>
      <c r="D33" s="85">
        <f t="shared" si="14"/>
        <v>0</v>
      </c>
      <c r="E33" s="91">
        <v>0.0</v>
      </c>
      <c r="F33" s="91">
        <v>0.0</v>
      </c>
      <c r="G33" s="87"/>
      <c r="H33" s="91">
        <v>0.0</v>
      </c>
      <c r="I33" s="92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>
      <c r="A34" s="76"/>
      <c r="B34" s="93"/>
      <c r="C34" s="90"/>
      <c r="D34" s="85">
        <f t="shared" si="14"/>
        <v>0</v>
      </c>
      <c r="E34" s="91">
        <v>0.0</v>
      </c>
      <c r="F34" s="91">
        <v>0.0</v>
      </c>
      <c r="G34" s="87"/>
      <c r="H34" s="88">
        <v>0.0</v>
      </c>
      <c r="I34" s="87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76"/>
      <c r="B35" s="77" t="s">
        <v>239</v>
      </c>
      <c r="C35" s="78">
        <v>2.0</v>
      </c>
      <c r="D35" s="79">
        <f t="shared" ref="D35:F35" si="15">SUM(D36:D38)</f>
        <v>1</v>
      </c>
      <c r="E35" s="78">
        <f t="shared" si="15"/>
        <v>0</v>
      </c>
      <c r="F35" s="78">
        <f t="shared" si="15"/>
        <v>0</v>
      </c>
      <c r="G35" s="80">
        <f>(C35/D35)*F35</f>
        <v>0</v>
      </c>
      <c r="H35" s="103">
        <f>SUM(H36:H38)</f>
        <v>0</v>
      </c>
      <c r="I35" s="82">
        <f>(1/D35)*H35</f>
        <v>0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>
      <c r="A36" s="76"/>
      <c r="B36" s="83" t="s">
        <v>5</v>
      </c>
      <c r="C36" s="84" t="s">
        <v>191</v>
      </c>
      <c r="D36" s="85">
        <f t="shared" ref="D36:D38" si="16">COUNTA(C36)</f>
        <v>1</v>
      </c>
      <c r="E36" s="86">
        <v>0.0</v>
      </c>
      <c r="F36" s="86">
        <v>0.0</v>
      </c>
      <c r="G36" s="87"/>
      <c r="H36" s="88">
        <v>0.0</v>
      </c>
      <c r="I36" s="8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76"/>
      <c r="B37" s="89"/>
      <c r="C37" s="90"/>
      <c r="D37" s="85">
        <f t="shared" si="16"/>
        <v>0</v>
      </c>
      <c r="E37" s="91">
        <v>0.0</v>
      </c>
      <c r="F37" s="91">
        <v>0.0</v>
      </c>
      <c r="G37" s="87"/>
      <c r="H37" s="91">
        <v>0.0</v>
      </c>
      <c r="I37" s="92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>
      <c r="A38" s="76"/>
      <c r="B38" s="93"/>
      <c r="C38" s="90"/>
      <c r="D38" s="85">
        <f t="shared" si="16"/>
        <v>0</v>
      </c>
      <c r="E38" s="91">
        <v>0.0</v>
      </c>
      <c r="F38" s="91">
        <v>0.0</v>
      </c>
      <c r="G38" s="87"/>
      <c r="H38" s="88">
        <v>0.0</v>
      </c>
      <c r="I38" s="8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76"/>
      <c r="B39" s="294" t="s">
        <v>240</v>
      </c>
      <c r="C39" s="78">
        <v>2.0</v>
      </c>
      <c r="D39" s="79">
        <f t="shared" ref="D39:F39" si="17">SUM(D40:D42)</f>
        <v>1</v>
      </c>
      <c r="E39" s="78">
        <f t="shared" si="17"/>
        <v>0</v>
      </c>
      <c r="F39" s="78">
        <f t="shared" si="17"/>
        <v>0</v>
      </c>
      <c r="G39" s="80">
        <f>(C39/D39)*F39</f>
        <v>0</v>
      </c>
      <c r="H39" s="103">
        <f>SUM(H40:H42)</f>
        <v>0</v>
      </c>
      <c r="I39" s="82">
        <f>(1/D39)*H39</f>
        <v>0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>
      <c r="A40" s="76"/>
      <c r="B40" s="83" t="s">
        <v>5</v>
      </c>
      <c r="C40" s="84" t="s">
        <v>191</v>
      </c>
      <c r="D40" s="85">
        <f t="shared" ref="D40:D42" si="18">COUNTA(C40)</f>
        <v>1</v>
      </c>
      <c r="E40" s="86">
        <v>0.0</v>
      </c>
      <c r="F40" s="86">
        <v>0.0</v>
      </c>
      <c r="G40" s="87"/>
      <c r="H40" s="88">
        <v>0.0</v>
      </c>
      <c r="I40" s="8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>
      <c r="A41" s="76"/>
      <c r="B41" s="89"/>
      <c r="C41" s="90"/>
      <c r="D41" s="85">
        <f t="shared" si="18"/>
        <v>0</v>
      </c>
      <c r="E41" s="91">
        <v>0.0</v>
      </c>
      <c r="F41" s="91">
        <v>0.0</v>
      </c>
      <c r="G41" s="87"/>
      <c r="H41" s="91">
        <v>0.0</v>
      </c>
      <c r="I41" s="92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>
      <c r="A42" s="76"/>
      <c r="B42" s="93"/>
      <c r="C42" s="90"/>
      <c r="D42" s="85">
        <f t="shared" si="18"/>
        <v>0</v>
      </c>
      <c r="E42" s="91">
        <v>0.0</v>
      </c>
      <c r="F42" s="91">
        <v>0.0</v>
      </c>
      <c r="G42" s="87"/>
      <c r="H42" s="88">
        <v>0.0</v>
      </c>
      <c r="I42" s="87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>
      <c r="A43" s="105"/>
      <c r="B43" s="106" t="s">
        <v>241</v>
      </c>
      <c r="C43" s="79">
        <v>1.0</v>
      </c>
      <c r="D43" s="79">
        <f t="shared" ref="D43:F43" si="19">SUM(D44:D46)</f>
        <v>1</v>
      </c>
      <c r="E43" s="79">
        <f t="shared" si="19"/>
        <v>0</v>
      </c>
      <c r="F43" s="79">
        <f t="shared" si="19"/>
        <v>0</v>
      </c>
      <c r="G43" s="80">
        <f>(C43/D43)*F43</f>
        <v>0</v>
      </c>
      <c r="H43" s="81">
        <v>0.0</v>
      </c>
      <c r="I43" s="82" t="s">
        <v>201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>
      <c r="A44" s="105"/>
      <c r="B44" s="83" t="s">
        <v>5</v>
      </c>
      <c r="C44" s="94" t="s">
        <v>191</v>
      </c>
      <c r="D44" s="85">
        <f t="shared" ref="D44:D46" si="20">COUNTA(C44)</f>
        <v>1</v>
      </c>
      <c r="E44" s="91">
        <v>0.0</v>
      </c>
      <c r="F44" s="91">
        <v>0.0</v>
      </c>
      <c r="G44" s="87"/>
      <c r="H44" s="91">
        <v>0.0</v>
      </c>
      <c r="I44" s="107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>
      <c r="A45" s="105"/>
      <c r="B45" s="89"/>
      <c r="C45" s="108"/>
      <c r="D45" s="85">
        <f t="shared" si="20"/>
        <v>0</v>
      </c>
      <c r="E45" s="91">
        <v>0.0</v>
      </c>
      <c r="F45" s="109">
        <v>0.0</v>
      </c>
      <c r="G45" s="87"/>
      <c r="H45" s="91">
        <v>0.0</v>
      </c>
      <c r="I45" s="107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>
      <c r="A46" s="110"/>
      <c r="B46" s="111"/>
      <c r="C46" s="112"/>
      <c r="D46" s="290">
        <f t="shared" si="20"/>
        <v>0</v>
      </c>
      <c r="E46" s="291">
        <v>0.0</v>
      </c>
      <c r="F46" s="109">
        <v>0.0</v>
      </c>
      <c r="G46" s="96"/>
      <c r="H46" s="295">
        <v>0.0</v>
      </c>
      <c r="I46" s="87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>
      <c r="A47" s="65">
        <v>44960.0</v>
      </c>
      <c r="B47" s="113" t="s">
        <v>203</v>
      </c>
      <c r="C47" s="56"/>
      <c r="D47" s="60" t="s">
        <v>204</v>
      </c>
      <c r="E47" s="114" t="s">
        <v>172</v>
      </c>
      <c r="F47" s="115">
        <f>IF(E47="no",0,2)</f>
        <v>0</v>
      </c>
      <c r="G47" s="296"/>
      <c r="H47" s="117"/>
      <c r="I47" s="118">
        <f>F47</f>
        <v>0</v>
      </c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>
      <c r="A48" s="119">
        <v>2.0</v>
      </c>
      <c r="B48" s="60" t="s">
        <v>205</v>
      </c>
      <c r="C48" s="56"/>
      <c r="D48" s="60" t="s">
        <v>206</v>
      </c>
      <c r="E48" s="55"/>
      <c r="F48" s="55"/>
      <c r="G48" s="55"/>
      <c r="H48" s="56"/>
      <c r="I48" s="62">
        <f>F49+F53</f>
        <v>0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>
      <c r="A49" s="120">
        <v>44928.0</v>
      </c>
      <c r="B49" s="121" t="s">
        <v>207</v>
      </c>
      <c r="C49" s="56"/>
      <c r="D49" s="122" t="s">
        <v>204</v>
      </c>
      <c r="E49" s="122" t="s">
        <v>13</v>
      </c>
      <c r="F49" s="123">
        <f>SUM(E50:E52)</f>
        <v>0</v>
      </c>
      <c r="G49" s="297"/>
      <c r="H49" s="56"/>
      <c r="I49" s="125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>
      <c r="A50" s="73"/>
      <c r="B50" s="126" t="s">
        <v>208</v>
      </c>
      <c r="C50" s="56"/>
      <c r="D50" s="127">
        <v>2.0</v>
      </c>
      <c r="E50" s="91">
        <v>0.0</v>
      </c>
      <c r="F50" s="92"/>
      <c r="G50" s="298"/>
      <c r="H50" s="56"/>
      <c r="I50" s="107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>
      <c r="A51" s="129"/>
      <c r="B51" s="130" t="s">
        <v>209</v>
      </c>
      <c r="C51" s="56"/>
      <c r="D51" s="127">
        <v>1.0</v>
      </c>
      <c r="E51" s="91">
        <v>0.0</v>
      </c>
      <c r="F51" s="92"/>
      <c r="G51" s="299"/>
      <c r="H51" s="56"/>
      <c r="I51" s="87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>
      <c r="A52" s="131"/>
      <c r="B52" s="130" t="s">
        <v>210</v>
      </c>
      <c r="C52" s="56"/>
      <c r="D52" s="127">
        <v>0.5</v>
      </c>
      <c r="E52" s="97">
        <v>0.0</v>
      </c>
      <c r="F52" s="98"/>
      <c r="G52" s="300"/>
      <c r="H52" s="133"/>
      <c r="I52" s="87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>
      <c r="A53" s="120">
        <v>44959.0</v>
      </c>
      <c r="B53" s="121" t="s">
        <v>211</v>
      </c>
      <c r="C53" s="56"/>
      <c r="D53" s="134" t="s">
        <v>212</v>
      </c>
      <c r="E53" s="301" t="s">
        <v>172</v>
      </c>
      <c r="F53" s="123">
        <f>IF(E53="no",0,3)</f>
        <v>0</v>
      </c>
      <c r="G53" s="302" t="s">
        <v>213</v>
      </c>
      <c r="H53" s="136"/>
      <c r="I53" s="117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>
      <c r="A54" s="119">
        <v>4.0</v>
      </c>
      <c r="B54" s="60" t="s">
        <v>214</v>
      </c>
      <c r="C54" s="56"/>
      <c r="D54" s="60" t="s">
        <v>215</v>
      </c>
      <c r="E54" s="55"/>
      <c r="F54" s="55"/>
      <c r="G54" s="55"/>
      <c r="H54" s="56"/>
      <c r="I54" s="62">
        <f>I56+I57+I58+I60+I61+I62</f>
        <v>0</v>
      </c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>
      <c r="A55" s="65">
        <v>44930.0</v>
      </c>
      <c r="B55" s="137" t="s">
        <v>216</v>
      </c>
      <c r="C55" s="137" t="s">
        <v>217</v>
      </c>
      <c r="D55" s="138" t="s">
        <v>218</v>
      </c>
      <c r="E55" s="137" t="s">
        <v>13</v>
      </c>
      <c r="F55" s="139" t="s">
        <v>219</v>
      </c>
      <c r="G55" s="55"/>
      <c r="H55" s="56"/>
      <c r="I55" s="140" t="s">
        <v>220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>
      <c r="A56" s="303" t="s">
        <v>221</v>
      </c>
      <c r="B56" s="142" t="s">
        <v>242</v>
      </c>
      <c r="C56" s="83" t="s">
        <v>7</v>
      </c>
      <c r="D56" s="127">
        <v>1.0</v>
      </c>
      <c r="E56" s="143">
        <v>0.0</v>
      </c>
      <c r="F56" s="144" t="s">
        <v>223</v>
      </c>
      <c r="G56" s="55"/>
      <c r="H56" s="56"/>
      <c r="I56" s="109">
        <f t="shared" ref="I56:I58" si="21">COUNTA(D56)*E56</f>
        <v>0</v>
      </c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>
      <c r="A57" s="129"/>
      <c r="B57" s="142" t="s">
        <v>243</v>
      </c>
      <c r="C57" s="83" t="s">
        <v>225</v>
      </c>
      <c r="D57" s="127">
        <v>1.0</v>
      </c>
      <c r="E57" s="143">
        <v>0.0</v>
      </c>
      <c r="F57" s="144" t="s">
        <v>223</v>
      </c>
      <c r="G57" s="55"/>
      <c r="H57" s="56"/>
      <c r="I57" s="109">
        <f t="shared" si="21"/>
        <v>0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>
      <c r="A58" s="131"/>
      <c r="B58" s="142" t="s">
        <v>244</v>
      </c>
      <c r="C58" s="83" t="s">
        <v>225</v>
      </c>
      <c r="D58" s="127">
        <v>1.0</v>
      </c>
      <c r="E58" s="143">
        <v>0.0</v>
      </c>
      <c r="F58" s="144" t="s">
        <v>223</v>
      </c>
      <c r="G58" s="55"/>
      <c r="H58" s="56"/>
      <c r="I58" s="109">
        <f t="shared" si="21"/>
        <v>0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>
      <c r="A59" s="145">
        <v>44961.0</v>
      </c>
      <c r="B59" s="137" t="s">
        <v>227</v>
      </c>
      <c r="C59" s="146" t="s">
        <v>217</v>
      </c>
      <c r="D59" s="147" t="s">
        <v>218</v>
      </c>
      <c r="E59" s="146" t="s">
        <v>13</v>
      </c>
      <c r="F59" s="148" t="s">
        <v>219</v>
      </c>
      <c r="G59" s="149"/>
      <c r="H59" s="133"/>
      <c r="I59" s="150" t="s">
        <v>220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>
      <c r="A60" s="304" t="s">
        <v>221</v>
      </c>
      <c r="B60" s="152" t="s">
        <v>245</v>
      </c>
      <c r="C60" s="153" t="s">
        <v>7</v>
      </c>
      <c r="D60" s="154">
        <v>1.0</v>
      </c>
      <c r="E60" s="155">
        <v>0.0</v>
      </c>
      <c r="F60" s="156" t="s">
        <v>223</v>
      </c>
      <c r="I60" s="157">
        <f t="shared" ref="I60:I62" si="22">COUNTA(D60)*E60</f>
        <v>0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>
      <c r="B61" s="152" t="s">
        <v>246</v>
      </c>
      <c r="C61" s="158" t="s">
        <v>225</v>
      </c>
      <c r="D61" s="154">
        <v>1.0</v>
      </c>
      <c r="E61" s="159">
        <v>0.0</v>
      </c>
      <c r="F61" s="156" t="s">
        <v>223</v>
      </c>
      <c r="I61" s="157">
        <f t="shared" si="22"/>
        <v>0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>
      <c r="B62" s="152" t="s">
        <v>247</v>
      </c>
      <c r="C62" s="158" t="s">
        <v>225</v>
      </c>
      <c r="D62" s="154">
        <v>1.0</v>
      </c>
      <c r="E62" s="155">
        <v>0.0</v>
      </c>
      <c r="F62" s="156" t="s">
        <v>223</v>
      </c>
      <c r="I62" s="157">
        <f t="shared" si="22"/>
        <v>0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</sheetData>
  <mergeCells count="35">
    <mergeCell ref="A1:H1"/>
    <mergeCell ref="B2:C2"/>
    <mergeCell ref="D2:H2"/>
    <mergeCell ref="B3:C3"/>
    <mergeCell ref="D3:H3"/>
    <mergeCell ref="B4:C4"/>
    <mergeCell ref="G30:I30"/>
    <mergeCell ref="B49:C49"/>
    <mergeCell ref="B50:C50"/>
    <mergeCell ref="A50:A52"/>
    <mergeCell ref="B51:C51"/>
    <mergeCell ref="B52:C52"/>
    <mergeCell ref="B53:C53"/>
    <mergeCell ref="B54:C54"/>
    <mergeCell ref="A56:A58"/>
    <mergeCell ref="A60:A62"/>
    <mergeCell ref="B30:E30"/>
    <mergeCell ref="B47:C47"/>
    <mergeCell ref="G47:H47"/>
    <mergeCell ref="B48:C48"/>
    <mergeCell ref="D48:H48"/>
    <mergeCell ref="G49:H49"/>
    <mergeCell ref="G50:H50"/>
    <mergeCell ref="F58:H58"/>
    <mergeCell ref="F59:H59"/>
    <mergeCell ref="F60:H60"/>
    <mergeCell ref="F61:H61"/>
    <mergeCell ref="F62:H62"/>
    <mergeCell ref="G51:H51"/>
    <mergeCell ref="G52:H52"/>
    <mergeCell ref="G53:I53"/>
    <mergeCell ref="D54:H54"/>
    <mergeCell ref="F55:H55"/>
    <mergeCell ref="F56:H56"/>
    <mergeCell ref="F57:H57"/>
  </mergeCells>
  <dataValidations>
    <dataValidation type="list" allowBlank="1" sqref="F30 E43 F46 E47 E53">
      <formula1>"No,Sí"</formula1>
    </dataValidation>
    <dataValidation type="list" allowBlank="1" showErrorMessage="1" sqref="A1 I1">
      <formula1>"Seleccione tipo de proyecto,Largometraje de animación,Serie de animación"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305"/>
      <c r="B1" s="2" t="s">
        <v>1</v>
      </c>
      <c r="C1" s="2"/>
      <c r="D1" s="3" t="s">
        <v>248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11"/>
      <c r="B3" s="17" t="s">
        <v>249</v>
      </c>
      <c r="C3" s="13"/>
      <c r="D3" s="12"/>
    </row>
    <row r="4">
      <c r="A4" s="11"/>
      <c r="B4" s="17" t="s">
        <v>250</v>
      </c>
      <c r="C4" s="13"/>
      <c r="D4" s="12"/>
    </row>
    <row r="5">
      <c r="A5" s="11"/>
      <c r="B5" s="17" t="s">
        <v>251</v>
      </c>
      <c r="C5" s="13"/>
      <c r="D5" s="12"/>
    </row>
    <row r="6">
      <c r="A6" s="11"/>
      <c r="B6" s="17" t="s">
        <v>252</v>
      </c>
      <c r="C6" s="13"/>
      <c r="D6" s="12"/>
    </row>
    <row r="7">
      <c r="A7" s="4" t="s">
        <v>8</v>
      </c>
      <c r="B7" s="6" t="s">
        <v>9</v>
      </c>
      <c r="C7" s="5" t="s">
        <v>10</v>
      </c>
      <c r="D7" s="10"/>
    </row>
    <row r="8">
      <c r="A8" s="31"/>
      <c r="B8" s="20"/>
      <c r="C8" s="12"/>
      <c r="D8" s="13"/>
    </row>
    <row r="9">
      <c r="A9" s="9" t="s">
        <v>52</v>
      </c>
      <c r="B9" s="26" t="s">
        <v>253</v>
      </c>
      <c r="C9" s="6"/>
      <c r="D9" s="10"/>
    </row>
    <row r="10">
      <c r="A10" s="15" t="s">
        <v>12</v>
      </c>
      <c r="B10" s="12" t="s">
        <v>13</v>
      </c>
      <c r="C10" s="16"/>
      <c r="D10" s="13"/>
    </row>
    <row r="11">
      <c r="A11" s="15" t="s">
        <v>254</v>
      </c>
      <c r="B11" s="20" t="s">
        <v>255</v>
      </c>
      <c r="C11" s="306"/>
      <c r="D11" s="16"/>
    </row>
    <row r="12">
      <c r="A12" s="18"/>
      <c r="B12" s="20" t="s">
        <v>256</v>
      </c>
      <c r="C12" s="306"/>
      <c r="D12" s="16"/>
    </row>
    <row r="13">
      <c r="A13" s="21"/>
      <c r="B13" s="51" t="str">
        <f t="shared" ref="B13:B14" si="1">B4</f>
        <v>[Productora beneficiaria]</v>
      </c>
      <c r="C13" s="307">
        <v>0.0</v>
      </c>
      <c r="D13" s="18"/>
    </row>
    <row r="14">
      <c r="A14" s="21"/>
      <c r="B14" s="308" t="str">
        <f t="shared" si="1"/>
        <v>[Coproductora española no beneficiaria]</v>
      </c>
      <c r="C14" s="307">
        <v>0.0</v>
      </c>
      <c r="D14" s="18"/>
    </row>
    <row r="15">
      <c r="A15" s="21"/>
      <c r="B15" s="51" t="s">
        <v>257</v>
      </c>
      <c r="C15" s="309">
        <f>C13+C14</f>
        <v>0</v>
      </c>
      <c r="D15" s="18" t="s">
        <v>258</v>
      </c>
    </row>
    <row r="16">
      <c r="A16" s="21"/>
      <c r="B16" s="20" t="s">
        <v>259</v>
      </c>
      <c r="C16" s="306"/>
      <c r="D16" s="18"/>
    </row>
    <row r="17">
      <c r="A17" s="11"/>
      <c r="B17" s="51" t="str">
        <f>B6</f>
        <v>[nombre de coproductora extranjera]</v>
      </c>
      <c r="C17" s="307">
        <v>0.0</v>
      </c>
      <c r="D17" s="18" t="s">
        <v>260</v>
      </c>
    </row>
    <row r="18">
      <c r="A18" s="11"/>
      <c r="B18" s="51" t="str">
        <f> "TOTAL "&amp;B11</f>
        <v>TOTAL Compromiso de gasto </v>
      </c>
      <c r="C18" s="310">
        <f>C15+C17</f>
        <v>0</v>
      </c>
      <c r="D18" s="18" t="s">
        <v>260</v>
      </c>
    </row>
    <row r="19">
      <c r="A19" s="15" t="s">
        <v>19</v>
      </c>
      <c r="B19" s="20" t="s">
        <v>261</v>
      </c>
      <c r="C19" s="13"/>
      <c r="D19" s="13"/>
    </row>
    <row r="20">
      <c r="A20" s="11"/>
      <c r="B20" s="12" t="s">
        <v>262</v>
      </c>
      <c r="C20" s="311">
        <v>0.5</v>
      </c>
      <c r="D20" s="18" t="s">
        <v>263</v>
      </c>
    </row>
    <row r="21">
      <c r="A21" s="15" t="s">
        <v>33</v>
      </c>
      <c r="B21" s="20" t="s">
        <v>34</v>
      </c>
      <c r="C21" s="45"/>
      <c r="D21" s="16"/>
    </row>
    <row r="22">
      <c r="A22" s="11"/>
      <c r="B22" s="20" t="s">
        <v>264</v>
      </c>
      <c r="C22" s="307">
        <v>0.0</v>
      </c>
      <c r="D22" s="16"/>
    </row>
    <row r="23">
      <c r="A23" s="11"/>
      <c r="B23" s="12"/>
      <c r="C23" s="16"/>
      <c r="D23" s="16"/>
    </row>
    <row r="24">
      <c r="A24" s="14" t="s">
        <v>43</v>
      </c>
      <c r="B24" s="26" t="s">
        <v>265</v>
      </c>
      <c r="C24" s="37"/>
      <c r="D24" s="38"/>
    </row>
    <row r="25">
      <c r="A25" s="11"/>
      <c r="B25" s="51" t="str">
        <f t="shared" ref="B25:B26" si="2">"Coste declarado "&amp;B4</f>
        <v>Coste declarado [Productora beneficiaria]</v>
      </c>
      <c r="C25" s="307">
        <v>0.0</v>
      </c>
      <c r="D25" s="312"/>
    </row>
    <row r="26">
      <c r="A26" s="11"/>
      <c r="B26" s="51" t="str">
        <f t="shared" si="2"/>
        <v>Coste declarado [Coproductora española no beneficiaria]</v>
      </c>
      <c r="C26" s="307">
        <v>0.0</v>
      </c>
      <c r="D26" s="312"/>
    </row>
    <row r="27">
      <c r="A27" s="11"/>
      <c r="B27" s="51" t="s">
        <v>266</v>
      </c>
      <c r="C27" s="313">
        <f>C25+C26</f>
        <v>0</v>
      </c>
      <c r="D27" s="312"/>
    </row>
    <row r="28">
      <c r="A28" s="11"/>
      <c r="B28" s="13"/>
      <c r="C28" s="41"/>
      <c r="D28" s="314"/>
    </row>
    <row r="29">
      <c r="A29" s="14" t="s">
        <v>55</v>
      </c>
      <c r="B29" s="26" t="s">
        <v>267</v>
      </c>
      <c r="C29" s="25"/>
      <c r="D29" s="38"/>
    </row>
    <row r="30">
      <c r="A30" s="14" t="s">
        <v>268</v>
      </c>
      <c r="B30" s="51" t="s">
        <v>269</v>
      </c>
      <c r="C30" s="315"/>
      <c r="D30" s="312"/>
    </row>
    <row r="31">
      <c r="A31" s="15" t="s">
        <v>270</v>
      </c>
      <c r="B31" s="51" t="str">
        <f>B4&amp;": "&amp;B30&amp;" declarado"</f>
        <v>[Productora beneficiaria]: Coste de realización declarado</v>
      </c>
      <c r="C31" s="307">
        <v>0.0</v>
      </c>
      <c r="D31" s="312"/>
    </row>
    <row r="32">
      <c r="A32" s="11"/>
      <c r="B32" s="18" t="s">
        <v>271</v>
      </c>
      <c r="C32" s="34">
        <v>0.0</v>
      </c>
      <c r="D32" s="13" t="s">
        <v>272</v>
      </c>
    </row>
    <row r="33">
      <c r="A33" s="11"/>
      <c r="B33" s="51" t="str">
        <f>B4&amp;": "&amp;B30&amp;" reconocido"</f>
        <v>[Productora beneficiaria]: Coste de realización reconocido</v>
      </c>
      <c r="C33" s="315">
        <f>C31-C32</f>
        <v>0</v>
      </c>
      <c r="D33" s="316" t="s">
        <v>273</v>
      </c>
    </row>
    <row r="34">
      <c r="A34" s="11"/>
      <c r="B34" s="20"/>
      <c r="C34" s="317"/>
      <c r="D34" s="18"/>
    </row>
    <row r="35">
      <c r="A35" s="15" t="s">
        <v>274</v>
      </c>
      <c r="B35" s="51" t="str">
        <f>B5&amp;": "&amp;B30&amp;" declarado"</f>
        <v>[Coproductora española no beneficiaria]: Coste de realización declarado</v>
      </c>
      <c r="C35" s="307">
        <v>0.0</v>
      </c>
      <c r="D35" s="13"/>
    </row>
    <row r="36">
      <c r="A36" s="15"/>
      <c r="B36" s="18" t="s">
        <v>271</v>
      </c>
      <c r="C36" s="34">
        <v>0.0</v>
      </c>
      <c r="D36" s="13"/>
    </row>
    <row r="37">
      <c r="A37" s="21"/>
      <c r="B37" s="51" t="str">
        <f>B5&amp;": "&amp;B30&amp;" declarado"</f>
        <v>[Coproductora española no beneficiaria]: Coste de realización declarado</v>
      </c>
      <c r="C37" s="315">
        <f>C35-C36</f>
        <v>0</v>
      </c>
      <c r="D37" s="18" t="s">
        <v>275</v>
      </c>
    </row>
    <row r="38">
      <c r="A38" s="15" t="s">
        <v>268</v>
      </c>
      <c r="B38" s="51" t="str">
        <f>B30&amp;" reconocido total"</f>
        <v>Coste de realización reconocido total</v>
      </c>
      <c r="C38" s="315">
        <f>C33+C37</f>
        <v>0</v>
      </c>
      <c r="D38" s="18"/>
    </row>
    <row r="39">
      <c r="A39" s="32"/>
      <c r="B39" s="51" t="s">
        <v>276</v>
      </c>
      <c r="C39" s="318" t="str">
        <f>C33/C38</f>
        <v>#DIV/0!</v>
      </c>
      <c r="D39" s="16"/>
    </row>
    <row r="40">
      <c r="A40" s="32"/>
      <c r="B40" s="51" t="s">
        <v>277</v>
      </c>
      <c r="C40" s="318" t="str">
        <f>C37/C38</f>
        <v>#DIV/0!</v>
      </c>
      <c r="D40" s="13"/>
    </row>
    <row r="41">
      <c r="A41" s="32"/>
      <c r="B41" s="20"/>
      <c r="C41" s="319"/>
      <c r="D41" s="13"/>
    </row>
    <row r="42">
      <c r="A42" s="14" t="s">
        <v>278</v>
      </c>
      <c r="B42" s="51" t="s">
        <v>279</v>
      </c>
      <c r="C42" s="315"/>
      <c r="D42" s="16"/>
    </row>
    <row r="43">
      <c r="A43" s="14" t="s">
        <v>280</v>
      </c>
      <c r="B43" s="20" t="s">
        <v>135</v>
      </c>
      <c r="C43" s="320">
        <v>0.07</v>
      </c>
      <c r="D43" s="13"/>
    </row>
    <row r="44">
      <c r="A44" s="14"/>
      <c r="B44" s="20" t="str">
        <f>B43&amp;" de "&amp;$B$4</f>
        <v>Gastos generales de [Productora beneficiaria]</v>
      </c>
      <c r="C44" s="306"/>
      <c r="D44" s="13"/>
    </row>
    <row r="45">
      <c r="A45" s="21"/>
      <c r="B45" s="18" t="s">
        <v>281</v>
      </c>
      <c r="C45" s="34">
        <v>0.0</v>
      </c>
      <c r="D45" s="16"/>
    </row>
    <row r="46">
      <c r="A46" s="32"/>
      <c r="B46" s="18" t="s">
        <v>271</v>
      </c>
      <c r="C46" s="34">
        <v>0.0</v>
      </c>
      <c r="D46" s="16"/>
    </row>
    <row r="47">
      <c r="A47" s="32"/>
      <c r="B47" s="321" t="str">
        <f>B43&amp;" verificados de "&amp;$B$4</f>
        <v>Gastos generales verificados de [Productora beneficiaria]</v>
      </c>
      <c r="C47" s="322">
        <f>C45-C46</f>
        <v>0</v>
      </c>
      <c r="D47" s="18"/>
    </row>
    <row r="48">
      <c r="A48" s="32"/>
      <c r="B48" s="20" t="str">
        <f>B43&amp;" de "&amp;$B$5</f>
        <v>Gastos generales de [Coproductora española no beneficiaria]</v>
      </c>
      <c r="C48" s="306"/>
      <c r="D48" s="16"/>
    </row>
    <row r="49">
      <c r="A49" s="32"/>
      <c r="B49" s="18" t="s">
        <v>281</v>
      </c>
      <c r="C49" s="34">
        <v>0.0</v>
      </c>
      <c r="D49" s="13"/>
    </row>
    <row r="50">
      <c r="A50" s="21"/>
      <c r="B50" s="18" t="s">
        <v>271</v>
      </c>
      <c r="C50" s="34">
        <v>0.0</v>
      </c>
      <c r="D50" s="13"/>
    </row>
    <row r="51">
      <c r="A51" s="32"/>
      <c r="B51" s="321" t="str">
        <f>B43&amp;" verificados de "&amp;$B$5</f>
        <v>Gastos generales verificados de [Coproductora española no beneficiaria]</v>
      </c>
      <c r="C51" s="322">
        <f>C49-C50</f>
        <v>0</v>
      </c>
      <c r="D51" s="20"/>
    </row>
    <row r="52">
      <c r="A52" s="32"/>
      <c r="B52" s="51" t="str">
        <f>"Total "&amp;B43&amp;" verificados"</f>
        <v>Total Gastos generales verificados</v>
      </c>
      <c r="C52" s="315">
        <f>C47+C51</f>
        <v>0</v>
      </c>
      <c r="D52" s="20"/>
    </row>
    <row r="53">
      <c r="A53" s="11"/>
      <c r="B53" s="323" t="str">
        <f>"Límite de "&amp;B43</f>
        <v>Límite de Gastos generales</v>
      </c>
      <c r="C53" s="322">
        <f>$C$38*C43</f>
        <v>0</v>
      </c>
      <c r="D53" s="18"/>
    </row>
    <row r="54">
      <c r="A54" s="11"/>
      <c r="B54" s="51" t="str">
        <f>B43&amp;" reconocidos"</f>
        <v>Gastos generales reconocidos</v>
      </c>
      <c r="C54" s="315">
        <f>MIN(C52,C53)</f>
        <v>0</v>
      </c>
      <c r="D54" s="18"/>
    </row>
    <row r="55">
      <c r="A55" s="11"/>
      <c r="B55" s="42" t="str">
        <f>B43&amp;" de "&amp;$B$4</f>
        <v>Gastos generales de [Productora beneficiaria]</v>
      </c>
      <c r="C55" s="324">
        <f>IF(C52=0,0,C47/C52*C54)</f>
        <v>0</v>
      </c>
      <c r="D55" s="18"/>
    </row>
    <row r="56">
      <c r="A56" s="11"/>
      <c r="B56" s="42" t="str">
        <f>B43&amp;" de "&amp;$B$5</f>
        <v>Gastos generales de [Coproductora española no beneficiaria]</v>
      </c>
      <c r="C56" s="324">
        <f>IF(C52=0,0,C51/C52*C54)</f>
        <v>0</v>
      </c>
      <c r="D56" s="18"/>
    </row>
    <row r="57">
      <c r="A57" s="14" t="s">
        <v>282</v>
      </c>
      <c r="B57" s="20" t="s">
        <v>283</v>
      </c>
      <c r="C57" s="320">
        <v>0.15</v>
      </c>
      <c r="D57" s="20"/>
    </row>
    <row r="58">
      <c r="A58" s="14"/>
      <c r="B58" s="20" t="str">
        <f>B57&amp;" de "&amp;$B$4</f>
        <v>Gastos financieros de [Productora beneficiaria]</v>
      </c>
      <c r="C58" s="306"/>
      <c r="D58" s="20"/>
    </row>
    <row r="59">
      <c r="A59" s="21"/>
      <c r="B59" s="18" t="s">
        <v>281</v>
      </c>
      <c r="C59" s="34">
        <v>0.0</v>
      </c>
      <c r="D59" s="18"/>
    </row>
    <row r="60">
      <c r="A60" s="32"/>
      <c r="B60" s="18" t="s">
        <v>271</v>
      </c>
      <c r="C60" s="34">
        <v>0.0</v>
      </c>
      <c r="D60" s="18"/>
    </row>
    <row r="61">
      <c r="A61" s="32"/>
      <c r="B61" s="321" t="str">
        <f>B57&amp;" verificados de "&amp;$B$4</f>
        <v>Gastos financieros verificados de [Productora beneficiaria]</v>
      </c>
      <c r="C61" s="322">
        <f>C59-C60</f>
        <v>0</v>
      </c>
      <c r="D61" s="321"/>
    </row>
    <row r="62">
      <c r="A62" s="32"/>
      <c r="B62" s="20" t="str">
        <f>B57&amp;" de "&amp;$B$5</f>
        <v>Gastos financieros de [Coproductora española no beneficiaria]</v>
      </c>
      <c r="C62" s="306"/>
      <c r="D62" s="20"/>
    </row>
    <row r="63">
      <c r="A63" s="32"/>
      <c r="B63" s="18" t="s">
        <v>281</v>
      </c>
      <c r="C63" s="34">
        <v>0.0</v>
      </c>
      <c r="D63" s="18"/>
    </row>
    <row r="64">
      <c r="A64" s="21"/>
      <c r="B64" s="18" t="s">
        <v>271</v>
      </c>
      <c r="C64" s="34">
        <v>0.0</v>
      </c>
      <c r="D64" s="18"/>
    </row>
    <row r="65">
      <c r="A65" s="32"/>
      <c r="B65" s="321" t="str">
        <f>B57&amp;" verificados de "&amp;$B$5</f>
        <v>Gastos financieros verificados de [Coproductora española no beneficiaria]</v>
      </c>
      <c r="C65" s="322">
        <f>C63-C64</f>
        <v>0</v>
      </c>
      <c r="D65" s="321"/>
    </row>
    <row r="66">
      <c r="A66" s="32"/>
      <c r="B66" s="51" t="str">
        <f>"Total "&amp;B57&amp;" verificados"</f>
        <v>Total Gastos financieros verificados</v>
      </c>
      <c r="C66" s="315">
        <f>C61+C65</f>
        <v>0</v>
      </c>
      <c r="D66" s="51"/>
    </row>
    <row r="67">
      <c r="A67" s="11"/>
      <c r="B67" s="323" t="str">
        <f>"Límite de "&amp;B57</f>
        <v>Límite de Gastos financieros</v>
      </c>
      <c r="C67" s="322">
        <f>$C$38*C57</f>
        <v>0</v>
      </c>
      <c r="D67" s="321"/>
    </row>
    <row r="68">
      <c r="A68" s="11"/>
      <c r="B68" s="51" t="str">
        <f>B57&amp;" reconocidos"</f>
        <v>Gastos financieros reconocidos</v>
      </c>
      <c r="C68" s="315">
        <f>MIN(C66,C67)</f>
        <v>0</v>
      </c>
      <c r="D68" s="51"/>
    </row>
    <row r="69">
      <c r="A69" s="11"/>
      <c r="B69" s="42" t="str">
        <f>B57&amp;" de "&amp;$B$4</f>
        <v>Gastos financieros de [Productora beneficiaria]</v>
      </c>
      <c r="C69" s="324">
        <f>IF(C66=0,0,C61/C66*C68)</f>
        <v>0</v>
      </c>
      <c r="D69" s="42"/>
    </row>
    <row r="70">
      <c r="A70" s="11"/>
      <c r="B70" s="42" t="str">
        <f>B57&amp;" de "&amp;$B$5</f>
        <v>Gastos financieros de [Coproductora española no beneficiaria]</v>
      </c>
      <c r="C70" s="324">
        <f>IF(C66=0,0,C65/C66*C68)</f>
        <v>0</v>
      </c>
      <c r="D70" s="42"/>
    </row>
    <row r="71">
      <c r="A71" s="14" t="s">
        <v>284</v>
      </c>
      <c r="B71" s="12" t="s">
        <v>285</v>
      </c>
      <c r="C71" s="317"/>
      <c r="D71" s="16"/>
    </row>
    <row r="72">
      <c r="A72" s="14"/>
      <c r="B72" s="17" t="s">
        <v>286</v>
      </c>
      <c r="C72" s="320">
        <v>0.08</v>
      </c>
      <c r="D72" s="16"/>
    </row>
    <row r="73">
      <c r="A73" s="14"/>
      <c r="B73" s="20" t="str">
        <f>B72&amp;" de "&amp;$B$4</f>
        <v>[Persona vinculada 1] de [Productora beneficiaria]</v>
      </c>
      <c r="C73" s="306"/>
      <c r="D73" s="20"/>
    </row>
    <row r="74">
      <c r="A74" s="21"/>
      <c r="B74" s="18" t="s">
        <v>281</v>
      </c>
      <c r="C74" s="34">
        <v>0.0</v>
      </c>
      <c r="D74" s="18"/>
    </row>
    <row r="75">
      <c r="A75" s="32"/>
      <c r="B75" s="18" t="s">
        <v>271</v>
      </c>
      <c r="C75" s="34">
        <v>0.0</v>
      </c>
      <c r="D75" s="18"/>
    </row>
    <row r="76">
      <c r="A76" s="32"/>
      <c r="B76" s="321" t="str">
        <f>B72&amp;" verificados de "&amp;$B$4</f>
        <v>[Persona vinculada 1] verificados de [Productora beneficiaria]</v>
      </c>
      <c r="C76" s="322">
        <f>C74-C75</f>
        <v>0</v>
      </c>
      <c r="D76" s="18"/>
    </row>
    <row r="77">
      <c r="A77" s="32"/>
      <c r="B77" s="20" t="str">
        <f>B72&amp;" de "&amp;$B$5</f>
        <v>[Persona vinculada 1] de [Coproductora española no beneficiaria]</v>
      </c>
      <c r="C77" s="306"/>
      <c r="D77" s="20"/>
    </row>
    <row r="78">
      <c r="A78" s="32"/>
      <c r="B78" s="18" t="s">
        <v>281</v>
      </c>
      <c r="C78" s="34">
        <v>0.0</v>
      </c>
      <c r="D78" s="18"/>
    </row>
    <row r="79">
      <c r="A79" s="21"/>
      <c r="B79" s="18" t="s">
        <v>271</v>
      </c>
      <c r="C79" s="34">
        <v>0.0</v>
      </c>
      <c r="D79" s="18"/>
    </row>
    <row r="80">
      <c r="A80" s="32"/>
      <c r="B80" s="321" t="str">
        <f>B72&amp;" verificados de "&amp;$B$5</f>
        <v>[Persona vinculada 1] verificados de [Coproductora española no beneficiaria]</v>
      </c>
      <c r="C80" s="322">
        <f>C78-C79</f>
        <v>0</v>
      </c>
      <c r="D80" s="18"/>
    </row>
    <row r="81">
      <c r="A81" s="32"/>
      <c r="B81" s="51" t="str">
        <f>"Total "&amp;B72&amp;" verificados"</f>
        <v>Total [Persona vinculada 1] verificados</v>
      </c>
      <c r="C81" s="315">
        <f>C76+C80</f>
        <v>0</v>
      </c>
      <c r="D81" s="20"/>
    </row>
    <row r="82">
      <c r="A82" s="11"/>
      <c r="B82" s="323" t="str">
        <f>"Límite de "&amp;B72</f>
        <v>Límite de [Persona vinculada 1]</v>
      </c>
      <c r="C82" s="322">
        <f>$C$38*C72</f>
        <v>0</v>
      </c>
      <c r="D82" s="18"/>
    </row>
    <row r="83">
      <c r="A83" s="11"/>
      <c r="B83" s="51" t="str">
        <f>B72&amp;" reconocidos"</f>
        <v>[Persona vinculada 1] reconocidos</v>
      </c>
      <c r="C83" s="315">
        <f>MIN(C81,C82)</f>
        <v>0</v>
      </c>
      <c r="D83" s="20"/>
    </row>
    <row r="84">
      <c r="A84" s="11"/>
      <c r="B84" s="42" t="str">
        <f>B72&amp;" de "&amp;$B$4</f>
        <v>[Persona vinculada 1] de [Productora beneficiaria]</v>
      </c>
      <c r="C84" s="324">
        <f>IF(C81=0,0,C76/C81*C83)</f>
        <v>0</v>
      </c>
      <c r="D84" s="20"/>
    </row>
    <row r="85">
      <c r="A85" s="11"/>
      <c r="B85" s="42" t="str">
        <f>B72&amp;" de "&amp;$B$5</f>
        <v>[Persona vinculada 1] de [Coproductora española no beneficiaria]</v>
      </c>
      <c r="C85" s="324">
        <f>IF(C81=0,0,C80/C81*C83)</f>
        <v>0</v>
      </c>
      <c r="D85" s="20"/>
    </row>
    <row r="86">
      <c r="A86" s="14"/>
      <c r="B86" s="17" t="s">
        <v>287</v>
      </c>
      <c r="C86" s="320">
        <v>0.08</v>
      </c>
      <c r="D86" s="16"/>
    </row>
    <row r="87">
      <c r="A87" s="14"/>
      <c r="B87" s="20" t="str">
        <f>B86&amp;" de "&amp;$B$4</f>
        <v>[Persona vinculada 2] de [Productora beneficiaria]</v>
      </c>
      <c r="C87" s="306"/>
      <c r="D87" s="16"/>
    </row>
    <row r="88">
      <c r="A88" s="15"/>
      <c r="B88" s="18" t="s">
        <v>281</v>
      </c>
      <c r="C88" s="34">
        <v>0.0</v>
      </c>
      <c r="D88" s="16"/>
    </row>
    <row r="89">
      <c r="A89" s="21"/>
      <c r="B89" s="18" t="s">
        <v>271</v>
      </c>
      <c r="C89" s="34">
        <v>0.0</v>
      </c>
      <c r="D89" s="16"/>
    </row>
    <row r="90">
      <c r="A90" s="11"/>
      <c r="B90" s="321" t="str">
        <f>B86&amp;" verificados de "&amp;$B$4</f>
        <v>[Persona vinculada 2] verificados de [Productora beneficiaria]</v>
      </c>
      <c r="C90" s="322">
        <f>C88-C89</f>
        <v>0</v>
      </c>
      <c r="D90" s="16"/>
    </row>
    <row r="91">
      <c r="A91" s="11"/>
      <c r="B91" s="20" t="str">
        <f>B86&amp;" de "&amp;$B$5</f>
        <v>[Persona vinculada 2] de [Coproductora española no beneficiaria]</v>
      </c>
      <c r="C91" s="306"/>
      <c r="D91" s="16"/>
    </row>
    <row r="92">
      <c r="A92" s="21"/>
      <c r="B92" s="18" t="s">
        <v>281</v>
      </c>
      <c r="C92" s="34">
        <v>0.0</v>
      </c>
      <c r="D92" s="16"/>
    </row>
    <row r="93">
      <c r="A93" s="11"/>
      <c r="B93" s="18" t="s">
        <v>271</v>
      </c>
      <c r="C93" s="34">
        <v>0.0</v>
      </c>
      <c r="D93" s="16"/>
    </row>
    <row r="94">
      <c r="A94" s="11"/>
      <c r="B94" s="321" t="str">
        <f>B86&amp;" verificados de "&amp;$B$5</f>
        <v>[Persona vinculada 2] verificados de [Coproductora española no beneficiaria]</v>
      </c>
      <c r="C94" s="322">
        <f>C92-C93</f>
        <v>0</v>
      </c>
      <c r="D94" s="16"/>
    </row>
    <row r="95">
      <c r="A95" s="21"/>
      <c r="B95" s="51" t="str">
        <f>"Total "&amp;B86&amp;" verificados"</f>
        <v>Total [Persona vinculada 2] verificados</v>
      </c>
      <c r="C95" s="315">
        <f>C90+C94</f>
        <v>0</v>
      </c>
      <c r="D95" s="16"/>
    </row>
    <row r="96">
      <c r="A96" s="11"/>
      <c r="B96" s="323" t="str">
        <f>"Límite de "&amp;B86</f>
        <v>Límite de [Persona vinculada 2]</v>
      </c>
      <c r="C96" s="322">
        <f>$C$38*C86</f>
        <v>0</v>
      </c>
      <c r="D96" s="16"/>
    </row>
    <row r="97">
      <c r="A97" s="11"/>
      <c r="B97" s="51" t="str">
        <f>B86&amp;" reconocidos"</f>
        <v>[Persona vinculada 2] reconocidos</v>
      </c>
      <c r="C97" s="315">
        <f>MIN(C95,C96)</f>
        <v>0</v>
      </c>
      <c r="D97" s="16"/>
    </row>
    <row r="98">
      <c r="A98" s="15"/>
      <c r="B98" s="42" t="str">
        <f>B86&amp;" de "&amp;$B$4</f>
        <v>[Persona vinculada 2] de [Productora beneficiaria]</v>
      </c>
      <c r="C98" s="324">
        <f>IF(C95=0,0,C90/C95*C97)</f>
        <v>0</v>
      </c>
      <c r="D98" s="16"/>
    </row>
    <row r="99">
      <c r="A99" s="15"/>
      <c r="B99" s="42" t="str">
        <f>B86&amp;" de "&amp;$B$5</f>
        <v>[Persona vinculada 2] de [Coproductora española no beneficiaria]</v>
      </c>
      <c r="C99" s="324">
        <f>IF(C95=0,0,C94/C95*C97)</f>
        <v>0</v>
      </c>
      <c r="D99" s="16"/>
    </row>
    <row r="100">
      <c r="A100" s="14"/>
      <c r="B100" s="17" t="s">
        <v>288</v>
      </c>
      <c r="C100" s="320">
        <v>0.08</v>
      </c>
      <c r="D100" s="16"/>
    </row>
    <row r="101">
      <c r="A101" s="14"/>
      <c r="B101" s="20" t="str">
        <f>B100&amp;" de "&amp;$B$4</f>
        <v>[Persona vinculada 3] de [Productora beneficiaria]</v>
      </c>
      <c r="C101" s="306"/>
      <c r="D101" s="16"/>
    </row>
    <row r="102">
      <c r="A102" s="15"/>
      <c r="B102" s="18" t="s">
        <v>281</v>
      </c>
      <c r="C102" s="34">
        <v>0.0</v>
      </c>
      <c r="D102" s="13"/>
    </row>
    <row r="103">
      <c r="A103" s="21"/>
      <c r="B103" s="18" t="s">
        <v>271</v>
      </c>
      <c r="C103" s="34">
        <v>0.0</v>
      </c>
      <c r="D103" s="16"/>
    </row>
    <row r="104">
      <c r="A104" s="11"/>
      <c r="B104" s="321" t="str">
        <f>B100&amp;" verificados de "&amp;$B$4</f>
        <v>[Persona vinculada 3] verificados de [Productora beneficiaria]</v>
      </c>
      <c r="C104" s="322">
        <f>C102-C103</f>
        <v>0</v>
      </c>
      <c r="D104" s="16"/>
    </row>
    <row r="105">
      <c r="A105" s="11"/>
      <c r="B105" s="20" t="str">
        <f>B100&amp;" de "&amp;$B$5</f>
        <v>[Persona vinculada 3] de [Coproductora española no beneficiaria]</v>
      </c>
      <c r="C105" s="306"/>
      <c r="D105" s="16"/>
    </row>
    <row r="106">
      <c r="A106" s="21"/>
      <c r="B106" s="18" t="s">
        <v>281</v>
      </c>
      <c r="C106" s="34">
        <v>0.0</v>
      </c>
      <c r="D106" s="16"/>
    </row>
    <row r="107">
      <c r="A107" s="11"/>
      <c r="B107" s="18" t="s">
        <v>271</v>
      </c>
      <c r="C107" s="34">
        <v>0.0</v>
      </c>
      <c r="D107" s="325"/>
    </row>
    <row r="108">
      <c r="A108" s="11"/>
      <c r="B108" s="321" t="str">
        <f>B100&amp;" verificados de "&amp;$B$5</f>
        <v>[Persona vinculada 3] verificados de [Coproductora española no beneficiaria]</v>
      </c>
      <c r="C108" s="322">
        <f>C106-C107</f>
        <v>0</v>
      </c>
      <c r="D108" s="16"/>
    </row>
    <row r="109">
      <c r="A109" s="21"/>
      <c r="B109" s="51" t="str">
        <f>"Total "&amp;B100&amp;" verificados"</f>
        <v>Total [Persona vinculada 3] verificados</v>
      </c>
      <c r="C109" s="315">
        <f>C104+C108</f>
        <v>0</v>
      </c>
      <c r="D109" s="16"/>
    </row>
    <row r="110">
      <c r="A110" s="11"/>
      <c r="B110" s="323" t="str">
        <f>"Límite de "&amp;B100</f>
        <v>Límite de [Persona vinculada 3]</v>
      </c>
      <c r="C110" s="322">
        <f>$C$38*C100</f>
        <v>0</v>
      </c>
      <c r="D110" s="16"/>
    </row>
    <row r="111">
      <c r="A111" s="11"/>
      <c r="B111" s="51" t="str">
        <f>B100&amp;" reconocidos"</f>
        <v>[Persona vinculada 3] reconocidos</v>
      </c>
      <c r="C111" s="315">
        <f>MIN(C109,C110)</f>
        <v>0</v>
      </c>
      <c r="D111" s="16"/>
    </row>
    <row r="112">
      <c r="A112" s="15"/>
      <c r="B112" s="42" t="str">
        <f>B100&amp;" de "&amp;$B$4</f>
        <v>[Persona vinculada 3] de [Productora beneficiaria]</v>
      </c>
      <c r="C112" s="324">
        <f>IF(C109=0,0,C104/C109*C111)</f>
        <v>0</v>
      </c>
      <c r="D112" s="16"/>
    </row>
    <row r="113">
      <c r="A113" s="15"/>
      <c r="B113" s="42" t="str">
        <f>B100&amp;" de "&amp;$B$5</f>
        <v>[Persona vinculada 3] de [Coproductora española no beneficiaria]</v>
      </c>
      <c r="C113" s="324">
        <f>IF(C109=0,0,C108/C109*C111)</f>
        <v>0</v>
      </c>
      <c r="D113" s="16"/>
    </row>
    <row r="114">
      <c r="A114" s="14"/>
      <c r="B114" s="17" t="s">
        <v>289</v>
      </c>
      <c r="C114" s="320">
        <v>0.08</v>
      </c>
      <c r="D114" s="18"/>
    </row>
    <row r="115">
      <c r="A115" s="14"/>
      <c r="B115" s="20" t="str">
        <f>B114&amp;" de "&amp;$B$4</f>
        <v>[Persona vinculada 4] de [Productora beneficiaria]</v>
      </c>
      <c r="C115" s="306"/>
      <c r="D115" s="18"/>
    </row>
    <row r="116">
      <c r="A116" s="15"/>
      <c r="B116" s="18" t="s">
        <v>281</v>
      </c>
      <c r="C116" s="34">
        <v>0.0</v>
      </c>
      <c r="D116" s="16"/>
    </row>
    <row r="117">
      <c r="A117" s="21"/>
      <c r="B117" s="18" t="s">
        <v>271</v>
      </c>
      <c r="C117" s="34">
        <v>0.0</v>
      </c>
      <c r="D117" s="13"/>
    </row>
    <row r="118">
      <c r="A118" s="11"/>
      <c r="B118" s="321" t="str">
        <f>B114&amp;" verificados de "&amp;$B$4</f>
        <v>[Persona vinculada 4] verificados de [Productora beneficiaria]</v>
      </c>
      <c r="C118" s="322">
        <f>C116-C117</f>
        <v>0</v>
      </c>
      <c r="D118" s="13"/>
    </row>
    <row r="119">
      <c r="A119" s="11"/>
      <c r="B119" s="20" t="str">
        <f>B114&amp;" de "&amp;$B$5</f>
        <v>[Persona vinculada 4] de [Coproductora española no beneficiaria]</v>
      </c>
      <c r="C119" s="306"/>
      <c r="D119" s="326"/>
    </row>
    <row r="120">
      <c r="A120" s="21"/>
      <c r="B120" s="18" t="s">
        <v>281</v>
      </c>
      <c r="C120" s="34">
        <v>0.0</v>
      </c>
      <c r="D120" s="13"/>
    </row>
    <row r="121">
      <c r="A121" s="11"/>
      <c r="B121" s="18" t="s">
        <v>271</v>
      </c>
      <c r="C121" s="34">
        <v>0.0</v>
      </c>
      <c r="D121" s="13"/>
    </row>
    <row r="122">
      <c r="A122" s="11"/>
      <c r="B122" s="321" t="str">
        <f>B114&amp;" verificados de "&amp;$B$5</f>
        <v>[Persona vinculada 4] verificados de [Coproductora española no beneficiaria]</v>
      </c>
      <c r="C122" s="322">
        <f>C120-C121</f>
        <v>0</v>
      </c>
      <c r="D122" s="13"/>
    </row>
    <row r="123">
      <c r="A123" s="21"/>
      <c r="B123" s="51" t="str">
        <f>"Total "&amp;B114&amp;" verificados"</f>
        <v>Total [Persona vinculada 4] verificados</v>
      </c>
      <c r="C123" s="315">
        <f>C118+C122</f>
        <v>0</v>
      </c>
      <c r="D123" s="13"/>
    </row>
    <row r="124">
      <c r="A124" s="11"/>
      <c r="B124" s="323" t="str">
        <f>"Límite de "&amp;B114</f>
        <v>Límite de [Persona vinculada 4]</v>
      </c>
      <c r="C124" s="322">
        <f>$C$38*C114</f>
        <v>0</v>
      </c>
      <c r="D124" s="13"/>
    </row>
    <row r="125">
      <c r="A125" s="11"/>
      <c r="B125" s="51" t="str">
        <f>B114&amp;" reconocidos"</f>
        <v>[Persona vinculada 4] reconocidos</v>
      </c>
      <c r="C125" s="315">
        <f>MIN(C123,C124)</f>
        <v>0</v>
      </c>
      <c r="D125" s="16"/>
    </row>
    <row r="126">
      <c r="A126" s="15"/>
      <c r="B126" s="42" t="str">
        <f>B114&amp;" de "&amp;$B$4</f>
        <v>[Persona vinculada 4] de [Productora beneficiaria]</v>
      </c>
      <c r="C126" s="324">
        <f>IF(C123=0,0,C118/C123*C125)</f>
        <v>0</v>
      </c>
      <c r="D126" s="16"/>
    </row>
    <row r="127">
      <c r="A127" s="15"/>
      <c r="B127" s="42" t="str">
        <f>B114&amp;" de "&amp;$B$5</f>
        <v>[Persona vinculada 4] de [Coproductora española no beneficiaria]</v>
      </c>
      <c r="C127" s="324">
        <f>IF(C123=0,0,C122/C123*C125)</f>
        <v>0</v>
      </c>
      <c r="D127" s="16"/>
    </row>
    <row r="128">
      <c r="A128" s="14" t="s">
        <v>290</v>
      </c>
      <c r="B128" s="20" t="s">
        <v>190</v>
      </c>
      <c r="C128" s="320">
        <v>0.05</v>
      </c>
      <c r="D128" s="16"/>
    </row>
    <row r="129">
      <c r="A129" s="14"/>
      <c r="B129" s="20" t="str">
        <f>B128&amp;" de "&amp;$B$4</f>
        <v>Producción ejecutiva de [Productora beneficiaria]</v>
      </c>
      <c r="C129" s="306"/>
      <c r="D129" s="16"/>
    </row>
    <row r="130">
      <c r="A130" s="15"/>
      <c r="B130" s="18" t="s">
        <v>281</v>
      </c>
      <c r="C130" s="34">
        <v>0.0</v>
      </c>
      <c r="D130" s="16"/>
    </row>
    <row r="131">
      <c r="A131" s="21"/>
      <c r="B131" s="18" t="s">
        <v>271</v>
      </c>
      <c r="C131" s="34">
        <v>0.0</v>
      </c>
      <c r="D131" s="16"/>
    </row>
    <row r="132">
      <c r="A132" s="11"/>
      <c r="B132" s="321" t="str">
        <f>B128&amp;" verificados de "&amp;$B$4</f>
        <v>Producción ejecutiva verificados de [Productora beneficiaria]</v>
      </c>
      <c r="C132" s="322">
        <f>C130-C131</f>
        <v>0</v>
      </c>
      <c r="D132" s="49"/>
    </row>
    <row r="133">
      <c r="A133" s="11"/>
      <c r="B133" s="20" t="str">
        <f>B128&amp;" de "&amp;$B$5</f>
        <v>Producción ejecutiva de [Coproductora española no beneficiaria]</v>
      </c>
      <c r="C133" s="306"/>
      <c r="D133" s="13"/>
    </row>
    <row r="134">
      <c r="A134" s="21"/>
      <c r="B134" s="18" t="s">
        <v>281</v>
      </c>
      <c r="C134" s="34">
        <v>0.0</v>
      </c>
      <c r="D134" s="16"/>
    </row>
    <row r="135">
      <c r="A135" s="11"/>
      <c r="B135" s="18" t="s">
        <v>271</v>
      </c>
      <c r="C135" s="34">
        <v>0.0</v>
      </c>
      <c r="D135" s="16"/>
    </row>
    <row r="136">
      <c r="A136" s="11"/>
      <c r="B136" s="321" t="str">
        <f>B128&amp;" verificados de "&amp;$B$5</f>
        <v>Producción ejecutiva verificados de [Coproductora española no beneficiaria]</v>
      </c>
      <c r="C136" s="322">
        <f>C134-C135</f>
        <v>0</v>
      </c>
      <c r="D136" s="18"/>
    </row>
    <row r="137">
      <c r="A137" s="21"/>
      <c r="B137" s="51" t="str">
        <f>"Total "&amp;B128&amp;" verificados"</f>
        <v>Total Producción ejecutiva verificados</v>
      </c>
      <c r="C137" s="315">
        <f>C132+C136</f>
        <v>0</v>
      </c>
      <c r="D137" s="16"/>
    </row>
    <row r="138">
      <c r="A138" s="11"/>
      <c r="B138" s="323" t="str">
        <f>"Límite de "&amp;B128</f>
        <v>Límite de Producción ejecutiva</v>
      </c>
      <c r="C138" s="322">
        <f>$C$38*C128</f>
        <v>0</v>
      </c>
      <c r="D138" s="16"/>
    </row>
    <row r="139">
      <c r="A139" s="11"/>
      <c r="B139" s="51" t="str">
        <f>B128&amp;" reconocidos"</f>
        <v>Producción ejecutiva reconocidos</v>
      </c>
      <c r="C139" s="315">
        <f>MIN(C137,C138)</f>
        <v>0</v>
      </c>
      <c r="D139" s="16"/>
    </row>
    <row r="140">
      <c r="A140" s="15"/>
      <c r="B140" s="42" t="str">
        <f>B128&amp;" de "&amp;$B$4</f>
        <v>Producción ejecutiva de [Productora beneficiaria]</v>
      </c>
      <c r="C140" s="324">
        <f>IF(C137=0,0,C132/C137*C139)</f>
        <v>0</v>
      </c>
      <c r="D140" s="16"/>
    </row>
    <row r="141">
      <c r="A141" s="15"/>
      <c r="B141" s="42" t="str">
        <f>B128&amp;" de "&amp;$B$5</f>
        <v>Producción ejecutiva de [Coproductora española no beneficiaria]</v>
      </c>
      <c r="C141" s="324">
        <f>IF(C137=0,0,C136/C137*C139)</f>
        <v>0</v>
      </c>
      <c r="D141" s="16"/>
    </row>
    <row r="142">
      <c r="A142" s="11"/>
      <c r="B142" s="13"/>
      <c r="C142" s="49"/>
      <c r="D142" s="49"/>
    </row>
    <row r="143">
      <c r="A143" s="11"/>
      <c r="B143" s="18" t="str">
        <f>B4&amp;": ¿Coincide la producción ejecutiva con persona vinculada? (ajuste)"</f>
        <v>[Productora beneficiaria]: ¿Coincide la producción ejecutiva con persona vinculada? (ajuste)</v>
      </c>
      <c r="C143" s="17" t="s">
        <v>172</v>
      </c>
      <c r="D143" s="49"/>
    </row>
    <row r="144">
      <c r="A144" s="11"/>
      <c r="B144" s="13" t="s">
        <v>291</v>
      </c>
      <c r="C144" s="307">
        <v>0.0</v>
      </c>
      <c r="D144" s="16"/>
    </row>
    <row r="145">
      <c r="A145" s="11"/>
      <c r="B145" s="13"/>
      <c r="C145" s="317"/>
      <c r="D145" s="16"/>
    </row>
    <row r="146">
      <c r="A146" s="11"/>
      <c r="B146" s="18" t="str">
        <f>B5&amp;": ¿Coincide la producción ejecutiva con persona vinculada? (ajuste)"</f>
        <v>[Coproductora española no beneficiaria]: ¿Coincide la producción ejecutiva con persona vinculada? (ajuste)</v>
      </c>
      <c r="C146" s="17" t="s">
        <v>172</v>
      </c>
      <c r="D146" s="16"/>
    </row>
    <row r="147">
      <c r="A147" s="11"/>
      <c r="B147" s="13" t="s">
        <v>291</v>
      </c>
      <c r="C147" s="327">
        <v>0.0</v>
      </c>
      <c r="D147" s="16"/>
    </row>
    <row r="148">
      <c r="A148" s="11"/>
      <c r="B148" s="13"/>
      <c r="C148" s="317"/>
      <c r="D148" s="16"/>
    </row>
    <row r="149">
      <c r="A149" s="14" t="s">
        <v>278</v>
      </c>
      <c r="B149" s="51" t="s">
        <v>292</v>
      </c>
      <c r="C149" s="315"/>
      <c r="D149" s="16"/>
    </row>
    <row r="150">
      <c r="A150" s="11"/>
      <c r="B150" s="51" t="str">
        <f t="shared" ref="B150:B151" si="3">"Total"&amp;B4</f>
        <v>Total[Productora beneficiaria]</v>
      </c>
      <c r="C150" s="315">
        <f>C55+C69+C84+C98+C112+C126+C140+C144</f>
        <v>0</v>
      </c>
      <c r="D150" s="16"/>
    </row>
    <row r="151">
      <c r="A151" s="15"/>
      <c r="B151" s="42" t="str">
        <f t="shared" si="3"/>
        <v>Total[Coproductora española no beneficiaria]</v>
      </c>
      <c r="C151" s="315">
        <f>C56+C70+C85+C99+C113+C127+C141+C147</f>
        <v>0</v>
      </c>
      <c r="D151" s="16"/>
    </row>
    <row r="152">
      <c r="A152" s="15"/>
      <c r="B152" s="42" t="s">
        <v>182</v>
      </c>
      <c r="C152" s="315">
        <f>C54+C68+C83+C97+C111+C125+C139+C144+C147</f>
        <v>0</v>
      </c>
      <c r="D152" s="16"/>
    </row>
    <row r="153">
      <c r="A153" s="11"/>
      <c r="B153" s="13"/>
      <c r="C153" s="317"/>
      <c r="D153" s="16"/>
    </row>
    <row r="154">
      <c r="A154" s="14" t="s">
        <v>293</v>
      </c>
      <c r="B154" s="12" t="s">
        <v>294</v>
      </c>
      <c r="C154" s="41"/>
      <c r="D154" s="16"/>
    </row>
    <row r="155">
      <c r="A155" s="15" t="s">
        <v>109</v>
      </c>
      <c r="B155" s="328" t="s">
        <v>295</v>
      </c>
      <c r="C155" s="329"/>
      <c r="D155" s="20"/>
    </row>
    <row r="156">
      <c r="A156" s="21"/>
      <c r="B156" s="330" t="str">
        <f>B155&amp;" "&amp; $B$4&amp;" declarados"</f>
        <v>Gastos de publicidad [Productora beneficiaria] declarados</v>
      </c>
      <c r="C156" s="331">
        <v>0.0</v>
      </c>
      <c r="D156" s="20"/>
    </row>
    <row r="157">
      <c r="A157" s="332"/>
      <c r="B157" s="330" t="s">
        <v>271</v>
      </c>
      <c r="C157" s="331">
        <v>0.0</v>
      </c>
      <c r="D157" s="20"/>
    </row>
    <row r="158">
      <c r="A158" s="332"/>
      <c r="B158" s="333" t="str">
        <f>B155&amp;" de "&amp;$B$4&amp;" reconocidos"</f>
        <v>Gastos de publicidad de [Productora beneficiaria] reconocidos</v>
      </c>
      <c r="C158" s="324">
        <f>C156-C157</f>
        <v>0</v>
      </c>
      <c r="D158" s="20"/>
    </row>
    <row r="159">
      <c r="A159" s="21"/>
      <c r="B159" s="330" t="str">
        <f>B155&amp;" "&amp; $B$5&amp;" declarados"</f>
        <v>Gastos de publicidad [Coproductora española no beneficiaria] declarados</v>
      </c>
      <c r="C159" s="331">
        <v>0.0</v>
      </c>
      <c r="D159" s="20"/>
    </row>
    <row r="160">
      <c r="A160" s="332"/>
      <c r="B160" s="330" t="s">
        <v>271</v>
      </c>
      <c r="C160" s="331">
        <v>0.0</v>
      </c>
      <c r="D160" s="20"/>
    </row>
    <row r="161">
      <c r="A161" s="332"/>
      <c r="B161" s="333" t="str">
        <f>B155&amp;" de "&amp;$B$5&amp;" reconocidos"</f>
        <v>Gastos de publicidad de [Coproductora española no beneficiaria] reconocidos</v>
      </c>
      <c r="C161" s="324">
        <f>C159-C160</f>
        <v>0</v>
      </c>
      <c r="D161" s="18"/>
    </row>
    <row r="162">
      <c r="A162" s="332"/>
      <c r="B162" s="333" t="str">
        <f>"Total: "&amp;B155</f>
        <v>Total: Gastos de publicidad</v>
      </c>
      <c r="C162" s="324">
        <f>C158+C161</f>
        <v>0</v>
      </c>
      <c r="D162" s="18"/>
    </row>
    <row r="163">
      <c r="A163" s="15" t="s">
        <v>109</v>
      </c>
      <c r="B163" s="328" t="s">
        <v>296</v>
      </c>
      <c r="C163" s="329"/>
      <c r="D163" s="20"/>
    </row>
    <row r="164">
      <c r="A164" s="21"/>
      <c r="B164" s="330" t="str">
        <f>B163&amp;" "&amp; $B$4&amp;" declarados"</f>
        <v>Gastos de copias, doblaje y subtitulado  [Productora beneficiaria] declarados</v>
      </c>
      <c r="C164" s="331">
        <v>0.0</v>
      </c>
      <c r="D164" s="18"/>
    </row>
    <row r="165">
      <c r="A165" s="332"/>
      <c r="B165" s="330" t="s">
        <v>271</v>
      </c>
      <c r="C165" s="331">
        <v>0.0</v>
      </c>
      <c r="D165" s="18"/>
    </row>
    <row r="166">
      <c r="A166" s="332"/>
      <c r="B166" s="333" t="str">
        <f>B163&amp;" de "&amp;$B$4&amp;" reconocidos"</f>
        <v>Gastos de copias, doblaje y subtitulado  de [Productora beneficiaria] reconocidos</v>
      </c>
      <c r="C166" s="324">
        <f>C164-C165</f>
        <v>0</v>
      </c>
      <c r="D166" s="18"/>
    </row>
    <row r="167">
      <c r="A167" s="21"/>
      <c r="B167" s="330" t="str">
        <f>B163&amp;" "&amp; $B$5&amp;" declarados"</f>
        <v>Gastos de copias, doblaje y subtitulado  [Coproductora española no beneficiaria] declarados</v>
      </c>
      <c r="C167" s="331">
        <v>0.0</v>
      </c>
      <c r="D167" s="18"/>
    </row>
    <row r="168">
      <c r="A168" s="332"/>
      <c r="B168" s="330" t="s">
        <v>271</v>
      </c>
      <c r="C168" s="331">
        <v>0.0</v>
      </c>
      <c r="D168" s="18"/>
    </row>
    <row r="169">
      <c r="A169" s="332"/>
      <c r="B169" s="333" t="str">
        <f>B163&amp;" de "&amp;$B$5&amp;" reconocidos"</f>
        <v>Gastos de copias, doblaje y subtitulado  de [Coproductora española no beneficiaria] reconocidos</v>
      </c>
      <c r="C169" s="324">
        <f>C167-C168</f>
        <v>0</v>
      </c>
      <c r="D169" s="20"/>
    </row>
    <row r="170">
      <c r="A170" s="332"/>
      <c r="B170" s="333" t="str">
        <f>"Total: "&amp;B163</f>
        <v>Total: Gastos de copias, doblaje y subtitulado </v>
      </c>
      <c r="C170" s="324">
        <f>C166+C169</f>
        <v>0</v>
      </c>
      <c r="D170" s="18"/>
    </row>
    <row r="171">
      <c r="A171" s="15" t="s">
        <v>109</v>
      </c>
      <c r="B171" s="328" t="s">
        <v>297</v>
      </c>
      <c r="C171" s="329"/>
      <c r="D171" s="20"/>
    </row>
    <row r="172">
      <c r="A172" s="21"/>
      <c r="B172" s="330" t="str">
        <f>B171&amp;" "&amp; $B$4&amp;" declarados"</f>
        <v>Gastos de auditoría [Productora beneficiaria] declarados</v>
      </c>
      <c r="C172" s="331">
        <v>0.0</v>
      </c>
      <c r="D172" s="18"/>
    </row>
    <row r="173">
      <c r="A173" s="332"/>
      <c r="B173" s="330" t="s">
        <v>271</v>
      </c>
      <c r="C173" s="331">
        <v>0.0</v>
      </c>
      <c r="D173" s="18"/>
    </row>
    <row r="174">
      <c r="A174" s="332"/>
      <c r="B174" s="333" t="str">
        <f>B171&amp;" de "&amp;$B$4&amp;" reconocidos"</f>
        <v>Gastos de auditoría de [Productora beneficiaria] reconocidos</v>
      </c>
      <c r="C174" s="324">
        <f>C172-C173</f>
        <v>0</v>
      </c>
      <c r="D174" s="18"/>
    </row>
    <row r="175">
      <c r="A175" s="21"/>
      <c r="B175" s="330" t="str">
        <f>B171&amp;" "&amp; $B$5&amp;" declarados"</f>
        <v>Gastos de auditoría [Coproductora española no beneficiaria] declarados</v>
      </c>
      <c r="C175" s="331">
        <v>0.0</v>
      </c>
      <c r="D175" s="18"/>
    </row>
    <row r="176">
      <c r="A176" s="332"/>
      <c r="B176" s="330" t="s">
        <v>271</v>
      </c>
      <c r="C176" s="331">
        <v>0.0</v>
      </c>
      <c r="D176" s="18"/>
    </row>
    <row r="177">
      <c r="A177" s="332"/>
      <c r="B177" s="333" t="str">
        <f>B171&amp;" de "&amp;$B$5&amp;" reconocidos"</f>
        <v>Gastos de auditoría de [Coproductora española no beneficiaria] reconocidos</v>
      </c>
      <c r="C177" s="324">
        <f>C175-C176</f>
        <v>0</v>
      </c>
      <c r="D177" s="18"/>
    </row>
    <row r="178">
      <c r="A178" s="332"/>
      <c r="B178" s="333" t="str">
        <f>"Total: "&amp;B171</f>
        <v>Total: Gastos de auditoría</v>
      </c>
      <c r="C178" s="324">
        <f>C174+C177</f>
        <v>0</v>
      </c>
      <c r="D178" s="20"/>
    </row>
    <row r="179">
      <c r="A179" s="14"/>
      <c r="B179" s="51" t="str">
        <f>$B$4&amp;": Total otros gastos"</f>
        <v>[Productora beneficiaria]: Total otros gastos</v>
      </c>
      <c r="C179" s="315">
        <f>C158+C166+C174</f>
        <v>0</v>
      </c>
      <c r="D179" s="16"/>
    </row>
    <row r="180">
      <c r="A180" s="14"/>
      <c r="B180" s="51" t="str">
        <f>$B$5&amp;": Total otros gastos"</f>
        <v>[Coproductora española no beneficiaria]: Total otros gastos</v>
      </c>
      <c r="C180" s="334">
        <f t="shared" ref="C180:C181" si="4">C161+C169+C177</f>
        <v>0</v>
      </c>
      <c r="D180" s="16"/>
    </row>
    <row r="181">
      <c r="A181" s="14" t="s">
        <v>298</v>
      </c>
      <c r="B181" s="52" t="s">
        <v>299</v>
      </c>
      <c r="C181" s="315">
        <f t="shared" si="4"/>
        <v>0</v>
      </c>
      <c r="D181" s="16"/>
    </row>
    <row r="182">
      <c r="A182" s="15"/>
      <c r="B182" s="12"/>
      <c r="C182" s="317"/>
      <c r="D182" s="16"/>
    </row>
    <row r="183">
      <c r="A183" s="14"/>
      <c r="B183" s="51" t="str">
        <f>$B$4&amp;": Total coste reconocido de todos los gastos no incluidos en el coste de realización"</f>
        <v>[Productora beneficiaria]: Total coste reconocido de todos los gastos no incluidos en el coste de realización</v>
      </c>
      <c r="C183" s="315">
        <f t="shared" ref="C183:C185" si="5">C150+C179</f>
        <v>0</v>
      </c>
      <c r="D183" s="16"/>
    </row>
    <row r="184">
      <c r="A184" s="14"/>
      <c r="B184" s="51" t="str">
        <f>$B$5&amp;": Total coste reconocido de todos los gastos no incluidos en el coste de realización"</f>
        <v>[Coproductora española no beneficiaria]: Total coste reconocido de todos los gastos no incluidos en el coste de realización</v>
      </c>
      <c r="C184" s="315">
        <f t="shared" si="5"/>
        <v>0</v>
      </c>
      <c r="D184" s="16"/>
    </row>
    <row r="185">
      <c r="A185" s="14" t="s">
        <v>278</v>
      </c>
      <c r="B185" s="51" t="s">
        <v>300</v>
      </c>
      <c r="C185" s="315">
        <f t="shared" si="5"/>
        <v>0</v>
      </c>
      <c r="D185" s="16"/>
    </row>
    <row r="186">
      <c r="A186" s="31"/>
      <c r="B186" s="13"/>
      <c r="C186" s="16"/>
      <c r="D186" s="16"/>
    </row>
    <row r="187">
      <c r="A187" s="14" t="s">
        <v>55</v>
      </c>
      <c r="B187" s="6" t="s">
        <v>301</v>
      </c>
      <c r="C187" s="37"/>
      <c r="D187" s="38"/>
    </row>
    <row r="188">
      <c r="A188" s="14" t="s">
        <v>302</v>
      </c>
      <c r="B188" s="51" t="str">
        <f>"Coste reconocido total de "&amp;$B$4</f>
        <v>Coste reconocido total de [Productora beneficiaria]</v>
      </c>
      <c r="C188" s="315">
        <f>C33+C183</f>
        <v>0</v>
      </c>
      <c r="D188" s="13"/>
    </row>
    <row r="189">
      <c r="A189" s="14" t="s">
        <v>302</v>
      </c>
      <c r="B189" s="51" t="str">
        <f>"Coste reconocido total de "&amp;$B$5</f>
        <v>Coste reconocido total de [Coproductora española no beneficiaria]</v>
      </c>
      <c r="C189" s="315">
        <f t="shared" ref="C189:C190" si="6">C37+C184</f>
        <v>0</v>
      </c>
      <c r="D189" s="13"/>
    </row>
    <row r="190">
      <c r="A190" s="14" t="s">
        <v>302</v>
      </c>
      <c r="B190" s="51" t="s">
        <v>303</v>
      </c>
      <c r="C190" s="315">
        <f t="shared" si="6"/>
        <v>0</v>
      </c>
      <c r="D190" s="13" t="s">
        <v>304</v>
      </c>
    </row>
    <row r="191">
      <c r="A191" s="15"/>
      <c r="B191" s="12"/>
      <c r="C191" s="41"/>
      <c r="D191" s="16"/>
    </row>
    <row r="192">
      <c r="A192" s="14" t="s">
        <v>62</v>
      </c>
      <c r="B192" s="6" t="s">
        <v>305</v>
      </c>
      <c r="C192" s="37"/>
      <c r="D192" s="38"/>
    </row>
    <row r="193">
      <c r="A193" s="14" t="s">
        <v>306</v>
      </c>
      <c r="B193" s="6" t="s">
        <v>307</v>
      </c>
      <c r="C193" s="37"/>
      <c r="D193" s="38"/>
    </row>
    <row r="194">
      <c r="A194" s="21" t="s">
        <v>308</v>
      </c>
      <c r="B194" s="335" t="s">
        <v>309</v>
      </c>
      <c r="C194" s="336" t="str">
        <f>IF(C188&gt;C22,"Sí","No")</f>
        <v>No</v>
      </c>
      <c r="D194" s="337" t="s">
        <v>310</v>
      </c>
    </row>
    <row r="195">
      <c r="A195" s="338"/>
      <c r="B195" s="335" t="s">
        <v>311</v>
      </c>
      <c r="C195" s="336">
        <f>IF(C194="Sí","No procede",C22-C188)</f>
        <v>0</v>
      </c>
      <c r="D195" s="312"/>
    </row>
    <row r="196">
      <c r="A196" s="14" t="s">
        <v>312</v>
      </c>
      <c r="B196" s="6" t="s">
        <v>313</v>
      </c>
      <c r="C196" s="37"/>
      <c r="D196" s="38"/>
    </row>
    <row r="197">
      <c r="A197" s="21" t="s">
        <v>144</v>
      </c>
      <c r="B197" s="13" t="s">
        <v>314</v>
      </c>
      <c r="C197" s="315">
        <f>C190-C27</f>
        <v>0</v>
      </c>
      <c r="D197" s="16"/>
    </row>
    <row r="198">
      <c r="A198" s="32"/>
      <c r="B198" s="13" t="s">
        <v>315</v>
      </c>
      <c r="C198" s="318" t="str">
        <f>C190/C27</f>
        <v>#DIV/0!</v>
      </c>
      <c r="D198" s="16"/>
    </row>
    <row r="199">
      <c r="A199" s="32"/>
      <c r="B199" s="13" t="s">
        <v>316</v>
      </c>
      <c r="C199" s="315" t="str">
        <f>C22*C198</f>
        <v>#DIV/0!</v>
      </c>
      <c r="D199" s="16"/>
    </row>
    <row r="200">
      <c r="A200" s="31"/>
      <c r="B200" s="13" t="s">
        <v>317</v>
      </c>
      <c r="C200" s="318" t="str">
        <f>C197/C15</f>
        <v>#DIV/0!</v>
      </c>
      <c r="D200" s="16"/>
    </row>
    <row r="201">
      <c r="A201" s="31"/>
      <c r="B201" s="335" t="s">
        <v>318</v>
      </c>
      <c r="C201" s="315" t="str">
        <f>IF(C200&gt;-25%,"No",C104-C199)</f>
        <v>#DIV/0!</v>
      </c>
      <c r="D201" s="18" t="s">
        <v>319</v>
      </c>
    </row>
    <row r="202">
      <c r="A202" s="31"/>
      <c r="B202" s="335" t="s">
        <v>320</v>
      </c>
      <c r="C202" s="318" t="str">
        <f>IF(C198&gt;50%,"No","Sí")</f>
        <v>#DIV/0!</v>
      </c>
      <c r="D202" s="18" t="s">
        <v>321</v>
      </c>
    </row>
    <row r="203">
      <c r="A203" s="14" t="s">
        <v>322</v>
      </c>
      <c r="B203" s="6" t="s">
        <v>323</v>
      </c>
      <c r="C203" s="37"/>
      <c r="D203" s="38"/>
    </row>
    <row r="204">
      <c r="A204" s="15" t="s">
        <v>324</v>
      </c>
      <c r="B204" s="51" t="str">
        <f t="shared" ref="B204:C204" si="7">B20</f>
        <v>Límite de intensidad</v>
      </c>
      <c r="C204" s="318">
        <f t="shared" si="7"/>
        <v>0.5</v>
      </c>
      <c r="D204" s="13" t="s">
        <v>325</v>
      </c>
    </row>
    <row r="205">
      <c r="A205" s="11"/>
      <c r="B205" s="52" t="s">
        <v>326</v>
      </c>
      <c r="C205" s="315">
        <f>C190*C204</f>
        <v>0</v>
      </c>
      <c r="D205" s="13"/>
    </row>
    <row r="206">
      <c r="A206" s="326"/>
      <c r="B206" s="339" t="str">
        <f t="shared" ref="B206:C206" si="8">B22</f>
        <v>Subvención concedida</v>
      </c>
      <c r="C206" s="340">
        <f t="shared" si="8"/>
        <v>0</v>
      </c>
      <c r="D206" s="326"/>
    </row>
    <row r="207">
      <c r="A207" s="11"/>
      <c r="B207" s="12" t="s">
        <v>327</v>
      </c>
      <c r="C207" s="41"/>
      <c r="D207" s="13"/>
    </row>
    <row r="208">
      <c r="A208" s="11"/>
      <c r="B208" s="341" t="s">
        <v>328</v>
      </c>
      <c r="C208" s="307">
        <v>0.0</v>
      </c>
      <c r="D208" s="13" t="s">
        <v>329</v>
      </c>
    </row>
    <row r="209">
      <c r="A209" s="11"/>
      <c r="B209" s="341" t="s">
        <v>330</v>
      </c>
      <c r="C209" s="307">
        <v>0.0</v>
      </c>
      <c r="D209" s="13" t="s">
        <v>331</v>
      </c>
    </row>
    <row r="210">
      <c r="A210" s="11"/>
      <c r="B210" s="341" t="s">
        <v>332</v>
      </c>
      <c r="C210" s="327">
        <v>0.0</v>
      </c>
      <c r="D210" s="13" t="s">
        <v>331</v>
      </c>
    </row>
    <row r="211">
      <c r="A211" s="11"/>
      <c r="B211" s="341" t="s">
        <v>333</v>
      </c>
      <c r="C211" s="327">
        <v>0.0</v>
      </c>
      <c r="D211" s="13" t="s">
        <v>331</v>
      </c>
    </row>
    <row r="212">
      <c r="A212" s="11"/>
      <c r="B212" s="335" t="s">
        <v>334</v>
      </c>
      <c r="C212" s="315">
        <f>C206+SUM(C208:C211)</f>
        <v>0</v>
      </c>
      <c r="D212" s="16"/>
    </row>
    <row r="213">
      <c r="A213" s="11"/>
      <c r="B213" s="335" t="s">
        <v>335</v>
      </c>
      <c r="C213" s="318" t="str">
        <f>C212/C190</f>
        <v>#DIV/0!</v>
      </c>
      <c r="D213" s="16"/>
    </row>
    <row r="214">
      <c r="A214" s="11"/>
      <c r="B214" s="335" t="s">
        <v>336</v>
      </c>
      <c r="C214" s="336" t="str">
        <f>IF(C213&gt;C204,"No","Sí")</f>
        <v>#DIV/0!</v>
      </c>
      <c r="D214" s="16"/>
    </row>
    <row r="215">
      <c r="A215" s="11"/>
      <c r="B215" s="335" t="s">
        <v>337</v>
      </c>
      <c r="C215" s="336" t="str">
        <f>IF(C214="Sí","No procede",C205-C212)</f>
        <v>#DIV/0!</v>
      </c>
      <c r="D215" s="16"/>
    </row>
    <row r="216">
      <c r="A216" s="14" t="s">
        <v>338</v>
      </c>
      <c r="B216" s="6" t="s">
        <v>143</v>
      </c>
      <c r="C216" s="37"/>
      <c r="D216" s="38"/>
    </row>
    <row r="217">
      <c r="A217" s="21" t="s">
        <v>98</v>
      </c>
      <c r="B217" s="12" t="s">
        <v>339</v>
      </c>
      <c r="C217" s="17" t="s">
        <v>10</v>
      </c>
      <c r="D217" s="16"/>
    </row>
    <row r="218">
      <c r="A218" s="11"/>
      <c r="B218" s="13" t="s">
        <v>340</v>
      </c>
      <c r="C218" s="17" t="s">
        <v>10</v>
      </c>
      <c r="D218" s="16"/>
    </row>
    <row r="219">
      <c r="A219" s="11"/>
      <c r="B219" s="13"/>
      <c r="C219" s="41"/>
      <c r="D219" s="16"/>
    </row>
    <row r="220">
      <c r="A220" s="14" t="s">
        <v>64</v>
      </c>
      <c r="B220" s="6" t="s">
        <v>164</v>
      </c>
      <c r="C220" s="342"/>
      <c r="D220" s="343"/>
    </row>
    <row r="221">
      <c r="A221" s="9" t="str">
        <f t="shared" ref="A221:D221" si="9">A193</f>
        <v>5.a.</v>
      </c>
      <c r="B221" s="10" t="str">
        <f t="shared" si="9"/>
        <v>La subvención no puede superar el coste de la actividad</v>
      </c>
      <c r="C221" s="37" t="str">
        <f t="shared" si="9"/>
        <v/>
      </c>
      <c r="D221" s="10" t="str">
        <f t="shared" si="9"/>
        <v/>
      </c>
    </row>
    <row r="222">
      <c r="A222" s="31" t="str">
        <f>A194</f>
        <v>b.10.c)</v>
      </c>
      <c r="B222" s="335" t="str">
        <f t="shared" ref="B222:C222" si="10">B195</f>
        <v>Si la respuesta es "No", cantidad en que la subvención supera el coste de las beneficarias (supuesto de reintegro parcial)</v>
      </c>
      <c r="C222" s="336">
        <f t="shared" si="10"/>
        <v>0</v>
      </c>
      <c r="D222" s="16" t="str">
        <f>D194</f>
        <v>La subvención no podrá superar el coste de la actividad subvencionada. Base 7.2.2) Excluidas las obras financiadas exclusivamente por Administraciones Públicas.</v>
      </c>
    </row>
    <row r="223">
      <c r="A223" s="9" t="str">
        <f t="shared" ref="A223:B223" si="11">A196</f>
        <v>5.b.</v>
      </c>
      <c r="B223" s="10" t="str">
        <f t="shared" si="11"/>
        <v>Incumplimiento por coste reconocido (coproductoras españolas)</v>
      </c>
      <c r="C223" s="336"/>
      <c r="D223" s="16"/>
    </row>
    <row r="224">
      <c r="A224" s="31" t="str">
        <f>A197</f>
        <v>b.21.1.</v>
      </c>
      <c r="B224" s="335" t="str">
        <f t="shared" ref="B224:C224" si="12">B201</f>
        <v>¿Se produce supuesto de reintegro parcial?</v>
      </c>
      <c r="C224" s="336" t="str">
        <f t="shared" si="12"/>
        <v>#DIV/0!</v>
      </c>
      <c r="D224" s="18" t="s">
        <v>341</v>
      </c>
    </row>
    <row r="225">
      <c r="A225" s="31"/>
      <c r="B225" s="335" t="str">
        <f t="shared" ref="B225:C225" si="13">B202</f>
        <v>¿Se produce supuesto de reintegro total?</v>
      </c>
      <c r="C225" s="336" t="str">
        <f t="shared" si="13"/>
        <v>#DIV/0!</v>
      </c>
      <c r="D225" s="16"/>
    </row>
    <row r="226">
      <c r="A226" s="9" t="str">
        <f t="shared" ref="A226:D226" si="14">A203</f>
        <v>5.c.</v>
      </c>
      <c r="B226" s="10" t="str">
        <f t="shared" si="14"/>
        <v>Límite de intensidad (coproductoras españolas)</v>
      </c>
      <c r="C226" s="336" t="str">
        <f t="shared" si="14"/>
        <v/>
      </c>
      <c r="D226" s="16" t="str">
        <f t="shared" si="14"/>
        <v/>
      </c>
    </row>
    <row r="227">
      <c r="A227" s="31" t="str">
        <f>A204</f>
        <v>b.9.1.</v>
      </c>
      <c r="B227" s="335" t="str">
        <f t="shared" ref="B227:C227" si="15">B215</f>
        <v>Cantidad por la que se supera el límite de intensidad (supuesto de reintegro parcial)</v>
      </c>
      <c r="C227" s="336" t="str">
        <f t="shared" si="15"/>
        <v>#DIV/0!</v>
      </c>
      <c r="D227" s="16"/>
    </row>
    <row r="228">
      <c r="A228" s="9" t="str">
        <f>A216</f>
        <v>5.d.</v>
      </c>
      <c r="B228" s="10" t="s">
        <v>342</v>
      </c>
      <c r="C228" s="336"/>
      <c r="D228" s="16"/>
    </row>
    <row r="229">
      <c r="A229" s="31"/>
      <c r="B229" s="335" t="s">
        <v>343</v>
      </c>
      <c r="C229" s="344" t="s">
        <v>10</v>
      </c>
      <c r="D229" s="16"/>
    </row>
    <row r="230">
      <c r="A230" s="14" t="str">
        <f>A220</f>
        <v>6.</v>
      </c>
      <c r="B230" s="52" t="s">
        <v>344</v>
      </c>
      <c r="C230" s="17" t="s">
        <v>10</v>
      </c>
      <c r="D230" s="16"/>
    </row>
    <row r="231">
      <c r="A231" s="32"/>
      <c r="B231" s="52" t="s">
        <v>173</v>
      </c>
      <c r="C231" s="53" t="s">
        <v>174</v>
      </c>
      <c r="D231" s="16"/>
    </row>
    <row r="232">
      <c r="A232" s="15"/>
      <c r="B232" s="12"/>
      <c r="C232" s="41"/>
      <c r="D232" s="16"/>
    </row>
    <row r="233">
      <c r="A233" s="15"/>
      <c r="B233" s="12"/>
      <c r="C233" s="41"/>
      <c r="D233" s="16"/>
    </row>
    <row r="234">
      <c r="A234" s="15"/>
      <c r="B234" s="12"/>
      <c r="C234" s="41"/>
      <c r="D234" s="16"/>
    </row>
    <row r="235">
      <c r="A235" s="15"/>
      <c r="B235" s="12"/>
      <c r="C235" s="41"/>
      <c r="D235" s="16"/>
    </row>
    <row r="236">
      <c r="A236" s="15"/>
      <c r="B236" s="12"/>
      <c r="C236" s="41"/>
      <c r="D236" s="16"/>
    </row>
    <row r="237">
      <c r="A237" s="15"/>
      <c r="B237" s="12"/>
      <c r="C237" s="41"/>
      <c r="D237" s="16"/>
    </row>
    <row r="238">
      <c r="A238" s="15"/>
      <c r="B238" s="12"/>
      <c r="C238" s="41"/>
      <c r="D238" s="16"/>
    </row>
    <row r="239">
      <c r="A239" s="15"/>
      <c r="B239" s="12"/>
      <c r="C239" s="41"/>
      <c r="D239" s="16"/>
    </row>
    <row r="240">
      <c r="A240" s="15"/>
      <c r="B240" s="12"/>
      <c r="C240" s="41"/>
      <c r="D240" s="16"/>
    </row>
    <row r="241">
      <c r="A241" s="15"/>
      <c r="B241" s="12"/>
      <c r="C241" s="41"/>
      <c r="D241" s="16"/>
    </row>
    <row r="242">
      <c r="A242" s="15"/>
      <c r="B242" s="12"/>
      <c r="C242" s="41"/>
      <c r="D242" s="16"/>
    </row>
    <row r="243">
      <c r="A243" s="15"/>
      <c r="B243" s="12"/>
      <c r="C243" s="41"/>
      <c r="D243" s="16"/>
    </row>
    <row r="244">
      <c r="A244" s="15"/>
      <c r="B244" s="12"/>
      <c r="C244" s="41"/>
      <c r="D244" s="16"/>
    </row>
    <row r="245">
      <c r="A245" s="15"/>
      <c r="B245" s="12"/>
      <c r="C245" s="41"/>
      <c r="D245" s="16"/>
    </row>
    <row r="246">
      <c r="A246" s="15"/>
      <c r="B246" s="12"/>
      <c r="C246" s="41"/>
      <c r="D246" s="16"/>
    </row>
    <row r="247">
      <c r="A247" s="15"/>
      <c r="B247" s="12"/>
      <c r="C247" s="41"/>
      <c r="D247" s="16"/>
    </row>
    <row r="248">
      <c r="A248" s="15"/>
      <c r="B248" s="12"/>
      <c r="C248" s="41"/>
      <c r="D248" s="16"/>
    </row>
    <row r="249">
      <c r="A249" s="15"/>
      <c r="B249" s="12"/>
      <c r="C249" s="41"/>
      <c r="D249" s="16"/>
    </row>
    <row r="250">
      <c r="A250" s="15"/>
      <c r="B250" s="12"/>
      <c r="C250" s="41"/>
      <c r="D250" s="16"/>
    </row>
    <row r="251">
      <c r="A251" s="15"/>
      <c r="B251" s="12"/>
      <c r="C251" s="41"/>
      <c r="D251" s="16"/>
    </row>
    <row r="252">
      <c r="A252" s="15"/>
      <c r="B252" s="12"/>
      <c r="C252" s="41"/>
      <c r="D252" s="16"/>
    </row>
    <row r="253">
      <c r="A253" s="15"/>
      <c r="B253" s="12"/>
      <c r="C253" s="41"/>
      <c r="D253" s="16"/>
    </row>
    <row r="254">
      <c r="A254" s="15"/>
      <c r="B254" s="12"/>
      <c r="C254" s="41"/>
      <c r="D254" s="16"/>
    </row>
  </sheetData>
  <customSheetViews>
    <customSheetView guid="{8816C127-3162-4BAF-896E-BEE3AF615164}" filter="1" showAutoFilter="1">
      <autoFilter ref="$A$1:$D$6"/>
    </customSheetView>
  </customSheetViews>
  <conditionalFormatting sqref="C201">
    <cfRule type="notContainsText" dxfId="0" priority="1" operator="notContains" text="No">
      <formula>ISERROR(SEARCH(("No"),(C201)))</formula>
    </cfRule>
  </conditionalFormatting>
  <conditionalFormatting sqref="C202">
    <cfRule type="cellIs" dxfId="3" priority="2" operator="equal">
      <formula>"Sí"</formula>
    </cfRule>
  </conditionalFormatting>
  <conditionalFormatting sqref="C195">
    <cfRule type="notContainsText" dxfId="0" priority="3" operator="notContains" text="No procede">
      <formula>ISERROR(SEARCH(("No procede"),(C195)))</formula>
    </cfRule>
  </conditionalFormatting>
  <conditionalFormatting sqref="C194">
    <cfRule type="cellIs" dxfId="0" priority="4" operator="equal">
      <formula>"No"</formula>
    </cfRule>
  </conditionalFormatting>
  <conditionalFormatting sqref="C214">
    <cfRule type="cellIs" dxfId="0" priority="5" operator="equal">
      <formula>"No"</formula>
    </cfRule>
  </conditionalFormatting>
  <conditionalFormatting sqref="C215">
    <cfRule type="notContainsText" dxfId="0" priority="6" operator="notContains" text="No procede">
      <formula>ISERROR(SEARCH(("No procede"),(C215)))</formula>
    </cfRule>
  </conditionalFormatting>
  <conditionalFormatting sqref="C217:C218">
    <cfRule type="cellIs" dxfId="0" priority="7" operator="equal">
      <formula>"Sí"</formula>
    </cfRule>
  </conditionalFormatting>
  <conditionalFormatting sqref="C222">
    <cfRule type="notContainsText" dxfId="0" priority="8" operator="notContains" text="No procede">
      <formula>ISERROR(SEARCH(("No procede"),(C222)))</formula>
    </cfRule>
  </conditionalFormatting>
  <conditionalFormatting sqref="C224">
    <cfRule type="notContainsText" dxfId="0" priority="9" operator="notContains" text="No">
      <formula>ISERROR(SEARCH(("No"),(C224)))</formula>
    </cfRule>
  </conditionalFormatting>
  <conditionalFormatting sqref="C225">
    <cfRule type="cellIs" dxfId="0" priority="10" operator="equal">
      <formula>"Sí"</formula>
    </cfRule>
  </conditionalFormatting>
  <conditionalFormatting sqref="C227">
    <cfRule type="notContainsText" dxfId="0" priority="11" operator="notContains" text="No procede">
      <formula>ISERROR(SEARCH(("No procede"),(C227)))</formula>
    </cfRule>
  </conditionalFormatting>
  <conditionalFormatting sqref="C229:C230">
    <cfRule type="cellIs" dxfId="0" priority="12" operator="equal">
      <formula>"Sí"</formula>
    </cfRule>
  </conditionalFormatting>
  <dataValidations>
    <dataValidation type="list" allowBlank="1" sqref="C7 C143 C146 C217:C218 C229:C23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