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3CT-Técnica" sheetId="1" r:id="rId5"/>
    <sheet state="visible" name="ValorFic" sheetId="2" r:id="rId6"/>
    <sheet state="visible" name="ValorDoc" sheetId="3" r:id="rId7"/>
    <sheet state="visible" name="ValorAni" sheetId="4" r:id="rId8"/>
    <sheet state="visible" name="23CT-Económica" sheetId="5" r:id="rId9"/>
  </sheets>
  <definedNames>
    <definedName hidden="1" localSheetId="0" name="Z_546BE96D_3CDB_4882_80F1_CDC561AEB87B_.wvu.FilterData">'23CT-Técnica'!$A$1:$D$23</definedName>
    <definedName hidden="1" localSheetId="4" name="Z_546BE96D_3CDB_4882_80F1_CDC561AEB87B_.wvu.FilterData">'23CT-Económica'!$A$1:$D$3</definedName>
  </definedNames>
  <calcPr/>
  <customWorkbookViews>
    <customWorkbookView activeSheetId="0" maximized="1" windowHeight="0" windowWidth="0" guid="{546BE96D-3CDB-4882-80F1-CDC561AEB87B}" name="Filtro 1"/>
  </customWorkbookViews>
</workbook>
</file>

<file path=xl/sharedStrings.xml><?xml version="1.0" encoding="utf-8"?>
<sst xmlns="http://schemas.openxmlformats.org/spreadsheetml/2006/main" count="674" uniqueCount="321">
  <si>
    <t xml:space="preserve"> </t>
  </si>
  <si>
    <t xml:space="preserve">Anexo: </t>
  </si>
  <si>
    <t>Listado de comprobaciones técnicas - Producción de cortometrajes 2023</t>
  </si>
  <si>
    <t>Subvpadc2023/0000</t>
  </si>
  <si>
    <t>Visto/cantidad</t>
  </si>
  <si>
    <t>Observaciones</t>
  </si>
  <si>
    <t>Beneficiaria</t>
  </si>
  <si>
    <t>Título</t>
  </si>
  <si>
    <t>1.</t>
  </si>
  <si>
    <t>¿Existen modificaciones autorizadas del proyecto?</t>
  </si>
  <si>
    <t>No verificado</t>
  </si>
  <si>
    <t>Documentos ya presentados:</t>
  </si>
  <si>
    <t>2.a.</t>
  </si>
  <si>
    <t>Solicitud</t>
  </si>
  <si>
    <t>Coproductoras beneficiarias</t>
  </si>
  <si>
    <t xml:space="preserve">única solicitante </t>
  </si>
  <si>
    <t>Tipo de proyecto</t>
  </si>
  <si>
    <t>Cortometraje</t>
  </si>
  <si>
    <t>Duración (minutos)</t>
  </si>
  <si>
    <t>2.b.</t>
  </si>
  <si>
    <t>Acta de comisión (Hoja de valoración) (Base 13)</t>
  </si>
  <si>
    <t>b.13.3.1.</t>
  </si>
  <si>
    <t>Puntos por fomento del sector audiovisual canario</t>
  </si>
  <si>
    <t>b.13.3.3.1.</t>
  </si>
  <si>
    <t>Puntos por igualdad de género</t>
  </si>
  <si>
    <t>b.13.3.3.2.</t>
  </si>
  <si>
    <t>Puntos por inclusión</t>
  </si>
  <si>
    <t>b.13.3.4.</t>
  </si>
  <si>
    <t>Puntos por trayectoria del equipo</t>
  </si>
  <si>
    <t>b.13.3.2.2.</t>
  </si>
  <si>
    <t>Puntos por contenido canario</t>
  </si>
  <si>
    <t>b.13.3.2.1.</t>
  </si>
  <si>
    <t>Puntos por porcentaje de gasto en Canarias</t>
  </si>
  <si>
    <t>2.c.</t>
  </si>
  <si>
    <t>Resolución de concesión</t>
  </si>
  <si>
    <t>Puntuación total del proyecto</t>
  </si>
  <si>
    <t>Puntuación del último proyecto subvencionado</t>
  </si>
  <si>
    <t>Puntuación del primer proyecto no subvencionado</t>
  </si>
  <si>
    <t>Ningún proyecto desestimado alcanzó la puntuación mínima para recibir la subvención</t>
  </si>
  <si>
    <t>2.d.</t>
  </si>
  <si>
    <t>Declaración de personas y empresas vinculadas (LIS)</t>
  </si>
  <si>
    <t>Identificar y enviar a verificación externa</t>
  </si>
  <si>
    <t>3.</t>
  </si>
  <si>
    <t>Cuenta justificativa simplificada, parte I - Memoria de actuación</t>
  </si>
  <si>
    <t>RGS Decreto 36/2009, art. 28</t>
  </si>
  <si>
    <t>b.19.3.1.</t>
  </si>
  <si>
    <t>Memoria de actuación que contenga:</t>
  </si>
  <si>
    <t>- Indicación de actividades realizadas, de cumplimiento de requisitos y de criterios de valoración</t>
  </si>
  <si>
    <t>- Indicación expresa de fechas de principio y fin de rodaje</t>
  </si>
  <si>
    <t>a)</t>
  </si>
  <si>
    <t>Certificado de nacionalidad ICAA</t>
  </si>
  <si>
    <t>b)</t>
  </si>
  <si>
    <t>Contratos de ventas o preventas de derechos</t>
  </si>
  <si>
    <t>c)</t>
  </si>
  <si>
    <t>Materiales promocionales, como mínimo:</t>
  </si>
  <si>
    <t>-</t>
  </si>
  <si>
    <t>Cartel</t>
  </si>
  <si>
    <t>Fotos de rodaje y de película</t>
  </si>
  <si>
    <t>Trailer</t>
  </si>
  <si>
    <t>Video y audio (noticias, cómo se hizo)</t>
  </si>
  <si>
    <t>d)</t>
  </si>
  <si>
    <t>Autorización de uso de materiales promocionales</t>
  </si>
  <si>
    <t>Autorización de uso de película subvencionada</t>
  </si>
  <si>
    <t>e)</t>
  </si>
  <si>
    <t>Acreditación de depósito en Filmoteca Canaria</t>
  </si>
  <si>
    <t>Copia de la Filmoteca Canaria</t>
  </si>
  <si>
    <t>¿Se respetan las condiciones de contenido canario?</t>
  </si>
  <si>
    <t>Puntos por contenido canario tras verificación</t>
  </si>
  <si>
    <t>¿Es el proyecto que presentaron?</t>
  </si>
  <si>
    <t>b.21..2.d)</t>
  </si>
  <si>
    <t>Títulos de Crédito: logos</t>
  </si>
  <si>
    <t>Títulos de Crédito: ficha técnica</t>
  </si>
  <si>
    <t>f)</t>
  </si>
  <si>
    <t>Ficha técnica tal como consta en los títulos de crédito</t>
  </si>
  <si>
    <t>La ficha técnica no coincide, y por lo tanto debe ser revisada</t>
  </si>
  <si>
    <t>b. 6.3.</t>
  </si>
  <si>
    <t>Se cumple el requisito de personal canario</t>
  </si>
  <si>
    <t xml:space="preserve">Declaración jurada de relaciones de vinculación con empresas y personas. </t>
  </si>
  <si>
    <t>Opc.</t>
  </si>
  <si>
    <t>Certificados de situación censal de las personas de las personas de la ficha técnica (en puestos valorados en Base 13)</t>
  </si>
  <si>
    <t xml:space="preserve">No se piden explícitamente en las Bases. Necesarios solo en caso de que los cambios en la puntuación sean relevantes. </t>
  </si>
  <si>
    <t>4.</t>
  </si>
  <si>
    <t>Cuenta justificativa simplificada, parte II - Relación clasificada de gastos</t>
  </si>
  <si>
    <t>b.19.3.2.</t>
  </si>
  <si>
    <t>Relación clasificada de gastos e inversiones e la actividad</t>
  </si>
  <si>
    <t>Identificación del acreedor (no se exige Id. Fiscal)</t>
  </si>
  <si>
    <t>Número de factura</t>
  </si>
  <si>
    <t>Concepto</t>
  </si>
  <si>
    <t>Importe</t>
  </si>
  <si>
    <t>Fecha de emisión</t>
  </si>
  <si>
    <t>Fecha de pago</t>
  </si>
  <si>
    <t>Medio de pago</t>
  </si>
  <si>
    <t>No incluido en las Bases</t>
  </si>
  <si>
    <t>Impuesto soportado</t>
  </si>
  <si>
    <t>b.19.3.3.</t>
  </si>
  <si>
    <t>Debe tener el mismo formato y organización por capítulos que el presupuesto de la solicitud (puede usarse el modelo ofrecido por ICDC)</t>
  </si>
  <si>
    <t>b.17.3.</t>
  </si>
  <si>
    <t>- En cumplimiento de la obligación de respetar los límites de gastos subvencionables: Indicación de Coste de realización</t>
  </si>
  <si>
    <t>b.17.3.1.</t>
  </si>
  <si>
    <t>- Gastos generales</t>
  </si>
  <si>
    <t>- Gastos de negociación e intereses financieros</t>
  </si>
  <si>
    <t>- Gastos a personas o empresas vinculadas</t>
  </si>
  <si>
    <t>- Gastos de producción ejecutiva</t>
  </si>
  <si>
    <t>b.17.1.2.</t>
  </si>
  <si>
    <t>- Indicación de gastos de más de 15.000 € (tres ofertas o memoria técnica)</t>
  </si>
  <si>
    <t>b.10.1.b)</t>
  </si>
  <si>
    <t>Si es coproducción, la cuenta abarca todas las coproductoras españolas (en su caso)</t>
  </si>
  <si>
    <t>Esto no se detalla en las Base 20, pero es necesario para la comprobación de los límites de intensidad de la Base 9 y para no incurrir en el motivo de exclusión de la Base 7.2.2)</t>
  </si>
  <si>
    <t xml:space="preserve">Se indica el porcentaje de gasto en personas o empresas canarias, cumpliendo el criterio de valoración de la Base </t>
  </si>
  <si>
    <t>Desviaciones acacecidas del presupuesto (al menos por capítulos)</t>
  </si>
  <si>
    <t>b.19.1.</t>
  </si>
  <si>
    <t>Muestreo 20%: documentación acreditativa. ¿Es esta una de las beneficiarias que debe entregar la documentación acreditativa de gasto?</t>
  </si>
  <si>
    <t>Facturas o documentos originales de valor probatorio equivalente</t>
  </si>
  <si>
    <t>Justificantes de pago (extracto de tarjeta, transferencia)</t>
  </si>
  <si>
    <t>b.17.4.</t>
  </si>
  <si>
    <t>Indicación de las partidas facturadas mediante subcontratación por empresas externas o vinculadas a la empresa productora de la película.</t>
  </si>
  <si>
    <t>b.19.3.4.</t>
  </si>
  <si>
    <t>Detalle de otros ingresos o subvenciones (memoria de financiación)</t>
  </si>
  <si>
    <t>5.</t>
  </si>
  <si>
    <t>Otras verificaciones</t>
  </si>
  <si>
    <t>b.21.1.</t>
  </si>
  <si>
    <t>Supuestos de incumplimiento</t>
  </si>
  <si>
    <t>Entregar fuera de plazo (Infracción leve Artículo 56 de LGS)</t>
  </si>
  <si>
    <t>b.21.2.a)</t>
  </si>
  <si>
    <t>Obtener la convención falseando u ocultando</t>
  </si>
  <si>
    <t>b.21.2.b)</t>
  </si>
  <si>
    <t>Incumplimiento total o parcial del objetivo</t>
  </si>
  <si>
    <t>b.21.2.c)</t>
  </si>
  <si>
    <t>Incumplimiento de obligación de justificación</t>
  </si>
  <si>
    <t>b.21.2.d)</t>
  </si>
  <si>
    <t>Incumplimiento de la obligación de medidas de difusión (devolución de 10% de la cantidad percibida)</t>
  </si>
  <si>
    <t>b.21.2.e)</t>
  </si>
  <si>
    <t>Resistencia, excusa u obstrucción</t>
  </si>
  <si>
    <t>b.21.2.f)</t>
  </si>
  <si>
    <t>Incumplimiento de obligaciones impuestas cuando afecten al modo en que han de conseguir sus objetivos</t>
  </si>
  <si>
    <t>b.21.2.g)</t>
  </si>
  <si>
    <t>Incumplimiento de obligaciones impuestas cuando de esto se derive la imposibilidad de verificar el empleo dado a los fondos.</t>
  </si>
  <si>
    <t>b.21.2.h)</t>
  </si>
  <si>
    <t>Reintegro según artículos 87 a 89 de la Unión Europea</t>
  </si>
  <si>
    <t>b.21.2.i)</t>
  </si>
  <si>
    <t>Los demás supuestos</t>
  </si>
  <si>
    <t>6.</t>
  </si>
  <si>
    <t>Resumen</t>
  </si>
  <si>
    <t>Justificación</t>
  </si>
  <si>
    <t>Cambio en la puntuación</t>
  </si>
  <si>
    <t>Puntuación del proyecto en la concesión</t>
  </si>
  <si>
    <t xml:space="preserve">Cambio total en la puntuación </t>
  </si>
  <si>
    <t>Puntuación total del proyecto tras verificación</t>
  </si>
  <si>
    <t>¿Se propone reintegro de la subvención por la puntuación?</t>
  </si>
  <si>
    <t>¿Se propone reintegro de la subvención por otro motivo?</t>
  </si>
  <si>
    <t>No procede</t>
  </si>
  <si>
    <t>En caso afirmativo, cuantía del reintegro propuesto</t>
  </si>
  <si>
    <t>TOTAL PUNTOS</t>
  </si>
  <si>
    <t>IMPULSO DE LA CINEMATOGRAFÍA CANARIA</t>
  </si>
  <si>
    <t>Máximo 20</t>
  </si>
  <si>
    <t>FOMENTO DE LA IGUALDAD Y LA INCLUSIÓN</t>
  </si>
  <si>
    <t>Máximo 11</t>
  </si>
  <si>
    <t>Fomento de la igualdad de género</t>
  </si>
  <si>
    <t>Máximo 9</t>
  </si>
  <si>
    <t xml:space="preserve">Cargo </t>
  </si>
  <si>
    <t>Nombre</t>
  </si>
  <si>
    <t>Personas</t>
  </si>
  <si>
    <t>Canario</t>
  </si>
  <si>
    <t>Certificado</t>
  </si>
  <si>
    <t>Puntos</t>
  </si>
  <si>
    <t>Mujeres</t>
  </si>
  <si>
    <t>Producción ejecutiva</t>
  </si>
  <si>
    <t>Dirección</t>
  </si>
  <si>
    <t>Guion</t>
  </si>
  <si>
    <t>Dirección de fotografía</t>
  </si>
  <si>
    <t>Música original</t>
  </si>
  <si>
    <t>Jefatura de montaje</t>
  </si>
  <si>
    <t>Requisitos de personal de la Base 6 (6.2.3)</t>
  </si>
  <si>
    <t>No</t>
  </si>
  <si>
    <t>Dirección de producción</t>
  </si>
  <si>
    <t>Dirección de arte</t>
  </si>
  <si>
    <t>1er Ayte. Dirección</t>
  </si>
  <si>
    <t>NO</t>
  </si>
  <si>
    <t>Intérprete protagonista</t>
  </si>
  <si>
    <t>Fomento de la inclusión de personas con discapacidad</t>
  </si>
  <si>
    <t>Máximo 2</t>
  </si>
  <si>
    <t>CULTURA Y ECONOMÍA CANARIA</t>
  </si>
  <si>
    <t>Máximo 6</t>
  </si>
  <si>
    <t>Inversión canaria (OK/vacío)</t>
  </si>
  <si>
    <t xml:space="preserve">Máximo </t>
  </si>
  <si>
    <t>Verificado</t>
  </si>
  <si>
    <t xml:space="preserve">Más de 76 % </t>
  </si>
  <si>
    <t>67 al 75,99 %</t>
  </si>
  <si>
    <t>50 al 66,99 %</t>
  </si>
  <si>
    <t>Contenido canario (sí/no)</t>
  </si>
  <si>
    <t>Máximo 3</t>
  </si>
  <si>
    <t>Comentario sobre el contenido</t>
  </si>
  <si>
    <t>TRAYECTORIA DEL EQUIPO</t>
  </si>
  <si>
    <t>Productora o producción ejecutiva (nombre/vacío)</t>
  </si>
  <si>
    <t>Título / Explotación</t>
  </si>
  <si>
    <t>Puntos (Máximo 3)</t>
  </si>
  <si>
    <t>Acreditación</t>
  </si>
  <si>
    <t>nombre persona del equipo</t>
  </si>
  <si>
    <r>
      <rPr>
        <rFont val="Helvetica Neue"/>
        <b/>
        <color rgb="FFFFFFFF"/>
        <sz val="9.0"/>
      </rPr>
      <t xml:space="preserve">a) </t>
    </r>
    <r>
      <rPr>
        <rFont val="Helvetica Neue"/>
        <color rgb="FFFFFFFF"/>
        <sz val="9.0"/>
      </rPr>
      <t>Largo o serie o dos cortos</t>
    </r>
  </si>
  <si>
    <t>TIPO DE DOCUMENTO (EJ: FICHA ICAA)</t>
  </si>
  <si>
    <r>
      <rPr>
        <rFont val="Helvetica Neue"/>
        <b/>
        <color rgb="FFFFFFFF"/>
        <sz val="9.0"/>
      </rPr>
      <t>b)</t>
    </r>
    <r>
      <rPr>
        <rFont val="Helvetica Neue"/>
        <color rgb="FFFFFFFF"/>
        <sz val="9.0"/>
      </rPr>
      <t xml:space="preserve"> Exp. nacional o internacional del largo o serie</t>
    </r>
  </si>
  <si>
    <t>Explotación</t>
  </si>
  <si>
    <r>
      <rPr>
        <rFont val="Helvetica Neue"/>
        <b/>
        <color rgb="FFFFFFFF"/>
        <sz val="9.0"/>
      </rPr>
      <t xml:space="preserve">b) </t>
    </r>
    <r>
      <rPr>
        <rFont val="Helvetica Neue"/>
        <color rgb="FFFFFFFF"/>
        <sz val="9.0"/>
      </rPr>
      <t>Exp. nacional o internacional de uno de los cortos o premio</t>
    </r>
  </si>
  <si>
    <t>Dirección y/o guión (nombre/vacío)</t>
  </si>
  <si>
    <r>
      <rPr>
        <rFont val="Helvetica Neue"/>
        <b/>
        <color rgb="FFFFFFFF"/>
        <sz val="9.0"/>
      </rPr>
      <t xml:space="preserve">a) </t>
    </r>
    <r>
      <rPr>
        <rFont val="Helvetica Neue"/>
        <color rgb="FFFFFFFF"/>
        <sz val="9.0"/>
      </rPr>
      <t>Largo o serie o dos cortos</t>
    </r>
  </si>
  <si>
    <r>
      <rPr>
        <rFont val="Helvetica Neue"/>
        <b/>
        <color rgb="FFFFFFFF"/>
        <sz val="9.0"/>
      </rPr>
      <t>b)</t>
    </r>
    <r>
      <rPr>
        <rFont val="Helvetica Neue"/>
        <color rgb="FFFFFFFF"/>
        <sz val="9.0"/>
      </rPr>
      <t xml:space="preserve"> Exp. nacional o internacional del largo o serie</t>
    </r>
  </si>
  <si>
    <r>
      <rPr>
        <rFont val="Helvetica Neue"/>
        <b/>
        <color rgb="FFFFFFFF"/>
        <sz val="9.0"/>
      </rPr>
      <t xml:space="preserve">b) </t>
    </r>
    <r>
      <rPr>
        <rFont val="Helvetica Neue"/>
        <color rgb="FFFFFFFF"/>
        <sz val="9.0"/>
      </rPr>
      <t>Exp. nacional o internacional de uno de los cortos o premio</t>
    </r>
  </si>
  <si>
    <t>Cargo (Animación)</t>
  </si>
  <si>
    <t>Jefeatura de sonido directo</t>
  </si>
  <si>
    <r>
      <rPr>
        <rFont val="Helvetica Neue"/>
        <b/>
        <color rgb="FFFFFFFF"/>
        <sz val="9.0"/>
      </rPr>
      <t xml:space="preserve">a) </t>
    </r>
    <r>
      <rPr>
        <rFont val="Helvetica Neue"/>
        <color rgb="FFFFFFFF"/>
        <sz val="9.0"/>
      </rPr>
      <t>Largo o serie o dos cortos</t>
    </r>
  </si>
  <si>
    <r>
      <rPr>
        <rFont val="Helvetica Neue"/>
        <b/>
        <color rgb="FFFFFFFF"/>
        <sz val="9.0"/>
      </rPr>
      <t>b)</t>
    </r>
    <r>
      <rPr>
        <rFont val="Helvetica Neue"/>
        <color rgb="FFFFFFFF"/>
        <sz val="9.0"/>
      </rPr>
      <t xml:space="preserve"> Exp. nacional o internacional del largo o serie</t>
    </r>
  </si>
  <si>
    <r>
      <rPr>
        <rFont val="Helvetica Neue"/>
        <b/>
        <color rgb="FFFFFFFF"/>
        <sz val="9.0"/>
      </rPr>
      <t xml:space="preserve">b) </t>
    </r>
    <r>
      <rPr>
        <rFont val="Helvetica Neue"/>
        <color rgb="FFFFFFFF"/>
        <sz val="9.0"/>
      </rPr>
      <t>Exp. nacional o internacional de uno de los cortos o premio</t>
    </r>
  </si>
  <si>
    <r>
      <rPr>
        <rFont val="Helvetica Neue"/>
        <b/>
        <color rgb="FFFFFFFF"/>
        <sz val="9.0"/>
      </rPr>
      <t xml:space="preserve">a) </t>
    </r>
    <r>
      <rPr>
        <rFont val="Helvetica Neue"/>
        <color rgb="FFFFFFFF"/>
        <sz val="9.0"/>
      </rPr>
      <t>Largo o serie o dos cortos</t>
    </r>
  </si>
  <si>
    <r>
      <rPr>
        <rFont val="Helvetica Neue"/>
        <b/>
        <color rgb="FFFFFFFF"/>
        <sz val="9.0"/>
      </rPr>
      <t>b)</t>
    </r>
    <r>
      <rPr>
        <rFont val="Helvetica Neue"/>
        <color rgb="FFFFFFFF"/>
        <sz val="9.0"/>
      </rPr>
      <t xml:space="preserve"> Exp. nacional o internacional del largo o serie</t>
    </r>
  </si>
  <si>
    <r>
      <rPr>
        <rFont val="Helvetica Neue"/>
        <b/>
        <color rgb="FFFFFFFF"/>
        <sz val="9.0"/>
      </rPr>
      <t xml:space="preserve">b) </t>
    </r>
    <r>
      <rPr>
        <rFont val="Helvetica Neue"/>
        <color rgb="FFFFFFFF"/>
        <sz val="9.0"/>
      </rPr>
      <t>Exp. nacional o internacional de uno de los cortos o premio</t>
    </r>
  </si>
  <si>
    <t>Dirección de animación</t>
  </si>
  <si>
    <t>Supervisor storyboard</t>
  </si>
  <si>
    <t>Supervisor layout</t>
  </si>
  <si>
    <t>Supervisor lookdev</t>
  </si>
  <si>
    <r>
      <rPr>
        <rFont val="Helvetica Neue"/>
        <b/>
        <color rgb="FFFFFFFF"/>
        <sz val="9.0"/>
      </rPr>
      <t xml:space="preserve">a) </t>
    </r>
    <r>
      <rPr>
        <rFont val="Helvetica Neue"/>
        <color rgb="FFFFFFFF"/>
        <sz val="9.0"/>
      </rPr>
      <t>Largo o serie o dos cortos</t>
    </r>
  </si>
  <si>
    <r>
      <rPr>
        <rFont val="Helvetica Neue"/>
        <b/>
        <color rgb="FFFFFFFF"/>
        <sz val="9.0"/>
      </rPr>
      <t>b)</t>
    </r>
    <r>
      <rPr>
        <rFont val="Helvetica Neue"/>
        <color rgb="FFFFFFFF"/>
        <sz val="9.0"/>
      </rPr>
      <t xml:space="preserve"> Exp. nacional o internacional del largo o serie</t>
    </r>
  </si>
  <si>
    <r>
      <rPr>
        <rFont val="Helvetica Neue"/>
        <b/>
        <color rgb="FFFFFFFF"/>
        <sz val="9.0"/>
      </rPr>
      <t xml:space="preserve">b) </t>
    </r>
    <r>
      <rPr>
        <rFont val="Helvetica Neue"/>
        <color rgb="FFFFFFFF"/>
        <sz val="9.0"/>
      </rPr>
      <t>Exp. nacional o internacional de uno de los cortos o premio</t>
    </r>
  </si>
  <si>
    <r>
      <rPr>
        <rFont val="Helvetica Neue"/>
        <b/>
        <color rgb="FFFFFFFF"/>
        <sz val="9.0"/>
      </rPr>
      <t xml:space="preserve">a) </t>
    </r>
    <r>
      <rPr>
        <rFont val="Helvetica Neue"/>
        <color rgb="FFFFFFFF"/>
        <sz val="9.0"/>
      </rPr>
      <t>Largo o serie o dos cortos</t>
    </r>
  </si>
  <si>
    <r>
      <rPr>
        <rFont val="Helvetica Neue"/>
        <b/>
        <color rgb="FFFFFFFF"/>
        <sz val="9.0"/>
      </rPr>
      <t>b)</t>
    </r>
    <r>
      <rPr>
        <rFont val="Helvetica Neue"/>
        <color rgb="FFFFFFFF"/>
        <sz val="9.0"/>
      </rPr>
      <t xml:space="preserve"> Exp. nacional o internacional del largo o serie</t>
    </r>
  </si>
  <si>
    <r>
      <rPr>
        <rFont val="Helvetica Neue"/>
        <b/>
        <color rgb="FFFFFFFF"/>
        <sz val="9.0"/>
      </rPr>
      <t xml:space="preserve">b) </t>
    </r>
    <r>
      <rPr>
        <rFont val="Helvetica Neue"/>
        <color rgb="FFFFFFFF"/>
        <sz val="9.0"/>
      </rPr>
      <t>Exp. nacional o internacional de uno de los cortos o premio</t>
    </r>
  </si>
  <si>
    <t>[Título]</t>
  </si>
  <si>
    <t>[Productora beneficiaria]</t>
  </si>
  <si>
    <t>[Coproductora española no beneficiaria]</t>
  </si>
  <si>
    <t>[nombre de coproductora extranjera]</t>
  </si>
  <si>
    <t>2.</t>
  </si>
  <si>
    <t>Documentos ya presentados</t>
  </si>
  <si>
    <t>2.a.1.</t>
  </si>
  <si>
    <t xml:space="preserve">Compromiso de gasto </t>
  </si>
  <si>
    <t>Parte española</t>
  </si>
  <si>
    <t>Total parte española</t>
  </si>
  <si>
    <t>Esta es la cifra relevante para el cálculo de cumplimiento de compromiso de gasto</t>
  </si>
  <si>
    <t>Coproducción internacional</t>
  </si>
  <si>
    <t>Solo a efectos informativos</t>
  </si>
  <si>
    <t>Hoja de valoración de Comisión</t>
  </si>
  <si>
    <t>Límite de intensidad</t>
  </si>
  <si>
    <t xml:space="preserve">No se aplican los límites de intensidad de la ley del cine. </t>
  </si>
  <si>
    <t>Subvención concedida</t>
  </si>
  <si>
    <t>Memoria económica: Coste declarado</t>
  </si>
  <si>
    <t>Coste total declarado en la memoria económica</t>
  </si>
  <si>
    <t>Memoria económica: Coste reconocido</t>
  </si>
  <si>
    <t>4.a.</t>
  </si>
  <si>
    <t>Coste de realización</t>
  </si>
  <si>
    <t>4.a.1.</t>
  </si>
  <si>
    <t>Incidencias</t>
  </si>
  <si>
    <t>De acuerdo con el informe técnico, estos gastos son descontados del coste reconocido. Las incidencias se detallan en informe externo</t>
  </si>
  <si>
    <t>4.a.2.</t>
  </si>
  <si>
    <t>Participación beneficiaria</t>
  </si>
  <si>
    <t>Participación enb</t>
  </si>
  <si>
    <t>4.b.</t>
  </si>
  <si>
    <t>Cálculo de límites porcentuales</t>
  </si>
  <si>
    <t>4.b.1.</t>
  </si>
  <si>
    <t>Gastos generales</t>
  </si>
  <si>
    <t>Declarados</t>
  </si>
  <si>
    <t>4.b.2.</t>
  </si>
  <si>
    <t>Gastos financieros</t>
  </si>
  <si>
    <t>4.b.3.</t>
  </si>
  <si>
    <t>Operaciones vinculadas</t>
  </si>
  <si>
    <t>[Persona vinculada 1]</t>
  </si>
  <si>
    <t>[Persona vinculada 2]</t>
  </si>
  <si>
    <t>[Persona vinculada 3]</t>
  </si>
  <si>
    <t>[Persona vinculada 4]</t>
  </si>
  <si>
    <t>4.b.4.</t>
  </si>
  <si>
    <t>Ajuste</t>
  </si>
  <si>
    <t>Total gastos sometidos a límites porcentuales</t>
  </si>
  <si>
    <t>Total</t>
  </si>
  <si>
    <t>4.b.5.</t>
  </si>
  <si>
    <t>Otros gastos no incluidos en coste de realización</t>
  </si>
  <si>
    <t>b.17.2.</t>
  </si>
  <si>
    <t>Gastos de publicidad</t>
  </si>
  <si>
    <t xml:space="preserve">Gastos de copias, doblaje y subtitulado </t>
  </si>
  <si>
    <t>Gastos de auditoría</t>
  </si>
  <si>
    <t>4.b.6.</t>
  </si>
  <si>
    <t>Total coste reconocido de otros gastos no incluidos en coste de realización</t>
  </si>
  <si>
    <t>Total coste reconocido de todos los gastos no incluidos en el coste de realización</t>
  </si>
  <si>
    <t>Resultado de coste reconocido</t>
  </si>
  <si>
    <t>4.c.</t>
  </si>
  <si>
    <t>Coste reconocido total (parte española de la producción)</t>
  </si>
  <si>
    <t>Sobre esta cantidad se calcula el límite de intensidad. (Base 10)</t>
  </si>
  <si>
    <t>Supuestos de reintegro</t>
  </si>
  <si>
    <t>5.a.</t>
  </si>
  <si>
    <t>La subvención no puede superar el coste de la actividad</t>
  </si>
  <si>
    <t>b.10.c)</t>
  </si>
  <si>
    <t>Se respeta el límite: el coste reconocido de la actividad subvencionada (de la entidad beneficiaria) es superior a la subvención</t>
  </si>
  <si>
    <t>La subvención no podrá superar el coste de la actividad subvencionada. Base 7.2.2) Excluidas las obras financiadas exclusivamente por Administraciones Públicas.</t>
  </si>
  <si>
    <t>Si la respuesta es "No", cantidad en que la subvención supera el coste de las beneficarias (supuesto de reintegro parcial)</t>
  </si>
  <si>
    <t>5.b.</t>
  </si>
  <si>
    <t>Incumplimiento por coste reconocido (coproductoras españolas)</t>
  </si>
  <si>
    <t>Diferencia respecto de compromiso de gasto</t>
  </si>
  <si>
    <t xml:space="preserve">Coste reconocido en relación al compromiso de gasto </t>
  </si>
  <si>
    <t>Subvención concedida una vez aplicado porcentaje de cumplimiento</t>
  </si>
  <si>
    <t>Desviación</t>
  </si>
  <si>
    <t>¿Se produce supuesto de reintegro parcial?</t>
  </si>
  <si>
    <t>Entre 25 y 50%: Base 21.1. Menos de 50%: reintegro.</t>
  </si>
  <si>
    <t>¿Se produce supuesto de reintegro total?</t>
  </si>
  <si>
    <t>Base 21.1: Solo si el coste reconocido es menos del 50% del compromiso de gasto</t>
  </si>
  <si>
    <t>5.c.</t>
  </si>
  <si>
    <t>Límite de intensidad (coproductoras españolas)</t>
  </si>
  <si>
    <t>b.9.1.</t>
  </si>
  <si>
    <t>Contenido de la memoria de financiación</t>
  </si>
  <si>
    <t>Cálculo de límite de intensidad (99%)</t>
  </si>
  <si>
    <t>Memoria de financiación: declaración de otras aportaciones públicas</t>
  </si>
  <si>
    <t>Aportación pública 1</t>
  </si>
  <si>
    <t>Nombre de la aportación</t>
  </si>
  <si>
    <t>Aportación pública 2</t>
  </si>
  <si>
    <t>Aportación pública 3</t>
  </si>
  <si>
    <t>Aportación pública 4</t>
  </si>
  <si>
    <t>Suma de aportaciones públicas + subvención concedida</t>
  </si>
  <si>
    <t>Porcentaje de aportaciones públicas + subvención concedida respecto de coste reconocido</t>
  </si>
  <si>
    <t>¿Se respeta el límite de intensidad?</t>
  </si>
  <si>
    <t>Cantidad por la que se supera el límite de intensidad (supuesto de reintegro parcial)</t>
  </si>
  <si>
    <t>5.d.</t>
  </si>
  <si>
    <r>
      <rPr>
        <rFont val="Times New Roman"/>
        <b/>
        <color theme="1"/>
      </rPr>
      <t>En su caso,</t>
    </r>
    <r>
      <rPr>
        <rFont val="Times New Roman"/>
        <b/>
        <color theme="1"/>
      </rPr>
      <t xml:space="preserve"> tres presupuestos</t>
    </r>
    <r>
      <rPr>
        <rFont val="Times New Roman"/>
        <b/>
        <color theme="1"/>
      </rPr>
      <t xml:space="preserve"> (art. 25. 2.f Reglamento de Subvenciones)</t>
    </r>
  </si>
  <si>
    <t>Se constatan pagos a proveedores iguales o superiores a 15.000,00 €</t>
  </si>
  <si>
    <t>Otros supuestos</t>
  </si>
  <si>
    <t>Se hacen constar otros supuestos</t>
  </si>
  <si>
    <t>¿Se propone reintegro de la subvención?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</si>
</sst>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"/>
    <numFmt numFmtId="165" formatCode="#,###.00;[RED]\-#,###.00"/>
  </numFmts>
  <fonts count="33">
    <font>
      <sz val="10.0"/>
      <color rgb="FF000000"/>
      <name val="Arial"/>
      <scheme val="minor"/>
    </font>
    <font>
      <sz val="10.0"/>
      <color theme="1"/>
      <name val="Times New Roman"/>
    </font>
    <font>
      <b/>
      <sz val="10.0"/>
      <color theme="1"/>
      <name val="Times New Roman"/>
    </font>
    <font>
      <b/>
      <sz val="10.0"/>
      <color rgb="FF0000FF"/>
      <name val="Times New Roman"/>
    </font>
    <font>
      <color theme="1"/>
      <name val="Arial"/>
    </font>
    <font>
      <b/>
      <color rgb="FF0000FF"/>
      <name val="Times New Roman"/>
    </font>
    <font>
      <sz val="10.0"/>
      <color rgb="FF0000FF"/>
      <name val="Times New Roman"/>
    </font>
    <font>
      <b/>
      <sz val="10.0"/>
      <color rgb="FF000000"/>
      <name val="Times New Roman"/>
    </font>
    <font>
      <color theme="1"/>
      <name val="Times New Roman"/>
    </font>
    <font>
      <color theme="1"/>
      <name val="Arial"/>
      <scheme val="minor"/>
    </font>
    <font>
      <b/>
      <color rgb="FFFFFFFF"/>
      <name val="Helvetica Neue"/>
    </font>
    <font/>
    <font>
      <sz val="10.0"/>
      <color theme="1"/>
      <name val="Arial"/>
      <scheme val="minor"/>
    </font>
    <font>
      <b/>
      <sz val="12.0"/>
      <color rgb="FFFFFFFF"/>
      <name val="Helvetica Neue"/>
    </font>
    <font>
      <color rgb="FFFFFFFF"/>
      <name val="Helvetica Neue"/>
    </font>
    <font>
      <b/>
      <sz val="9.0"/>
      <color rgb="FFFFFFFF"/>
      <name val="Helvetica Neue"/>
    </font>
    <font>
      <b/>
      <color theme="1"/>
      <name val="Helvetica Neue"/>
    </font>
    <font>
      <color rgb="FF434343"/>
      <name val="Helvetica Neue"/>
    </font>
    <font>
      <sz val="9.0"/>
      <color theme="1"/>
      <name val="Google Sans Mono"/>
    </font>
    <font>
      <color theme="1"/>
      <name val="Helvetica Neue"/>
    </font>
    <font>
      <b/>
      <sz val="12.0"/>
      <color rgb="FF0000FF"/>
      <name val="Helvetica Neue"/>
    </font>
    <font>
      <b/>
      <sz val="12.0"/>
      <color theme="1"/>
      <name val="Helvetica Neue"/>
    </font>
    <font>
      <b/>
      <sz val="11.0"/>
      <color theme="1"/>
      <name val="Helvetica Neue"/>
    </font>
    <font>
      <color rgb="FFF3F3F3"/>
      <name val="Helvetica Neue"/>
    </font>
    <font>
      <b/>
      <color rgb="FFF3F3F3"/>
      <name val="Helvetica Neue"/>
    </font>
    <font>
      <color rgb="FF0000FF"/>
      <name val="Helvetica Neue"/>
    </font>
    <font>
      <sz val="9.0"/>
      <color rgb="FFFFFFFF"/>
      <name val="Helvetica Neue"/>
    </font>
    <font>
      <sz val="9.0"/>
      <color rgb="FF0000FF"/>
      <name val="Helvetica Neue"/>
    </font>
    <font>
      <sz val="10.0"/>
      <color theme="1"/>
      <name val="Calibri"/>
    </font>
    <font>
      <sz val="10.0"/>
      <color theme="1"/>
      <name val="Arial"/>
    </font>
    <font>
      <sz val="9.0"/>
      <color rgb="FF434343"/>
      <name val="Helvetica Neue"/>
    </font>
    <font>
      <b/>
      <color theme="1"/>
      <name val="Times New Roman"/>
    </font>
    <font>
      <color rgb="FF0000FF"/>
      <name val="Times New Roman"/>
    </font>
  </fonts>
  <fills count="17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D0E0E3"/>
        <bgColor rgb="FFD0E0E3"/>
      </patternFill>
    </fill>
    <fill>
      <patternFill patternType="solid">
        <fgColor rgb="FF666666"/>
        <bgColor rgb="FF666666"/>
      </patternFill>
    </fill>
    <fill>
      <patternFill patternType="solid">
        <fgColor rgb="FFB6D7A8"/>
        <bgColor rgb="FFB6D7A8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EEEEEE"/>
        <bgColor rgb="FFEEEEEE"/>
      </patternFill>
    </fill>
    <fill>
      <patternFill patternType="solid">
        <fgColor rgb="FFFFFFCC"/>
        <bgColor rgb="FFFFFFCC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</fills>
  <borders count="23">
    <border/>
    <border>
      <left style="dotted">
        <color rgb="FFFFFFFF"/>
      </left>
      <top style="dotted">
        <color rgb="FFFFFFFF"/>
      </top>
      <bottom style="dotted">
        <color rgb="FFFFFFFF"/>
      </bottom>
    </border>
    <border>
      <top style="dotted">
        <color rgb="FFFFFFFF"/>
      </top>
      <bottom style="dotted">
        <color rgb="FFFFFFFF"/>
      </bottom>
    </border>
    <border>
      <right style="dotted">
        <color rgb="FFFFFFFF"/>
      </right>
      <top style="dotted">
        <color rgb="FFFFFFFF"/>
      </top>
      <bottom style="dotted">
        <color rgb="FFFFFFFF"/>
      </bottom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</border>
    <border>
      <left style="dotted">
        <color rgb="FFFFFFFF"/>
      </left>
      <right style="dotted">
        <color rgb="FFFFFFFF"/>
      </right>
      <top style="dotted">
        <color rgb="FFFFFFFF"/>
      </top>
    </border>
    <border>
      <left style="dotted">
        <color rgb="FFFFFFFF"/>
      </left>
      <right style="dotted">
        <color rgb="FFFFFFFF"/>
      </right>
    </border>
    <border>
      <right style="dotted">
        <color rgb="FFFFFFFF"/>
      </right>
      <bottom style="dotted">
        <color rgb="FFFFFFFF"/>
      </bottom>
    </border>
    <border>
      <left style="dotted">
        <color rgb="FFFFFFFF"/>
      </left>
      <right style="dotted">
        <color rgb="FFFFFFFF"/>
      </right>
      <bottom style="dotted">
        <color rgb="FFFFFFFF"/>
      </bottom>
    </border>
    <border>
      <right style="dotted">
        <color rgb="FFFFFFFF"/>
      </right>
    </border>
    <border>
      <right style="dotted">
        <color rgb="FFFFFFFF"/>
      </righ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FFFFFF"/>
      </left>
      <right style="dotted">
        <color rgb="FFFFFFFF"/>
      </right>
      <top style="dotted">
        <color rgb="FF666666"/>
      </top>
      <bottom style="dotted">
        <color rgb="FFFFFFFF"/>
      </bottom>
    </border>
    <border>
      <right style="dotted">
        <color rgb="FFFFFFFF"/>
      </right>
      <top style="dotted">
        <color rgb="FF666666"/>
      </top>
      <bottom style="dotted">
        <color rgb="FFFFFFFF"/>
      </bottom>
    </border>
    <border>
      <left style="dotted">
        <color rgb="FFFFFFFF"/>
      </left>
      <top style="dotted">
        <color rgb="FF666666"/>
      </top>
      <bottom style="dotted">
        <color rgb="FFFFFFFF"/>
      </bottom>
    </border>
    <border>
      <left style="dotted">
        <color rgb="FFFFFFFF"/>
      </left>
      <top style="dotted">
        <color rgb="FFFFFFFF"/>
      </top>
    </border>
    <border>
      <right style="dotted">
        <color rgb="FFFFFFFF"/>
      </right>
      <top style="dotted">
        <color rgb="FFFFFFFF"/>
      </top>
    </border>
    <border>
      <top style="dotted">
        <color rgb="FF666666"/>
      </top>
      <bottom style="dotted">
        <color rgb="FFFFFFFF"/>
      </bottom>
    </border>
    <border>
      <left style="medium">
        <color rgb="FF000000"/>
      </left>
    </border>
    <border>
      <right style="medium">
        <color rgb="FF000000"/>
      </right>
    </border>
    <border>
      <right style="dotted">
        <color rgb="FFFFFFFF"/>
      </right>
      <bottom style="dotted">
        <color rgb="FF666666"/>
      </bottom>
    </border>
    <border>
      <left style="dotted">
        <color rgb="FFFFFFFF"/>
      </left>
      <right style="dotted">
        <color rgb="FFFFFFFF"/>
      </right>
      <bottom style="dotted">
        <color rgb="FF666666"/>
      </bottom>
    </border>
  </borders>
  <cellStyleXfs count="1">
    <xf borderId="0" fillId="0" fontId="0" numFmtId="0" applyAlignment="1" applyFont="1"/>
  </cellStyleXfs>
  <cellXfs count="27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shrinkToFit="0" vertical="top" wrapText="1"/>
    </xf>
    <xf borderId="0" fillId="2" fontId="2" numFmtId="0" xfId="0" applyAlignment="1" applyFont="1">
      <alignment horizontal="center" shrinkToFit="0" vertical="top" wrapText="1"/>
    </xf>
    <xf borderId="0" fillId="2" fontId="2" numFmtId="0" xfId="0" applyAlignment="1" applyFont="1">
      <alignment horizontal="center" readingOrder="0" shrinkToFit="0" vertical="top" wrapText="1"/>
    </xf>
    <xf borderId="0" fillId="3" fontId="1" numFmtId="0" xfId="0" applyAlignment="1" applyFill="1" applyFont="1">
      <alignment horizontal="right" shrinkToFit="0" vertical="top" wrapText="1"/>
    </xf>
    <xf borderId="0" fillId="3" fontId="3" numFmtId="0" xfId="0" applyAlignment="1" applyFont="1">
      <alignment readingOrder="0" shrinkToFit="0" vertical="top" wrapText="1"/>
    </xf>
    <xf borderId="0" fillId="3" fontId="2" numFmtId="0" xfId="0" applyAlignment="1" applyFont="1">
      <alignment shrinkToFit="0" vertical="top" wrapText="1"/>
    </xf>
    <xf borderId="0" fillId="0" fontId="4" numFmtId="0" xfId="0" applyAlignment="1" applyFont="1">
      <alignment vertical="top"/>
    </xf>
    <xf borderId="0" fillId="0" fontId="5" numFmtId="0" xfId="0" applyAlignment="1" applyFont="1">
      <alignment shrinkToFit="0" vertical="top" wrapText="1"/>
    </xf>
    <xf borderId="0" fillId="3" fontId="2" numFmtId="0" xfId="0" applyAlignment="1" applyFont="1">
      <alignment horizontal="right" shrinkToFit="0" vertical="top" wrapText="1"/>
    </xf>
    <xf borderId="0" fillId="3" fontId="1" numFmtId="0" xfId="0" applyAlignment="1" applyFont="1">
      <alignment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2" numFmtId="0" xfId="0" applyAlignment="1" applyFont="1">
      <alignment shrinkToFit="0" vertical="top" wrapText="1"/>
    </xf>
    <xf borderId="0" fillId="0" fontId="6" numFmtId="0" xfId="0" applyAlignment="1" applyFont="1">
      <alignment shrinkToFit="0" vertical="top" wrapText="1"/>
    </xf>
    <xf borderId="0" fillId="0" fontId="1" numFmtId="0" xfId="0" applyAlignment="1" applyFont="1">
      <alignment shrinkToFit="0" vertical="top" wrapText="1"/>
    </xf>
    <xf borderId="0" fillId="3" fontId="2" numFmtId="0" xfId="0" applyAlignment="1" applyFont="1">
      <alignment horizontal="right" readingOrder="0" shrinkToFit="0" vertical="top" wrapText="1"/>
    </xf>
    <xf borderId="0" fillId="3" fontId="3" numFmtId="0" xfId="0" applyAlignment="1" applyFont="1">
      <alignment shrinkToFit="0" vertical="top" wrapText="1"/>
    </xf>
    <xf borderId="0" fillId="0" fontId="2" numFmtId="0" xfId="0" applyAlignment="1" applyFont="1">
      <alignment horizontal="right" readingOrder="0" shrinkToFit="0" vertical="top" wrapText="1"/>
    </xf>
    <xf borderId="0" fillId="0" fontId="6" numFmtId="0" xfId="0" applyAlignment="1" applyFont="1">
      <alignment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1" numFmtId="0" xfId="0" applyAlignment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3" numFmtId="46" xfId="0" applyAlignment="1" applyFont="1" applyNumberFormat="1">
      <alignment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1" numFmtId="0" xfId="0" applyAlignment="1" applyFont="1">
      <alignment horizontal="right" readingOrder="0" shrinkToFit="0" vertical="top" wrapText="1"/>
    </xf>
    <xf borderId="0" fillId="4" fontId="1" numFmtId="0" xfId="0" applyAlignment="1" applyFill="1" applyFont="1">
      <alignment readingOrder="0" shrinkToFit="0" vertical="top" wrapText="1"/>
    </xf>
    <xf borderId="0" fillId="0" fontId="6" numFmtId="2" xfId="0" applyAlignment="1" applyFont="1" applyNumberFormat="1">
      <alignment horizontal="right" readingOrder="0" shrinkToFit="0" vertical="top" wrapText="1"/>
    </xf>
    <xf borderId="0" fillId="0" fontId="6" numFmtId="2" xfId="0" applyAlignment="1" applyFont="1" applyNumberFormat="1">
      <alignment horizontal="right" shrinkToFit="0" vertical="top" wrapText="1"/>
    </xf>
    <xf borderId="0" fillId="3" fontId="2" numFmtId="4" xfId="0" applyAlignment="1" applyFont="1" applyNumberFormat="1">
      <alignment horizontal="right" readingOrder="0" shrinkToFit="0" vertical="top" wrapText="1"/>
    </xf>
    <xf borderId="0" fillId="3" fontId="2" numFmtId="0" xfId="0" applyAlignment="1" applyFont="1">
      <alignment readingOrder="0" shrinkToFit="0" vertical="top" wrapText="1"/>
    </xf>
    <xf borderId="0" fillId="2" fontId="2" numFmtId="0" xfId="0" applyAlignment="1" applyFont="1">
      <alignment readingOrder="0" shrinkToFit="0" vertical="top" wrapText="1"/>
    </xf>
    <xf borderId="0" fillId="2" fontId="1" numFmtId="0" xfId="0" applyAlignment="1" applyFont="1">
      <alignment readingOrder="0" shrinkToFit="0" vertical="top" wrapText="1"/>
    </xf>
    <xf borderId="0" fillId="0" fontId="6" numFmtId="0" xfId="0" applyAlignment="1" applyFont="1">
      <alignment readingOrder="0" shrinkToFit="0" vertical="top" wrapText="1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horizontal="right" shrinkToFit="0" vertical="top" wrapText="1"/>
    </xf>
    <xf borderId="0" fillId="0" fontId="1" numFmtId="0" xfId="0" applyAlignment="1" applyFont="1">
      <alignment horizontal="right" shrinkToFit="0" vertical="top" wrapText="1"/>
    </xf>
    <xf borderId="0" fillId="5" fontId="1" numFmtId="0" xfId="0" applyAlignment="1" applyFill="1" applyFont="1">
      <alignment shrinkToFit="0" vertical="top" wrapText="1"/>
    </xf>
    <xf borderId="0" fillId="5" fontId="1" numFmtId="0" xfId="0" applyAlignment="1" applyFont="1">
      <alignment readingOrder="0" shrinkToFit="0" vertical="top" wrapText="1"/>
    </xf>
    <xf borderId="0" fillId="0" fontId="6" numFmtId="4" xfId="0" applyAlignment="1" applyFont="1" applyNumberFormat="1">
      <alignment horizontal="right" readingOrder="0" shrinkToFit="0" vertical="top" wrapText="1"/>
    </xf>
    <xf borderId="0" fillId="3" fontId="1" numFmtId="0" xfId="0" applyAlignment="1" applyFont="1">
      <alignment shrinkToFit="0" vertical="top" wrapText="1"/>
    </xf>
    <xf borderId="0" fillId="0" fontId="8" numFmtId="0" xfId="0" applyAlignment="1" applyFont="1">
      <alignment horizontal="right" readingOrder="0" shrinkToFit="0" vertical="top" wrapText="1"/>
    </xf>
    <xf borderId="0" fillId="0" fontId="8" numFmtId="0" xfId="0" applyAlignment="1" applyFont="1">
      <alignment readingOrder="0" shrinkToFit="0" vertical="top" wrapText="1"/>
    </xf>
    <xf borderId="0" fillId="3" fontId="1" numFmtId="4" xfId="0" applyAlignment="1" applyFont="1" applyNumberFormat="1">
      <alignment shrinkToFit="0" vertical="top" wrapText="1"/>
    </xf>
    <xf borderId="0" fillId="0" fontId="3" numFmtId="4" xfId="0" applyAlignment="1" applyFont="1" applyNumberFormat="1">
      <alignment readingOrder="0" shrinkToFit="0" vertical="top" wrapText="1"/>
    </xf>
    <xf borderId="0" fillId="0" fontId="6" numFmtId="4" xfId="0" applyAlignment="1" applyFont="1" applyNumberFormat="1">
      <alignment shrinkToFit="0" vertical="top" wrapText="1"/>
    </xf>
    <xf borderId="0" fillId="4" fontId="2" numFmtId="0" xfId="0" applyAlignment="1" applyFont="1">
      <alignment readingOrder="0" shrinkToFit="0" vertical="top" wrapText="1"/>
    </xf>
    <xf borderId="0" fillId="0" fontId="3" numFmtId="2" xfId="0" applyAlignment="1" applyFont="1" applyNumberFormat="1">
      <alignment horizontal="right" shrinkToFit="0" vertical="top" wrapText="1"/>
    </xf>
    <xf borderId="0" fillId="0" fontId="9" numFmtId="0" xfId="0" applyAlignment="1" applyFont="1">
      <alignment shrinkToFit="0" wrapText="1"/>
    </xf>
    <xf borderId="0" fillId="4" fontId="1" numFmtId="2" xfId="0" applyAlignment="1" applyFont="1" applyNumberFormat="1">
      <alignment horizontal="right" readingOrder="0" shrinkToFit="0" vertical="top" wrapText="1"/>
    </xf>
    <xf borderId="0" fillId="4" fontId="2" numFmtId="2" xfId="0" applyAlignment="1" applyFont="1" applyNumberFormat="1">
      <alignment horizontal="right" readingOrder="0" shrinkToFit="0" vertical="top" wrapText="1"/>
    </xf>
    <xf borderId="0" fillId="0" fontId="2" numFmtId="2" xfId="0" applyAlignment="1" applyFont="1" applyNumberFormat="1">
      <alignment horizontal="right" readingOrder="0" shrinkToFit="0" vertical="top" wrapText="1"/>
    </xf>
    <xf borderId="0" fillId="4" fontId="2" numFmtId="2" xfId="0" applyAlignment="1" applyFont="1" applyNumberFormat="1">
      <alignment horizontal="right" shrinkToFit="0" vertical="top" wrapText="1"/>
    </xf>
    <xf borderId="0" fillId="0" fontId="1" numFmtId="4" xfId="0" applyAlignment="1" applyFont="1" applyNumberFormat="1">
      <alignment readingOrder="0" shrinkToFit="0" vertical="top" wrapText="1"/>
    </xf>
    <xf borderId="0" fillId="6" fontId="2" numFmtId="0" xfId="0" applyAlignment="1" applyFill="1" applyFont="1">
      <alignment readingOrder="0" shrinkToFit="0" vertical="top" wrapText="1"/>
    </xf>
    <xf borderId="0" fillId="0" fontId="9" numFmtId="4" xfId="0" applyFont="1" applyNumberFormat="1"/>
    <xf borderId="0" fillId="6" fontId="2" numFmtId="0" xfId="0" applyAlignment="1" applyFont="1">
      <alignment shrinkToFit="0" vertical="top" wrapText="1"/>
    </xf>
    <xf borderId="0" fillId="0" fontId="3" numFmtId="4" xfId="0" applyAlignment="1" applyFont="1" applyNumberFormat="1">
      <alignment shrinkToFit="0" vertical="top" wrapText="1"/>
    </xf>
    <xf borderId="1" fillId="7" fontId="10" numFmtId="0" xfId="0" applyAlignment="1" applyBorder="1" applyFill="1" applyFont="1">
      <alignment horizontal="center" shrinkToFit="0" wrapText="1"/>
    </xf>
    <xf borderId="2" fillId="0" fontId="11" numFmtId="0" xfId="0" applyBorder="1" applyFont="1"/>
    <xf borderId="3" fillId="0" fontId="11" numFmtId="0" xfId="0" applyBorder="1" applyFont="1"/>
    <xf borderId="4" fillId="7" fontId="10" numFmtId="4" xfId="0" applyAlignment="1" applyBorder="1" applyFont="1" applyNumberFormat="1">
      <alignment horizontal="right" shrinkToFit="0" wrapText="1"/>
    </xf>
    <xf borderId="0" fillId="0" fontId="12" numFmtId="0" xfId="0" applyFont="1"/>
    <xf borderId="4" fillId="7" fontId="13" numFmtId="0" xfId="0" applyAlignment="1" applyBorder="1" applyFont="1">
      <alignment horizontal="center" shrinkToFit="0" wrapText="1"/>
    </xf>
    <xf borderId="1" fillId="7" fontId="10" numFmtId="0" xfId="0" applyAlignment="1" applyBorder="1" applyFont="1">
      <alignment shrinkToFit="0" vertical="bottom" wrapText="1"/>
    </xf>
    <xf borderId="1" fillId="8" fontId="14" numFmtId="0" xfId="0" applyAlignment="1" applyBorder="1" applyFill="1" applyFont="1">
      <alignment shrinkToFit="0" vertical="bottom" wrapText="1"/>
    </xf>
    <xf borderId="4" fillId="7" fontId="10" numFmtId="4" xfId="0" applyAlignment="1" applyBorder="1" applyFont="1" applyNumberFormat="1">
      <alignment horizontal="right" shrinkToFit="0" vertical="bottom" wrapText="1"/>
    </xf>
    <xf borderId="1" fillId="9" fontId="14" numFmtId="0" xfId="0" applyAlignment="1" applyBorder="1" applyFill="1" applyFont="1">
      <alignment shrinkToFit="0" vertical="bottom" wrapText="1"/>
    </xf>
    <xf borderId="4" fillId="7" fontId="10" numFmtId="2" xfId="0" applyAlignment="1" applyBorder="1" applyFont="1" applyNumberFormat="1">
      <alignment horizontal="right" shrinkToFit="0" vertical="bottom" wrapText="1"/>
    </xf>
    <xf borderId="4" fillId="7" fontId="14" numFmtId="164" xfId="0" applyAlignment="1" applyBorder="1" applyFont="1" applyNumberFormat="1">
      <alignment horizontal="center" vertical="bottom"/>
    </xf>
    <xf borderId="1" fillId="7" fontId="10" numFmtId="0" xfId="0" applyAlignment="1" applyBorder="1" applyFont="1">
      <alignment horizontal="center" shrinkToFit="0" vertical="bottom" wrapText="1"/>
    </xf>
    <xf borderId="1" fillId="7" fontId="10" numFmtId="0" xfId="0" applyAlignment="1" applyBorder="1" applyFont="1">
      <alignment horizontal="center" shrinkToFit="0" vertical="bottom" wrapText="1"/>
    </xf>
    <xf borderId="5" fillId="7" fontId="4" numFmtId="0" xfId="0" applyAlignment="1" applyBorder="1" applyFont="1">
      <alignment vertical="bottom"/>
    </xf>
    <xf borderId="5" fillId="7" fontId="15" numFmtId="0" xfId="0" applyAlignment="1" applyBorder="1" applyFont="1">
      <alignment horizontal="center" shrinkToFit="0" vertical="bottom" wrapText="1"/>
    </xf>
    <xf borderId="5" fillId="7" fontId="15" numFmtId="4" xfId="0" applyAlignment="1" applyBorder="1" applyFont="1" applyNumberFormat="1">
      <alignment horizontal="center" shrinkToFit="0" vertical="bottom" wrapText="1"/>
    </xf>
    <xf borderId="5" fillId="7" fontId="15" numFmtId="1" xfId="0" applyAlignment="1" applyBorder="1" applyFont="1" applyNumberFormat="1">
      <alignment horizontal="center" shrinkToFit="0" vertical="bottom" wrapText="1"/>
    </xf>
    <xf borderId="5" fillId="7" fontId="15" numFmtId="2" xfId="0" applyAlignment="1" applyBorder="1" applyFont="1" applyNumberFormat="1">
      <alignment horizontal="center" shrinkToFit="0" vertical="bottom" wrapText="1"/>
    </xf>
    <xf borderId="6" fillId="0" fontId="11" numFmtId="0" xfId="0" applyBorder="1" applyFont="1"/>
    <xf borderId="4" fillId="8" fontId="16" numFmtId="0" xfId="0" applyAlignment="1" applyBorder="1" applyFont="1">
      <alignment shrinkToFit="0" vertical="bottom" wrapText="1"/>
    </xf>
    <xf borderId="4" fillId="8" fontId="16" numFmtId="0" xfId="0" applyAlignment="1" applyBorder="1" applyFont="1">
      <alignment horizontal="right" shrinkToFit="0" vertical="bottom" wrapText="1"/>
    </xf>
    <xf borderId="4" fillId="8" fontId="16" numFmtId="0" xfId="0" applyAlignment="1" applyBorder="1" applyFont="1">
      <alignment horizontal="right" shrinkToFit="0" vertical="bottom" wrapText="1"/>
    </xf>
    <xf borderId="3" fillId="8" fontId="16" numFmtId="0" xfId="0" applyAlignment="1" applyBorder="1" applyFont="1">
      <alignment horizontal="right" shrinkToFit="0" vertical="bottom" wrapText="1"/>
    </xf>
    <xf borderId="3" fillId="8" fontId="16" numFmtId="4" xfId="0" applyAlignment="1" applyBorder="1" applyFont="1" applyNumberFormat="1">
      <alignment horizontal="right" shrinkToFit="0" vertical="bottom" wrapText="1"/>
    </xf>
    <xf borderId="3" fillId="9" fontId="16" numFmtId="1" xfId="0" applyAlignment="1" applyBorder="1" applyFont="1" applyNumberFormat="1">
      <alignment horizontal="right" shrinkToFit="0" vertical="bottom" wrapText="1"/>
    </xf>
    <xf borderId="3" fillId="9" fontId="16" numFmtId="2" xfId="0" applyAlignment="1" applyBorder="1" applyFont="1" applyNumberFormat="1">
      <alignment horizontal="right" shrinkToFit="0" vertical="bottom" wrapText="1"/>
    </xf>
    <xf borderId="4" fillId="0" fontId="17" numFmtId="0" xfId="0" applyAlignment="1" applyBorder="1" applyFont="1">
      <alignment shrinkToFit="0" vertical="bottom" wrapText="1"/>
    </xf>
    <xf borderId="4" fillId="0" fontId="4" numFmtId="0" xfId="0" applyAlignment="1" applyBorder="1" applyFont="1">
      <alignment vertical="bottom"/>
    </xf>
    <xf borderId="6" fillId="10" fontId="18" numFmtId="0" xfId="0" applyAlignment="1" applyBorder="1" applyFill="1" applyFont="1">
      <alignment horizontal="right" shrinkToFit="0" vertical="bottom" wrapText="1"/>
    </xf>
    <xf borderId="7" fillId="0" fontId="19" numFmtId="0" xfId="0" applyAlignment="1" applyBorder="1" applyFont="1">
      <alignment horizontal="right" shrinkToFit="0" vertical="bottom" wrapText="1"/>
    </xf>
    <xf borderId="7" fillId="0" fontId="4" numFmtId="2" xfId="0" applyAlignment="1" applyBorder="1" applyFont="1" applyNumberFormat="1">
      <alignment vertical="bottom"/>
    </xf>
    <xf borderId="7" fillId="11" fontId="4" numFmtId="0" xfId="0" applyAlignment="1" applyBorder="1" applyFill="1" applyFont="1">
      <alignment vertical="bottom"/>
    </xf>
    <xf borderId="4" fillId="0" fontId="4" numFmtId="0" xfId="0" applyAlignment="1" applyBorder="1" applyFont="1">
      <alignment vertical="bottom"/>
    </xf>
    <xf borderId="7" fillId="0" fontId="19" numFmtId="0" xfId="0" applyAlignment="1" applyBorder="1" applyFont="1">
      <alignment horizontal="right" shrinkToFit="0" vertical="bottom" wrapText="1"/>
    </xf>
    <xf borderId="8" fillId="10" fontId="18" numFmtId="0" xfId="0" applyAlignment="1" applyBorder="1" applyFont="1">
      <alignment horizontal="right" shrinkToFit="0" vertical="bottom" wrapText="1"/>
    </xf>
    <xf borderId="7" fillId="0" fontId="19" numFmtId="1" xfId="0" applyAlignment="1" applyBorder="1" applyFont="1" applyNumberFormat="1">
      <alignment horizontal="right" shrinkToFit="0" vertical="bottom" wrapText="1"/>
    </xf>
    <xf borderId="7" fillId="11" fontId="4" numFmtId="2" xfId="0" applyAlignment="1" applyBorder="1" applyFont="1" applyNumberFormat="1">
      <alignment vertical="bottom"/>
    </xf>
    <xf borderId="9" fillId="0" fontId="4" numFmtId="2" xfId="0" applyAlignment="1" applyBorder="1" applyFont="1" applyNumberFormat="1">
      <alignment vertical="bottom"/>
    </xf>
    <xf borderId="9" fillId="0" fontId="19" numFmtId="0" xfId="0" applyAlignment="1" applyBorder="1" applyFont="1">
      <alignment horizontal="right" shrinkToFit="0" vertical="bottom" wrapText="1"/>
    </xf>
    <xf borderId="9" fillId="11" fontId="4" numFmtId="0" xfId="0" applyAlignment="1" applyBorder="1" applyFont="1">
      <alignment vertical="bottom"/>
    </xf>
    <xf borderId="1" fillId="7" fontId="13" numFmtId="0" xfId="0" applyAlignment="1" applyBorder="1" applyFont="1">
      <alignment shrinkToFit="0" vertical="bottom" wrapText="1"/>
    </xf>
    <xf borderId="10" fillId="0" fontId="20" numFmtId="4" xfId="0" applyAlignment="1" applyBorder="1" applyFont="1" applyNumberFormat="1">
      <alignment shrinkToFit="0" vertical="bottom" wrapText="1"/>
    </xf>
    <xf borderId="11" fillId="12" fontId="21" numFmtId="4" xfId="0" applyAlignment="1" applyBorder="1" applyFill="1" applyFont="1" applyNumberFormat="1">
      <alignment shrinkToFit="0" vertical="bottom" wrapText="1"/>
    </xf>
    <xf borderId="11" fillId="0" fontId="11" numFmtId="0" xfId="0" applyBorder="1" applyFont="1"/>
    <xf borderId="12" fillId="0" fontId="11" numFmtId="0" xfId="0" applyBorder="1" applyFont="1"/>
    <xf borderId="7" fillId="8" fontId="16" numFmtId="4" xfId="0" applyAlignment="1" applyBorder="1" applyFont="1" applyNumberFormat="1">
      <alignment horizontal="right" shrinkToFit="0" vertical="bottom" wrapText="1"/>
    </xf>
    <xf borderId="3" fillId="9" fontId="16" numFmtId="1" xfId="0" applyAlignment="1" applyBorder="1" applyFont="1" applyNumberFormat="1">
      <alignment horizontal="right" shrinkToFit="0" wrapText="1"/>
    </xf>
    <xf borderId="7" fillId="9" fontId="16" numFmtId="2" xfId="0" applyAlignment="1" applyBorder="1" applyFont="1" applyNumberFormat="1">
      <alignment horizontal="right" shrinkToFit="0" vertical="bottom" wrapText="1"/>
    </xf>
    <xf borderId="4" fillId="8" fontId="16" numFmtId="0" xfId="0" applyAlignment="1" applyBorder="1" applyFont="1">
      <alignment shrinkToFit="0" vertical="bottom" wrapText="1"/>
    </xf>
    <xf borderId="3" fillId="8" fontId="16" numFmtId="0" xfId="0" applyAlignment="1" applyBorder="1" applyFont="1">
      <alignment horizontal="right" shrinkToFit="0" vertical="bottom" wrapText="1"/>
    </xf>
    <xf borderId="8" fillId="0" fontId="11" numFmtId="0" xfId="0" applyBorder="1" applyFont="1"/>
    <xf borderId="13" fillId="0" fontId="22" numFmtId="0" xfId="0" applyAlignment="1" applyBorder="1" applyFont="1">
      <alignment shrinkToFit="0" vertical="bottom" wrapText="1"/>
    </xf>
    <xf borderId="14" fillId="0" fontId="19" numFmtId="0" xfId="0" applyAlignment="1" applyBorder="1" applyFont="1">
      <alignment horizontal="right" shrinkToFit="0" vertical="bottom" wrapText="1"/>
    </xf>
    <xf borderId="15" fillId="11" fontId="4" numFmtId="165" xfId="0" applyAlignment="1" applyBorder="1" applyFont="1" applyNumberFormat="1">
      <alignment vertical="bottom"/>
    </xf>
    <xf borderId="14" fillId="0" fontId="11" numFmtId="0" xfId="0" applyBorder="1" applyFont="1"/>
    <xf borderId="14" fillId="13" fontId="19" numFmtId="2" xfId="0" applyAlignment="1" applyBorder="1" applyFill="1" applyFont="1" applyNumberFormat="1">
      <alignment horizontal="right" shrinkToFit="0" vertical="bottom" wrapText="1"/>
    </xf>
    <xf borderId="4" fillId="7" fontId="23" numFmtId="164" xfId="0" applyAlignment="1" applyBorder="1" applyFont="1" applyNumberFormat="1">
      <alignment horizontal="center" shrinkToFit="0" vertical="bottom" wrapText="1"/>
    </xf>
    <xf borderId="1" fillId="7" fontId="24" numFmtId="0" xfId="0" applyAlignment="1" applyBorder="1" applyFont="1">
      <alignment horizontal="center" shrinkToFit="0" vertical="bottom" wrapText="1"/>
    </xf>
    <xf borderId="4" fillId="7" fontId="24" numFmtId="0" xfId="0" applyAlignment="1" applyBorder="1" applyFont="1">
      <alignment shrinkToFit="0" vertical="bottom" wrapText="1"/>
    </xf>
    <xf borderId="4" fillId="7" fontId="24" numFmtId="0" xfId="0" applyAlignment="1" applyBorder="1" applyFont="1">
      <alignment horizontal="right" shrinkToFit="0" vertical="bottom" wrapText="1"/>
    </xf>
    <xf borderId="1" fillId="7" fontId="4" numFmtId="0" xfId="0" applyAlignment="1" applyBorder="1" applyFont="1">
      <alignment vertical="bottom"/>
    </xf>
    <xf borderId="4" fillId="7" fontId="10" numFmtId="0" xfId="0" applyAlignment="1" applyBorder="1" applyFont="1">
      <alignment horizontal="center" shrinkToFit="0" vertical="bottom" wrapText="1"/>
    </xf>
    <xf borderId="1" fillId="7" fontId="24" numFmtId="49" xfId="0" applyAlignment="1" applyBorder="1" applyFont="1" applyNumberFormat="1">
      <alignment shrinkToFit="0" vertical="bottom" wrapText="1"/>
    </xf>
    <xf borderId="4" fillId="13" fontId="16" numFmtId="0" xfId="0" applyAlignment="1" applyBorder="1" applyFont="1">
      <alignment horizontal="right" shrinkToFit="0" vertical="bottom" wrapText="1"/>
    </xf>
    <xf borderId="4" fillId="11" fontId="17" numFmtId="0" xfId="0" applyAlignment="1" applyBorder="1" applyFont="1">
      <alignment horizontal="right" shrinkToFit="0" vertical="bottom" wrapText="1"/>
    </xf>
    <xf borderId="4" fillId="11" fontId="4" numFmtId="0" xfId="0" applyAlignment="1" applyBorder="1" applyFont="1">
      <alignment vertical="bottom"/>
    </xf>
    <xf borderId="1" fillId="0" fontId="4" numFmtId="0" xfId="0" applyAlignment="1" applyBorder="1" applyFont="1">
      <alignment vertical="bottom"/>
    </xf>
    <xf borderId="4" fillId="13" fontId="19" numFmtId="0" xfId="0" applyAlignment="1" applyBorder="1" applyFont="1">
      <alignment horizontal="right" shrinkToFit="0" vertical="bottom" wrapText="1"/>
    </xf>
    <xf borderId="1" fillId="7" fontId="24" numFmtId="0" xfId="0" applyAlignment="1" applyBorder="1" applyFont="1">
      <alignment shrinkToFit="0" vertical="bottom" wrapText="1"/>
    </xf>
    <xf borderId="4" fillId="11" fontId="4" numFmtId="0" xfId="0" applyAlignment="1" applyBorder="1" applyFont="1">
      <alignment vertical="bottom"/>
    </xf>
    <xf borderId="5" fillId="11" fontId="17" numFmtId="0" xfId="0" applyAlignment="1" applyBorder="1" applyFont="1">
      <alignment horizontal="right" shrinkToFit="0" vertical="bottom" wrapText="1"/>
    </xf>
    <xf borderId="5" fillId="11" fontId="4" numFmtId="0" xfId="0" applyAlignment="1" applyBorder="1" applyFont="1">
      <alignment vertical="bottom"/>
    </xf>
    <xf borderId="16" fillId="0" fontId="4" numFmtId="0" xfId="0" applyAlignment="1" applyBorder="1" applyFont="1">
      <alignment vertical="bottom"/>
    </xf>
    <xf borderId="17" fillId="0" fontId="11" numFmtId="0" xfId="0" applyBorder="1" applyFont="1"/>
    <xf borderId="4" fillId="7" fontId="24" numFmtId="0" xfId="0" applyAlignment="1" applyBorder="1" applyFont="1">
      <alignment horizontal="right" shrinkToFit="0" vertical="bottom" wrapText="1"/>
    </xf>
    <xf borderId="18" fillId="0" fontId="25" numFmtId="0" xfId="0" applyAlignment="1" applyBorder="1" applyFont="1">
      <alignment shrinkToFit="0" vertical="bottom" wrapText="1"/>
    </xf>
    <xf borderId="18" fillId="0" fontId="11" numFmtId="0" xfId="0" applyBorder="1" applyFont="1"/>
    <xf borderId="1" fillId="7" fontId="14" numFmtId="0" xfId="0" applyAlignment="1" applyBorder="1" applyFont="1">
      <alignment shrinkToFit="0" vertical="bottom" wrapText="1"/>
    </xf>
    <xf borderId="4" fillId="7" fontId="14" numFmtId="164" xfId="0" applyAlignment="1" applyBorder="1" applyFont="1" applyNumberFormat="1">
      <alignment horizontal="center" shrinkToFit="0" vertical="bottom" wrapText="1"/>
    </xf>
    <xf borderId="5" fillId="11" fontId="25" numFmtId="0" xfId="0" applyAlignment="1" applyBorder="1" applyFont="1">
      <alignment shrinkToFit="0" vertical="bottom" wrapText="1"/>
    </xf>
    <xf borderId="4" fillId="7" fontId="26" numFmtId="0" xfId="0" applyAlignment="1" applyBorder="1" applyFont="1">
      <alignment vertical="bottom"/>
    </xf>
    <xf borderId="4" fillId="0" fontId="25" numFmtId="0" xfId="0" applyAlignment="1" applyBorder="1" applyFont="1">
      <alignment vertical="bottom"/>
    </xf>
    <xf borderId="4" fillId="11" fontId="19" numFmtId="0" xfId="0" applyAlignment="1" applyBorder="1" applyFont="1">
      <alignment horizontal="right" shrinkToFit="0" vertical="bottom" wrapText="1"/>
    </xf>
    <xf borderId="1" fillId="0" fontId="27" numFmtId="0" xfId="0" applyAlignment="1" applyBorder="1" applyFont="1">
      <alignment shrinkToFit="0" vertical="bottom" wrapText="1"/>
    </xf>
    <xf borderId="4" fillId="13" fontId="4" numFmtId="0" xfId="0" applyAlignment="1" applyBorder="1" applyFont="1">
      <alignment vertical="bottom"/>
    </xf>
    <xf borderId="4" fillId="7" fontId="26" numFmtId="0" xfId="0" applyAlignment="1" applyBorder="1" applyFont="1">
      <alignment shrinkToFit="0" vertical="bottom" wrapText="1"/>
    </xf>
    <xf borderId="4" fillId="7" fontId="10" numFmtId="0" xfId="0" applyAlignment="1" applyBorder="1" applyFont="1">
      <alignment horizontal="center" vertical="bottom"/>
    </xf>
    <xf borderId="4" fillId="0" fontId="25" numFmtId="0" xfId="0" applyAlignment="1" applyBorder="1" applyFont="1">
      <alignment vertical="bottom"/>
    </xf>
    <xf borderId="4" fillId="11" fontId="19" numFmtId="0" xfId="0" applyAlignment="1" applyBorder="1" applyFont="1">
      <alignment horizontal="right" shrinkToFit="0" vertical="bottom" wrapText="1"/>
    </xf>
    <xf borderId="19" fillId="0" fontId="28" numFmtId="0" xfId="0" applyAlignment="1" applyBorder="1" applyFont="1">
      <alignment vertical="bottom"/>
    </xf>
    <xf borderId="0" fillId="11" fontId="28" numFmtId="0" xfId="0" applyAlignment="1" applyFont="1">
      <alignment vertical="bottom"/>
    </xf>
    <xf borderId="0" fillId="0" fontId="29" numFmtId="0" xfId="0" applyAlignment="1" applyFont="1">
      <alignment readingOrder="0" vertical="bottom"/>
    </xf>
    <xf borderId="0" fillId="13" fontId="28" numFmtId="0" xfId="0" applyAlignment="1" applyFont="1">
      <alignment horizontal="right" shrinkToFit="0" vertical="bottom" wrapText="1"/>
    </xf>
    <xf borderId="0" fillId="14" fontId="28" numFmtId="0" xfId="0" applyAlignment="1" applyFill="1" applyFont="1">
      <alignment horizontal="right" readingOrder="0" shrinkToFit="0" vertical="bottom" wrapText="1"/>
    </xf>
    <xf borderId="0" fillId="0" fontId="28" numFmtId="0" xfId="0" applyAlignment="1" applyFont="1">
      <alignment vertical="bottom"/>
    </xf>
    <xf borderId="0" fillId="0" fontId="28" numFmtId="0" xfId="0" applyAlignment="1" applyFont="1">
      <alignment shrinkToFit="0" vertical="bottom" wrapText="1"/>
    </xf>
    <xf borderId="20" fillId="0" fontId="11" numFmtId="0" xfId="0" applyBorder="1" applyFont="1"/>
    <xf borderId="0" fillId="0" fontId="28" numFmtId="0" xfId="0" applyAlignment="1" applyFont="1">
      <alignment readingOrder="0" shrinkToFit="0" vertical="bottom" wrapText="1"/>
    </xf>
    <xf borderId="4" fillId="7" fontId="15" numFmtId="164" xfId="0" applyAlignment="1" applyBorder="1" applyFont="1" applyNumberFormat="1">
      <alignment horizontal="center" vertical="bottom"/>
    </xf>
    <xf borderId="1" fillId="7" fontId="15" numFmtId="0" xfId="0" applyAlignment="1" applyBorder="1" applyFont="1">
      <alignment horizontal="center" shrinkToFit="0" vertical="bottom" wrapText="1"/>
    </xf>
    <xf borderId="1" fillId="7" fontId="15" numFmtId="0" xfId="0" applyAlignment="1" applyBorder="1" applyFont="1">
      <alignment horizontal="center" shrinkToFit="0" vertical="bottom" wrapText="1"/>
    </xf>
    <xf borderId="4" fillId="7" fontId="15" numFmtId="0" xfId="0" applyAlignment="1" applyBorder="1" applyFont="1">
      <alignment horizontal="center" shrinkToFit="0" vertical="bottom" wrapText="1"/>
    </xf>
    <xf borderId="4" fillId="7" fontId="15" numFmtId="4" xfId="0" applyAlignment="1" applyBorder="1" applyFont="1" applyNumberFormat="1">
      <alignment horizontal="center" shrinkToFit="0" vertical="bottom" wrapText="1"/>
    </xf>
    <xf borderId="4" fillId="7" fontId="15" numFmtId="1" xfId="0" applyAlignment="1" applyBorder="1" applyFont="1" applyNumberFormat="1">
      <alignment horizontal="center" shrinkToFit="0" vertical="bottom" wrapText="1"/>
    </xf>
    <xf borderId="4" fillId="7" fontId="15" numFmtId="2" xfId="0" applyAlignment="1" applyBorder="1" applyFont="1" applyNumberFormat="1">
      <alignment horizontal="center" shrinkToFit="0" vertical="bottom" wrapText="1"/>
    </xf>
    <xf borderId="4" fillId="0" fontId="25" numFmtId="0" xfId="0" applyAlignment="1" applyBorder="1" applyFont="1">
      <alignment shrinkToFit="0" vertical="bottom" wrapText="1"/>
    </xf>
    <xf borderId="7" fillId="0" fontId="25" numFmtId="0" xfId="0" applyAlignment="1" applyBorder="1" applyFont="1">
      <alignment horizontal="right" shrinkToFit="0" vertical="bottom" wrapText="1"/>
    </xf>
    <xf borderId="7" fillId="13" fontId="4" numFmtId="2" xfId="0" applyAlignment="1" applyBorder="1" applyFont="1" applyNumberFormat="1">
      <alignment vertical="bottom"/>
    </xf>
    <xf borderId="7" fillId="13" fontId="4" numFmtId="0" xfId="0" applyAlignment="1" applyBorder="1" applyFont="1">
      <alignment vertical="bottom"/>
    </xf>
    <xf borderId="7" fillId="0" fontId="25" numFmtId="0" xfId="0" applyAlignment="1" applyBorder="1" applyFont="1">
      <alignment horizontal="right" shrinkToFit="0" vertical="bottom" wrapText="1"/>
    </xf>
    <xf borderId="7" fillId="0" fontId="25" numFmtId="1" xfId="0" applyAlignment="1" applyBorder="1" applyFont="1" applyNumberFormat="1">
      <alignment horizontal="right" shrinkToFit="0" vertical="bottom" wrapText="1"/>
    </xf>
    <xf borderId="8" fillId="8" fontId="16" numFmtId="0" xfId="0" applyAlignment="1" applyBorder="1" applyFont="1">
      <alignment horizontal="right" shrinkToFit="0" vertical="bottom" wrapText="1"/>
    </xf>
    <xf borderId="7" fillId="8" fontId="16" numFmtId="0" xfId="0" applyAlignment="1" applyBorder="1" applyFont="1">
      <alignment horizontal="right" shrinkToFit="0" vertical="bottom" wrapText="1"/>
    </xf>
    <xf borderId="7" fillId="9" fontId="16" numFmtId="1" xfId="0" applyAlignment="1" applyBorder="1" applyFont="1" applyNumberFormat="1">
      <alignment horizontal="right" shrinkToFit="0" vertical="bottom" wrapText="1"/>
    </xf>
    <xf borderId="7" fillId="0" fontId="4" numFmtId="0" xfId="0" applyAlignment="1" applyBorder="1" applyFont="1">
      <alignment vertical="bottom"/>
    </xf>
    <xf borderId="21" fillId="0" fontId="25" numFmtId="0" xfId="0" applyAlignment="1" applyBorder="1" applyFont="1">
      <alignment horizontal="right" shrinkToFit="0" vertical="bottom" wrapText="1"/>
    </xf>
    <xf borderId="8" fillId="0" fontId="25" numFmtId="0" xfId="0" applyAlignment="1" applyBorder="1" applyFont="1">
      <alignment horizontal="right" shrinkToFit="0" vertical="bottom" wrapText="1"/>
    </xf>
    <xf borderId="8" fillId="0" fontId="25" numFmtId="0" xfId="0" applyAlignment="1" applyBorder="1" applyFont="1">
      <alignment horizontal="right" shrinkToFit="0" vertical="bottom" wrapText="1"/>
    </xf>
    <xf borderId="8" fillId="0" fontId="25" numFmtId="1" xfId="0" applyAlignment="1" applyBorder="1" applyFont="1" applyNumberFormat="1">
      <alignment horizontal="right" shrinkToFit="0" vertical="bottom" wrapText="1"/>
    </xf>
    <xf borderId="21" fillId="13" fontId="4" numFmtId="2" xfId="0" applyAlignment="1" applyBorder="1" applyFont="1" applyNumberFormat="1">
      <alignment vertical="bottom"/>
    </xf>
    <xf borderId="22" fillId="0" fontId="25" numFmtId="1" xfId="0" applyAlignment="1" applyBorder="1" applyFont="1" applyNumberFormat="1">
      <alignment horizontal="right" shrinkToFit="0" vertical="bottom" wrapText="1"/>
    </xf>
    <xf borderId="13" fillId="0" fontId="22" numFmtId="0" xfId="0" applyAlignment="1" applyBorder="1" applyFont="1">
      <alignment shrinkToFit="0" vertical="bottom" wrapText="1"/>
    </xf>
    <xf borderId="14" fillId="0" fontId="19" numFmtId="0" xfId="0" applyAlignment="1" applyBorder="1" applyFont="1">
      <alignment horizontal="right" shrinkToFit="0" vertical="bottom" wrapText="1"/>
    </xf>
    <xf borderId="15" fillId="11" fontId="4" numFmtId="4" xfId="0" applyAlignment="1" applyBorder="1" applyFont="1" applyNumberFormat="1">
      <alignment vertical="bottom"/>
    </xf>
    <xf borderId="1" fillId="7" fontId="10" numFmtId="0" xfId="0" applyAlignment="1" applyBorder="1" applyFont="1">
      <alignment shrinkToFit="0" vertical="bottom" wrapText="1"/>
    </xf>
    <xf borderId="1" fillId="7" fontId="24" numFmtId="0" xfId="0" applyAlignment="1" applyBorder="1" applyFont="1">
      <alignment horizontal="center" shrinkToFit="0" vertical="bottom" wrapText="1"/>
    </xf>
    <xf borderId="1" fillId="7" fontId="4" numFmtId="2" xfId="0" applyAlignment="1" applyBorder="1" applyFont="1" applyNumberFormat="1">
      <alignment vertical="bottom"/>
    </xf>
    <xf borderId="1" fillId="0" fontId="4" numFmtId="2" xfId="0" applyAlignment="1" applyBorder="1" applyFont="1" applyNumberFormat="1">
      <alignment vertical="bottom"/>
    </xf>
    <xf borderId="1" fillId="0" fontId="4" numFmtId="4" xfId="0" applyAlignment="1" applyBorder="1" applyFont="1" applyNumberFormat="1">
      <alignment vertical="bottom"/>
    </xf>
    <xf borderId="4" fillId="13" fontId="19" numFmtId="2" xfId="0" applyAlignment="1" applyBorder="1" applyFont="1" applyNumberFormat="1">
      <alignment horizontal="right" shrinkToFit="0" vertical="bottom" wrapText="1"/>
    </xf>
    <xf borderId="1" fillId="7" fontId="24" numFmtId="0" xfId="0" applyAlignment="1" applyBorder="1" applyFont="1">
      <alignment shrinkToFit="0" vertical="bottom" wrapText="1"/>
    </xf>
    <xf borderId="5" fillId="11" fontId="17" numFmtId="0" xfId="0" applyAlignment="1" applyBorder="1" applyFont="1">
      <alignment horizontal="right" shrinkToFit="0" vertical="bottom" wrapText="1"/>
    </xf>
    <xf borderId="5" fillId="11" fontId="4" numFmtId="0" xfId="0" applyAlignment="1" applyBorder="1" applyFont="1">
      <alignment vertical="bottom"/>
    </xf>
    <xf borderId="16" fillId="0" fontId="4" numFmtId="2" xfId="0" applyAlignment="1" applyBorder="1" applyFont="1" applyNumberFormat="1">
      <alignment vertical="bottom"/>
    </xf>
    <xf borderId="14" fillId="0" fontId="22" numFmtId="0" xfId="0" applyAlignment="1" applyBorder="1" applyFont="1">
      <alignment shrinkToFit="0" vertical="bottom" wrapText="1"/>
    </xf>
    <xf borderId="18" fillId="0" fontId="25" numFmtId="2" xfId="0" applyAlignment="1" applyBorder="1" applyFont="1" applyNumberFormat="1">
      <alignment shrinkToFit="0" vertical="bottom" wrapText="1"/>
    </xf>
    <xf borderId="4" fillId="7" fontId="10" numFmtId="2" xfId="0" applyAlignment="1" applyBorder="1" applyFont="1" applyNumberFormat="1">
      <alignment horizontal="center" shrinkToFit="0" vertical="bottom" wrapText="1"/>
    </xf>
    <xf borderId="4" fillId="13" fontId="19" numFmtId="4" xfId="0" applyAlignment="1" applyBorder="1" applyFont="1" applyNumberFormat="1">
      <alignment horizontal="right" shrinkToFit="0" vertical="bottom" wrapText="1"/>
    </xf>
    <xf borderId="4" fillId="7" fontId="26" numFmtId="49" xfId="0" applyAlignment="1" applyBorder="1" applyFont="1" applyNumberFormat="1">
      <alignment shrinkToFit="0" vertical="bottom" wrapText="1"/>
    </xf>
    <xf borderId="4" fillId="0" fontId="25" numFmtId="49" xfId="0" applyAlignment="1" applyBorder="1" applyFont="1" applyNumberFormat="1">
      <alignment vertical="bottom"/>
    </xf>
    <xf borderId="1" fillId="0" fontId="27" numFmtId="0" xfId="0" applyAlignment="1" applyBorder="1" applyFont="1">
      <alignment shrinkToFit="0" vertical="bottom" wrapText="1"/>
    </xf>
    <xf borderId="4" fillId="13" fontId="16" numFmtId="0" xfId="0" applyAlignment="1" applyBorder="1" applyFont="1">
      <alignment horizontal="right" shrinkToFit="0" vertical="bottom" wrapText="1"/>
    </xf>
    <xf borderId="4" fillId="8" fontId="16" numFmtId="4" xfId="0" applyAlignment="1" applyBorder="1" applyFont="1" applyNumberFormat="1">
      <alignment horizontal="right" shrinkToFit="0" vertical="bottom" wrapText="1"/>
    </xf>
    <xf borderId="4" fillId="9" fontId="16" numFmtId="1" xfId="0" applyAlignment="1" applyBorder="1" applyFont="1" applyNumberFormat="1">
      <alignment horizontal="right" shrinkToFit="0" vertical="bottom" wrapText="1"/>
    </xf>
    <xf borderId="4" fillId="9" fontId="16" numFmtId="2" xfId="0" applyAlignment="1" applyBorder="1" applyFont="1" applyNumberFormat="1">
      <alignment horizontal="right" shrinkToFit="0" vertical="bottom" wrapText="1"/>
    </xf>
    <xf borderId="4" fillId="0" fontId="19" numFmtId="0" xfId="0" applyAlignment="1" applyBorder="1" applyFont="1">
      <alignment horizontal="right" shrinkToFit="0" vertical="bottom" wrapText="1"/>
    </xf>
    <xf borderId="4" fillId="0" fontId="19" numFmtId="0" xfId="0" applyAlignment="1" applyBorder="1" applyFont="1">
      <alignment horizontal="right" shrinkToFit="0" vertical="bottom" wrapText="1"/>
    </xf>
    <xf borderId="4" fillId="0" fontId="19" numFmtId="1" xfId="0" applyAlignment="1" applyBorder="1" applyFont="1" applyNumberFormat="1">
      <alignment horizontal="right" shrinkToFit="0" vertical="bottom" wrapText="1"/>
    </xf>
    <xf borderId="4" fillId="11" fontId="4" numFmtId="2" xfId="0" applyAlignment="1" applyBorder="1" applyFont="1" applyNumberFormat="1">
      <alignment vertical="bottom"/>
    </xf>
    <xf borderId="5" fillId="0" fontId="19" numFmtId="0" xfId="0" applyAlignment="1" applyBorder="1" applyFont="1">
      <alignment horizontal="right" shrinkToFit="0" vertical="bottom" wrapText="1"/>
    </xf>
    <xf borderId="8" fillId="8" fontId="16" numFmtId="4" xfId="0" applyAlignment="1" applyBorder="1" applyFont="1" applyNumberFormat="1">
      <alignment horizontal="right" shrinkToFit="0" vertical="bottom" wrapText="1"/>
    </xf>
    <xf borderId="8" fillId="9" fontId="16" numFmtId="2" xfId="0" applyAlignment="1" applyBorder="1" applyFont="1" applyNumberFormat="1">
      <alignment horizontal="right" shrinkToFit="0" vertical="bottom" wrapText="1"/>
    </xf>
    <xf borderId="4" fillId="11" fontId="4" numFmtId="4" xfId="0" applyAlignment="1" applyBorder="1" applyFont="1" applyNumberFormat="1">
      <alignment vertical="bottom"/>
    </xf>
    <xf borderId="4" fillId="0" fontId="19" numFmtId="2" xfId="0" applyAlignment="1" applyBorder="1" applyFont="1" applyNumberFormat="1">
      <alignment horizontal="right" shrinkToFit="0" vertical="bottom" wrapText="1"/>
    </xf>
    <xf borderId="4" fillId="0" fontId="4" numFmtId="49" xfId="0" applyAlignment="1" applyBorder="1" applyFont="1" applyNumberFormat="1">
      <alignment vertical="bottom"/>
    </xf>
    <xf borderId="5" fillId="11" fontId="4" numFmtId="4" xfId="0" applyAlignment="1" applyBorder="1" applyFont="1" applyNumberFormat="1">
      <alignment vertical="bottom"/>
    </xf>
    <xf borderId="15" fillId="11" fontId="4" numFmtId="0" xfId="0" applyAlignment="1" applyBorder="1" applyFont="1">
      <alignment vertical="bottom"/>
    </xf>
    <xf borderId="1" fillId="0" fontId="4" numFmtId="0" xfId="0" applyAlignment="1" applyBorder="1" applyFont="1">
      <alignment vertical="bottom"/>
    </xf>
    <xf borderId="5" fillId="11" fontId="17" numFmtId="0" xfId="0" applyAlignment="1" applyBorder="1" applyFont="1">
      <alignment shrinkToFit="0" vertical="bottom" wrapText="1"/>
    </xf>
    <xf borderId="4" fillId="0" fontId="17" numFmtId="0" xfId="0" applyAlignment="1" applyBorder="1" applyFont="1">
      <alignment vertical="bottom"/>
    </xf>
    <xf borderId="1" fillId="0" fontId="30" numFmtId="0" xfId="0" applyAlignment="1" applyBorder="1" applyFont="1">
      <alignment shrinkToFit="0" vertical="bottom" wrapText="1"/>
    </xf>
    <xf borderId="4" fillId="0" fontId="17" numFmtId="0" xfId="0" applyAlignment="1" applyBorder="1" applyFont="1">
      <alignment vertical="bottom"/>
    </xf>
    <xf borderId="0" fillId="2" fontId="1" numFmtId="0" xfId="0" applyAlignment="1" applyFont="1">
      <alignment horizontal="right" shrinkToFit="0" vertical="top" wrapText="1"/>
    </xf>
    <xf borderId="0" fillId="2" fontId="3" numFmtId="0" xfId="0" applyAlignment="1" applyFont="1">
      <alignment horizontal="center" shrinkToFit="0" vertical="top" wrapText="1"/>
    </xf>
    <xf borderId="0" fillId="3" fontId="8" numFmtId="0" xfId="0" applyAlignment="1" applyFont="1">
      <alignment horizontal="right" shrinkToFit="0" vertical="top" wrapText="1"/>
    </xf>
    <xf borderId="0" fillId="3" fontId="31" numFmtId="0" xfId="0" applyAlignment="1" applyFont="1">
      <alignment shrinkToFit="0" vertical="top" wrapText="1"/>
    </xf>
    <xf borderId="0" fillId="3" fontId="5" numFmtId="0" xfId="0" applyAlignment="1" applyFont="1">
      <alignment shrinkToFit="0" vertical="top" wrapText="1"/>
    </xf>
    <xf borderId="0" fillId="3" fontId="4" numFmtId="0" xfId="0" applyAlignment="1" applyFont="1">
      <alignment vertical="top"/>
    </xf>
    <xf borderId="0" fillId="0" fontId="4" numFmtId="0" xfId="0" applyAlignment="1" applyFont="1">
      <alignment vertical="top"/>
    </xf>
    <xf borderId="0" fillId="0" fontId="4" numFmtId="4" xfId="0" applyAlignment="1" applyFont="1" applyNumberFormat="1">
      <alignment vertical="top"/>
    </xf>
    <xf borderId="0" fillId="3" fontId="31" numFmtId="0" xfId="0" applyAlignment="1" applyFont="1">
      <alignment horizontal="right" shrinkToFit="0" vertical="top" wrapText="1"/>
    </xf>
    <xf borderId="0" fillId="3" fontId="4" numFmtId="4" xfId="0" applyAlignment="1" applyFont="1" applyNumberFormat="1">
      <alignment vertical="top"/>
    </xf>
    <xf borderId="0" fillId="0" fontId="31" numFmtId="0" xfId="0" applyAlignment="1" applyFont="1">
      <alignment horizontal="right" shrinkToFit="0" vertical="top" wrapText="1"/>
    </xf>
    <xf borderId="0" fillId="0" fontId="31" numFmtId="0" xfId="0" applyAlignment="1" applyFont="1">
      <alignment shrinkToFit="0" vertical="top" wrapText="1"/>
    </xf>
    <xf borderId="0" fillId="6" fontId="31" numFmtId="0" xfId="0" applyAlignment="1" applyFont="1">
      <alignment shrinkToFit="0" vertical="top" wrapText="1"/>
    </xf>
    <xf borderId="0" fillId="0" fontId="5" numFmtId="4" xfId="0" applyAlignment="1" applyFont="1" applyNumberFormat="1">
      <alignment horizontal="right" shrinkToFit="0" vertical="top" wrapText="1"/>
    </xf>
    <xf borderId="0" fillId="15" fontId="31" numFmtId="0" xfId="0" applyAlignment="1" applyFill="1" applyFont="1">
      <alignment shrinkToFit="0" vertical="top" wrapText="1"/>
    </xf>
    <xf borderId="0" fillId="6" fontId="31" numFmtId="4" xfId="0" applyAlignment="1" applyFont="1" applyNumberFormat="1">
      <alignment horizontal="right" shrinkToFit="0" vertical="top" wrapText="1"/>
    </xf>
    <xf borderId="0" fillId="0" fontId="8" numFmtId="0" xfId="0" applyAlignment="1" applyFont="1">
      <alignment shrinkToFit="0" vertical="top" wrapText="1"/>
    </xf>
    <xf borderId="0" fillId="4" fontId="31" numFmtId="4" xfId="0" applyAlignment="1" applyFont="1" applyNumberFormat="1">
      <alignment horizontal="right" shrinkToFit="0" vertical="top" wrapText="1"/>
    </xf>
    <xf borderId="0" fillId="0" fontId="8" numFmtId="0" xfId="0" applyAlignment="1" applyFont="1">
      <alignment shrinkToFit="0" vertical="top" wrapText="1"/>
    </xf>
    <xf borderId="0" fillId="0" fontId="5" numFmtId="10" xfId="0" applyAlignment="1" applyFont="1" applyNumberFormat="1">
      <alignment horizontal="right" shrinkToFit="0" vertical="top" wrapText="1"/>
    </xf>
    <xf borderId="0" fillId="0" fontId="4" numFmtId="4" xfId="0" applyAlignment="1" applyFont="1" applyNumberFormat="1">
      <alignment vertical="bottom"/>
    </xf>
    <xf borderId="0" fillId="11" fontId="4" numFmtId="0" xfId="0" applyAlignment="1" applyFont="1">
      <alignment vertical="top"/>
    </xf>
    <xf borderId="0" fillId="15" fontId="31" numFmtId="4" xfId="0" applyAlignment="1" applyFont="1" applyNumberFormat="1">
      <alignment horizontal="right" shrinkToFit="0" vertical="top" wrapText="1"/>
    </xf>
    <xf borderId="0" fillId="11" fontId="4" numFmtId="0" xfId="0" applyAlignment="1" applyFont="1">
      <alignment vertical="top"/>
    </xf>
    <xf borderId="0" fillId="3" fontId="31" numFmtId="0" xfId="0" applyAlignment="1" applyFont="1">
      <alignment horizontal="right" shrinkToFit="0" vertical="top" wrapText="1"/>
    </xf>
    <xf borderId="0" fillId="6" fontId="4" numFmtId="4" xfId="0" applyAlignment="1" applyFont="1" applyNumberFormat="1">
      <alignment vertical="top"/>
    </xf>
    <xf borderId="0" fillId="0" fontId="32" numFmtId="4" xfId="0" applyAlignment="1" applyFont="1" applyNumberFormat="1">
      <alignment horizontal="right" shrinkToFit="0" vertical="top" wrapText="1"/>
    </xf>
    <xf borderId="0" fillId="11" fontId="8" numFmtId="0" xfId="0" applyAlignment="1" applyFont="1">
      <alignment shrinkToFit="0" vertical="top" wrapText="1"/>
    </xf>
    <xf borderId="0" fillId="6" fontId="31" numFmtId="10" xfId="0" applyAlignment="1" applyFont="1" applyNumberFormat="1">
      <alignment horizontal="right" shrinkToFit="0" vertical="top" wrapText="1"/>
    </xf>
    <xf borderId="0" fillId="0" fontId="4" numFmtId="10" xfId="0" applyAlignment="1" applyFont="1" applyNumberFormat="1">
      <alignment vertical="top"/>
    </xf>
    <xf borderId="0" fillId="4" fontId="31" numFmtId="9" xfId="0" applyAlignment="1" applyFont="1" applyNumberFormat="1">
      <alignment horizontal="right" shrinkToFit="0" vertical="top" wrapText="1"/>
    </xf>
    <xf borderId="0" fillId="6" fontId="8" numFmtId="0" xfId="0" applyAlignment="1" applyFont="1">
      <alignment shrinkToFit="0" vertical="top" wrapText="1"/>
    </xf>
    <xf borderId="0" fillId="6" fontId="8" numFmtId="4" xfId="0" applyAlignment="1" applyFont="1" applyNumberFormat="1">
      <alignment horizontal="right" shrinkToFit="0" vertical="top" wrapText="1"/>
    </xf>
    <xf borderId="0" fillId="6" fontId="8" numFmtId="10" xfId="0" applyAlignment="1" applyFont="1" applyNumberFormat="1">
      <alignment shrinkToFit="0" vertical="top" wrapText="1"/>
    </xf>
    <xf borderId="0" fillId="4" fontId="31" numFmtId="0" xfId="0" applyAlignment="1" applyFont="1">
      <alignment shrinkToFit="0" vertical="top" wrapText="1"/>
    </xf>
    <xf borderId="0" fillId="4" fontId="31" numFmtId="10" xfId="0" applyAlignment="1" applyFont="1" applyNumberFormat="1">
      <alignment horizontal="right" readingOrder="0" shrinkToFit="0" vertical="top" wrapText="1"/>
    </xf>
    <xf borderId="0" fillId="0" fontId="31" numFmtId="0" xfId="0" applyAlignment="1" applyFont="1">
      <alignment shrinkToFit="0" vertical="top" wrapText="1"/>
    </xf>
    <xf borderId="0" fillId="0" fontId="4" numFmtId="9" xfId="0" applyAlignment="1" applyFont="1" applyNumberFormat="1">
      <alignment vertical="top"/>
    </xf>
    <xf borderId="0" fillId="3" fontId="4" numFmtId="0" xfId="0" applyAlignment="1" applyFont="1">
      <alignment vertical="top"/>
    </xf>
    <xf borderId="0" fillId="0" fontId="5" numFmtId="4" xfId="0" applyAlignment="1" applyFont="1" applyNumberFormat="1">
      <alignment shrinkToFit="0" vertical="top" wrapText="1"/>
    </xf>
    <xf borderId="0" fillId="0" fontId="31" numFmtId="0" xfId="0" applyAlignment="1" applyFont="1">
      <alignment horizontal="right" shrinkToFit="0" vertical="top" wrapText="1"/>
    </xf>
    <xf borderId="0" fillId="11" fontId="31" numFmtId="0" xfId="0" applyAlignment="1" applyFont="1">
      <alignment shrinkToFit="0" vertical="top" wrapText="1"/>
    </xf>
    <xf borderId="0" fillId="11" fontId="4" numFmtId="4" xfId="0" applyAlignment="1" applyFont="1" applyNumberFormat="1">
      <alignment vertical="top"/>
    </xf>
    <xf borderId="0" fillId="11" fontId="8" numFmtId="0" xfId="0" applyAlignment="1" applyFont="1">
      <alignment shrinkToFit="0" vertical="top" wrapText="1"/>
    </xf>
    <xf borderId="0" fillId="11" fontId="32" numFmtId="4" xfId="0" applyAlignment="1" applyFont="1" applyNumberFormat="1">
      <alignment horizontal="right" shrinkToFit="0" vertical="top" wrapText="1"/>
    </xf>
    <xf borderId="0" fillId="0" fontId="8" numFmtId="0" xfId="0" applyAlignment="1" applyFont="1">
      <alignment horizontal="right" shrinkToFit="0" vertical="top" wrapText="1"/>
    </xf>
    <xf borderId="0" fillId="16" fontId="31" numFmtId="4" xfId="0" applyAlignment="1" applyFill="1" applyFont="1" applyNumberFormat="1">
      <alignment shrinkToFit="0" vertical="top" wrapText="1"/>
    </xf>
    <xf borderId="0" fillId="11" fontId="8" numFmtId="0" xfId="0" applyAlignment="1" applyFont="1">
      <alignment shrinkToFit="0" textRotation="0" vertical="top" wrapText="1"/>
    </xf>
    <xf borderId="0" fillId="16" fontId="31" numFmtId="4" xfId="0" applyAlignment="1" applyFont="1" applyNumberFormat="1">
      <alignment horizontal="right" shrinkToFit="0" vertical="top" wrapText="1"/>
    </xf>
    <xf borderId="0" fillId="0" fontId="32" numFmtId="0" xfId="0" applyAlignment="1" applyFont="1">
      <alignment shrinkToFit="0" vertical="top" wrapText="1"/>
    </xf>
    <xf borderId="0" fillId="6" fontId="31" numFmtId="4" xfId="0" applyAlignment="1" applyFont="1" applyNumberFormat="1">
      <alignment horizontal="center" shrinkToFit="0" vertical="top" wrapText="1"/>
    </xf>
    <xf borderId="0" fillId="16" fontId="31" numFmtId="4" xfId="0" applyAlignment="1" applyFont="1" applyNumberFormat="1">
      <alignment horizontal="center" shrinkToFit="0" vertical="top" wrapText="1"/>
    </xf>
    <xf borderId="0" fillId="3" fontId="8" numFmtId="0" xfId="0" applyAlignment="1" applyFont="1">
      <alignment shrinkToFit="0" vertical="top" wrapText="1"/>
    </xf>
    <xf borderId="0" fillId="6" fontId="5" numFmtId="4" xfId="0" applyAlignment="1" applyFont="1" applyNumberFormat="1">
      <alignment shrinkToFit="0" vertical="top" wrapText="1"/>
    </xf>
  </cellXfs>
  <cellStyles count="1">
    <cellStyle xfId="0" name="Normal" builtinId="0"/>
  </cellStyles>
  <dxfs count="4"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>
        <color rgb="FF000000"/>
      </font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1" t="s">
        <v>0</v>
      </c>
      <c r="B1" s="2" t="s">
        <v>1</v>
      </c>
      <c r="C1" s="2"/>
      <c r="D1" s="3" t="s">
        <v>2</v>
      </c>
    </row>
    <row r="2">
      <c r="A2" s="4"/>
      <c r="B2" s="5" t="s">
        <v>3</v>
      </c>
      <c r="C2" s="6" t="s">
        <v>4</v>
      </c>
      <c r="D2" s="6" t="s">
        <v>5</v>
      </c>
    </row>
    <row r="3">
      <c r="A3" s="7"/>
      <c r="B3" s="8" t="s">
        <v>6</v>
      </c>
      <c r="C3" s="7"/>
    </row>
    <row r="4">
      <c r="A4" s="7"/>
      <c r="B4" s="8" t="s">
        <v>7</v>
      </c>
      <c r="C4" s="7"/>
      <c r="D4" s="8"/>
    </row>
    <row r="5">
      <c r="A5" s="9" t="s">
        <v>8</v>
      </c>
      <c r="B5" s="6" t="s">
        <v>9</v>
      </c>
      <c r="C5" s="5" t="s">
        <v>10</v>
      </c>
      <c r="D5" s="10"/>
    </row>
    <row r="6">
      <c r="A6" s="11"/>
      <c r="B6" s="12"/>
      <c r="C6" s="13"/>
      <c r="D6" s="14"/>
    </row>
    <row r="7">
      <c r="A7" s="15">
        <v>2.0</v>
      </c>
      <c r="B7" s="6" t="s">
        <v>11</v>
      </c>
      <c r="C7" s="16"/>
      <c r="D7" s="10"/>
    </row>
    <row r="8">
      <c r="A8" s="17" t="s">
        <v>12</v>
      </c>
      <c r="B8" s="12" t="s">
        <v>13</v>
      </c>
      <c r="C8" s="18"/>
      <c r="D8" s="14"/>
    </row>
    <row r="9">
      <c r="A9" s="11"/>
      <c r="B9" s="14" t="s">
        <v>14</v>
      </c>
      <c r="C9" s="19" t="s">
        <v>10</v>
      </c>
      <c r="D9" s="20" t="s">
        <v>15</v>
      </c>
    </row>
    <row r="10">
      <c r="A10" s="11"/>
      <c r="B10" s="14" t="s">
        <v>16</v>
      </c>
      <c r="C10" s="21" t="s">
        <v>17</v>
      </c>
      <c r="D10" s="20"/>
    </row>
    <row r="11">
      <c r="A11" s="11"/>
      <c r="B11" s="22" t="s">
        <v>18</v>
      </c>
      <c r="C11" s="23">
        <v>0.0</v>
      </c>
      <c r="D11" s="20"/>
    </row>
    <row r="12">
      <c r="A12" s="17" t="s">
        <v>19</v>
      </c>
      <c r="B12" s="24" t="s">
        <v>20</v>
      </c>
      <c r="C12" s="20"/>
      <c r="D12" s="14"/>
    </row>
    <row r="13">
      <c r="A13" s="25" t="s">
        <v>21</v>
      </c>
      <c r="B13" s="26" t="s">
        <v>22</v>
      </c>
      <c r="C13" s="27">
        <v>0.0</v>
      </c>
      <c r="D13" s="14"/>
    </row>
    <row r="14">
      <c r="A14" s="25" t="s">
        <v>23</v>
      </c>
      <c r="B14" s="26" t="s">
        <v>24</v>
      </c>
      <c r="C14" s="27">
        <v>0.0</v>
      </c>
      <c r="D14" s="14"/>
    </row>
    <row r="15">
      <c r="A15" s="25" t="s">
        <v>25</v>
      </c>
      <c r="B15" s="26" t="s">
        <v>26</v>
      </c>
      <c r="C15" s="27">
        <v>0.0</v>
      </c>
      <c r="D15" s="14"/>
    </row>
    <row r="16">
      <c r="A16" s="25" t="s">
        <v>27</v>
      </c>
      <c r="B16" s="26" t="s">
        <v>28</v>
      </c>
      <c r="C16" s="28">
        <v>0.0</v>
      </c>
      <c r="D16" s="14"/>
    </row>
    <row r="17">
      <c r="A17" s="25" t="s">
        <v>29</v>
      </c>
      <c r="B17" s="26" t="s">
        <v>30</v>
      </c>
      <c r="C17" s="28">
        <v>0.0</v>
      </c>
      <c r="D17" s="14"/>
    </row>
    <row r="18">
      <c r="A18" s="25" t="s">
        <v>31</v>
      </c>
      <c r="B18" s="26" t="s">
        <v>32</v>
      </c>
      <c r="C18" s="28">
        <v>0.0</v>
      </c>
      <c r="D18" s="14"/>
    </row>
    <row r="19">
      <c r="A19" s="17" t="s">
        <v>33</v>
      </c>
      <c r="B19" s="12" t="s">
        <v>34</v>
      </c>
      <c r="C19" s="13"/>
      <c r="D19" s="14"/>
    </row>
    <row r="20">
      <c r="A20" s="11"/>
      <c r="B20" s="14" t="s">
        <v>35</v>
      </c>
      <c r="C20" s="27">
        <v>0.0</v>
      </c>
      <c r="D20" s="20"/>
    </row>
    <row r="21">
      <c r="A21" s="11"/>
      <c r="B21" s="10" t="s">
        <v>36</v>
      </c>
      <c r="C21" s="29">
        <v>69.0</v>
      </c>
      <c r="D21" s="20"/>
    </row>
    <row r="22">
      <c r="A22" s="11"/>
      <c r="B22" s="10" t="s">
        <v>37</v>
      </c>
      <c r="C22" s="29">
        <v>68.83</v>
      </c>
      <c r="D22" s="22" t="s">
        <v>38</v>
      </c>
    </row>
    <row r="23">
      <c r="A23" s="17" t="s">
        <v>39</v>
      </c>
      <c r="B23" s="12" t="s">
        <v>40</v>
      </c>
      <c r="C23" s="19" t="s">
        <v>10</v>
      </c>
      <c r="D23" s="22" t="s">
        <v>41</v>
      </c>
    </row>
    <row r="24">
      <c r="A24" s="11"/>
      <c r="B24" s="12"/>
      <c r="C24" s="20"/>
      <c r="D24" s="14"/>
    </row>
    <row r="25">
      <c r="A25" s="15" t="s">
        <v>42</v>
      </c>
      <c r="B25" s="30" t="s">
        <v>43</v>
      </c>
      <c r="C25" s="31"/>
      <c r="D25" s="32" t="s">
        <v>44</v>
      </c>
    </row>
    <row r="26">
      <c r="A26" s="17" t="s">
        <v>45</v>
      </c>
      <c r="B26" s="12" t="s">
        <v>46</v>
      </c>
      <c r="C26" s="19" t="s">
        <v>10</v>
      </c>
      <c r="D26" s="14"/>
    </row>
    <row r="27">
      <c r="A27" s="11"/>
      <c r="B27" s="22" t="s">
        <v>47</v>
      </c>
      <c r="C27" s="19" t="s">
        <v>10</v>
      </c>
      <c r="D27" s="14"/>
    </row>
    <row r="28">
      <c r="A28" s="11"/>
      <c r="B28" s="14" t="s">
        <v>48</v>
      </c>
      <c r="C28" s="19" t="s">
        <v>10</v>
      </c>
      <c r="D28" s="14"/>
    </row>
    <row r="29">
      <c r="A29" s="17" t="s">
        <v>49</v>
      </c>
      <c r="B29" s="12" t="s">
        <v>50</v>
      </c>
      <c r="C29" s="19" t="s">
        <v>10</v>
      </c>
      <c r="D29" s="14"/>
    </row>
    <row r="30">
      <c r="A30" s="25" t="s">
        <v>51</v>
      </c>
      <c r="B30" s="22" t="s">
        <v>52</v>
      </c>
      <c r="C30" s="33" t="s">
        <v>10</v>
      </c>
      <c r="D30" s="20"/>
    </row>
    <row r="31">
      <c r="A31" s="17" t="s">
        <v>53</v>
      </c>
      <c r="B31" s="24" t="s">
        <v>54</v>
      </c>
      <c r="C31" s="19" t="s">
        <v>10</v>
      </c>
      <c r="D31" s="34"/>
    </row>
    <row r="32">
      <c r="A32" s="17" t="s">
        <v>55</v>
      </c>
      <c r="B32" s="22" t="s">
        <v>56</v>
      </c>
      <c r="C32" s="33" t="s">
        <v>10</v>
      </c>
      <c r="D32" s="20"/>
    </row>
    <row r="33">
      <c r="A33" s="17" t="s">
        <v>55</v>
      </c>
      <c r="B33" s="22" t="s">
        <v>57</v>
      </c>
      <c r="C33" s="33" t="s">
        <v>10</v>
      </c>
      <c r="D33" s="20"/>
    </row>
    <row r="34">
      <c r="A34" s="17" t="s">
        <v>55</v>
      </c>
      <c r="B34" s="22" t="s">
        <v>58</v>
      </c>
      <c r="C34" s="33" t="s">
        <v>10</v>
      </c>
      <c r="D34" s="20"/>
    </row>
    <row r="35">
      <c r="A35" s="17" t="s">
        <v>55</v>
      </c>
      <c r="B35" s="22" t="s">
        <v>59</v>
      </c>
      <c r="C35" s="33" t="s">
        <v>10</v>
      </c>
      <c r="D35" s="20"/>
    </row>
    <row r="36">
      <c r="A36" s="17" t="s">
        <v>60</v>
      </c>
      <c r="B36" s="24" t="s">
        <v>61</v>
      </c>
      <c r="C36" s="19" t="s">
        <v>10</v>
      </c>
      <c r="D36" s="20"/>
    </row>
    <row r="37">
      <c r="A37" s="17" t="s">
        <v>60</v>
      </c>
      <c r="B37" s="24" t="s">
        <v>62</v>
      </c>
      <c r="C37" s="19" t="s">
        <v>10</v>
      </c>
      <c r="D37" s="20"/>
    </row>
    <row r="38">
      <c r="A38" s="17" t="s">
        <v>63</v>
      </c>
      <c r="B38" s="24" t="s">
        <v>64</v>
      </c>
      <c r="C38" s="19" t="s">
        <v>10</v>
      </c>
      <c r="D38" s="20"/>
    </row>
    <row r="39">
      <c r="A39" s="35"/>
      <c r="B39" s="14" t="s">
        <v>65</v>
      </c>
      <c r="C39" s="33" t="s">
        <v>10</v>
      </c>
      <c r="D39" s="20"/>
    </row>
    <row r="40">
      <c r="A40" s="36"/>
      <c r="B40" s="37" t="s">
        <v>66</v>
      </c>
      <c r="C40" s="33" t="s">
        <v>10</v>
      </c>
      <c r="D40" s="20"/>
    </row>
    <row r="41">
      <c r="A41" s="36"/>
      <c r="B41" s="26" t="s">
        <v>67</v>
      </c>
      <c r="C41" s="28">
        <v>0.0</v>
      </c>
      <c r="D41" s="20"/>
    </row>
    <row r="42">
      <c r="A42" s="36"/>
      <c r="B42" s="37" t="s">
        <v>68</v>
      </c>
      <c r="C42" s="33" t="s">
        <v>10</v>
      </c>
      <c r="D42" s="20"/>
    </row>
    <row r="43">
      <c r="A43" s="25" t="s">
        <v>69</v>
      </c>
      <c r="B43" s="37" t="s">
        <v>70</v>
      </c>
      <c r="C43" s="33" t="s">
        <v>10</v>
      </c>
      <c r="D43" s="20"/>
    </row>
    <row r="44">
      <c r="A44" s="36"/>
      <c r="B44" s="37" t="s">
        <v>71</v>
      </c>
      <c r="C44" s="33" t="s">
        <v>10</v>
      </c>
      <c r="D44" s="20"/>
    </row>
    <row r="45">
      <c r="A45" s="17" t="s">
        <v>72</v>
      </c>
      <c r="B45" s="12" t="s">
        <v>73</v>
      </c>
      <c r="C45" s="19" t="s">
        <v>10</v>
      </c>
      <c r="D45" s="20"/>
    </row>
    <row r="46">
      <c r="A46" s="11"/>
      <c r="B46" s="38" t="s">
        <v>74</v>
      </c>
      <c r="C46" s="33" t="s">
        <v>10</v>
      </c>
      <c r="D46" s="20"/>
    </row>
    <row r="47">
      <c r="A47" s="25" t="s">
        <v>75</v>
      </c>
      <c r="B47" s="22" t="s">
        <v>76</v>
      </c>
      <c r="C47" s="33" t="s">
        <v>10</v>
      </c>
      <c r="D47" s="20"/>
    </row>
    <row r="48">
      <c r="A48" s="25" t="str">
        <f t="shared" ref="A48:B48" si="1">A13</f>
        <v>b.13.3.1.</v>
      </c>
      <c r="B48" s="26" t="str">
        <f t="shared" si="1"/>
        <v>Puntos por fomento del sector audiovisual canario</v>
      </c>
      <c r="C48" s="39">
        <v>0.0</v>
      </c>
      <c r="D48" s="20"/>
    </row>
    <row r="49">
      <c r="A49" s="25" t="str">
        <f t="shared" ref="A49:B49" si="2">A14</f>
        <v>b.13.3.3.1.</v>
      </c>
      <c r="B49" s="26" t="str">
        <f t="shared" si="2"/>
        <v>Puntos por igualdad de género</v>
      </c>
      <c r="C49" s="39">
        <v>0.0</v>
      </c>
      <c r="D49" s="20"/>
    </row>
    <row r="50">
      <c r="A50" s="25" t="str">
        <f t="shared" ref="A50:B50" si="3">A15</f>
        <v>b.13.3.3.2.</v>
      </c>
      <c r="B50" s="26" t="str">
        <f t="shared" si="3"/>
        <v>Puntos por inclusión</v>
      </c>
      <c r="C50" s="39">
        <v>0.0</v>
      </c>
      <c r="D50" s="20"/>
    </row>
    <row r="51">
      <c r="A51" s="25" t="str">
        <f t="shared" ref="A51:B51" si="4">A16</f>
        <v>b.13.3.4.</v>
      </c>
      <c r="B51" s="26" t="str">
        <f t="shared" si="4"/>
        <v>Puntos por trayectoria del equipo</v>
      </c>
      <c r="C51" s="39">
        <v>0.0</v>
      </c>
      <c r="D51" s="20"/>
    </row>
    <row r="52">
      <c r="A52" s="17" t="s">
        <v>60</v>
      </c>
      <c r="B52" s="24" t="s">
        <v>77</v>
      </c>
      <c r="C52" s="19" t="s">
        <v>10</v>
      </c>
      <c r="D52" s="22"/>
    </row>
    <row r="53">
      <c r="A53" s="17" t="s">
        <v>78</v>
      </c>
      <c r="B53" s="24" t="s">
        <v>79</v>
      </c>
      <c r="C53" s="19" t="s">
        <v>10</v>
      </c>
      <c r="D53" s="22" t="s">
        <v>80</v>
      </c>
    </row>
    <row r="54">
      <c r="A54" s="35"/>
      <c r="B54" s="14"/>
      <c r="C54" s="13"/>
      <c r="D54" s="14"/>
    </row>
    <row r="55">
      <c r="A55" s="15" t="s">
        <v>81</v>
      </c>
      <c r="B55" s="30" t="s">
        <v>82</v>
      </c>
      <c r="C55" s="40"/>
      <c r="D55" s="40"/>
    </row>
    <row r="56">
      <c r="A56" s="17" t="s">
        <v>83</v>
      </c>
      <c r="B56" s="24" t="s">
        <v>84</v>
      </c>
      <c r="C56" s="19" t="s">
        <v>10</v>
      </c>
      <c r="D56" s="14"/>
    </row>
    <row r="57">
      <c r="A57" s="36"/>
      <c r="B57" s="14" t="s">
        <v>85</v>
      </c>
      <c r="C57" s="33" t="s">
        <v>10</v>
      </c>
      <c r="D57" s="14"/>
    </row>
    <row r="58">
      <c r="A58" s="11"/>
      <c r="B58" s="14" t="s">
        <v>86</v>
      </c>
      <c r="C58" s="33" t="s">
        <v>10</v>
      </c>
      <c r="D58" s="14"/>
    </row>
    <row r="59">
      <c r="A59" s="11"/>
      <c r="B59" s="14" t="s">
        <v>87</v>
      </c>
      <c r="C59" s="33" t="s">
        <v>10</v>
      </c>
      <c r="D59" s="14"/>
    </row>
    <row r="60">
      <c r="A60" s="11"/>
      <c r="B60" s="14" t="s">
        <v>88</v>
      </c>
      <c r="C60" s="33" t="s">
        <v>10</v>
      </c>
      <c r="D60" s="14"/>
    </row>
    <row r="61">
      <c r="A61" s="11"/>
      <c r="B61" s="14" t="s">
        <v>89</v>
      </c>
      <c r="C61" s="33" t="s">
        <v>10</v>
      </c>
      <c r="D61" s="14"/>
    </row>
    <row r="62">
      <c r="A62" s="11"/>
      <c r="B62" s="14" t="s">
        <v>90</v>
      </c>
      <c r="C62" s="33" t="s">
        <v>10</v>
      </c>
      <c r="D62" s="14"/>
    </row>
    <row r="63">
      <c r="A63" s="11"/>
      <c r="B63" s="14" t="s">
        <v>91</v>
      </c>
      <c r="C63" s="33" t="s">
        <v>10</v>
      </c>
      <c r="D63" s="22" t="s">
        <v>92</v>
      </c>
    </row>
    <row r="64">
      <c r="A64" s="11"/>
      <c r="B64" s="14" t="s">
        <v>93</v>
      </c>
      <c r="C64" s="33" t="s">
        <v>10</v>
      </c>
      <c r="D64" s="22" t="s">
        <v>92</v>
      </c>
    </row>
    <row r="65">
      <c r="A65" s="25" t="s">
        <v>94</v>
      </c>
      <c r="B65" s="22" t="s">
        <v>95</v>
      </c>
      <c r="C65" s="33" t="s">
        <v>10</v>
      </c>
      <c r="D65" s="22"/>
    </row>
    <row r="66">
      <c r="A66" s="25" t="s">
        <v>96</v>
      </c>
      <c r="B66" s="22" t="s">
        <v>97</v>
      </c>
      <c r="C66" s="33" t="s">
        <v>10</v>
      </c>
      <c r="D66" s="22"/>
    </row>
    <row r="67">
      <c r="A67" s="25" t="s">
        <v>98</v>
      </c>
      <c r="B67" s="22" t="s">
        <v>99</v>
      </c>
      <c r="C67" s="33" t="s">
        <v>10</v>
      </c>
      <c r="D67" s="22" t="s">
        <v>0</v>
      </c>
    </row>
    <row r="68">
      <c r="A68" s="25" t="s">
        <v>98</v>
      </c>
      <c r="B68" s="22" t="s">
        <v>100</v>
      </c>
      <c r="C68" s="33" t="s">
        <v>10</v>
      </c>
      <c r="D68" s="22"/>
    </row>
    <row r="69">
      <c r="A69" s="25" t="s">
        <v>98</v>
      </c>
      <c r="B69" s="22" t="s">
        <v>101</v>
      </c>
      <c r="C69" s="33" t="s">
        <v>10</v>
      </c>
      <c r="D69" s="22"/>
    </row>
    <row r="70">
      <c r="A70" s="25" t="s">
        <v>98</v>
      </c>
      <c r="B70" s="22" t="s">
        <v>102</v>
      </c>
      <c r="C70" s="33" t="s">
        <v>10</v>
      </c>
      <c r="D70" s="22"/>
    </row>
    <row r="71">
      <c r="A71" s="41" t="s">
        <v>103</v>
      </c>
      <c r="B71" s="42" t="s">
        <v>104</v>
      </c>
      <c r="C71" s="33" t="s">
        <v>10</v>
      </c>
      <c r="D71" s="22"/>
    </row>
    <row r="72">
      <c r="A72" s="25" t="s">
        <v>105</v>
      </c>
      <c r="B72" s="22" t="s">
        <v>106</v>
      </c>
      <c r="C72" s="33" t="s">
        <v>10</v>
      </c>
      <c r="D72" s="22" t="s">
        <v>107</v>
      </c>
    </row>
    <row r="73">
      <c r="A73" s="25" t="s">
        <v>83</v>
      </c>
      <c r="B73" s="22" t="s">
        <v>108</v>
      </c>
      <c r="C73" s="33" t="s">
        <v>10</v>
      </c>
      <c r="D73" s="22"/>
    </row>
    <row r="74">
      <c r="A74" s="11"/>
      <c r="B74" s="22" t="s">
        <v>109</v>
      </c>
      <c r="C74" s="33" t="s">
        <v>10</v>
      </c>
      <c r="D74" s="14"/>
    </row>
    <row r="75">
      <c r="A75" s="17" t="s">
        <v>110</v>
      </c>
      <c r="B75" s="24" t="s">
        <v>111</v>
      </c>
      <c r="C75" s="19" t="s">
        <v>10</v>
      </c>
      <c r="D75" s="14"/>
    </row>
    <row r="76">
      <c r="A76" s="25" t="s">
        <v>49</v>
      </c>
      <c r="B76" s="22" t="s">
        <v>112</v>
      </c>
      <c r="C76" s="33" t="s">
        <v>10</v>
      </c>
      <c r="D76" s="14"/>
    </row>
    <row r="77">
      <c r="A77" s="25" t="s">
        <v>51</v>
      </c>
      <c r="B77" s="22" t="s">
        <v>113</v>
      </c>
      <c r="C77" s="33" t="s">
        <v>10</v>
      </c>
      <c r="D77" s="14"/>
    </row>
    <row r="78">
      <c r="A78" s="25" t="s">
        <v>114</v>
      </c>
      <c r="B78" s="22" t="s">
        <v>115</v>
      </c>
      <c r="C78" s="33" t="s">
        <v>10</v>
      </c>
      <c r="D78" s="22"/>
    </row>
    <row r="79">
      <c r="A79" s="17" t="s">
        <v>116</v>
      </c>
      <c r="B79" s="24" t="s">
        <v>117</v>
      </c>
      <c r="C79" s="19" t="s">
        <v>10</v>
      </c>
      <c r="D79" s="14"/>
    </row>
    <row r="80">
      <c r="A80" s="11"/>
      <c r="B80" s="14"/>
      <c r="C80" s="18"/>
      <c r="D80" s="20"/>
    </row>
    <row r="81">
      <c r="A81" s="15" t="s">
        <v>118</v>
      </c>
      <c r="B81" s="6" t="s">
        <v>119</v>
      </c>
      <c r="C81" s="43"/>
      <c r="D81" s="40"/>
    </row>
    <row r="82">
      <c r="A82" s="25" t="s">
        <v>120</v>
      </c>
      <c r="B82" s="24" t="s">
        <v>121</v>
      </c>
      <c r="C82" s="44" t="s">
        <v>10</v>
      </c>
      <c r="D82" s="20"/>
    </row>
    <row r="83">
      <c r="A83" s="11"/>
      <c r="B83" s="14" t="s">
        <v>122</v>
      </c>
      <c r="C83" s="33" t="s">
        <v>10</v>
      </c>
      <c r="D83" s="20"/>
    </row>
    <row r="84">
      <c r="A84" s="25" t="s">
        <v>123</v>
      </c>
      <c r="B84" s="14" t="s">
        <v>124</v>
      </c>
      <c r="C84" s="33" t="s">
        <v>10</v>
      </c>
      <c r="D84" s="20"/>
    </row>
    <row r="85">
      <c r="A85" s="25" t="s">
        <v>125</v>
      </c>
      <c r="B85" s="14" t="s">
        <v>126</v>
      </c>
      <c r="C85" s="33" t="s">
        <v>10</v>
      </c>
      <c r="D85" s="20"/>
    </row>
    <row r="86">
      <c r="A86" s="25" t="s">
        <v>127</v>
      </c>
      <c r="B86" s="14" t="s">
        <v>128</v>
      </c>
      <c r="C86" s="33" t="s">
        <v>10</v>
      </c>
      <c r="D86" s="20"/>
    </row>
    <row r="87">
      <c r="A87" s="25" t="s">
        <v>129</v>
      </c>
      <c r="B87" s="14" t="s">
        <v>130</v>
      </c>
      <c r="C87" s="33" t="s">
        <v>10</v>
      </c>
      <c r="D87" s="20"/>
    </row>
    <row r="88">
      <c r="A88" s="25" t="s">
        <v>131</v>
      </c>
      <c r="B88" s="14" t="s">
        <v>132</v>
      </c>
      <c r="C88" s="33" t="s">
        <v>10</v>
      </c>
      <c r="D88" s="20"/>
    </row>
    <row r="89">
      <c r="A89" s="25" t="s">
        <v>133</v>
      </c>
      <c r="B89" s="22" t="s">
        <v>134</v>
      </c>
      <c r="C89" s="33" t="s">
        <v>10</v>
      </c>
      <c r="D89" s="20"/>
    </row>
    <row r="90">
      <c r="A90" s="25" t="s">
        <v>135</v>
      </c>
      <c r="B90" s="22" t="s">
        <v>136</v>
      </c>
      <c r="C90" s="33" t="s">
        <v>10</v>
      </c>
      <c r="D90" s="20"/>
    </row>
    <row r="91">
      <c r="A91" s="25" t="s">
        <v>137</v>
      </c>
      <c r="B91" s="22" t="s">
        <v>138</v>
      </c>
      <c r="C91" s="33" t="s">
        <v>10</v>
      </c>
      <c r="D91" s="20"/>
    </row>
    <row r="92">
      <c r="A92" s="25" t="s">
        <v>139</v>
      </c>
      <c r="B92" s="22" t="s">
        <v>140</v>
      </c>
      <c r="C92" s="33" t="s">
        <v>10</v>
      </c>
      <c r="D92" s="20"/>
    </row>
    <row r="93">
      <c r="A93" s="11"/>
      <c r="B93" s="14"/>
      <c r="C93" s="45"/>
      <c r="D93" s="20"/>
    </row>
    <row r="94">
      <c r="A94" s="15" t="s">
        <v>141</v>
      </c>
      <c r="B94" s="6" t="s">
        <v>142</v>
      </c>
      <c r="C94" s="43"/>
      <c r="D94" s="40"/>
    </row>
    <row r="95">
      <c r="A95" s="17" t="str">
        <f t="shared" ref="A95:C95" si="5">A47</f>
        <v>b. 6.3.</v>
      </c>
      <c r="B95" s="46" t="str">
        <f t="shared" si="5"/>
        <v>Se cumple el requisito de personal canario</v>
      </c>
      <c r="C95" s="47" t="str">
        <f t="shared" si="5"/>
        <v>No verificado</v>
      </c>
      <c r="D95" s="20"/>
    </row>
    <row r="96">
      <c r="A96" s="25" t="str">
        <f t="shared" ref="A96:B96" si="6">A13</f>
        <v>b.13.3.1.</v>
      </c>
      <c r="B96" s="46" t="str">
        <f t="shared" si="6"/>
        <v>Puntos por fomento del sector audiovisual canario</v>
      </c>
      <c r="C96" s="27"/>
      <c r="D96" s="20"/>
    </row>
    <row r="97">
      <c r="A97" s="48"/>
      <c r="B97" s="26" t="s">
        <v>13</v>
      </c>
      <c r="C97" s="49">
        <f>C13</f>
        <v>0</v>
      </c>
      <c r="D97" s="20"/>
    </row>
    <row r="98">
      <c r="A98" s="48"/>
      <c r="B98" s="26" t="s">
        <v>143</v>
      </c>
      <c r="C98" s="49">
        <f>C48</f>
        <v>0</v>
      </c>
      <c r="D98" s="20"/>
    </row>
    <row r="99">
      <c r="A99" s="48"/>
      <c r="B99" s="46" t="s">
        <v>144</v>
      </c>
      <c r="C99" s="50">
        <f>-(C97-C98)</f>
        <v>0</v>
      </c>
      <c r="D99" s="20"/>
    </row>
    <row r="100">
      <c r="A100" s="25" t="str">
        <f t="shared" ref="A100:B100" si="7">A14</f>
        <v>b.13.3.3.1.</v>
      </c>
      <c r="B100" s="46" t="str">
        <f t="shared" si="7"/>
        <v>Puntos por igualdad de género</v>
      </c>
      <c r="C100" s="51"/>
      <c r="D100" s="20"/>
    </row>
    <row r="101">
      <c r="A101" s="48"/>
      <c r="B101" s="26" t="s">
        <v>13</v>
      </c>
      <c r="C101" s="49">
        <f>C14</f>
        <v>0</v>
      </c>
      <c r="D101" s="20"/>
    </row>
    <row r="102">
      <c r="A102" s="48"/>
      <c r="B102" s="26" t="s">
        <v>143</v>
      </c>
      <c r="C102" s="49">
        <f>C49</f>
        <v>0</v>
      </c>
      <c r="D102" s="20"/>
    </row>
    <row r="103">
      <c r="A103" s="48"/>
      <c r="B103" s="46" t="s">
        <v>144</v>
      </c>
      <c r="C103" s="50">
        <f>-(C101-C102)</f>
        <v>0</v>
      </c>
      <c r="D103" s="20"/>
    </row>
    <row r="104">
      <c r="A104" s="25" t="str">
        <f t="shared" ref="A104:B104" si="8">A15</f>
        <v>b.13.3.3.2.</v>
      </c>
      <c r="B104" s="46" t="str">
        <f t="shared" si="8"/>
        <v>Puntos por inclusión</v>
      </c>
      <c r="C104" s="51"/>
      <c r="D104" s="20"/>
    </row>
    <row r="105">
      <c r="A105" s="48"/>
      <c r="B105" s="26" t="s">
        <v>13</v>
      </c>
      <c r="C105" s="49">
        <f>C15</f>
        <v>0</v>
      </c>
      <c r="D105" s="20"/>
    </row>
    <row r="106">
      <c r="A106" s="48"/>
      <c r="B106" s="26" t="s">
        <v>143</v>
      </c>
      <c r="C106" s="49">
        <f>C50</f>
        <v>0</v>
      </c>
      <c r="D106" s="20"/>
    </row>
    <row r="107">
      <c r="A107" s="48"/>
      <c r="B107" s="46" t="s">
        <v>144</v>
      </c>
      <c r="C107" s="50">
        <f>-(C105-C106)</f>
        <v>0</v>
      </c>
      <c r="D107" s="20"/>
    </row>
    <row r="108">
      <c r="A108" s="25" t="str">
        <f t="shared" ref="A108:B108" si="9">A16</f>
        <v>b.13.3.4.</v>
      </c>
      <c r="B108" s="46" t="str">
        <f t="shared" si="9"/>
        <v>Puntos por trayectoria del equipo</v>
      </c>
      <c r="C108" s="34"/>
      <c r="D108" s="20"/>
    </row>
    <row r="109">
      <c r="A109" s="48"/>
      <c r="B109" s="26" t="s">
        <v>13</v>
      </c>
      <c r="C109" s="49">
        <f>C16</f>
        <v>0</v>
      </c>
      <c r="D109" s="20"/>
    </row>
    <row r="110">
      <c r="A110" s="48"/>
      <c r="B110" s="26" t="s">
        <v>143</v>
      </c>
      <c r="C110" s="49">
        <f>C51</f>
        <v>0</v>
      </c>
      <c r="D110" s="20"/>
    </row>
    <row r="111">
      <c r="A111" s="36"/>
      <c r="B111" s="46" t="s">
        <v>144</v>
      </c>
      <c r="C111" s="50">
        <f>-(C109-C110)</f>
        <v>0</v>
      </c>
      <c r="D111" s="20"/>
    </row>
    <row r="112">
      <c r="A112" s="25" t="str">
        <f t="shared" ref="A112:B112" si="10">A17</f>
        <v>b.13.3.2.2.</v>
      </c>
      <c r="B112" s="46" t="str">
        <f t="shared" si="10"/>
        <v>Puntos por contenido canario</v>
      </c>
      <c r="C112" s="34"/>
      <c r="D112" s="20"/>
    </row>
    <row r="113">
      <c r="A113" s="48"/>
      <c r="B113" s="26" t="s">
        <v>13</v>
      </c>
      <c r="C113" s="49">
        <f>C17</f>
        <v>0</v>
      </c>
      <c r="D113" s="20"/>
    </row>
    <row r="114">
      <c r="A114" s="36"/>
      <c r="B114" s="26" t="s">
        <v>143</v>
      </c>
      <c r="C114" s="49">
        <f>C41</f>
        <v>0</v>
      </c>
      <c r="D114" s="20"/>
    </row>
    <row r="115">
      <c r="A115" s="36"/>
      <c r="B115" s="46" t="s">
        <v>144</v>
      </c>
      <c r="C115" s="50">
        <f>-(C113-C114)</f>
        <v>0</v>
      </c>
      <c r="D115" s="20"/>
    </row>
    <row r="116">
      <c r="A116" s="25" t="str">
        <f t="shared" ref="A116:B116" si="11">A18</f>
        <v>b.13.3.2.1.</v>
      </c>
      <c r="B116" s="46" t="str">
        <f t="shared" si="11"/>
        <v>Puntos por porcentaje de gasto en Canarias</v>
      </c>
      <c r="C116" s="34"/>
      <c r="D116" s="20"/>
    </row>
    <row r="117">
      <c r="A117" s="36"/>
      <c r="B117" s="26" t="s">
        <v>13</v>
      </c>
      <c r="C117" s="49">
        <f>C18</f>
        <v>0</v>
      </c>
      <c r="D117" s="20"/>
    </row>
    <row r="118">
      <c r="A118" s="36"/>
      <c r="B118" s="26" t="s">
        <v>143</v>
      </c>
      <c r="C118" s="49">
        <f>IF(C73="Sí",C18,0)</f>
        <v>0</v>
      </c>
      <c r="D118" s="20"/>
    </row>
    <row r="119">
      <c r="A119" s="36"/>
      <c r="B119" s="46" t="s">
        <v>144</v>
      </c>
      <c r="C119" s="50">
        <f>-(C117-C118)</f>
        <v>0</v>
      </c>
      <c r="D119" s="20"/>
    </row>
    <row r="120">
      <c r="A120" s="25" t="str">
        <f>A12</f>
        <v>2.b.</v>
      </c>
      <c r="B120" s="46" t="s">
        <v>145</v>
      </c>
      <c r="C120" s="52">
        <f>C20</f>
        <v>0</v>
      </c>
      <c r="D120" s="48"/>
    </row>
    <row r="121">
      <c r="A121" s="36"/>
      <c r="B121" s="46" t="s">
        <v>146</v>
      </c>
      <c r="C121" s="52">
        <f>C99+C103+C107+C111+C115+C119</f>
        <v>0</v>
      </c>
      <c r="D121" s="53"/>
    </row>
    <row r="122">
      <c r="A122" s="36"/>
      <c r="B122" s="46" t="s">
        <v>147</v>
      </c>
      <c r="C122" s="50">
        <f>C120+C121</f>
        <v>0</v>
      </c>
      <c r="D122" s="53"/>
    </row>
    <row r="123">
      <c r="A123" s="36" t="str">
        <f>A19</f>
        <v>2.c.</v>
      </c>
      <c r="B123" s="10" t="str">
        <f t="shared" ref="B123:C123" si="12">B21</f>
        <v>Puntuación del último proyecto subvencionado</v>
      </c>
      <c r="C123" s="29">
        <f t="shared" si="12"/>
        <v>69</v>
      </c>
      <c r="D123" s="53"/>
    </row>
    <row r="124">
      <c r="A124" s="36"/>
      <c r="B124" s="10" t="str">
        <f t="shared" ref="B124:C124" si="13">B22</f>
        <v>Puntuación del primer proyecto no subvencionado</v>
      </c>
      <c r="C124" s="29">
        <f t="shared" si="13"/>
        <v>68.83</v>
      </c>
      <c r="D124" s="53"/>
    </row>
    <row r="125">
      <c r="A125" s="15" t="str">
        <f>A94</f>
        <v>6.</v>
      </c>
      <c r="B125" s="54" t="s">
        <v>148</v>
      </c>
      <c r="C125" s="46" t="str">
        <f>IF(C122&gt;MAX(C123,C124),"No",IF(C122&gt;=MIN(C123,C124),"Se modifica la cantidad","Sí"))</f>
        <v>Sí</v>
      </c>
      <c r="D125" s="53"/>
    </row>
    <row r="126">
      <c r="B126" s="54" t="s">
        <v>149</v>
      </c>
      <c r="C126" s="19" t="s">
        <v>150</v>
      </c>
      <c r="D126" s="55"/>
    </row>
    <row r="127">
      <c r="A127" s="36"/>
      <c r="B127" s="56" t="s">
        <v>151</v>
      </c>
      <c r="C127" s="57" t="s">
        <v>150</v>
      </c>
      <c r="D127" s="22"/>
    </row>
    <row r="128">
      <c r="A128" s="36"/>
      <c r="B128" s="14"/>
      <c r="C128" s="45"/>
      <c r="D128" s="20"/>
    </row>
  </sheetData>
  <customSheetViews>
    <customSheetView guid="{546BE96D-3CDB-4882-80F1-CDC561AEB87B}" filter="1" showAutoFilter="1">
      <autoFilter ref="$A$1:$D$23"/>
    </customSheetView>
  </customSheetViews>
  <conditionalFormatting sqref="C82:C92">
    <cfRule type="cellIs" dxfId="0" priority="1" operator="equal">
      <formula>"Sí"</formula>
    </cfRule>
  </conditionalFormatting>
  <conditionalFormatting sqref="C125:C127">
    <cfRule type="cellIs" dxfId="0" priority="2" operator="equal">
      <formula>"Sí"</formula>
    </cfRule>
  </conditionalFormatting>
  <conditionalFormatting sqref="D127">
    <cfRule type="notContainsBlanks" dxfId="1" priority="3">
      <formula>LEN(TRIM(D127))&gt;0</formula>
    </cfRule>
  </conditionalFormatting>
  <conditionalFormatting sqref="C3:C5 C7:C53 C55:C79 C95:C107 C109:C111 C113:C115 C117:C124">
    <cfRule type="cellIs" dxfId="0" priority="4" operator="equal">
      <formula>"No"</formula>
    </cfRule>
  </conditionalFormatting>
  <conditionalFormatting sqref="C3:C5 C7:C53 C55:C107 C109:C111 C113:C115 C117:C124 C126:C127">
    <cfRule type="cellIs" dxfId="2" priority="5" operator="equal">
      <formula>"Requerir"</formula>
    </cfRule>
  </conditionalFormatting>
  <dataValidations>
    <dataValidation type="list" allowBlank="1" sqref="C5 C9 C23 C26:C40 C42:C47 C52:C53 C56:C79 C82:C92 C126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58" t="s">
        <v>152</v>
      </c>
      <c r="B1" s="59"/>
      <c r="C1" s="59"/>
      <c r="D1" s="59"/>
      <c r="E1" s="59"/>
      <c r="F1" s="59"/>
      <c r="G1" s="59"/>
      <c r="H1" s="60"/>
      <c r="I1" s="61">
        <f>I2+I3+I48+I54+I63+I73+I77</f>
        <v>0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>
      <c r="A2" s="63">
        <v>1.0</v>
      </c>
      <c r="B2" s="64" t="s">
        <v>153</v>
      </c>
      <c r="C2" s="60"/>
      <c r="D2" s="65" t="s">
        <v>154</v>
      </c>
      <c r="E2" s="59"/>
      <c r="F2" s="59"/>
      <c r="G2" s="59"/>
      <c r="H2" s="60"/>
      <c r="I2" s="66">
        <f>G6+G10+G14+G18+G22+G26+G31+G35+G39+G43</f>
        <v>0</v>
      </c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>
      <c r="A3" s="63">
        <v>3.0</v>
      </c>
      <c r="B3" s="64" t="s">
        <v>155</v>
      </c>
      <c r="C3" s="60"/>
      <c r="D3" s="67" t="s">
        <v>156</v>
      </c>
      <c r="E3" s="59"/>
      <c r="F3" s="59"/>
      <c r="G3" s="59"/>
      <c r="H3" s="60"/>
      <c r="I3" s="68">
        <f>I6+I10+I14+I18+I22+I26+I31+I35+I47</f>
        <v>0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>
      <c r="A4" s="69">
        <v>44929.0</v>
      </c>
      <c r="B4" s="70" t="s">
        <v>157</v>
      </c>
      <c r="C4" s="60"/>
      <c r="D4" s="71" t="s">
        <v>158</v>
      </c>
      <c r="E4" s="59"/>
      <c r="F4" s="59"/>
      <c r="G4" s="59"/>
      <c r="H4" s="59"/>
      <c r="I4" s="60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>
      <c r="A5" s="72"/>
      <c r="B5" s="73" t="s">
        <v>159</v>
      </c>
      <c r="C5" s="73" t="s">
        <v>160</v>
      </c>
      <c r="D5" s="73" t="s">
        <v>161</v>
      </c>
      <c r="E5" s="73" t="s">
        <v>162</v>
      </c>
      <c r="F5" s="73" t="s">
        <v>163</v>
      </c>
      <c r="G5" s="74" t="s">
        <v>164</v>
      </c>
      <c r="H5" s="75" t="s">
        <v>165</v>
      </c>
      <c r="I5" s="76" t="s">
        <v>164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>
      <c r="A6" s="77"/>
      <c r="B6" s="78" t="s">
        <v>166</v>
      </c>
      <c r="C6" s="79">
        <v>2.0</v>
      </c>
      <c r="D6" s="80">
        <f t="shared" ref="D6:F6" si="1">SUM(D7:D9)</f>
        <v>1</v>
      </c>
      <c r="E6" s="81">
        <f t="shared" si="1"/>
        <v>0</v>
      </c>
      <c r="F6" s="81">
        <f t="shared" si="1"/>
        <v>0</v>
      </c>
      <c r="G6" s="82">
        <f>(C6/D6)*F6</f>
        <v>0</v>
      </c>
      <c r="H6" s="83">
        <f>SUM(H7:H9)</f>
        <v>0</v>
      </c>
      <c r="I6" s="84">
        <f>(1/D6)*H6</f>
        <v>0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>
      <c r="A7" s="77"/>
      <c r="B7" s="85" t="s">
        <v>5</v>
      </c>
      <c r="C7" s="86"/>
      <c r="D7" s="87">
        <v>1.0</v>
      </c>
      <c r="E7" s="88">
        <v>0.0</v>
      </c>
      <c r="F7" s="88">
        <v>0.0</v>
      </c>
      <c r="G7" s="89"/>
      <c r="H7" s="88">
        <v>0.0</v>
      </c>
      <c r="I7" s="90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>
      <c r="A8" s="77"/>
      <c r="B8" s="91"/>
      <c r="C8" s="86"/>
      <c r="D8" s="87">
        <f t="shared" ref="D8:D9" si="2">COUNTA(C8)</f>
        <v>0</v>
      </c>
      <c r="E8" s="92">
        <v>0.0</v>
      </c>
      <c r="F8" s="92">
        <v>0.0</v>
      </c>
      <c r="G8" s="89"/>
      <c r="H8" s="92">
        <v>0.0</v>
      </c>
      <c r="I8" s="90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>
      <c r="A9" s="77"/>
      <c r="B9" s="86"/>
      <c r="C9" s="86"/>
      <c r="D9" s="93">
        <f t="shared" si="2"/>
        <v>0</v>
      </c>
      <c r="E9" s="92">
        <v>0.0</v>
      </c>
      <c r="F9" s="92">
        <v>0.0</v>
      </c>
      <c r="G9" s="89"/>
      <c r="H9" s="94">
        <v>0.0</v>
      </c>
      <c r="I9" s="95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>
      <c r="A10" s="77"/>
      <c r="B10" s="78" t="s">
        <v>167</v>
      </c>
      <c r="C10" s="79">
        <v>2.0</v>
      </c>
      <c r="D10" s="80">
        <f t="shared" ref="D10:F10" si="3">SUM(D11:D13)</f>
        <v>1</v>
      </c>
      <c r="E10" s="81">
        <f t="shared" si="3"/>
        <v>0</v>
      </c>
      <c r="F10" s="81">
        <f t="shared" si="3"/>
        <v>0</v>
      </c>
      <c r="G10" s="82">
        <f>(C10/D10)*F10</f>
        <v>0</v>
      </c>
      <c r="H10" s="83">
        <f>SUM(H11:H13)</f>
        <v>0</v>
      </c>
      <c r="I10" s="84">
        <f>(2/D10)*H10</f>
        <v>0</v>
      </c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>
      <c r="A11" s="77"/>
      <c r="B11" s="85" t="s">
        <v>5</v>
      </c>
      <c r="C11" s="86"/>
      <c r="D11" s="87">
        <v>1.0</v>
      </c>
      <c r="E11" s="88">
        <v>0.0</v>
      </c>
      <c r="F11" s="88">
        <v>0.0</v>
      </c>
      <c r="G11" s="89"/>
      <c r="H11" s="88">
        <v>0.0</v>
      </c>
      <c r="I11" s="90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>
      <c r="A12" s="77"/>
      <c r="B12" s="91"/>
      <c r="C12" s="86"/>
      <c r="D12" s="87">
        <f t="shared" ref="D12:D13" si="4">COUNTA(C12)</f>
        <v>0</v>
      </c>
      <c r="E12" s="92">
        <v>0.0</v>
      </c>
      <c r="F12" s="92">
        <v>0.0</v>
      </c>
      <c r="G12" s="89"/>
      <c r="H12" s="92">
        <v>0.0</v>
      </c>
      <c r="I12" s="90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>
      <c r="A13" s="77"/>
      <c r="B13" s="86"/>
      <c r="C13" s="86"/>
      <c r="D13" s="93">
        <f t="shared" si="4"/>
        <v>0</v>
      </c>
      <c r="E13" s="92">
        <v>0.0</v>
      </c>
      <c r="F13" s="92">
        <v>0.0</v>
      </c>
      <c r="G13" s="89"/>
      <c r="H13" s="94">
        <v>0.0</v>
      </c>
      <c r="I13" s="95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>
      <c r="A14" s="77"/>
      <c r="B14" s="78" t="s">
        <v>168</v>
      </c>
      <c r="C14" s="79">
        <v>2.0</v>
      </c>
      <c r="D14" s="80">
        <f t="shared" ref="D14:F14" si="5">SUM(D15:D17)</f>
        <v>1</v>
      </c>
      <c r="E14" s="81">
        <f t="shared" si="5"/>
        <v>0</v>
      </c>
      <c r="F14" s="81">
        <f t="shared" si="5"/>
        <v>0</v>
      </c>
      <c r="G14" s="82">
        <f>(C14/D14)*F14</f>
        <v>0</v>
      </c>
      <c r="H14" s="83">
        <f>SUM(H15:H17)</f>
        <v>0</v>
      </c>
      <c r="I14" s="84">
        <f>(1/D14)*H14</f>
        <v>0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>
      <c r="A15" s="77"/>
      <c r="B15" s="85" t="s">
        <v>5</v>
      </c>
      <c r="C15" s="91"/>
      <c r="D15" s="87">
        <v>1.0</v>
      </c>
      <c r="E15" s="88">
        <v>0.0</v>
      </c>
      <c r="F15" s="88">
        <v>0.0</v>
      </c>
      <c r="G15" s="89"/>
      <c r="H15" s="88">
        <v>0.0</v>
      </c>
      <c r="I15" s="90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>
      <c r="A16" s="77"/>
      <c r="B16" s="91"/>
      <c r="C16" s="86"/>
      <c r="D16" s="87">
        <f t="shared" ref="D16:D17" si="6">COUNTA(C16)</f>
        <v>0</v>
      </c>
      <c r="E16" s="92">
        <v>0.0</v>
      </c>
      <c r="F16" s="92">
        <v>0.0</v>
      </c>
      <c r="G16" s="89"/>
      <c r="H16" s="92">
        <v>0.0</v>
      </c>
      <c r="I16" s="90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>
      <c r="A17" s="77"/>
      <c r="B17" s="86"/>
      <c r="C17" s="86"/>
      <c r="D17" s="93">
        <f t="shared" si="6"/>
        <v>0</v>
      </c>
      <c r="E17" s="92">
        <v>0.0</v>
      </c>
      <c r="F17" s="92">
        <v>0.0</v>
      </c>
      <c r="G17" s="89"/>
      <c r="H17" s="94">
        <v>0.0</v>
      </c>
      <c r="I17" s="95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>
      <c r="A18" s="77"/>
      <c r="B18" s="78" t="s">
        <v>169</v>
      </c>
      <c r="C18" s="79">
        <v>2.0</v>
      </c>
      <c r="D18" s="80">
        <f t="shared" ref="D18:F18" si="7">SUM(D19:D21)</f>
        <v>1</v>
      </c>
      <c r="E18" s="81">
        <f t="shared" si="7"/>
        <v>0</v>
      </c>
      <c r="F18" s="81">
        <f t="shared" si="7"/>
        <v>0</v>
      </c>
      <c r="G18" s="82">
        <f>(C18/D18)*F18</f>
        <v>0</v>
      </c>
      <c r="H18" s="83">
        <f>SUM(H19:H21)</f>
        <v>0</v>
      </c>
      <c r="I18" s="84">
        <f>(1/D18)*H18</f>
        <v>0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>
      <c r="A19" s="77"/>
      <c r="B19" s="85" t="s">
        <v>5</v>
      </c>
      <c r="C19" s="86"/>
      <c r="D19" s="87">
        <v>1.0</v>
      </c>
      <c r="E19" s="88">
        <v>0.0</v>
      </c>
      <c r="F19" s="88">
        <v>0.0</v>
      </c>
      <c r="G19" s="89"/>
      <c r="H19" s="88">
        <v>0.0</v>
      </c>
      <c r="I19" s="90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>
      <c r="A20" s="77"/>
      <c r="B20" s="91"/>
      <c r="C20" s="86"/>
      <c r="D20" s="87">
        <f t="shared" ref="D20:D21" si="8">COUNTA(C20)</f>
        <v>0</v>
      </c>
      <c r="E20" s="92">
        <v>0.0</v>
      </c>
      <c r="F20" s="92">
        <v>0.0</v>
      </c>
      <c r="G20" s="89"/>
      <c r="H20" s="92">
        <v>0.0</v>
      </c>
      <c r="I20" s="90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>
      <c r="A21" s="77"/>
      <c r="B21" s="86"/>
      <c r="C21" s="86"/>
      <c r="D21" s="93">
        <f t="shared" si="8"/>
        <v>0</v>
      </c>
      <c r="E21" s="92">
        <v>0.0</v>
      </c>
      <c r="F21" s="92">
        <v>0.0</v>
      </c>
      <c r="G21" s="89"/>
      <c r="H21" s="94">
        <v>0.0</v>
      </c>
      <c r="I21" s="95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>
      <c r="A22" s="77"/>
      <c r="B22" s="78" t="s">
        <v>170</v>
      </c>
      <c r="C22" s="79">
        <v>2.0</v>
      </c>
      <c r="D22" s="80">
        <f t="shared" ref="D22:F22" si="9">SUM(D23:D25)</f>
        <v>1</v>
      </c>
      <c r="E22" s="81">
        <f t="shared" si="9"/>
        <v>0</v>
      </c>
      <c r="F22" s="81">
        <f t="shared" si="9"/>
        <v>0</v>
      </c>
      <c r="G22" s="82">
        <f>(C22/D22)*F22</f>
        <v>0</v>
      </c>
      <c r="H22" s="83">
        <f>SUM(H23:H25)</f>
        <v>0</v>
      </c>
      <c r="I22" s="84">
        <f>(1/D22)*H22</f>
        <v>0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>
      <c r="A23" s="77"/>
      <c r="B23" s="85" t="s">
        <v>5</v>
      </c>
      <c r="C23" s="86"/>
      <c r="D23" s="87">
        <v>1.0</v>
      </c>
      <c r="E23" s="88">
        <v>0.0</v>
      </c>
      <c r="F23" s="88">
        <v>0.0</v>
      </c>
      <c r="G23" s="89"/>
      <c r="H23" s="88">
        <v>0.0</v>
      </c>
      <c r="I23" s="90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>
      <c r="A24" s="77"/>
      <c r="B24" s="91"/>
      <c r="C24" s="86"/>
      <c r="D24" s="87">
        <f t="shared" ref="D24:D25" si="10">COUNTA(C24)</f>
        <v>0</v>
      </c>
      <c r="E24" s="92">
        <v>0.0</v>
      </c>
      <c r="F24" s="92">
        <v>0.0</v>
      </c>
      <c r="G24" s="89"/>
      <c r="H24" s="92">
        <v>0.0</v>
      </c>
      <c r="I24" s="90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>
      <c r="A25" s="77"/>
      <c r="B25" s="86"/>
      <c r="C25" s="86"/>
      <c r="D25" s="93">
        <f t="shared" si="10"/>
        <v>0</v>
      </c>
      <c r="E25" s="92">
        <v>0.0</v>
      </c>
      <c r="F25" s="92">
        <v>0.0</v>
      </c>
      <c r="G25" s="89"/>
      <c r="H25" s="94">
        <v>0.0</v>
      </c>
      <c r="I25" s="95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>
      <c r="A26" s="77"/>
      <c r="B26" s="78" t="s">
        <v>171</v>
      </c>
      <c r="C26" s="79">
        <v>2.0</v>
      </c>
      <c r="D26" s="80">
        <f t="shared" ref="D26:F26" si="11">SUM(D27:D29)</f>
        <v>1</v>
      </c>
      <c r="E26" s="81">
        <f t="shared" si="11"/>
        <v>0</v>
      </c>
      <c r="F26" s="81">
        <f t="shared" si="11"/>
        <v>0</v>
      </c>
      <c r="G26" s="82">
        <f>(C26/D26)*F26</f>
        <v>0</v>
      </c>
      <c r="H26" s="83">
        <f>SUM(H27:H29)</f>
        <v>0</v>
      </c>
      <c r="I26" s="84">
        <f>(1/D26)*H26</f>
        <v>0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>
      <c r="A27" s="77"/>
      <c r="B27" s="85" t="s">
        <v>5</v>
      </c>
      <c r="C27" s="86"/>
      <c r="D27" s="87">
        <v>1.0</v>
      </c>
      <c r="E27" s="88">
        <v>0.0</v>
      </c>
      <c r="F27" s="88">
        <v>0.0</v>
      </c>
      <c r="G27" s="89"/>
      <c r="H27" s="88">
        <v>0.0</v>
      </c>
      <c r="I27" s="90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>
      <c r="A28" s="77"/>
      <c r="B28" s="91"/>
      <c r="C28" s="86"/>
      <c r="D28" s="87">
        <f t="shared" ref="D28:D29" si="12">COUNTA(C28)</f>
        <v>0</v>
      </c>
      <c r="E28" s="92">
        <v>0.0</v>
      </c>
      <c r="F28" s="92">
        <v>0.0</v>
      </c>
      <c r="G28" s="89"/>
      <c r="H28" s="92">
        <v>0.0</v>
      </c>
      <c r="I28" s="90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>
      <c r="A29" s="77"/>
      <c r="B29" s="86"/>
      <c r="C29" s="86"/>
      <c r="D29" s="93">
        <f t="shared" si="12"/>
        <v>0</v>
      </c>
      <c r="E29" s="92">
        <v>0.0</v>
      </c>
      <c r="F29" s="92">
        <v>0.0</v>
      </c>
      <c r="G29" s="96"/>
      <c r="H29" s="97">
        <v>0.0</v>
      </c>
      <c r="I29" s="98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>
      <c r="A30" s="77"/>
      <c r="B30" s="99" t="s">
        <v>172</v>
      </c>
      <c r="C30" s="59"/>
      <c r="D30" s="59"/>
      <c r="E30" s="60"/>
      <c r="F30" s="100" t="s">
        <v>173</v>
      </c>
      <c r="G30" s="101" t="str">
        <f>IF(F30="No","Supuesto de exclusión","")</f>
        <v>Supuesto de exclusión</v>
      </c>
      <c r="H30" s="102"/>
      <c r="I30" s="103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>
      <c r="A31" s="77"/>
      <c r="B31" s="78" t="s">
        <v>174</v>
      </c>
      <c r="C31" s="79">
        <v>2.0</v>
      </c>
      <c r="D31" s="80">
        <f t="shared" ref="D31:F31" si="13">SUM(D32:D34)</f>
        <v>1</v>
      </c>
      <c r="E31" s="81">
        <f t="shared" si="13"/>
        <v>0</v>
      </c>
      <c r="F31" s="81">
        <f t="shared" si="13"/>
        <v>0</v>
      </c>
      <c r="G31" s="104">
        <f>(C31/D31)*F31</f>
        <v>0</v>
      </c>
      <c r="H31" s="105">
        <f>SUM(H32:H34)</f>
        <v>0</v>
      </c>
      <c r="I31" s="106">
        <f>(1/D31)*H31</f>
        <v>0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>
      <c r="A32" s="77"/>
      <c r="B32" s="85" t="s">
        <v>5</v>
      </c>
      <c r="C32" s="86"/>
      <c r="D32" s="87">
        <v>1.0</v>
      </c>
      <c r="E32" s="88">
        <v>0.0</v>
      </c>
      <c r="F32" s="88">
        <v>0.0</v>
      </c>
      <c r="G32" s="89"/>
      <c r="H32" s="88">
        <v>0.0</v>
      </c>
      <c r="I32" s="90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>
      <c r="A33" s="77"/>
      <c r="B33" s="91"/>
      <c r="C33" s="86"/>
      <c r="D33" s="87">
        <f t="shared" ref="D33:D34" si="14">COUNTA(C33)</f>
        <v>0</v>
      </c>
      <c r="E33" s="92">
        <v>0.0</v>
      </c>
      <c r="F33" s="92">
        <v>0.0</v>
      </c>
      <c r="G33" s="89"/>
      <c r="H33" s="92">
        <v>0.0</v>
      </c>
      <c r="I33" s="90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>
      <c r="A34" s="77"/>
      <c r="B34" s="86"/>
      <c r="C34" s="86"/>
      <c r="D34" s="93">
        <f t="shared" si="14"/>
        <v>0</v>
      </c>
      <c r="E34" s="92">
        <v>0.0</v>
      </c>
      <c r="F34" s="92">
        <v>0.0</v>
      </c>
      <c r="G34" s="89"/>
      <c r="H34" s="94">
        <v>0.0</v>
      </c>
      <c r="I34" s="95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>
      <c r="A35" s="77"/>
      <c r="B35" s="78" t="s">
        <v>175</v>
      </c>
      <c r="C35" s="79">
        <v>2.0</v>
      </c>
      <c r="D35" s="80">
        <f t="shared" ref="D35:F35" si="15">SUM(D36:D38)</f>
        <v>1</v>
      </c>
      <c r="E35" s="81">
        <f t="shared" si="15"/>
        <v>0</v>
      </c>
      <c r="F35" s="81">
        <f t="shared" si="15"/>
        <v>0</v>
      </c>
      <c r="G35" s="82">
        <f>(C35/D35)*F35</f>
        <v>0</v>
      </c>
      <c r="H35" s="105">
        <f>SUM(H36:H38)</f>
        <v>0</v>
      </c>
      <c r="I35" s="84">
        <f>(1/D35)*H35</f>
        <v>0</v>
      </c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>
      <c r="A36" s="77"/>
      <c r="B36" s="85" t="s">
        <v>5</v>
      </c>
      <c r="C36" s="86"/>
      <c r="D36" s="87">
        <v>1.0</v>
      </c>
      <c r="E36" s="88">
        <v>0.0</v>
      </c>
      <c r="F36" s="88">
        <v>0.0</v>
      </c>
      <c r="G36" s="89"/>
      <c r="H36" s="88">
        <v>0.0</v>
      </c>
      <c r="I36" s="90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>
      <c r="A37" s="77"/>
      <c r="B37" s="91"/>
      <c r="C37" s="86"/>
      <c r="D37" s="87">
        <f t="shared" ref="D37:D38" si="16">COUNTA(C37)</f>
        <v>0</v>
      </c>
      <c r="E37" s="92">
        <v>0.0</v>
      </c>
      <c r="F37" s="92">
        <v>0.0</v>
      </c>
      <c r="G37" s="89"/>
      <c r="H37" s="92">
        <v>0.0</v>
      </c>
      <c r="I37" s="90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>
      <c r="A38" s="77"/>
      <c r="B38" s="86"/>
      <c r="C38" s="86"/>
      <c r="D38" s="93">
        <f t="shared" si="16"/>
        <v>0</v>
      </c>
      <c r="E38" s="92">
        <v>0.0</v>
      </c>
      <c r="F38" s="92">
        <v>0.0</v>
      </c>
      <c r="G38" s="89"/>
      <c r="H38" s="94">
        <v>0.0</v>
      </c>
      <c r="I38" s="95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>
      <c r="A39" s="77"/>
      <c r="B39" s="78" t="s">
        <v>176</v>
      </c>
      <c r="C39" s="79">
        <v>2.0</v>
      </c>
      <c r="D39" s="80">
        <f t="shared" ref="D39:F39" si="17">SUM(D40:D42)</f>
        <v>1</v>
      </c>
      <c r="E39" s="81">
        <f t="shared" si="17"/>
        <v>0</v>
      </c>
      <c r="F39" s="81">
        <f t="shared" si="17"/>
        <v>0</v>
      </c>
      <c r="G39" s="82">
        <f>(C39/D39)*F39</f>
        <v>0</v>
      </c>
      <c r="H39" s="83">
        <f>SUM(H40:H42)</f>
        <v>0</v>
      </c>
      <c r="I39" s="84" t="s">
        <v>177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>
      <c r="A40" s="77"/>
      <c r="B40" s="85" t="s">
        <v>5</v>
      </c>
      <c r="C40" s="86"/>
      <c r="D40" s="87">
        <v>1.0</v>
      </c>
      <c r="E40" s="88">
        <v>0.0</v>
      </c>
      <c r="F40" s="88">
        <v>0.0</v>
      </c>
      <c r="G40" s="89"/>
      <c r="H40" s="92">
        <v>0.0</v>
      </c>
      <c r="I40" s="90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>
      <c r="A41" s="77"/>
      <c r="B41" s="91"/>
      <c r="C41" s="86"/>
      <c r="D41" s="87">
        <f t="shared" ref="D41:D42" si="18">COUNTA(C41)</f>
        <v>0</v>
      </c>
      <c r="E41" s="92">
        <v>0.0</v>
      </c>
      <c r="F41" s="92">
        <v>0.0</v>
      </c>
      <c r="G41" s="89"/>
      <c r="H41" s="92">
        <v>0.0</v>
      </c>
      <c r="I41" s="90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>
      <c r="A42" s="77"/>
      <c r="B42" s="86"/>
      <c r="C42" s="86"/>
      <c r="D42" s="93">
        <f t="shared" si="18"/>
        <v>0</v>
      </c>
      <c r="E42" s="92">
        <v>0.0</v>
      </c>
      <c r="F42" s="92">
        <v>0.0</v>
      </c>
      <c r="G42" s="89"/>
      <c r="H42" s="92">
        <v>0.0</v>
      </c>
      <c r="I42" s="90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>
      <c r="A43" s="77"/>
      <c r="B43" s="107" t="s">
        <v>178</v>
      </c>
      <c r="C43" s="80">
        <v>2.0</v>
      </c>
      <c r="D43" s="80">
        <f t="shared" ref="D43:F43" si="19">SUM(D44:D46)</f>
        <v>1</v>
      </c>
      <c r="E43" s="108">
        <f t="shared" si="19"/>
        <v>0</v>
      </c>
      <c r="F43" s="108">
        <f t="shared" si="19"/>
        <v>0</v>
      </c>
      <c r="G43" s="82">
        <f>(C43/D43)*F43</f>
        <v>0</v>
      </c>
      <c r="H43" s="83">
        <f>SUM(H44:H46)</f>
        <v>0</v>
      </c>
      <c r="I43" s="84" t="s">
        <v>177</v>
      </c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>
      <c r="A44" s="77"/>
      <c r="B44" s="85" t="s">
        <v>5</v>
      </c>
      <c r="C44" s="91"/>
      <c r="D44" s="87">
        <v>1.0</v>
      </c>
      <c r="E44" s="88">
        <v>0.0</v>
      </c>
      <c r="F44" s="88">
        <v>0.0</v>
      </c>
      <c r="G44" s="89"/>
      <c r="H44" s="94">
        <v>0.0</v>
      </c>
      <c r="I44" s="95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>
      <c r="A45" s="77"/>
      <c r="B45" s="91"/>
      <c r="C45" s="86"/>
      <c r="D45" s="87">
        <f t="shared" ref="D45:D46" si="20">COUNTA(C45)</f>
        <v>0</v>
      </c>
      <c r="E45" s="88">
        <v>0.0</v>
      </c>
      <c r="F45" s="88">
        <v>0.0</v>
      </c>
      <c r="G45" s="89"/>
      <c r="H45" s="92">
        <v>0.0</v>
      </c>
      <c r="I45" s="90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>
      <c r="A46" s="109"/>
      <c r="B46" s="91"/>
      <c r="C46" s="86"/>
      <c r="D46" s="93">
        <f t="shared" si="20"/>
        <v>0</v>
      </c>
      <c r="E46" s="92">
        <v>0.0</v>
      </c>
      <c r="F46" s="92">
        <v>0.0</v>
      </c>
      <c r="G46" s="89"/>
      <c r="H46" s="92">
        <v>0.0</v>
      </c>
      <c r="I46" s="90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>
      <c r="A47" s="69">
        <v>44960.0</v>
      </c>
      <c r="B47" s="71" t="s">
        <v>179</v>
      </c>
      <c r="C47" s="60"/>
      <c r="D47" s="71" t="s">
        <v>180</v>
      </c>
      <c r="E47" s="110" t="s">
        <v>173</v>
      </c>
      <c r="F47" s="111">
        <f>IF(E47="no",0,2)</f>
        <v>0</v>
      </c>
      <c r="G47" s="112"/>
      <c r="H47" s="113"/>
      <c r="I47" s="114">
        <f>F47</f>
        <v>0</v>
      </c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>
      <c r="A48" s="63">
        <v>2.0</v>
      </c>
      <c r="B48" s="64" t="s">
        <v>181</v>
      </c>
      <c r="C48" s="60"/>
      <c r="D48" s="64" t="s">
        <v>182</v>
      </c>
      <c r="E48" s="59"/>
      <c r="F48" s="59"/>
      <c r="G48" s="59"/>
      <c r="H48" s="60"/>
      <c r="I48" s="66">
        <f>SUM(I50:I53)+F53</f>
        <v>0</v>
      </c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>
      <c r="A49" s="115">
        <v>44928.0</v>
      </c>
      <c r="B49" s="116" t="s">
        <v>183</v>
      </c>
      <c r="C49" s="60"/>
      <c r="D49" s="117" t="s">
        <v>184</v>
      </c>
      <c r="E49" s="117" t="s">
        <v>13</v>
      </c>
      <c r="F49" s="118">
        <f>SUM(E50:E52)</f>
        <v>0</v>
      </c>
      <c r="G49" s="119"/>
      <c r="H49" s="60"/>
      <c r="I49" s="120" t="s">
        <v>185</v>
      </c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>
      <c r="A50" s="72"/>
      <c r="B50" s="121" t="s">
        <v>186</v>
      </c>
      <c r="C50" s="60"/>
      <c r="D50" s="122">
        <v>3.0</v>
      </c>
      <c r="E50" s="123">
        <v>0.0</v>
      </c>
      <c r="F50" s="124"/>
      <c r="G50" s="125"/>
      <c r="H50" s="60"/>
      <c r="I50" s="126">
        <f t="shared" ref="I50:I52" si="21">COUNTA(D50)*E50</f>
        <v>0</v>
      </c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>
      <c r="A51" s="77"/>
      <c r="B51" s="127" t="s">
        <v>187</v>
      </c>
      <c r="C51" s="60"/>
      <c r="D51" s="122">
        <v>2.0</v>
      </c>
      <c r="E51" s="123">
        <v>0.0</v>
      </c>
      <c r="F51" s="128"/>
      <c r="G51" s="125"/>
      <c r="H51" s="60"/>
      <c r="I51" s="126">
        <f t="shared" si="21"/>
        <v>0</v>
      </c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>
      <c r="A52" s="109"/>
      <c r="B52" s="127" t="s">
        <v>188</v>
      </c>
      <c r="C52" s="60"/>
      <c r="D52" s="122">
        <v>1.0</v>
      </c>
      <c r="E52" s="129">
        <v>0.0</v>
      </c>
      <c r="F52" s="130"/>
      <c r="G52" s="131"/>
      <c r="H52" s="132"/>
      <c r="I52" s="126">
        <f t="shared" si="21"/>
        <v>0</v>
      </c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>
      <c r="A53" s="115">
        <v>44959.0</v>
      </c>
      <c r="B53" s="116" t="s">
        <v>189</v>
      </c>
      <c r="C53" s="60"/>
      <c r="D53" s="133" t="s">
        <v>190</v>
      </c>
      <c r="E53" s="110" t="s">
        <v>173</v>
      </c>
      <c r="F53" s="111">
        <f>IF(E53="no",0,3)</f>
        <v>0</v>
      </c>
      <c r="G53" s="134" t="s">
        <v>191</v>
      </c>
      <c r="H53" s="135"/>
      <c r="I53" s="113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>
      <c r="A54" s="63">
        <v>4.0</v>
      </c>
      <c r="B54" s="64" t="s">
        <v>192</v>
      </c>
      <c r="C54" s="60"/>
      <c r="D54" s="136" t="s">
        <v>182</v>
      </c>
      <c r="E54" s="59"/>
      <c r="F54" s="59"/>
      <c r="G54" s="59"/>
      <c r="H54" s="60"/>
      <c r="I54" s="66">
        <f>IF((I56+I57+I58+I60+I61+I62)&lt;=6,(I56+I57+I58+I60+I61+I62),6)</f>
        <v>0</v>
      </c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>
      <c r="A55" s="137">
        <v>44930.0</v>
      </c>
      <c r="B55" s="120" t="s">
        <v>193</v>
      </c>
      <c r="C55" s="120" t="s">
        <v>194</v>
      </c>
      <c r="D55" s="120" t="s">
        <v>195</v>
      </c>
      <c r="E55" s="120" t="s">
        <v>13</v>
      </c>
      <c r="F55" s="71" t="s">
        <v>196</v>
      </c>
      <c r="G55" s="59"/>
      <c r="H55" s="60"/>
      <c r="I55" s="120" t="s">
        <v>185</v>
      </c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>
      <c r="A56" s="138" t="s">
        <v>197</v>
      </c>
      <c r="B56" s="139" t="s">
        <v>198</v>
      </c>
      <c r="C56" s="140" t="s">
        <v>7</v>
      </c>
      <c r="D56" s="122">
        <v>1.0</v>
      </c>
      <c r="E56" s="141">
        <v>0.0</v>
      </c>
      <c r="F56" s="142" t="s">
        <v>199</v>
      </c>
      <c r="G56" s="59"/>
      <c r="H56" s="60"/>
      <c r="I56" s="143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>
      <c r="A57" s="77"/>
      <c r="B57" s="144" t="s">
        <v>200</v>
      </c>
      <c r="C57" s="140" t="s">
        <v>201</v>
      </c>
      <c r="D57" s="122">
        <v>2.0</v>
      </c>
      <c r="E57" s="141">
        <v>0.0</v>
      </c>
      <c r="F57" s="142" t="s">
        <v>199</v>
      </c>
      <c r="G57" s="59"/>
      <c r="H57" s="60"/>
      <c r="I57" s="143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>
      <c r="A58" s="109"/>
      <c r="B58" s="144" t="s">
        <v>202</v>
      </c>
      <c r="C58" s="140" t="s">
        <v>201</v>
      </c>
      <c r="D58" s="122">
        <v>2.0</v>
      </c>
      <c r="E58" s="141">
        <v>0.0</v>
      </c>
      <c r="F58" s="142" t="s">
        <v>199</v>
      </c>
      <c r="G58" s="59"/>
      <c r="H58" s="60"/>
      <c r="I58" s="143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>
      <c r="A59" s="137">
        <v>44961.0</v>
      </c>
      <c r="B59" s="120" t="s">
        <v>203</v>
      </c>
      <c r="C59" s="120" t="s">
        <v>194</v>
      </c>
      <c r="D59" s="120" t="s">
        <v>195</v>
      </c>
      <c r="E59" s="145" t="s">
        <v>13</v>
      </c>
      <c r="F59" s="71" t="s">
        <v>196</v>
      </c>
      <c r="G59" s="59"/>
      <c r="H59" s="60"/>
      <c r="I59" s="120" t="s">
        <v>185</v>
      </c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>
      <c r="A60" s="138" t="s">
        <v>197</v>
      </c>
      <c r="B60" s="139" t="s">
        <v>204</v>
      </c>
      <c r="C60" s="146" t="s">
        <v>7</v>
      </c>
      <c r="D60" s="122">
        <v>1.0</v>
      </c>
      <c r="E60" s="141">
        <v>0.0</v>
      </c>
      <c r="F60" s="142" t="s">
        <v>199</v>
      </c>
      <c r="G60" s="59"/>
      <c r="H60" s="60"/>
      <c r="I60" s="143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>
      <c r="A61" s="77"/>
      <c r="B61" s="144" t="s">
        <v>205</v>
      </c>
      <c r="C61" s="140" t="s">
        <v>201</v>
      </c>
      <c r="D61" s="122">
        <v>2.0</v>
      </c>
      <c r="E61" s="147">
        <v>0.0</v>
      </c>
      <c r="F61" s="142" t="s">
        <v>199</v>
      </c>
      <c r="G61" s="59"/>
      <c r="H61" s="60"/>
      <c r="I61" s="143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>
      <c r="A62" s="109"/>
      <c r="B62" s="144" t="s">
        <v>206</v>
      </c>
      <c r="C62" s="140" t="s">
        <v>201</v>
      </c>
      <c r="D62" s="122">
        <v>2.0</v>
      </c>
      <c r="E62" s="141">
        <v>0.0</v>
      </c>
      <c r="F62" s="142" t="s">
        <v>199</v>
      </c>
      <c r="G62" s="59"/>
      <c r="H62" s="60"/>
      <c r="I62" s="143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>
      <c r="A63" s="148"/>
      <c r="B63" s="149"/>
      <c r="C63" s="150"/>
      <c r="D63" s="151"/>
      <c r="E63" s="152"/>
      <c r="F63" s="153"/>
      <c r="G63" s="154"/>
      <c r="I63" s="155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>
      <c r="A64" s="148"/>
      <c r="B64" s="149"/>
      <c r="C64" s="156"/>
      <c r="D64" s="151"/>
      <c r="E64" s="152"/>
      <c r="F64" s="153"/>
      <c r="G64" s="154"/>
      <c r="I64" s="155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</sheetData>
  <mergeCells count="39">
    <mergeCell ref="B4:C4"/>
    <mergeCell ref="B30:E30"/>
    <mergeCell ref="G47:H47"/>
    <mergeCell ref="D48:H48"/>
    <mergeCell ref="G49:H49"/>
    <mergeCell ref="G50:H50"/>
    <mergeCell ref="G51:H51"/>
    <mergeCell ref="G52:H52"/>
    <mergeCell ref="A1:H1"/>
    <mergeCell ref="B2:C2"/>
    <mergeCell ref="D2:H2"/>
    <mergeCell ref="B3:C3"/>
    <mergeCell ref="D3:H3"/>
    <mergeCell ref="D4:I4"/>
    <mergeCell ref="G30:I30"/>
    <mergeCell ref="A50:A52"/>
    <mergeCell ref="A56:A58"/>
    <mergeCell ref="A60:A62"/>
    <mergeCell ref="A5:A46"/>
    <mergeCell ref="B47:C47"/>
    <mergeCell ref="B48:C48"/>
    <mergeCell ref="B49:C49"/>
    <mergeCell ref="B50:C50"/>
    <mergeCell ref="B51:C51"/>
    <mergeCell ref="B54:C54"/>
    <mergeCell ref="F58:H58"/>
    <mergeCell ref="F59:H59"/>
    <mergeCell ref="F60:H60"/>
    <mergeCell ref="F61:H61"/>
    <mergeCell ref="F62:H62"/>
    <mergeCell ref="G63:I63"/>
    <mergeCell ref="G64:I64"/>
    <mergeCell ref="B52:C52"/>
    <mergeCell ref="B53:C53"/>
    <mergeCell ref="G53:I53"/>
    <mergeCell ref="D54:H54"/>
    <mergeCell ref="F55:H55"/>
    <mergeCell ref="F56:H56"/>
    <mergeCell ref="F57:H57"/>
  </mergeCells>
  <dataValidations>
    <dataValidation type="list" allowBlank="1" sqref="B30 F30 E47 E53">
      <formula1>"No,Sí"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58" t="s">
        <v>152</v>
      </c>
      <c r="B1" s="59"/>
      <c r="C1" s="59"/>
      <c r="D1" s="59"/>
      <c r="E1" s="59"/>
      <c r="F1" s="59"/>
      <c r="G1" s="59"/>
      <c r="H1" s="60"/>
      <c r="I1" s="61">
        <f>I2+I3+I40+I46+I55+I65+I69</f>
        <v>0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>
      <c r="A2" s="63">
        <v>1.0</v>
      </c>
      <c r="B2" s="64" t="s">
        <v>153</v>
      </c>
      <c r="C2" s="60"/>
      <c r="D2" s="65" t="s">
        <v>154</v>
      </c>
      <c r="E2" s="59"/>
      <c r="F2" s="59"/>
      <c r="G2" s="59"/>
      <c r="H2" s="60"/>
      <c r="I2" s="66">
        <f>G6+G10+G14+G18+G22+G26+G31+G35</f>
        <v>0</v>
      </c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>
      <c r="A3" s="63">
        <v>3.0</v>
      </c>
      <c r="B3" s="64" t="s">
        <v>155</v>
      </c>
      <c r="C3" s="60"/>
      <c r="D3" s="67" t="s">
        <v>156</v>
      </c>
      <c r="E3" s="59"/>
      <c r="F3" s="59"/>
      <c r="G3" s="59"/>
      <c r="H3" s="60"/>
      <c r="I3" s="68">
        <f>I6+I10+I14+I18+I22+I26+I31+I35+I39</f>
        <v>0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>
      <c r="A4" s="157">
        <v>44929.0</v>
      </c>
      <c r="B4" s="158" t="s">
        <v>157</v>
      </c>
      <c r="C4" s="60"/>
      <c r="D4" s="159" t="s">
        <v>158</v>
      </c>
      <c r="E4" s="59"/>
      <c r="F4" s="59"/>
      <c r="G4" s="59"/>
      <c r="H4" s="59"/>
      <c r="I4" s="60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>
      <c r="A5" s="72"/>
      <c r="B5" s="160" t="s">
        <v>207</v>
      </c>
      <c r="C5" s="160" t="s">
        <v>160</v>
      </c>
      <c r="D5" s="160" t="s">
        <v>161</v>
      </c>
      <c r="E5" s="160" t="s">
        <v>162</v>
      </c>
      <c r="F5" s="160" t="s">
        <v>163</v>
      </c>
      <c r="G5" s="161" t="s">
        <v>164</v>
      </c>
      <c r="H5" s="162" t="s">
        <v>165</v>
      </c>
      <c r="I5" s="163" t="s">
        <v>164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>
      <c r="A6" s="77"/>
      <c r="B6" s="78" t="s">
        <v>166</v>
      </c>
      <c r="C6" s="79">
        <v>3.0</v>
      </c>
      <c r="D6" s="80">
        <f t="shared" ref="D6:F6" si="1">SUM(D7:D9)</f>
        <v>1</v>
      </c>
      <c r="E6" s="81">
        <f t="shared" si="1"/>
        <v>0</v>
      </c>
      <c r="F6" s="81">
        <f t="shared" si="1"/>
        <v>0</v>
      </c>
      <c r="G6" s="82">
        <f>(C6/D6)*F6</f>
        <v>0</v>
      </c>
      <c r="H6" s="83">
        <f>SUM(H7:H9)</f>
        <v>0</v>
      </c>
      <c r="I6" s="84">
        <f>(1/D6)*H6</f>
        <v>0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>
      <c r="A7" s="77"/>
      <c r="B7" s="164" t="s">
        <v>5</v>
      </c>
      <c r="C7" s="86"/>
      <c r="D7" s="87">
        <v>1.0</v>
      </c>
      <c r="E7" s="165">
        <v>0.0</v>
      </c>
      <c r="F7" s="165">
        <v>0.0</v>
      </c>
      <c r="G7" s="166"/>
      <c r="H7" s="165">
        <v>0.0</v>
      </c>
      <c r="I7" s="167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>
      <c r="A8" s="77"/>
      <c r="B8" s="91"/>
      <c r="C8" s="86"/>
      <c r="D8" s="87">
        <f t="shared" ref="D8:D9" si="2">COUNTA(C8)</f>
        <v>0</v>
      </c>
      <c r="E8" s="168">
        <v>0.0</v>
      </c>
      <c r="F8" s="168">
        <v>0.0</v>
      </c>
      <c r="G8" s="166"/>
      <c r="H8" s="168">
        <v>0.0</v>
      </c>
      <c r="I8" s="167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>
      <c r="A9" s="77"/>
      <c r="B9" s="86"/>
      <c r="C9" s="86"/>
      <c r="D9" s="93">
        <f t="shared" si="2"/>
        <v>0</v>
      </c>
      <c r="E9" s="168">
        <v>0.0</v>
      </c>
      <c r="F9" s="168">
        <v>0.0</v>
      </c>
      <c r="G9" s="166"/>
      <c r="H9" s="169">
        <v>0.0</v>
      </c>
      <c r="I9" s="166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>
      <c r="A10" s="77"/>
      <c r="B10" s="78" t="s">
        <v>167</v>
      </c>
      <c r="C10" s="79">
        <v>3.0</v>
      </c>
      <c r="D10" s="170">
        <f t="shared" ref="D10:F10" si="3">SUM(D11:D13)</f>
        <v>1</v>
      </c>
      <c r="E10" s="171">
        <f t="shared" si="3"/>
        <v>0</v>
      </c>
      <c r="F10" s="171">
        <f t="shared" si="3"/>
        <v>0</v>
      </c>
      <c r="G10" s="104">
        <f>(C10/D10)*F10</f>
        <v>0</v>
      </c>
      <c r="H10" s="172">
        <f>SUM(H11:H13)</f>
        <v>0</v>
      </c>
      <c r="I10" s="106">
        <f>(2/D10)*H10</f>
        <v>0</v>
      </c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>
      <c r="A11" s="77"/>
      <c r="B11" s="164" t="s">
        <v>5</v>
      </c>
      <c r="C11" s="86"/>
      <c r="D11" s="87">
        <v>1.0</v>
      </c>
      <c r="E11" s="165">
        <v>0.0</v>
      </c>
      <c r="F11" s="165">
        <v>0.0</v>
      </c>
      <c r="G11" s="166"/>
      <c r="H11" s="173"/>
      <c r="I11" s="167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>
      <c r="A12" s="77"/>
      <c r="B12" s="91"/>
      <c r="C12" s="86"/>
      <c r="D12" s="87">
        <f t="shared" ref="D12:D13" si="4">COUNTA(C12)</f>
        <v>0</v>
      </c>
      <c r="E12" s="168">
        <v>0.0</v>
      </c>
      <c r="F12" s="168">
        <v>0.0</v>
      </c>
      <c r="G12" s="166"/>
      <c r="H12" s="168">
        <v>0.0</v>
      </c>
      <c r="I12" s="167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>
      <c r="A13" s="77"/>
      <c r="B13" s="86"/>
      <c r="C13" s="86"/>
      <c r="D13" s="93">
        <f t="shared" si="4"/>
        <v>0</v>
      </c>
      <c r="E13" s="168">
        <v>0.0</v>
      </c>
      <c r="F13" s="168">
        <v>0.0</v>
      </c>
      <c r="G13" s="166"/>
      <c r="H13" s="169">
        <v>0.0</v>
      </c>
      <c r="I13" s="166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>
      <c r="A14" s="77"/>
      <c r="B14" s="78" t="s">
        <v>168</v>
      </c>
      <c r="C14" s="79">
        <v>3.0</v>
      </c>
      <c r="D14" s="170">
        <f t="shared" ref="D14:F14" si="5">SUM(D15:D17)</f>
        <v>1</v>
      </c>
      <c r="E14" s="171">
        <f t="shared" si="5"/>
        <v>0</v>
      </c>
      <c r="F14" s="171">
        <f t="shared" si="5"/>
        <v>0</v>
      </c>
      <c r="G14" s="104">
        <f>(C14/D14)*F14</f>
        <v>0</v>
      </c>
      <c r="H14" s="172">
        <f>SUM(H15:H17)</f>
        <v>0</v>
      </c>
      <c r="I14" s="106">
        <f>(1/D14)*H14</f>
        <v>0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>
      <c r="A15" s="77"/>
      <c r="B15" s="164" t="s">
        <v>5</v>
      </c>
      <c r="C15" s="91"/>
      <c r="D15" s="87">
        <v>1.0</v>
      </c>
      <c r="E15" s="165">
        <v>0.0</v>
      </c>
      <c r="F15" s="165">
        <v>0.0</v>
      </c>
      <c r="G15" s="166"/>
      <c r="H15" s="165">
        <v>0.0</v>
      </c>
      <c r="I15" s="167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>
      <c r="A16" s="77"/>
      <c r="B16" s="91"/>
      <c r="C16" s="86"/>
      <c r="D16" s="87">
        <f t="shared" ref="D16:D17" si="6">COUNTA(C16)</f>
        <v>0</v>
      </c>
      <c r="E16" s="168">
        <v>0.0</v>
      </c>
      <c r="F16" s="168">
        <v>0.0</v>
      </c>
      <c r="G16" s="166"/>
      <c r="H16" s="168">
        <v>0.0</v>
      </c>
      <c r="I16" s="167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>
      <c r="A17" s="77"/>
      <c r="B17" s="86"/>
      <c r="C17" s="86"/>
      <c r="D17" s="93">
        <f t="shared" si="6"/>
        <v>0</v>
      </c>
      <c r="E17" s="168">
        <v>0.0</v>
      </c>
      <c r="F17" s="168">
        <v>0.0</v>
      </c>
      <c r="G17" s="166"/>
      <c r="H17" s="169">
        <v>0.0</v>
      </c>
      <c r="I17" s="166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>
      <c r="A18" s="77"/>
      <c r="B18" s="78" t="s">
        <v>169</v>
      </c>
      <c r="C18" s="79">
        <v>3.0</v>
      </c>
      <c r="D18" s="170">
        <f t="shared" ref="D18:F18" si="7">SUM(D19:D21)</f>
        <v>1</v>
      </c>
      <c r="E18" s="171">
        <f t="shared" si="7"/>
        <v>0</v>
      </c>
      <c r="F18" s="171">
        <f t="shared" si="7"/>
        <v>0</v>
      </c>
      <c r="G18" s="104">
        <f>(C18/D18)*F18</f>
        <v>0</v>
      </c>
      <c r="H18" s="172">
        <f>SUM(H19:H21)</f>
        <v>0</v>
      </c>
      <c r="I18" s="106">
        <f>(1/D18)*H18</f>
        <v>0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>
      <c r="A19" s="77"/>
      <c r="B19" s="164" t="s">
        <v>5</v>
      </c>
      <c r="C19" s="86"/>
      <c r="D19" s="87">
        <v>1.0</v>
      </c>
      <c r="E19" s="165">
        <v>0.0</v>
      </c>
      <c r="F19" s="165">
        <v>0.0</v>
      </c>
      <c r="G19" s="166"/>
      <c r="H19" s="165">
        <v>0.0</v>
      </c>
      <c r="I19" s="167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>
      <c r="A20" s="77"/>
      <c r="B20" s="91"/>
      <c r="C20" s="86"/>
      <c r="D20" s="87">
        <f t="shared" ref="D20:D21" si="8">COUNTA(C20)</f>
        <v>0</v>
      </c>
      <c r="E20" s="168">
        <v>0.0</v>
      </c>
      <c r="F20" s="168">
        <v>0.0</v>
      </c>
      <c r="G20" s="166"/>
      <c r="H20" s="168">
        <v>0.0</v>
      </c>
      <c r="I20" s="167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>
      <c r="A21" s="77"/>
      <c r="B21" s="86"/>
      <c r="C21" s="86"/>
      <c r="D21" s="93">
        <f t="shared" si="8"/>
        <v>0</v>
      </c>
      <c r="E21" s="168">
        <v>0.0</v>
      </c>
      <c r="F21" s="168">
        <v>0.0</v>
      </c>
      <c r="G21" s="166"/>
      <c r="H21" s="169">
        <v>0.0</v>
      </c>
      <c r="I21" s="166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>
      <c r="A22" s="77"/>
      <c r="B22" s="78" t="s">
        <v>170</v>
      </c>
      <c r="C22" s="79">
        <v>2.0</v>
      </c>
      <c r="D22" s="170">
        <f t="shared" ref="D22:F22" si="9">SUM(D23:D25)</f>
        <v>1</v>
      </c>
      <c r="E22" s="171">
        <f t="shared" si="9"/>
        <v>0</v>
      </c>
      <c r="F22" s="171">
        <f t="shared" si="9"/>
        <v>0</v>
      </c>
      <c r="G22" s="104">
        <f>(C22/D22)*F22</f>
        <v>0</v>
      </c>
      <c r="H22" s="172">
        <f>SUM(H23:H25)</f>
        <v>0</v>
      </c>
      <c r="I22" s="106">
        <f>(1/D22)*H22</f>
        <v>0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>
      <c r="A23" s="77"/>
      <c r="B23" s="164" t="s">
        <v>5</v>
      </c>
      <c r="C23" s="86"/>
      <c r="D23" s="87">
        <v>1.0</v>
      </c>
      <c r="E23" s="165">
        <v>0.0</v>
      </c>
      <c r="F23" s="165">
        <v>0.0</v>
      </c>
      <c r="G23" s="166"/>
      <c r="H23" s="165">
        <v>0.0</v>
      </c>
      <c r="I23" s="167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>
      <c r="A24" s="77"/>
      <c r="B24" s="91"/>
      <c r="C24" s="86"/>
      <c r="D24" s="87">
        <f t="shared" ref="D24:D25" si="10">COUNTA(C24)</f>
        <v>0</v>
      </c>
      <c r="E24" s="168">
        <v>0.0</v>
      </c>
      <c r="F24" s="168">
        <v>0.0</v>
      </c>
      <c r="G24" s="166"/>
      <c r="H24" s="168">
        <v>0.0</v>
      </c>
      <c r="I24" s="167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>
      <c r="A25" s="77"/>
      <c r="B25" s="86"/>
      <c r="C25" s="86"/>
      <c r="D25" s="93">
        <f t="shared" si="10"/>
        <v>0</v>
      </c>
      <c r="E25" s="168">
        <v>0.0</v>
      </c>
      <c r="F25" s="168">
        <v>0.0</v>
      </c>
      <c r="G25" s="166"/>
      <c r="H25" s="169">
        <v>0.0</v>
      </c>
      <c r="I25" s="166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>
      <c r="A26" s="77"/>
      <c r="B26" s="78" t="s">
        <v>171</v>
      </c>
      <c r="C26" s="79">
        <v>2.0</v>
      </c>
      <c r="D26" s="170">
        <f t="shared" ref="D26:F26" si="11">SUM(D27:D29)</f>
        <v>1</v>
      </c>
      <c r="E26" s="171">
        <f t="shared" si="11"/>
        <v>0</v>
      </c>
      <c r="F26" s="171">
        <f t="shared" si="11"/>
        <v>0</v>
      </c>
      <c r="G26" s="104">
        <f>(C26/D26)*F26</f>
        <v>0</v>
      </c>
      <c r="H26" s="172">
        <f>SUM(H27:H29)</f>
        <v>0</v>
      </c>
      <c r="I26" s="106">
        <f>(1/D26)*H26</f>
        <v>0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>
      <c r="A27" s="77"/>
      <c r="B27" s="164" t="s">
        <v>5</v>
      </c>
      <c r="C27" s="86"/>
      <c r="D27" s="87">
        <v>1.0</v>
      </c>
      <c r="E27" s="165">
        <v>0.0</v>
      </c>
      <c r="F27" s="165">
        <v>0.0</v>
      </c>
      <c r="G27" s="166"/>
      <c r="H27" s="165">
        <v>0.0</v>
      </c>
      <c r="I27" s="1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>
      <c r="A28" s="77"/>
      <c r="B28" s="91"/>
      <c r="C28" s="86"/>
      <c r="D28" s="87">
        <f t="shared" ref="D28:D29" si="12">COUNTA(C28)</f>
        <v>0</v>
      </c>
      <c r="E28" s="168">
        <v>0.0</v>
      </c>
      <c r="F28" s="168">
        <v>0.0</v>
      </c>
      <c r="G28" s="166"/>
      <c r="H28" s="168">
        <v>0.0</v>
      </c>
      <c r="I28" s="167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>
      <c r="A29" s="77"/>
      <c r="B29" s="86"/>
      <c r="C29" s="86"/>
      <c r="D29" s="93">
        <f t="shared" si="12"/>
        <v>0</v>
      </c>
      <c r="E29" s="168">
        <v>0.0</v>
      </c>
      <c r="F29" s="174">
        <v>0.0</v>
      </c>
      <c r="G29" s="166"/>
      <c r="H29" s="168">
        <v>0.0</v>
      </c>
      <c r="I29" s="167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>
      <c r="A30" s="77"/>
      <c r="B30" s="99" t="s">
        <v>172</v>
      </c>
      <c r="C30" s="59"/>
      <c r="D30" s="59"/>
      <c r="E30" s="60"/>
      <c r="F30" s="100" t="s">
        <v>173</v>
      </c>
      <c r="G30" s="101" t="str">
        <f>IF(F30="No","Supuesto de exclusión","")</f>
        <v>Supuesto de exclusión</v>
      </c>
      <c r="H30" s="102"/>
      <c r="I30" s="103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>
      <c r="A31" s="77"/>
      <c r="B31" s="78" t="s">
        <v>174</v>
      </c>
      <c r="C31" s="79">
        <v>2.0</v>
      </c>
      <c r="D31" s="170">
        <f t="shared" ref="D31:F31" si="13">SUM(D32:D34)</f>
        <v>1</v>
      </c>
      <c r="E31" s="81">
        <f t="shared" si="13"/>
        <v>0</v>
      </c>
      <c r="F31" s="81">
        <f t="shared" si="13"/>
        <v>0</v>
      </c>
      <c r="G31" s="82">
        <f>(C31/D31)*F31</f>
        <v>0</v>
      </c>
      <c r="H31" s="105">
        <f>SUM(H32:H34)</f>
        <v>0</v>
      </c>
      <c r="I31" s="84">
        <f>(1/D31)*H31</f>
        <v>0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>
      <c r="A32" s="77"/>
      <c r="B32" s="164" t="s">
        <v>5</v>
      </c>
      <c r="C32" s="86"/>
      <c r="D32" s="87">
        <v>1.0</v>
      </c>
      <c r="E32" s="165">
        <v>0.0</v>
      </c>
      <c r="F32" s="165">
        <v>0.0</v>
      </c>
      <c r="G32" s="166"/>
      <c r="H32" s="175">
        <v>0.0</v>
      </c>
      <c r="I32" s="167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>
      <c r="A33" s="77"/>
      <c r="B33" s="91"/>
      <c r="C33" s="86"/>
      <c r="D33" s="87">
        <f t="shared" ref="D33:D34" si="14">COUNTA(C33)</f>
        <v>0</v>
      </c>
      <c r="E33" s="168">
        <v>0.0</v>
      </c>
      <c r="F33" s="168">
        <v>0.0</v>
      </c>
      <c r="G33" s="166"/>
      <c r="H33" s="176">
        <v>0.0</v>
      </c>
      <c r="I33" s="167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>
      <c r="A34" s="77"/>
      <c r="B34" s="86"/>
      <c r="C34" s="86"/>
      <c r="D34" s="93">
        <f t="shared" si="14"/>
        <v>0</v>
      </c>
      <c r="E34" s="168">
        <v>0.0</v>
      </c>
      <c r="F34" s="168">
        <v>0.0</v>
      </c>
      <c r="G34" s="166"/>
      <c r="H34" s="177">
        <v>0.0</v>
      </c>
      <c r="I34" s="166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>
      <c r="A35" s="77"/>
      <c r="B35" s="78" t="s">
        <v>208</v>
      </c>
      <c r="C35" s="79">
        <v>2.0</v>
      </c>
      <c r="D35" s="170">
        <f t="shared" ref="D35:F35" si="15">SUM(D36:D38)</f>
        <v>1</v>
      </c>
      <c r="E35" s="171">
        <f t="shared" si="15"/>
        <v>0</v>
      </c>
      <c r="F35" s="171">
        <f t="shared" si="15"/>
        <v>0</v>
      </c>
      <c r="G35" s="104">
        <f>(C35/D35)*F35</f>
        <v>0</v>
      </c>
      <c r="H35" s="105">
        <f>SUM(H36:H38)</f>
        <v>0</v>
      </c>
      <c r="I35" s="106">
        <f>(1/D35)*H35</f>
        <v>0</v>
      </c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>
      <c r="A36" s="77"/>
      <c r="B36" s="164" t="s">
        <v>5</v>
      </c>
      <c r="C36" s="86"/>
      <c r="D36" s="87">
        <v>1.0</v>
      </c>
      <c r="E36" s="165">
        <v>0.0</v>
      </c>
      <c r="F36" s="165">
        <v>0.0</v>
      </c>
      <c r="G36" s="166"/>
      <c r="H36" s="175">
        <v>0.0</v>
      </c>
      <c r="I36" s="167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>
      <c r="A37" s="77"/>
      <c r="B37" s="91"/>
      <c r="C37" s="86"/>
      <c r="D37" s="87">
        <f t="shared" ref="D37:D38" si="16">COUNTA(C37)</f>
        <v>0</v>
      </c>
      <c r="E37" s="168">
        <v>0.0</v>
      </c>
      <c r="F37" s="168">
        <v>0.0</v>
      </c>
      <c r="G37" s="166"/>
      <c r="H37" s="176">
        <v>0.0</v>
      </c>
      <c r="I37" s="167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>
      <c r="A38" s="109"/>
      <c r="B38" s="86"/>
      <c r="C38" s="86"/>
      <c r="D38" s="93">
        <f t="shared" si="16"/>
        <v>0</v>
      </c>
      <c r="E38" s="174">
        <v>0.0</v>
      </c>
      <c r="F38" s="174">
        <v>0.0</v>
      </c>
      <c r="G38" s="178"/>
      <c r="H38" s="179">
        <v>0.0</v>
      </c>
      <c r="I38" s="178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>
      <c r="A39" s="69">
        <v>44960.0</v>
      </c>
      <c r="B39" s="70" t="s">
        <v>179</v>
      </c>
      <c r="C39" s="60"/>
      <c r="D39" s="71" t="s">
        <v>180</v>
      </c>
      <c r="E39" s="180" t="s">
        <v>173</v>
      </c>
      <c r="F39" s="181">
        <f>IF(E39="no",0,2)</f>
        <v>0</v>
      </c>
      <c r="G39" s="182"/>
      <c r="H39" s="113"/>
      <c r="I39" s="114">
        <f>F39</f>
        <v>0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>
      <c r="A40" s="63">
        <v>2.0</v>
      </c>
      <c r="B40" s="183" t="s">
        <v>181</v>
      </c>
      <c r="C40" s="60"/>
      <c r="D40" s="64" t="s">
        <v>182</v>
      </c>
      <c r="E40" s="59"/>
      <c r="F40" s="59"/>
      <c r="G40" s="59"/>
      <c r="H40" s="60"/>
      <c r="I40" s="66">
        <f>SUM(I42:I45)+F45</f>
        <v>0</v>
      </c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>
      <c r="A41" s="115">
        <v>44928.0</v>
      </c>
      <c r="B41" s="184" t="s">
        <v>183</v>
      </c>
      <c r="C41" s="60"/>
      <c r="D41" s="117" t="s">
        <v>184</v>
      </c>
      <c r="E41" s="117" t="s">
        <v>13</v>
      </c>
      <c r="F41" s="118">
        <f>SUM(E42:E44)</f>
        <v>0</v>
      </c>
      <c r="G41" s="185"/>
      <c r="H41" s="60"/>
      <c r="I41" s="120" t="s">
        <v>185</v>
      </c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>
      <c r="A42" s="72"/>
      <c r="B42" s="121" t="s">
        <v>186</v>
      </c>
      <c r="C42" s="60"/>
      <c r="D42" s="122">
        <v>3.0</v>
      </c>
      <c r="E42" s="123">
        <v>0.0</v>
      </c>
      <c r="F42" s="128"/>
      <c r="G42" s="186"/>
      <c r="H42" s="60"/>
      <c r="I42" s="126">
        <f t="shared" ref="I42:I44" si="17">COUNTA(D42)*E42</f>
        <v>0</v>
      </c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>
      <c r="A43" s="77"/>
      <c r="B43" s="127" t="s">
        <v>187</v>
      </c>
      <c r="C43" s="60"/>
      <c r="D43" s="122">
        <v>2.0</v>
      </c>
      <c r="E43" s="123">
        <v>0.0</v>
      </c>
      <c r="F43" s="128"/>
      <c r="G43" s="187"/>
      <c r="H43" s="60"/>
      <c r="I43" s="188">
        <f t="shared" si="17"/>
        <v>0</v>
      </c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>
      <c r="A44" s="109"/>
      <c r="B44" s="189" t="s">
        <v>188</v>
      </c>
      <c r="C44" s="60"/>
      <c r="D44" s="122">
        <v>1.0</v>
      </c>
      <c r="E44" s="190">
        <v>0.0</v>
      </c>
      <c r="F44" s="191"/>
      <c r="G44" s="192"/>
      <c r="H44" s="132"/>
      <c r="I44" s="188">
        <f t="shared" si="17"/>
        <v>0</v>
      </c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>
      <c r="A45" s="115">
        <v>44959.0</v>
      </c>
      <c r="B45" s="184" t="s">
        <v>189</v>
      </c>
      <c r="C45" s="60"/>
      <c r="D45" s="117" t="s">
        <v>190</v>
      </c>
      <c r="E45" s="193" t="s">
        <v>173</v>
      </c>
      <c r="F45" s="181">
        <f>IF(E45="no",0,3)</f>
        <v>0</v>
      </c>
      <c r="G45" s="194" t="s">
        <v>191</v>
      </c>
      <c r="H45" s="135"/>
      <c r="I45" s="113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>
      <c r="A46" s="63">
        <v>4.0</v>
      </c>
      <c r="B46" s="183" t="s">
        <v>192</v>
      </c>
      <c r="C46" s="60"/>
      <c r="D46" s="136" t="s">
        <v>182</v>
      </c>
      <c r="E46" s="59"/>
      <c r="F46" s="59"/>
      <c r="G46" s="59"/>
      <c r="H46" s="60"/>
      <c r="I46" s="66">
        <f>IF((I48+I49+I50+I52+I53+I54)&lt;=6,(I48+I49+I50+I52+I53+I54),6)</f>
        <v>0</v>
      </c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>
      <c r="A47" s="137">
        <v>44930.0</v>
      </c>
      <c r="B47" s="120" t="s">
        <v>193</v>
      </c>
      <c r="C47" s="120" t="s">
        <v>194</v>
      </c>
      <c r="D47" s="120" t="s">
        <v>195</v>
      </c>
      <c r="E47" s="120" t="s">
        <v>13</v>
      </c>
      <c r="F47" s="71" t="s">
        <v>196</v>
      </c>
      <c r="G47" s="59"/>
      <c r="H47" s="60"/>
      <c r="I47" s="195" t="s">
        <v>185</v>
      </c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>
      <c r="A48" s="138" t="s">
        <v>197</v>
      </c>
      <c r="B48" s="139" t="s">
        <v>209</v>
      </c>
      <c r="C48" s="146" t="s">
        <v>7</v>
      </c>
      <c r="D48" s="122">
        <v>1.0</v>
      </c>
      <c r="E48" s="141">
        <v>0.0</v>
      </c>
      <c r="F48" s="142" t="s">
        <v>199</v>
      </c>
      <c r="G48" s="59"/>
      <c r="H48" s="60"/>
      <c r="I48" s="196">
        <f t="shared" ref="I48:I50" si="18">COUNTA(D48)*E48</f>
        <v>0</v>
      </c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>
      <c r="A49" s="77"/>
      <c r="B49" s="144" t="s">
        <v>210</v>
      </c>
      <c r="C49" s="146" t="s">
        <v>201</v>
      </c>
      <c r="D49" s="122">
        <v>2.0</v>
      </c>
      <c r="E49" s="141">
        <v>0.0</v>
      </c>
      <c r="F49" s="142" t="s">
        <v>199</v>
      </c>
      <c r="G49" s="59"/>
      <c r="H49" s="60"/>
      <c r="I49" s="126">
        <f t="shared" si="18"/>
        <v>0</v>
      </c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>
      <c r="A50" s="109"/>
      <c r="B50" s="197" t="s">
        <v>211</v>
      </c>
      <c r="C50" s="198" t="s">
        <v>201</v>
      </c>
      <c r="D50" s="122">
        <v>2.0</v>
      </c>
      <c r="E50" s="141">
        <v>0.0</v>
      </c>
      <c r="F50" s="199" t="s">
        <v>199</v>
      </c>
      <c r="G50" s="59"/>
      <c r="H50" s="60"/>
      <c r="I50" s="126">
        <f t="shared" si="18"/>
        <v>0</v>
      </c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>
      <c r="A51" s="137">
        <v>44961.0</v>
      </c>
      <c r="B51" s="120" t="s">
        <v>203</v>
      </c>
      <c r="C51" s="120" t="s">
        <v>194</v>
      </c>
      <c r="D51" s="120" t="s">
        <v>195</v>
      </c>
      <c r="E51" s="145" t="s">
        <v>13</v>
      </c>
      <c r="F51" s="71" t="s">
        <v>196</v>
      </c>
      <c r="G51" s="59"/>
      <c r="H51" s="60"/>
      <c r="I51" s="120" t="s">
        <v>185</v>
      </c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>
      <c r="A52" s="138" t="s">
        <v>197</v>
      </c>
      <c r="B52" s="139" t="s">
        <v>212</v>
      </c>
      <c r="C52" s="146" t="s">
        <v>7</v>
      </c>
      <c r="D52" s="122">
        <v>1.0</v>
      </c>
      <c r="E52" s="141">
        <v>0.0</v>
      </c>
      <c r="F52" s="142" t="s">
        <v>199</v>
      </c>
      <c r="G52" s="59"/>
      <c r="H52" s="60"/>
      <c r="I52" s="126">
        <f t="shared" ref="I52:I54" si="19">COUNTA(D52)*E52</f>
        <v>0</v>
      </c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>
      <c r="A53" s="77"/>
      <c r="B53" s="144" t="s">
        <v>213</v>
      </c>
      <c r="C53" s="146" t="s">
        <v>201</v>
      </c>
      <c r="D53" s="200">
        <v>2.0</v>
      </c>
      <c r="E53" s="141">
        <v>0.0</v>
      </c>
      <c r="F53" s="142" t="s">
        <v>199</v>
      </c>
      <c r="G53" s="59"/>
      <c r="H53" s="60"/>
      <c r="I53" s="126">
        <f t="shared" si="19"/>
        <v>0</v>
      </c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>
      <c r="A54" s="109"/>
      <c r="B54" s="144" t="s">
        <v>214</v>
      </c>
      <c r="C54" s="146" t="s">
        <v>201</v>
      </c>
      <c r="D54" s="122">
        <v>2.0</v>
      </c>
      <c r="E54" s="141">
        <v>0.0</v>
      </c>
      <c r="F54" s="142" t="s">
        <v>199</v>
      </c>
      <c r="G54" s="59"/>
      <c r="H54" s="60"/>
      <c r="I54" s="196">
        <f t="shared" si="19"/>
        <v>0</v>
      </c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>
      <c r="A55" s="137"/>
      <c r="B55" s="120"/>
      <c r="C55" s="120"/>
      <c r="D55" s="120"/>
      <c r="E55" s="120"/>
      <c r="F55" s="71"/>
      <c r="G55" s="59"/>
      <c r="H55" s="60"/>
      <c r="I55" s="120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>
      <c r="A56" s="138"/>
      <c r="B56" s="139"/>
      <c r="C56" s="140"/>
      <c r="D56" s="122"/>
      <c r="E56" s="141"/>
      <c r="F56" s="142"/>
      <c r="G56" s="59"/>
      <c r="H56" s="60"/>
      <c r="I56" s="143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>
      <c r="A57" s="77"/>
      <c r="B57" s="144"/>
      <c r="C57" s="140"/>
      <c r="D57" s="122"/>
      <c r="E57" s="141"/>
      <c r="F57" s="142"/>
      <c r="G57" s="59"/>
      <c r="H57" s="60"/>
      <c r="I57" s="143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>
      <c r="A58" s="109"/>
      <c r="B58" s="144"/>
      <c r="C58" s="140"/>
      <c r="D58" s="122"/>
      <c r="E58" s="141"/>
      <c r="F58" s="142"/>
      <c r="G58" s="59"/>
      <c r="H58" s="60"/>
      <c r="I58" s="143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>
      <c r="A59" s="137"/>
      <c r="B59" s="120"/>
      <c r="C59" s="120"/>
      <c r="D59" s="120"/>
      <c r="E59" s="145"/>
      <c r="F59" s="71"/>
      <c r="G59" s="59"/>
      <c r="H59" s="60"/>
      <c r="I59" s="120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>
      <c r="A60" s="138"/>
      <c r="B60" s="139"/>
      <c r="C60" s="146"/>
      <c r="D60" s="122"/>
      <c r="E60" s="141"/>
      <c r="F60" s="142"/>
      <c r="G60" s="59"/>
      <c r="H60" s="60"/>
      <c r="I60" s="143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>
      <c r="A61" s="77"/>
      <c r="B61" s="144"/>
      <c r="C61" s="140"/>
      <c r="D61" s="122"/>
      <c r="E61" s="147"/>
      <c r="F61" s="142"/>
      <c r="G61" s="59"/>
      <c r="H61" s="60"/>
      <c r="I61" s="143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>
      <c r="A62" s="109"/>
      <c r="B62" s="144"/>
      <c r="C62" s="140"/>
      <c r="D62" s="122"/>
      <c r="E62" s="141"/>
      <c r="F62" s="142"/>
      <c r="G62" s="59"/>
      <c r="H62" s="60"/>
      <c r="I62" s="143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>
      <c r="A63" s="148"/>
      <c r="B63" s="149"/>
      <c r="C63" s="150"/>
      <c r="D63" s="151"/>
      <c r="E63" s="152"/>
      <c r="F63" s="153"/>
      <c r="G63" s="154"/>
      <c r="I63" s="155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>
      <c r="A64" s="148"/>
      <c r="B64" s="149"/>
      <c r="C64" s="156"/>
      <c r="D64" s="151"/>
      <c r="E64" s="152"/>
      <c r="F64" s="153"/>
      <c r="G64" s="154"/>
      <c r="I64" s="155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</sheetData>
  <mergeCells count="49">
    <mergeCell ref="B4:C4"/>
    <mergeCell ref="B30:E30"/>
    <mergeCell ref="G39:H39"/>
    <mergeCell ref="D40:H40"/>
    <mergeCell ref="G41:H41"/>
    <mergeCell ref="G42:H42"/>
    <mergeCell ref="G43:H43"/>
    <mergeCell ref="G44:H44"/>
    <mergeCell ref="A1:H1"/>
    <mergeCell ref="B2:C2"/>
    <mergeCell ref="D2:H2"/>
    <mergeCell ref="B3:C3"/>
    <mergeCell ref="D3:H3"/>
    <mergeCell ref="D4:I4"/>
    <mergeCell ref="G30:I30"/>
    <mergeCell ref="A42:A44"/>
    <mergeCell ref="A48:A50"/>
    <mergeCell ref="A52:A54"/>
    <mergeCell ref="A56:A58"/>
    <mergeCell ref="A60:A62"/>
    <mergeCell ref="A5:A38"/>
    <mergeCell ref="B39:C39"/>
    <mergeCell ref="B40:C40"/>
    <mergeCell ref="B41:C41"/>
    <mergeCell ref="B42:C42"/>
    <mergeCell ref="B43:C43"/>
    <mergeCell ref="B46:C46"/>
    <mergeCell ref="B44:C44"/>
    <mergeCell ref="B45:C45"/>
    <mergeCell ref="G45:I45"/>
    <mergeCell ref="D46:H46"/>
    <mergeCell ref="F47:H47"/>
    <mergeCell ref="F48:H48"/>
    <mergeCell ref="F49:H49"/>
    <mergeCell ref="F57:H57"/>
    <mergeCell ref="F58:H58"/>
    <mergeCell ref="F59:H59"/>
    <mergeCell ref="F60:H60"/>
    <mergeCell ref="F61:H61"/>
    <mergeCell ref="F62:H62"/>
    <mergeCell ref="G63:I63"/>
    <mergeCell ref="G64:I64"/>
    <mergeCell ref="F50:H50"/>
    <mergeCell ref="F51:H51"/>
    <mergeCell ref="F52:H52"/>
    <mergeCell ref="F53:H53"/>
    <mergeCell ref="F54:H54"/>
    <mergeCell ref="F55:H55"/>
    <mergeCell ref="F56:H56"/>
  </mergeCells>
  <dataValidations>
    <dataValidation type="list" allowBlank="1" sqref="B30 F30 E39 E45 E47 E53">
      <formula1>"No,Sí"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58" t="s">
        <v>152</v>
      </c>
      <c r="B1" s="59"/>
      <c r="C1" s="59"/>
      <c r="D1" s="59"/>
      <c r="E1" s="59"/>
      <c r="F1" s="59"/>
      <c r="G1" s="59"/>
      <c r="H1" s="60"/>
      <c r="I1" s="61">
        <f>I2+I3+I48+I54+I63+I73+I77</f>
        <v>0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>
      <c r="A2" s="63">
        <v>1.0</v>
      </c>
      <c r="B2" s="64" t="s">
        <v>153</v>
      </c>
      <c r="C2" s="60"/>
      <c r="D2" s="65" t="s">
        <v>154</v>
      </c>
      <c r="E2" s="59"/>
      <c r="F2" s="59"/>
      <c r="G2" s="59"/>
      <c r="H2" s="60"/>
      <c r="I2" s="66">
        <f>G6+G10+G14+G18+G22+G26+G31+G35+G39+G43</f>
        <v>0</v>
      </c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>
      <c r="A3" s="63">
        <v>3.0</v>
      </c>
      <c r="B3" s="64" t="s">
        <v>155</v>
      </c>
      <c r="C3" s="60"/>
      <c r="D3" s="67" t="s">
        <v>156</v>
      </c>
      <c r="E3" s="59"/>
      <c r="F3" s="59"/>
      <c r="G3" s="59"/>
      <c r="H3" s="60"/>
      <c r="I3" s="68">
        <f>I6+I10+I14+I18+I22+I26+I31+I35+I47</f>
        <v>0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>
      <c r="A4" s="157">
        <v>44929.0</v>
      </c>
      <c r="B4" s="158" t="s">
        <v>157</v>
      </c>
      <c r="C4" s="60"/>
      <c r="D4" s="159" t="s">
        <v>158</v>
      </c>
      <c r="E4" s="59"/>
      <c r="F4" s="59"/>
      <c r="G4" s="59"/>
      <c r="H4" s="59"/>
      <c r="I4" s="60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>
      <c r="A5" s="72"/>
      <c r="B5" s="160" t="s">
        <v>207</v>
      </c>
      <c r="C5" s="160" t="s">
        <v>160</v>
      </c>
      <c r="D5" s="160" t="s">
        <v>161</v>
      </c>
      <c r="E5" s="160" t="s">
        <v>162</v>
      </c>
      <c r="F5" s="160" t="s">
        <v>163</v>
      </c>
      <c r="G5" s="161" t="s">
        <v>164</v>
      </c>
      <c r="H5" s="162" t="s">
        <v>165</v>
      </c>
      <c r="I5" s="163" t="s">
        <v>164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>
      <c r="A6" s="77"/>
      <c r="B6" s="78" t="s">
        <v>166</v>
      </c>
      <c r="C6" s="79">
        <v>2.0</v>
      </c>
      <c r="D6" s="170">
        <f t="shared" ref="D6:F6" si="1">SUM(D7:D9)</f>
        <v>1</v>
      </c>
      <c r="E6" s="79">
        <f t="shared" si="1"/>
        <v>0</v>
      </c>
      <c r="F6" s="79">
        <f t="shared" si="1"/>
        <v>0</v>
      </c>
      <c r="G6" s="201">
        <f>(C6/D6)*F6</f>
        <v>0</v>
      </c>
      <c r="H6" s="202">
        <f>SUM(H7:H9)</f>
        <v>0</v>
      </c>
      <c r="I6" s="203">
        <f>(1/D6)*H6</f>
        <v>0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>
      <c r="A7" s="77"/>
      <c r="B7" s="164" t="s">
        <v>5</v>
      </c>
      <c r="C7" s="86"/>
      <c r="D7" s="87">
        <v>1.0</v>
      </c>
      <c r="E7" s="88">
        <v>0.0</v>
      </c>
      <c r="F7" s="88">
        <v>0.0</v>
      </c>
      <c r="G7" s="89"/>
      <c r="H7" s="204">
        <v>0.0</v>
      </c>
      <c r="I7" s="128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>
      <c r="A8" s="77"/>
      <c r="B8" s="91"/>
      <c r="C8" s="86"/>
      <c r="D8" s="87">
        <f t="shared" ref="D8:D9" si="2">COUNTA(C8)</f>
        <v>0</v>
      </c>
      <c r="E8" s="92">
        <v>0.0</v>
      </c>
      <c r="F8" s="92">
        <v>0.0</v>
      </c>
      <c r="G8" s="89"/>
      <c r="H8" s="205">
        <v>0.0</v>
      </c>
      <c r="I8" s="128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>
      <c r="A9" s="77"/>
      <c r="B9" s="86"/>
      <c r="C9" s="86"/>
      <c r="D9" s="93">
        <f t="shared" si="2"/>
        <v>0</v>
      </c>
      <c r="E9" s="92">
        <v>0.0</v>
      </c>
      <c r="F9" s="92">
        <v>0.0</v>
      </c>
      <c r="G9" s="89"/>
      <c r="H9" s="206">
        <v>0.0</v>
      </c>
      <c r="I9" s="207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>
      <c r="A10" s="77"/>
      <c r="B10" s="78" t="s">
        <v>167</v>
      </c>
      <c r="C10" s="79">
        <v>2.0</v>
      </c>
      <c r="D10" s="80">
        <f t="shared" ref="D10:F10" si="3">SUM(D11:D13)</f>
        <v>1</v>
      </c>
      <c r="E10" s="79">
        <f t="shared" si="3"/>
        <v>0</v>
      </c>
      <c r="F10" s="79">
        <f t="shared" si="3"/>
        <v>0</v>
      </c>
      <c r="G10" s="201">
        <f>(C10/D10)*F10</f>
        <v>0</v>
      </c>
      <c r="H10" s="202">
        <f>SUM(H11:H13)</f>
        <v>0</v>
      </c>
      <c r="I10" s="203">
        <f>(2/D10)*H10</f>
        <v>0</v>
      </c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>
      <c r="A11" s="77"/>
      <c r="B11" s="164" t="s">
        <v>5</v>
      </c>
      <c r="C11" s="86"/>
      <c r="D11" s="87">
        <v>1.0</v>
      </c>
      <c r="E11" s="88">
        <v>0.0</v>
      </c>
      <c r="F11" s="88">
        <v>0.0</v>
      </c>
      <c r="G11" s="89"/>
      <c r="H11" s="204">
        <v>0.0</v>
      </c>
      <c r="I11" s="128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>
      <c r="A12" s="77"/>
      <c r="B12" s="91"/>
      <c r="C12" s="86"/>
      <c r="D12" s="87">
        <f t="shared" ref="D12:D13" si="4">COUNTA(C12)</f>
        <v>0</v>
      </c>
      <c r="E12" s="92">
        <v>0.0</v>
      </c>
      <c r="F12" s="92">
        <v>0.0</v>
      </c>
      <c r="G12" s="89"/>
      <c r="H12" s="205">
        <v>0.0</v>
      </c>
      <c r="I12" s="128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>
      <c r="A13" s="77"/>
      <c r="B13" s="86"/>
      <c r="C13" s="86"/>
      <c r="D13" s="93">
        <f t="shared" si="4"/>
        <v>0</v>
      </c>
      <c r="E13" s="92">
        <v>0.0</v>
      </c>
      <c r="F13" s="92">
        <v>0.0</v>
      </c>
      <c r="G13" s="89"/>
      <c r="H13" s="206">
        <v>0.0</v>
      </c>
      <c r="I13" s="207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>
      <c r="A14" s="77"/>
      <c r="B14" s="78" t="s">
        <v>168</v>
      </c>
      <c r="C14" s="79">
        <v>2.0</v>
      </c>
      <c r="D14" s="80">
        <f t="shared" ref="D14:F14" si="5">SUM(D15:D17)</f>
        <v>1</v>
      </c>
      <c r="E14" s="79">
        <f t="shared" si="5"/>
        <v>0</v>
      </c>
      <c r="F14" s="79">
        <f t="shared" si="5"/>
        <v>0</v>
      </c>
      <c r="G14" s="201">
        <f>(C14/D14)*F14</f>
        <v>0</v>
      </c>
      <c r="H14" s="202">
        <f>SUM(H15:H17)</f>
        <v>0</v>
      </c>
      <c r="I14" s="203">
        <f>(1/D14)*H14</f>
        <v>0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>
      <c r="A15" s="77"/>
      <c r="B15" s="164" t="s">
        <v>5</v>
      </c>
      <c r="C15" s="91"/>
      <c r="D15" s="87">
        <v>1.0</v>
      </c>
      <c r="E15" s="88">
        <v>0.0</v>
      </c>
      <c r="F15" s="88">
        <v>0.0</v>
      </c>
      <c r="G15" s="89"/>
      <c r="H15" s="204">
        <v>0.0</v>
      </c>
      <c r="I15" s="128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>
      <c r="A16" s="77"/>
      <c r="B16" s="91"/>
      <c r="C16" s="86"/>
      <c r="D16" s="87">
        <f t="shared" ref="D16:D17" si="6">COUNTA(C16)</f>
        <v>0</v>
      </c>
      <c r="E16" s="92">
        <v>0.0</v>
      </c>
      <c r="F16" s="92">
        <v>0.0</v>
      </c>
      <c r="G16" s="89"/>
      <c r="H16" s="205">
        <v>0.0</v>
      </c>
      <c r="I16" s="128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>
      <c r="A17" s="77"/>
      <c r="B17" s="86"/>
      <c r="C17" s="86"/>
      <c r="D17" s="93">
        <f t="shared" si="6"/>
        <v>0</v>
      </c>
      <c r="E17" s="92">
        <v>0.0</v>
      </c>
      <c r="F17" s="92">
        <v>0.0</v>
      </c>
      <c r="G17" s="89"/>
      <c r="H17" s="206">
        <v>0.0</v>
      </c>
      <c r="I17" s="207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>
      <c r="A18" s="77"/>
      <c r="B18" s="78" t="s">
        <v>170</v>
      </c>
      <c r="C18" s="79">
        <v>2.0</v>
      </c>
      <c r="D18" s="80">
        <f t="shared" ref="D18:F18" si="7">SUM(D19:D21)</f>
        <v>1</v>
      </c>
      <c r="E18" s="79">
        <f t="shared" si="7"/>
        <v>0</v>
      </c>
      <c r="F18" s="79">
        <f t="shared" si="7"/>
        <v>0</v>
      </c>
      <c r="G18" s="201">
        <f>(C18/D18)*F18</f>
        <v>0</v>
      </c>
      <c r="H18" s="202">
        <f>SUM(H19:H21)</f>
        <v>0</v>
      </c>
      <c r="I18" s="203">
        <f>(1/D18)*H18</f>
        <v>0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>
      <c r="A19" s="77"/>
      <c r="B19" s="164" t="s">
        <v>5</v>
      </c>
      <c r="C19" s="86"/>
      <c r="D19" s="87">
        <v>1.0</v>
      </c>
      <c r="E19" s="88">
        <v>0.0</v>
      </c>
      <c r="F19" s="88">
        <v>0.0</v>
      </c>
      <c r="G19" s="89"/>
      <c r="H19" s="204">
        <v>0.0</v>
      </c>
      <c r="I19" s="128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>
      <c r="A20" s="77"/>
      <c r="B20" s="91"/>
      <c r="C20" s="86"/>
      <c r="D20" s="87">
        <f t="shared" ref="D20:D21" si="8">COUNTA(C20)</f>
        <v>0</v>
      </c>
      <c r="E20" s="92">
        <v>0.0</v>
      </c>
      <c r="F20" s="92">
        <v>0.0</v>
      </c>
      <c r="G20" s="89"/>
      <c r="H20" s="205">
        <v>0.0</v>
      </c>
      <c r="I20" s="128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>
      <c r="A21" s="77"/>
      <c r="B21" s="86"/>
      <c r="C21" s="86"/>
      <c r="D21" s="93">
        <f t="shared" si="8"/>
        <v>0</v>
      </c>
      <c r="E21" s="92">
        <v>0.0</v>
      </c>
      <c r="F21" s="92">
        <v>0.0</v>
      </c>
      <c r="G21" s="89"/>
      <c r="H21" s="206">
        <v>0.0</v>
      </c>
      <c r="I21" s="207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>
      <c r="A22" s="77"/>
      <c r="B22" s="78" t="s">
        <v>215</v>
      </c>
      <c r="C22" s="79">
        <v>2.0</v>
      </c>
      <c r="D22" s="80">
        <f t="shared" ref="D22:F22" si="9">SUM(D23:D25)</f>
        <v>1</v>
      </c>
      <c r="E22" s="79">
        <f t="shared" si="9"/>
        <v>0</v>
      </c>
      <c r="F22" s="79">
        <f t="shared" si="9"/>
        <v>0</v>
      </c>
      <c r="G22" s="201">
        <f>(C22/D22)*F22</f>
        <v>0</v>
      </c>
      <c r="H22" s="202">
        <f>SUM(H23:H25)</f>
        <v>0</v>
      </c>
      <c r="I22" s="203">
        <f>(1/D22)*H22</f>
        <v>0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>
      <c r="A23" s="77"/>
      <c r="B23" s="164" t="s">
        <v>5</v>
      </c>
      <c r="C23" s="86"/>
      <c r="D23" s="87">
        <v>1.0</v>
      </c>
      <c r="E23" s="88">
        <v>0.0</v>
      </c>
      <c r="F23" s="88">
        <v>0.0</v>
      </c>
      <c r="G23" s="89"/>
      <c r="H23" s="204">
        <v>0.0</v>
      </c>
      <c r="I23" s="128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>
      <c r="A24" s="77"/>
      <c r="B24" s="91"/>
      <c r="C24" s="86"/>
      <c r="D24" s="87">
        <f t="shared" ref="D24:D25" si="10">COUNTA(C24)</f>
        <v>0</v>
      </c>
      <c r="E24" s="92">
        <v>0.0</v>
      </c>
      <c r="F24" s="92">
        <v>0.0</v>
      </c>
      <c r="G24" s="89"/>
      <c r="H24" s="205">
        <v>0.0</v>
      </c>
      <c r="I24" s="128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>
      <c r="A25" s="77"/>
      <c r="B25" s="86"/>
      <c r="C25" s="86"/>
      <c r="D25" s="93">
        <f t="shared" si="10"/>
        <v>0</v>
      </c>
      <c r="E25" s="92">
        <v>0.0</v>
      </c>
      <c r="F25" s="92">
        <v>0.0</v>
      </c>
      <c r="G25" s="89"/>
      <c r="H25" s="206">
        <v>0.0</v>
      </c>
      <c r="I25" s="207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>
      <c r="A26" s="77"/>
      <c r="B26" s="78" t="s">
        <v>175</v>
      </c>
      <c r="C26" s="79">
        <v>2.0</v>
      </c>
      <c r="D26" s="80">
        <v>1.0</v>
      </c>
      <c r="E26" s="79">
        <f t="shared" ref="E26:F26" si="11">SUM(E27:E29)</f>
        <v>0</v>
      </c>
      <c r="F26" s="79">
        <f t="shared" si="11"/>
        <v>0</v>
      </c>
      <c r="G26" s="201">
        <f>(C26/D26)*F26</f>
        <v>0</v>
      </c>
      <c r="H26" s="202">
        <f>SUM(H27:H29)</f>
        <v>0</v>
      </c>
      <c r="I26" s="203">
        <f>(1/D26)*H26</f>
        <v>0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>
      <c r="A27" s="77"/>
      <c r="B27" s="164" t="s">
        <v>5</v>
      </c>
      <c r="C27" s="86"/>
      <c r="D27" s="87">
        <f t="shared" ref="D27:D29" si="12">COUNTA(C27)</f>
        <v>0</v>
      </c>
      <c r="E27" s="88">
        <v>0.0</v>
      </c>
      <c r="F27" s="88">
        <v>0.0</v>
      </c>
      <c r="G27" s="89"/>
      <c r="H27" s="204">
        <v>0.0</v>
      </c>
      <c r="I27" s="128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>
      <c r="A28" s="77"/>
      <c r="B28" s="91"/>
      <c r="C28" s="86"/>
      <c r="D28" s="87">
        <f t="shared" si="12"/>
        <v>0</v>
      </c>
      <c r="E28" s="92">
        <v>0.0</v>
      </c>
      <c r="F28" s="92">
        <v>0.0</v>
      </c>
      <c r="G28" s="89"/>
      <c r="H28" s="205">
        <v>0.0</v>
      </c>
      <c r="I28" s="128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>
      <c r="A29" s="77"/>
      <c r="B29" s="86"/>
      <c r="C29" s="86"/>
      <c r="D29" s="93">
        <f t="shared" si="12"/>
        <v>0</v>
      </c>
      <c r="E29" s="92">
        <v>0.0</v>
      </c>
      <c r="F29" s="92">
        <v>0.0</v>
      </c>
      <c r="G29" s="96"/>
      <c r="H29" s="208">
        <v>0.0</v>
      </c>
      <c r="I29" s="130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>
      <c r="A30" s="77"/>
      <c r="B30" s="99" t="s">
        <v>172</v>
      </c>
      <c r="C30" s="59"/>
      <c r="D30" s="59"/>
      <c r="E30" s="60"/>
      <c r="F30" s="100" t="s">
        <v>173</v>
      </c>
      <c r="G30" s="101" t="str">
        <f>IF(F30="No","Supuesto de exclusión","")</f>
        <v>Supuesto de exclusión</v>
      </c>
      <c r="H30" s="102"/>
      <c r="I30" s="103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>
      <c r="A31" s="77"/>
      <c r="B31" s="78" t="s">
        <v>174</v>
      </c>
      <c r="C31" s="79">
        <v>2.0</v>
      </c>
      <c r="D31" s="80">
        <f t="shared" ref="D31:F31" si="13">SUM(D32:D34)</f>
        <v>1</v>
      </c>
      <c r="E31" s="79">
        <f t="shared" si="13"/>
        <v>0</v>
      </c>
      <c r="F31" s="79">
        <f t="shared" si="13"/>
        <v>0</v>
      </c>
      <c r="G31" s="209">
        <f>(C31/D31)*F31</f>
        <v>0</v>
      </c>
      <c r="H31" s="105">
        <f>SUM(H32:H34)</f>
        <v>0</v>
      </c>
      <c r="I31" s="210">
        <f>(1/D31)*H31</f>
        <v>0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>
      <c r="A32" s="77"/>
      <c r="B32" s="164" t="s">
        <v>5</v>
      </c>
      <c r="C32" s="86"/>
      <c r="D32" s="87">
        <v>1.0</v>
      </c>
      <c r="E32" s="88">
        <v>0.0</v>
      </c>
      <c r="F32" s="88">
        <v>0.0</v>
      </c>
      <c r="G32" s="89"/>
      <c r="H32" s="204">
        <v>0.0</v>
      </c>
      <c r="I32" s="128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>
      <c r="A33" s="77"/>
      <c r="B33" s="91"/>
      <c r="C33" s="86"/>
      <c r="D33" s="87">
        <f t="shared" ref="D33:D34" si="14">COUNTA(C33)</f>
        <v>0</v>
      </c>
      <c r="E33" s="92">
        <v>0.0</v>
      </c>
      <c r="F33" s="92">
        <v>0.0</v>
      </c>
      <c r="G33" s="89"/>
      <c r="H33" s="205">
        <v>0.0</v>
      </c>
      <c r="I33" s="128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>
      <c r="A34" s="77"/>
      <c r="B34" s="86"/>
      <c r="C34" s="86"/>
      <c r="D34" s="93">
        <f t="shared" si="14"/>
        <v>0</v>
      </c>
      <c r="E34" s="92">
        <v>0.0</v>
      </c>
      <c r="F34" s="92">
        <v>0.0</v>
      </c>
      <c r="G34" s="89"/>
      <c r="H34" s="206">
        <v>0.0</v>
      </c>
      <c r="I34" s="207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>
      <c r="A35" s="77"/>
      <c r="B35" s="78" t="s">
        <v>216</v>
      </c>
      <c r="C35" s="79">
        <v>2.0</v>
      </c>
      <c r="D35" s="80">
        <f t="shared" ref="D35:F35" si="15">SUM(D36:D38)</f>
        <v>1</v>
      </c>
      <c r="E35" s="79">
        <f t="shared" si="15"/>
        <v>0</v>
      </c>
      <c r="F35" s="79">
        <f t="shared" si="15"/>
        <v>0</v>
      </c>
      <c r="G35" s="201">
        <f>(C35/D35)*F35</f>
        <v>0</v>
      </c>
      <c r="H35" s="105">
        <f>SUM(H36:H38)</f>
        <v>0</v>
      </c>
      <c r="I35" s="203">
        <f>(1/D35)*H35</f>
        <v>0</v>
      </c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>
      <c r="A36" s="77"/>
      <c r="B36" s="164" t="s">
        <v>5</v>
      </c>
      <c r="C36" s="86"/>
      <c r="D36" s="87">
        <v>1.0</v>
      </c>
      <c r="E36" s="88">
        <v>0.0</v>
      </c>
      <c r="F36" s="88">
        <v>0.0</v>
      </c>
      <c r="G36" s="89"/>
      <c r="H36" s="204">
        <v>0.0</v>
      </c>
      <c r="I36" s="128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>
      <c r="A37" s="77"/>
      <c r="B37" s="91"/>
      <c r="C37" s="86"/>
      <c r="D37" s="87">
        <f t="shared" ref="D37:D38" si="16">COUNTA(C37)</f>
        <v>0</v>
      </c>
      <c r="E37" s="92">
        <v>0.0</v>
      </c>
      <c r="F37" s="92">
        <v>0.0</v>
      </c>
      <c r="G37" s="89"/>
      <c r="H37" s="205">
        <v>0.0</v>
      </c>
      <c r="I37" s="128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>
      <c r="A38" s="77"/>
      <c r="B38" s="86"/>
      <c r="C38" s="86"/>
      <c r="D38" s="93">
        <f t="shared" si="16"/>
        <v>0</v>
      </c>
      <c r="E38" s="92">
        <v>0.0</v>
      </c>
      <c r="F38" s="92">
        <v>0.0</v>
      </c>
      <c r="G38" s="89"/>
      <c r="H38" s="206">
        <v>0.0</v>
      </c>
      <c r="I38" s="207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>
      <c r="A39" s="77"/>
      <c r="B39" s="78" t="s">
        <v>217</v>
      </c>
      <c r="C39" s="79">
        <v>2.0</v>
      </c>
      <c r="D39" s="80">
        <f t="shared" ref="D39:F39" si="17">SUM(D40:D42)</f>
        <v>1</v>
      </c>
      <c r="E39" s="79">
        <f t="shared" si="17"/>
        <v>0</v>
      </c>
      <c r="F39" s="79">
        <f t="shared" si="17"/>
        <v>0</v>
      </c>
      <c r="G39" s="201">
        <f>(C39/D39)*F39</f>
        <v>0</v>
      </c>
      <c r="H39" s="105">
        <f>SUM(H40:H42)</f>
        <v>0</v>
      </c>
      <c r="I39" s="203">
        <f>(1/D39)*H39</f>
        <v>0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>
      <c r="A40" s="77"/>
      <c r="B40" s="164" t="s">
        <v>5</v>
      </c>
      <c r="C40" s="91"/>
      <c r="D40" s="87">
        <v>1.0</v>
      </c>
      <c r="E40" s="92">
        <v>0.0</v>
      </c>
      <c r="F40" s="92">
        <v>0.0</v>
      </c>
      <c r="G40" s="89"/>
      <c r="H40" s="205">
        <v>0.0</v>
      </c>
      <c r="I40" s="211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>
      <c r="A41" s="77"/>
      <c r="B41" s="91"/>
      <c r="C41" s="91"/>
      <c r="D41" s="87">
        <f t="shared" ref="D41:D42" si="18">COUNTA(C41)</f>
        <v>0</v>
      </c>
      <c r="E41" s="92">
        <v>0.0</v>
      </c>
      <c r="F41" s="92">
        <v>0.0</v>
      </c>
      <c r="G41" s="89"/>
      <c r="H41" s="212">
        <v>0.0</v>
      </c>
      <c r="I41" s="128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>
      <c r="A42" s="77"/>
      <c r="B42" s="213"/>
      <c r="C42" s="213"/>
      <c r="D42" s="93">
        <f t="shared" si="18"/>
        <v>0</v>
      </c>
      <c r="E42" s="92">
        <v>0.0</v>
      </c>
      <c r="F42" s="92">
        <v>0.0</v>
      </c>
      <c r="G42" s="89"/>
      <c r="H42" s="212">
        <v>0.0</v>
      </c>
      <c r="I42" s="128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>
      <c r="A43" s="77"/>
      <c r="B43" s="107" t="s">
        <v>218</v>
      </c>
      <c r="C43" s="80">
        <v>2.0</v>
      </c>
      <c r="D43" s="80">
        <f t="shared" ref="D43:F43" si="19">SUM(D44:D46)</f>
        <v>1</v>
      </c>
      <c r="E43" s="80">
        <f t="shared" si="19"/>
        <v>0</v>
      </c>
      <c r="F43" s="80">
        <f t="shared" si="19"/>
        <v>0</v>
      </c>
      <c r="G43" s="201">
        <f>(C43/D43)*F43</f>
        <v>0</v>
      </c>
      <c r="H43" s="105">
        <f>SUM(H44:H46)</f>
        <v>0</v>
      </c>
      <c r="I43" s="203">
        <f>(1/D43)*H43</f>
        <v>0</v>
      </c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>
      <c r="A44" s="77"/>
      <c r="B44" s="164" t="s">
        <v>5</v>
      </c>
      <c r="C44" s="91"/>
      <c r="D44" s="87">
        <v>1.0</v>
      </c>
      <c r="E44" s="88">
        <v>0.0</v>
      </c>
      <c r="F44" s="88">
        <v>0.0</v>
      </c>
      <c r="G44" s="89"/>
      <c r="H44" s="206">
        <v>0.0</v>
      </c>
      <c r="I44" s="207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>
      <c r="A45" s="77"/>
      <c r="B45" s="91"/>
      <c r="C45" s="91"/>
      <c r="D45" s="87">
        <f t="shared" ref="D45:D46" si="20">COUNTA(C45)</f>
        <v>0</v>
      </c>
      <c r="E45" s="88">
        <v>0.0</v>
      </c>
      <c r="F45" s="88">
        <v>0.0</v>
      </c>
      <c r="G45" s="89"/>
      <c r="H45" s="212">
        <v>0.0</v>
      </c>
      <c r="I45" s="207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>
      <c r="A46" s="109"/>
      <c r="B46" s="91"/>
      <c r="C46" s="91"/>
      <c r="D46" s="93">
        <f t="shared" si="20"/>
        <v>0</v>
      </c>
      <c r="E46" s="92">
        <v>0.0</v>
      </c>
      <c r="F46" s="92">
        <v>0.0</v>
      </c>
      <c r="G46" s="89"/>
      <c r="H46" s="208">
        <v>0.0</v>
      </c>
      <c r="I46" s="214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>
      <c r="A47" s="69">
        <v>44960.0</v>
      </c>
      <c r="B47" s="71" t="s">
        <v>179</v>
      </c>
      <c r="C47" s="60"/>
      <c r="D47" s="71" t="s">
        <v>180</v>
      </c>
      <c r="E47" s="110" t="s">
        <v>173</v>
      </c>
      <c r="F47" s="111">
        <f>IF(E47="no",0,2)</f>
        <v>0</v>
      </c>
      <c r="G47" s="215"/>
      <c r="H47" s="113"/>
      <c r="I47" s="114">
        <f>F47</f>
        <v>0</v>
      </c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>
      <c r="A48" s="63">
        <v>2.0</v>
      </c>
      <c r="B48" s="64" t="s">
        <v>181</v>
      </c>
      <c r="C48" s="60"/>
      <c r="D48" s="64" t="s">
        <v>182</v>
      </c>
      <c r="E48" s="59"/>
      <c r="F48" s="59"/>
      <c r="G48" s="59"/>
      <c r="H48" s="60"/>
      <c r="I48" s="66">
        <f>SUM(I50:I53)+F53</f>
        <v>0</v>
      </c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>
      <c r="A49" s="115">
        <v>44928.0</v>
      </c>
      <c r="B49" s="116" t="s">
        <v>183</v>
      </c>
      <c r="C49" s="60"/>
      <c r="D49" s="117" t="s">
        <v>184</v>
      </c>
      <c r="E49" s="117" t="s">
        <v>13</v>
      </c>
      <c r="F49" s="118">
        <f>SUM(E50:E52)</f>
        <v>0</v>
      </c>
      <c r="G49" s="119"/>
      <c r="H49" s="60"/>
      <c r="I49" s="120" t="s">
        <v>185</v>
      </c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>
      <c r="A50" s="72"/>
      <c r="B50" s="121" t="s">
        <v>186</v>
      </c>
      <c r="C50" s="60"/>
      <c r="D50" s="122">
        <v>3.0</v>
      </c>
      <c r="E50" s="123">
        <v>0.0</v>
      </c>
      <c r="F50" s="124"/>
      <c r="G50" s="216"/>
      <c r="H50" s="60"/>
      <c r="I50" s="126">
        <f t="shared" ref="I50:I52" si="21">COUNTA(D50)*E50</f>
        <v>0</v>
      </c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>
      <c r="A51" s="77"/>
      <c r="B51" s="127" t="s">
        <v>187</v>
      </c>
      <c r="C51" s="60"/>
      <c r="D51" s="122">
        <v>2.0</v>
      </c>
      <c r="E51" s="123">
        <v>0.0</v>
      </c>
      <c r="F51" s="128"/>
      <c r="G51" s="125"/>
      <c r="H51" s="60"/>
      <c r="I51" s="126">
        <f t="shared" si="21"/>
        <v>0</v>
      </c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>
      <c r="A52" s="109"/>
      <c r="B52" s="127" t="s">
        <v>188</v>
      </c>
      <c r="C52" s="60"/>
      <c r="D52" s="122">
        <v>1.0</v>
      </c>
      <c r="E52" s="129">
        <v>0.0</v>
      </c>
      <c r="F52" s="130"/>
      <c r="G52" s="131"/>
      <c r="H52" s="132"/>
      <c r="I52" s="126">
        <f t="shared" si="21"/>
        <v>0</v>
      </c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>
      <c r="A53" s="115">
        <v>44959.0</v>
      </c>
      <c r="B53" s="116" t="s">
        <v>189</v>
      </c>
      <c r="C53" s="60"/>
      <c r="D53" s="133" t="s">
        <v>190</v>
      </c>
      <c r="E53" s="110" t="s">
        <v>173</v>
      </c>
      <c r="F53" s="111">
        <f>IF(E53="no",0,3)</f>
        <v>0</v>
      </c>
      <c r="G53" s="134" t="s">
        <v>191</v>
      </c>
      <c r="H53" s="135"/>
      <c r="I53" s="113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>
      <c r="A54" s="63">
        <v>4.0</v>
      </c>
      <c r="B54" s="64" t="s">
        <v>192</v>
      </c>
      <c r="C54" s="60"/>
      <c r="D54" s="136" t="s">
        <v>182</v>
      </c>
      <c r="E54" s="59"/>
      <c r="F54" s="59"/>
      <c r="G54" s="59"/>
      <c r="H54" s="60"/>
      <c r="I54" s="66">
        <f>IF((I56+I57+I58+I60+I61+I62)&lt;=6,(I56+I57+I58+I60+I61+I62),6)</f>
        <v>0</v>
      </c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>
      <c r="A55" s="137">
        <v>44930.0</v>
      </c>
      <c r="B55" s="120" t="s">
        <v>193</v>
      </c>
      <c r="C55" s="120" t="s">
        <v>194</v>
      </c>
      <c r="D55" s="120" t="s">
        <v>195</v>
      </c>
      <c r="E55" s="120" t="s">
        <v>13</v>
      </c>
      <c r="F55" s="71" t="s">
        <v>196</v>
      </c>
      <c r="G55" s="59"/>
      <c r="H55" s="60"/>
      <c r="I55" s="120" t="s">
        <v>185</v>
      </c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>
      <c r="A56" s="217" t="s">
        <v>197</v>
      </c>
      <c r="B56" s="139" t="s">
        <v>219</v>
      </c>
      <c r="C56" s="218" t="s">
        <v>7</v>
      </c>
      <c r="D56" s="122">
        <v>1.0</v>
      </c>
      <c r="E56" s="141">
        <v>0.0</v>
      </c>
      <c r="F56" s="219" t="s">
        <v>199</v>
      </c>
      <c r="G56" s="59"/>
      <c r="H56" s="60"/>
      <c r="I56" s="126">
        <f t="shared" ref="I56:I58" si="22">COUNTA(D56)*E56</f>
        <v>0</v>
      </c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>
      <c r="A57" s="77"/>
      <c r="B57" s="144" t="s">
        <v>220</v>
      </c>
      <c r="C57" s="218" t="s">
        <v>201</v>
      </c>
      <c r="D57" s="122">
        <v>2.0</v>
      </c>
      <c r="E57" s="141">
        <v>0.0</v>
      </c>
      <c r="F57" s="219" t="s">
        <v>199</v>
      </c>
      <c r="G57" s="59"/>
      <c r="H57" s="60"/>
      <c r="I57" s="126">
        <f t="shared" si="22"/>
        <v>0</v>
      </c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>
      <c r="A58" s="109"/>
      <c r="B58" s="144" t="s">
        <v>221</v>
      </c>
      <c r="C58" s="218" t="s">
        <v>201</v>
      </c>
      <c r="D58" s="122">
        <v>2.0</v>
      </c>
      <c r="E58" s="141">
        <v>0.0</v>
      </c>
      <c r="F58" s="219" t="s">
        <v>199</v>
      </c>
      <c r="G58" s="59"/>
      <c r="H58" s="60"/>
      <c r="I58" s="126">
        <f t="shared" si="22"/>
        <v>0</v>
      </c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>
      <c r="A59" s="137">
        <v>44961.0</v>
      </c>
      <c r="B59" s="120" t="s">
        <v>203</v>
      </c>
      <c r="C59" s="120" t="s">
        <v>194</v>
      </c>
      <c r="D59" s="120" t="s">
        <v>195</v>
      </c>
      <c r="E59" s="145" t="s">
        <v>13</v>
      </c>
      <c r="F59" s="71" t="s">
        <v>196</v>
      </c>
      <c r="G59" s="59"/>
      <c r="H59" s="60"/>
      <c r="I59" s="120" t="s">
        <v>185</v>
      </c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>
      <c r="A60" s="217" t="s">
        <v>197</v>
      </c>
      <c r="B60" s="139" t="s">
        <v>222</v>
      </c>
      <c r="C60" s="220" t="s">
        <v>7</v>
      </c>
      <c r="D60" s="122">
        <v>1.0</v>
      </c>
      <c r="E60" s="141">
        <v>0.0</v>
      </c>
      <c r="F60" s="219" t="s">
        <v>199</v>
      </c>
      <c r="G60" s="59"/>
      <c r="H60" s="60"/>
      <c r="I60" s="126">
        <f t="shared" ref="I60:I62" si="23">COUNTA(D60)*E60</f>
        <v>0</v>
      </c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>
      <c r="A61" s="77"/>
      <c r="B61" s="144" t="s">
        <v>223</v>
      </c>
      <c r="C61" s="218" t="s">
        <v>201</v>
      </c>
      <c r="D61" s="122">
        <v>2.0</v>
      </c>
      <c r="E61" s="147">
        <v>0.0</v>
      </c>
      <c r="F61" s="219" t="s">
        <v>199</v>
      </c>
      <c r="G61" s="59"/>
      <c r="H61" s="60"/>
      <c r="I61" s="126">
        <f t="shared" si="23"/>
        <v>0</v>
      </c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>
      <c r="A62" s="109"/>
      <c r="B62" s="144" t="s">
        <v>224</v>
      </c>
      <c r="C62" s="218" t="s">
        <v>201</v>
      </c>
      <c r="D62" s="122">
        <v>2.0</v>
      </c>
      <c r="E62" s="141">
        <v>0.0</v>
      </c>
      <c r="F62" s="219" t="s">
        <v>199</v>
      </c>
      <c r="G62" s="59"/>
      <c r="H62" s="60"/>
      <c r="I62" s="126">
        <f t="shared" si="23"/>
        <v>0</v>
      </c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>
      <c r="A63" s="148"/>
      <c r="B63" s="149"/>
      <c r="C63" s="150"/>
      <c r="D63" s="151"/>
      <c r="E63" s="152"/>
      <c r="F63" s="153"/>
      <c r="G63" s="154"/>
      <c r="I63" s="155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>
      <c r="A64" s="148"/>
      <c r="B64" s="149"/>
      <c r="C64" s="156"/>
      <c r="D64" s="151"/>
      <c r="E64" s="152"/>
      <c r="F64" s="153"/>
      <c r="G64" s="154"/>
      <c r="I64" s="155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</sheetData>
  <mergeCells count="39">
    <mergeCell ref="B4:C4"/>
    <mergeCell ref="B30:E30"/>
    <mergeCell ref="G47:H47"/>
    <mergeCell ref="D48:H48"/>
    <mergeCell ref="G49:H49"/>
    <mergeCell ref="G50:H50"/>
    <mergeCell ref="G51:H51"/>
    <mergeCell ref="G52:H52"/>
    <mergeCell ref="A1:H1"/>
    <mergeCell ref="B2:C2"/>
    <mergeCell ref="D2:H2"/>
    <mergeCell ref="B3:C3"/>
    <mergeCell ref="D3:H3"/>
    <mergeCell ref="D4:I4"/>
    <mergeCell ref="G30:I30"/>
    <mergeCell ref="A50:A52"/>
    <mergeCell ref="A56:A58"/>
    <mergeCell ref="A60:A62"/>
    <mergeCell ref="A5:A46"/>
    <mergeCell ref="B47:C47"/>
    <mergeCell ref="B48:C48"/>
    <mergeCell ref="B49:C49"/>
    <mergeCell ref="B50:C50"/>
    <mergeCell ref="B51:C51"/>
    <mergeCell ref="B54:C54"/>
    <mergeCell ref="F58:H58"/>
    <mergeCell ref="F59:H59"/>
    <mergeCell ref="F60:H60"/>
    <mergeCell ref="F61:H61"/>
    <mergeCell ref="F62:H62"/>
    <mergeCell ref="G63:I63"/>
    <mergeCell ref="G64:I64"/>
    <mergeCell ref="B52:C52"/>
    <mergeCell ref="B53:C53"/>
    <mergeCell ref="G53:I53"/>
    <mergeCell ref="D54:H54"/>
    <mergeCell ref="F55:H55"/>
    <mergeCell ref="F56:H56"/>
    <mergeCell ref="F57:H57"/>
  </mergeCells>
  <dataValidations>
    <dataValidation type="list" allowBlank="1" sqref="B30 F30 E39 E45 E47 E53">
      <formula1>"No,Sí"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221"/>
      <c r="B1" s="2" t="s">
        <v>1</v>
      </c>
      <c r="C1" s="222"/>
      <c r="D1" s="3" t="s">
        <v>2</v>
      </c>
    </row>
    <row r="2">
      <c r="A2" s="4"/>
      <c r="B2" s="5" t="s">
        <v>3</v>
      </c>
      <c r="C2" s="16" t="s">
        <v>4</v>
      </c>
      <c r="D2" s="6" t="s">
        <v>5</v>
      </c>
    </row>
    <row r="3">
      <c r="A3" s="7"/>
      <c r="B3" s="8" t="s">
        <v>225</v>
      </c>
      <c r="C3" s="7"/>
      <c r="D3" s="7"/>
    </row>
    <row r="4">
      <c r="A4" s="7"/>
      <c r="B4" s="8" t="s">
        <v>226</v>
      </c>
      <c r="C4" s="7"/>
      <c r="D4" s="7"/>
    </row>
    <row r="5">
      <c r="A5" s="7"/>
      <c r="B5" s="8" t="s">
        <v>227</v>
      </c>
      <c r="C5" s="7"/>
      <c r="D5" s="7"/>
    </row>
    <row r="6">
      <c r="A6" s="7"/>
      <c r="B6" s="8" t="s">
        <v>228</v>
      </c>
      <c r="C6" s="7"/>
      <c r="D6" s="7"/>
    </row>
    <row r="7">
      <c r="A7" s="223" t="s">
        <v>8</v>
      </c>
      <c r="B7" s="224" t="s">
        <v>9</v>
      </c>
      <c r="C7" s="225" t="s">
        <v>10</v>
      </c>
      <c r="D7" s="226"/>
    </row>
    <row r="8">
      <c r="A8" s="227"/>
      <c r="B8" s="7"/>
      <c r="C8" s="228"/>
      <c r="D8" s="227"/>
    </row>
    <row r="9">
      <c r="A9" s="229" t="s">
        <v>229</v>
      </c>
      <c r="B9" s="224" t="s">
        <v>230</v>
      </c>
      <c r="C9" s="230"/>
      <c r="D9" s="226"/>
    </row>
    <row r="10">
      <c r="A10" s="231" t="s">
        <v>12</v>
      </c>
      <c r="B10" s="232" t="s">
        <v>13</v>
      </c>
      <c r="C10" s="228"/>
      <c r="D10" s="7"/>
    </row>
    <row r="11">
      <c r="A11" s="231" t="s">
        <v>231</v>
      </c>
      <c r="B11" s="232" t="s">
        <v>232</v>
      </c>
      <c r="C11" s="228"/>
      <c r="D11" s="7"/>
    </row>
    <row r="12">
      <c r="A12" s="7"/>
      <c r="B12" s="232" t="s">
        <v>233</v>
      </c>
      <c r="C12" s="228"/>
      <c r="D12" s="7"/>
    </row>
    <row r="13">
      <c r="A13" s="7"/>
      <c r="B13" s="233" t="str">
        <f t="shared" ref="B13:B14" si="1">B4</f>
        <v>[Productora beneficiaria]</v>
      </c>
      <c r="C13" s="234">
        <v>0.0</v>
      </c>
      <c r="D13" s="227"/>
    </row>
    <row r="14">
      <c r="A14" s="7"/>
      <c r="B14" s="235" t="str">
        <f t="shared" si="1"/>
        <v>[Coproductora española no beneficiaria]</v>
      </c>
      <c r="C14" s="234">
        <v>0.0</v>
      </c>
      <c r="D14" s="227"/>
    </row>
    <row r="15">
      <c r="A15" s="7"/>
      <c r="B15" s="233" t="s">
        <v>234</v>
      </c>
      <c r="C15" s="236">
        <f>C13+C14</f>
        <v>0</v>
      </c>
      <c r="D15" s="237" t="s">
        <v>235</v>
      </c>
    </row>
    <row r="16">
      <c r="A16" s="7"/>
      <c r="B16" s="232" t="s">
        <v>236</v>
      </c>
      <c r="C16" s="228"/>
      <c r="D16" s="227"/>
    </row>
    <row r="17">
      <c r="A17" s="7"/>
      <c r="B17" s="233" t="str">
        <f>B6</f>
        <v>[nombre de coproductora extranjera]</v>
      </c>
      <c r="C17" s="234">
        <v>0.0</v>
      </c>
      <c r="D17" s="237" t="s">
        <v>237</v>
      </c>
    </row>
    <row r="18">
      <c r="A18" s="7"/>
      <c r="B18" s="233" t="str">
        <f> "TOTAL "&amp;B11</f>
        <v>TOTAL Compromiso de gasto </v>
      </c>
      <c r="C18" s="238">
        <f>C15+C17</f>
        <v>0</v>
      </c>
      <c r="D18" s="239" t="s">
        <v>237</v>
      </c>
    </row>
    <row r="19">
      <c r="A19" s="231" t="s">
        <v>19</v>
      </c>
      <c r="B19" s="232" t="s">
        <v>238</v>
      </c>
      <c r="C19" s="228"/>
      <c r="D19" s="227"/>
    </row>
    <row r="20">
      <c r="A20" s="7"/>
      <c r="B20" s="232" t="s">
        <v>239</v>
      </c>
      <c r="C20" s="240">
        <v>0.99</v>
      </c>
      <c r="D20" s="42" t="s">
        <v>240</v>
      </c>
    </row>
    <row r="21">
      <c r="A21" s="231" t="s">
        <v>33</v>
      </c>
      <c r="B21" s="232" t="s">
        <v>34</v>
      </c>
      <c r="C21" s="241"/>
      <c r="D21" s="227"/>
    </row>
    <row r="22">
      <c r="A22" s="7"/>
      <c r="B22" s="232" t="s">
        <v>241</v>
      </c>
      <c r="C22" s="234">
        <v>0.0</v>
      </c>
      <c r="D22" s="7"/>
    </row>
    <row r="23">
      <c r="A23" s="7"/>
      <c r="B23" s="7"/>
      <c r="C23" s="228"/>
      <c r="D23" s="227"/>
    </row>
    <row r="24">
      <c r="A24" s="229" t="s">
        <v>42</v>
      </c>
      <c r="B24" s="224" t="s">
        <v>242</v>
      </c>
      <c r="C24" s="230"/>
      <c r="D24" s="226"/>
    </row>
    <row r="25">
      <c r="A25" s="7"/>
      <c r="B25" s="233" t="str">
        <f t="shared" ref="B25:B26" si="2">"Coste declarado "&amp;B4</f>
        <v>Coste declarado [Productora beneficiaria]</v>
      </c>
      <c r="C25" s="234">
        <v>0.0</v>
      </c>
      <c r="D25" s="242"/>
    </row>
    <row r="26">
      <c r="A26" s="7"/>
      <c r="B26" s="233" t="str">
        <f t="shared" si="2"/>
        <v>Coste declarado [Coproductora española no beneficiaria]</v>
      </c>
      <c r="C26" s="234">
        <v>0.0</v>
      </c>
      <c r="D26" s="242"/>
    </row>
    <row r="27">
      <c r="A27" s="227"/>
      <c r="B27" s="233" t="s">
        <v>243</v>
      </c>
      <c r="C27" s="243">
        <f>C25+C26</f>
        <v>0</v>
      </c>
      <c r="D27" s="244"/>
    </row>
    <row r="28">
      <c r="A28" s="227"/>
      <c r="B28" s="7"/>
      <c r="C28" s="228"/>
      <c r="D28" s="244"/>
    </row>
    <row r="29">
      <c r="A29" s="245" t="s">
        <v>81</v>
      </c>
      <c r="B29" s="224" t="s">
        <v>244</v>
      </c>
      <c r="C29" s="230"/>
      <c r="D29" s="226"/>
    </row>
    <row r="30">
      <c r="A30" s="245" t="s">
        <v>245</v>
      </c>
      <c r="B30" s="233" t="s">
        <v>246</v>
      </c>
      <c r="C30" s="246"/>
      <c r="D30" s="244"/>
    </row>
    <row r="31">
      <c r="A31" s="231" t="s">
        <v>247</v>
      </c>
      <c r="B31" s="233" t="str">
        <f>B4&amp;": "&amp;B30&amp;" declarado"</f>
        <v>[Productora beneficiaria]: Coste de realización declarado</v>
      </c>
      <c r="C31" s="234">
        <v>0.0</v>
      </c>
      <c r="D31" s="242"/>
    </row>
    <row r="32">
      <c r="A32" s="227"/>
      <c r="B32" s="239" t="s">
        <v>248</v>
      </c>
      <c r="C32" s="247">
        <v>0.0</v>
      </c>
      <c r="D32" s="239" t="s">
        <v>249</v>
      </c>
    </row>
    <row r="33">
      <c r="A33" s="7"/>
      <c r="B33" s="233" t="str">
        <f>B4&amp;": "&amp;B30&amp;" reconocido"</f>
        <v>[Productora beneficiaria]: Coste de realización reconocido</v>
      </c>
      <c r="C33" s="236">
        <f>C31-C32</f>
        <v>0</v>
      </c>
      <c r="D33" s="248"/>
    </row>
    <row r="34">
      <c r="A34" s="7"/>
      <c r="B34" s="7"/>
      <c r="C34" s="228"/>
      <c r="D34" s="227"/>
    </row>
    <row r="35">
      <c r="A35" s="231" t="s">
        <v>250</v>
      </c>
      <c r="B35" s="233" t="str">
        <f>B5&amp;": "&amp;B30&amp;" declarado"</f>
        <v>[Coproductora española no beneficiaria]: Coste de realización declarado</v>
      </c>
      <c r="C35" s="234">
        <v>0.0</v>
      </c>
      <c r="D35" s="7"/>
    </row>
    <row r="36">
      <c r="A36" s="7"/>
      <c r="B36" s="239" t="s">
        <v>248</v>
      </c>
      <c r="C36" s="247">
        <v>0.0</v>
      </c>
      <c r="D36" s="227"/>
    </row>
    <row r="37">
      <c r="A37" s="7"/>
      <c r="B37" s="233" t="str">
        <f>B5&amp;": "&amp;B30&amp;" declarado"</f>
        <v>[Coproductora española no beneficiaria]: Coste de realización declarado</v>
      </c>
      <c r="C37" s="236">
        <f>C35-C36</f>
        <v>0</v>
      </c>
      <c r="D37" s="239"/>
    </row>
    <row r="38">
      <c r="A38" s="231" t="s">
        <v>245</v>
      </c>
      <c r="B38" s="233" t="str">
        <f>B30&amp;" reconocido total"</f>
        <v>Coste de realización reconocido total</v>
      </c>
      <c r="C38" s="236">
        <f>C33+C37</f>
        <v>0</v>
      </c>
      <c r="D38" s="7"/>
    </row>
    <row r="39">
      <c r="A39" s="227"/>
      <c r="B39" s="233" t="s">
        <v>251</v>
      </c>
      <c r="C39" s="249" t="str">
        <f>C33/C38</f>
        <v>#DIV/0!</v>
      </c>
      <c r="D39" s="227"/>
    </row>
    <row r="40">
      <c r="A40" s="7"/>
      <c r="B40" s="233" t="s">
        <v>252</v>
      </c>
      <c r="C40" s="249" t="str">
        <f>C37/C38</f>
        <v>#DIV/0!</v>
      </c>
      <c r="D40" s="227"/>
    </row>
    <row r="41">
      <c r="A41" s="7"/>
      <c r="B41" s="7"/>
      <c r="C41" s="250"/>
      <c r="D41" s="227"/>
    </row>
    <row r="42">
      <c r="A42" s="229" t="s">
        <v>253</v>
      </c>
      <c r="B42" s="233" t="s">
        <v>254</v>
      </c>
      <c r="C42" s="246"/>
      <c r="D42" s="7"/>
    </row>
    <row r="43">
      <c r="A43" s="229" t="s">
        <v>255</v>
      </c>
      <c r="B43" s="232" t="s">
        <v>256</v>
      </c>
      <c r="C43" s="251">
        <v>0.07</v>
      </c>
      <c r="D43" s="227"/>
    </row>
    <row r="44">
      <c r="A44" s="226"/>
      <c r="B44" s="232" t="str">
        <f>B43&amp;" de "&amp;$B$4</f>
        <v>Gastos generales de [Productora beneficiaria]</v>
      </c>
      <c r="C44" s="228"/>
      <c r="D44" s="227"/>
    </row>
    <row r="45">
      <c r="A45" s="7"/>
      <c r="B45" s="239" t="s">
        <v>257</v>
      </c>
      <c r="C45" s="247">
        <v>0.0</v>
      </c>
      <c r="D45" s="227"/>
    </row>
    <row r="46">
      <c r="A46" s="7"/>
      <c r="B46" s="239" t="s">
        <v>248</v>
      </c>
      <c r="C46" s="247">
        <v>0.0</v>
      </c>
      <c r="D46" s="227"/>
    </row>
    <row r="47">
      <c r="A47" s="7"/>
      <c r="B47" s="252" t="str">
        <f>B43&amp;" verificados de "&amp;$B$4</f>
        <v>Gastos generales verificados de [Productora beneficiaria]</v>
      </c>
      <c r="C47" s="253">
        <f>C45-C46</f>
        <v>0</v>
      </c>
      <c r="D47" s="227"/>
    </row>
    <row r="48">
      <c r="A48" s="7"/>
      <c r="B48" s="232" t="str">
        <f>B43&amp;" de "&amp;$B$5</f>
        <v>Gastos generales de [Coproductora española no beneficiaria]</v>
      </c>
      <c r="C48" s="228"/>
      <c r="D48" s="7"/>
    </row>
    <row r="49">
      <c r="A49" s="7"/>
      <c r="B49" s="239" t="s">
        <v>257</v>
      </c>
      <c r="C49" s="247">
        <v>0.0</v>
      </c>
      <c r="D49" s="227"/>
    </row>
    <row r="50">
      <c r="A50" s="7"/>
      <c r="B50" s="239" t="s">
        <v>248</v>
      </c>
      <c r="C50" s="247">
        <v>0.0</v>
      </c>
      <c r="D50" s="227"/>
    </row>
    <row r="51">
      <c r="A51" s="7"/>
      <c r="B51" s="252" t="str">
        <f>B43&amp;" verificados de "&amp;$B$5</f>
        <v>Gastos generales verificados de [Coproductora española no beneficiaria]</v>
      </c>
      <c r="C51" s="253">
        <f>C49-C50</f>
        <v>0</v>
      </c>
      <c r="D51" s="227"/>
    </row>
    <row r="52">
      <c r="A52" s="7"/>
      <c r="B52" s="233" t="str">
        <f>"Total "&amp;B43&amp;" verificados"</f>
        <v>Total Gastos generales verificados</v>
      </c>
      <c r="C52" s="236">
        <f>C47+C51</f>
        <v>0</v>
      </c>
      <c r="D52" s="227"/>
    </row>
    <row r="53">
      <c r="A53" s="7"/>
      <c r="B53" s="254" t="str">
        <f>"Límite de "&amp;B43</f>
        <v>Límite de Gastos generales</v>
      </c>
      <c r="C53" s="253">
        <f>$C$38*C43</f>
        <v>0</v>
      </c>
      <c r="D53" s="227"/>
    </row>
    <row r="54">
      <c r="A54" s="7"/>
      <c r="B54" s="233" t="str">
        <f>B43&amp;" reconocidos"</f>
        <v>Gastos generales reconocidos</v>
      </c>
      <c r="C54" s="236">
        <f>MIN(C52,C53)</f>
        <v>0</v>
      </c>
      <c r="D54" s="227"/>
    </row>
    <row r="55">
      <c r="A55" s="7"/>
      <c r="B55" s="255" t="str">
        <f>B43&amp;" de "&amp;$B$4</f>
        <v>Gastos generales de [Productora beneficiaria]</v>
      </c>
      <c r="C55" s="238">
        <f>IF(C52=0,0,C47/C52*C54)</f>
        <v>0</v>
      </c>
      <c r="D55" s="227"/>
    </row>
    <row r="56">
      <c r="A56" s="7"/>
      <c r="B56" s="255" t="str">
        <f>B43&amp;" de "&amp;$B$5</f>
        <v>Gastos generales de [Coproductora española no beneficiaria]</v>
      </c>
      <c r="C56" s="238">
        <f>IF(C52=0,0,C51/C52*C54)</f>
        <v>0</v>
      </c>
      <c r="D56" s="227"/>
    </row>
    <row r="57">
      <c r="A57" s="229" t="s">
        <v>258</v>
      </c>
      <c r="B57" s="232" t="s">
        <v>259</v>
      </c>
      <c r="C57" s="251">
        <v>0.15</v>
      </c>
      <c r="D57" s="227"/>
    </row>
    <row r="58">
      <c r="A58" s="226"/>
      <c r="B58" s="232" t="str">
        <f>B57&amp;" de "&amp;$B$4</f>
        <v>Gastos financieros de [Productora beneficiaria]</v>
      </c>
      <c r="C58" s="228"/>
      <c r="D58" s="227"/>
    </row>
    <row r="59">
      <c r="A59" s="7"/>
      <c r="B59" s="239" t="s">
        <v>257</v>
      </c>
      <c r="C59" s="247">
        <v>0.0</v>
      </c>
      <c r="D59" s="227"/>
    </row>
    <row r="60">
      <c r="A60" s="7"/>
      <c r="B60" s="239" t="s">
        <v>248</v>
      </c>
      <c r="C60" s="247">
        <v>0.0</v>
      </c>
      <c r="D60" s="227"/>
    </row>
    <row r="61">
      <c r="A61" s="7"/>
      <c r="B61" s="252" t="str">
        <f>B57&amp;" verificados de "&amp;$B$4</f>
        <v>Gastos financieros verificados de [Productora beneficiaria]</v>
      </c>
      <c r="C61" s="253">
        <f>C59-C60</f>
        <v>0</v>
      </c>
      <c r="D61" s="227"/>
    </row>
    <row r="62">
      <c r="A62" s="7"/>
      <c r="B62" s="232" t="str">
        <f>B57&amp;" de "&amp;$B$5</f>
        <v>Gastos financieros de [Coproductora española no beneficiaria]</v>
      </c>
      <c r="C62" s="228"/>
      <c r="D62" s="227"/>
    </row>
    <row r="63">
      <c r="A63" s="7"/>
      <c r="B63" s="239" t="s">
        <v>257</v>
      </c>
      <c r="C63" s="247">
        <v>0.0</v>
      </c>
      <c r="D63" s="227"/>
    </row>
    <row r="64">
      <c r="A64" s="7"/>
      <c r="B64" s="239" t="s">
        <v>248</v>
      </c>
      <c r="C64" s="247">
        <v>0.0</v>
      </c>
      <c r="D64" s="227"/>
    </row>
    <row r="65">
      <c r="A65" s="7"/>
      <c r="B65" s="252" t="str">
        <f>B57&amp;" verificados de "&amp;$B$5</f>
        <v>Gastos financieros verificados de [Coproductora española no beneficiaria]</v>
      </c>
      <c r="C65" s="253">
        <f>C63-C64</f>
        <v>0</v>
      </c>
      <c r="D65" s="227"/>
    </row>
    <row r="66">
      <c r="A66" s="7"/>
      <c r="B66" s="233" t="str">
        <f>"Total "&amp;B57&amp;" verificados"</f>
        <v>Total Gastos financieros verificados</v>
      </c>
      <c r="C66" s="236">
        <f>C61+C65</f>
        <v>0</v>
      </c>
      <c r="D66" s="227"/>
    </row>
    <row r="67">
      <c r="A67" s="7"/>
      <c r="B67" s="254" t="str">
        <f>"Límite de "&amp;B57</f>
        <v>Límite de Gastos financieros</v>
      </c>
      <c r="C67" s="253">
        <f>$C$38*C57</f>
        <v>0</v>
      </c>
      <c r="D67" s="227"/>
    </row>
    <row r="68">
      <c r="A68" s="7"/>
      <c r="B68" s="233" t="str">
        <f>B57&amp;" reconocidos"</f>
        <v>Gastos financieros reconocidos</v>
      </c>
      <c r="C68" s="236">
        <f>MIN(C66,C67)</f>
        <v>0</v>
      </c>
      <c r="D68" s="227"/>
    </row>
    <row r="69">
      <c r="A69" s="7"/>
      <c r="B69" s="255" t="str">
        <f>B57&amp;" de "&amp;$B$4</f>
        <v>Gastos financieros de [Productora beneficiaria]</v>
      </c>
      <c r="C69" s="236">
        <f>IF(C66=0,0,C61/C66*C68)</f>
        <v>0</v>
      </c>
      <c r="D69" s="227"/>
    </row>
    <row r="70">
      <c r="A70" s="7"/>
      <c r="B70" s="255" t="str">
        <f>B57&amp;" de "&amp;$B$5</f>
        <v>Gastos financieros de [Coproductora española no beneficiaria]</v>
      </c>
      <c r="C70" s="238">
        <f>IF(C66=0,0,C65/C66*C68)</f>
        <v>0</v>
      </c>
      <c r="D70" s="227"/>
    </row>
    <row r="71">
      <c r="A71" s="229" t="s">
        <v>260</v>
      </c>
      <c r="B71" s="232" t="s">
        <v>261</v>
      </c>
      <c r="C71" s="7"/>
      <c r="D71" s="7"/>
    </row>
    <row r="72">
      <c r="A72" s="226"/>
      <c r="B72" s="8" t="s">
        <v>262</v>
      </c>
      <c r="C72" s="256">
        <v>0.8</v>
      </c>
      <c r="D72" s="227"/>
    </row>
    <row r="73">
      <c r="A73" s="226"/>
      <c r="B73" s="232" t="str">
        <f>B72&amp;" de "&amp;$B$4</f>
        <v>[Persona vinculada 1] de [Productora beneficiaria]</v>
      </c>
      <c r="C73" s="228"/>
      <c r="D73" s="227"/>
    </row>
    <row r="74">
      <c r="A74" s="7"/>
      <c r="B74" s="239" t="s">
        <v>257</v>
      </c>
      <c r="C74" s="247">
        <v>0.0</v>
      </c>
      <c r="D74" s="227"/>
    </row>
    <row r="75">
      <c r="A75" s="7"/>
      <c r="B75" s="239" t="s">
        <v>248</v>
      </c>
      <c r="C75" s="247">
        <v>0.0</v>
      </c>
      <c r="D75" s="227"/>
    </row>
    <row r="76">
      <c r="A76" s="7"/>
      <c r="B76" s="252" t="str">
        <f>B72&amp;" verificados de "&amp;$B$4</f>
        <v>[Persona vinculada 1] verificados de [Productora beneficiaria]</v>
      </c>
      <c r="C76" s="253">
        <f>C74-C75</f>
        <v>0</v>
      </c>
      <c r="D76" s="227"/>
    </row>
    <row r="77">
      <c r="A77" s="7"/>
      <c r="B77" s="257" t="str">
        <f>B72&amp;" de "&amp;$B$5</f>
        <v>[Persona vinculada 1] de [Coproductora española no beneficiaria]</v>
      </c>
      <c r="C77" s="228"/>
      <c r="D77" s="227"/>
    </row>
    <row r="78">
      <c r="A78" s="7"/>
      <c r="B78" s="237" t="s">
        <v>257</v>
      </c>
      <c r="C78" s="247">
        <v>0.0</v>
      </c>
      <c r="D78" s="227"/>
    </row>
    <row r="79">
      <c r="A79" s="7"/>
      <c r="B79" s="239" t="s">
        <v>248</v>
      </c>
      <c r="C79" s="247">
        <v>0.0</v>
      </c>
      <c r="D79" s="227"/>
    </row>
    <row r="80">
      <c r="A80" s="7"/>
      <c r="B80" s="252" t="str">
        <f>B72&amp;" verificados de "&amp;$B$5</f>
        <v>[Persona vinculada 1] verificados de [Coproductora española no beneficiaria]</v>
      </c>
      <c r="C80" s="253">
        <f>C78-C79</f>
        <v>0</v>
      </c>
      <c r="D80" s="227"/>
    </row>
    <row r="81">
      <c r="A81" s="7"/>
      <c r="B81" s="233" t="str">
        <f>"Total "&amp;B72&amp;" verificados"</f>
        <v>Total [Persona vinculada 1] verificados</v>
      </c>
      <c r="C81" s="236">
        <f>C76+C80</f>
        <v>0</v>
      </c>
      <c r="D81" s="227"/>
    </row>
    <row r="82">
      <c r="A82" s="7"/>
      <c r="B82" s="254" t="str">
        <f>"Límite de "&amp;B72</f>
        <v>Límite de [Persona vinculada 1]</v>
      </c>
      <c r="C82" s="253">
        <f>$C$38*C72</f>
        <v>0</v>
      </c>
      <c r="D82" s="227"/>
    </row>
    <row r="83">
      <c r="A83" s="7"/>
      <c r="B83" s="233" t="str">
        <f>B72&amp;" reconocidos"</f>
        <v>[Persona vinculada 1] reconocidos</v>
      </c>
      <c r="C83" s="236">
        <f>MIN(C81,C82)</f>
        <v>0</v>
      </c>
      <c r="D83" s="227"/>
    </row>
    <row r="84">
      <c r="A84" s="7"/>
      <c r="B84" s="255" t="str">
        <f>B72&amp;" de "&amp;$B$4</f>
        <v>[Persona vinculada 1] de [Productora beneficiaria]</v>
      </c>
      <c r="C84" s="238">
        <f>IF(C81=0,0,C76/C81*C83)</f>
        <v>0</v>
      </c>
      <c r="D84" s="227"/>
    </row>
    <row r="85">
      <c r="A85" s="7"/>
      <c r="B85" s="255" t="str">
        <f>B72&amp;" de "&amp;$B$5</f>
        <v>[Persona vinculada 1] de [Coproductora española no beneficiaria]</v>
      </c>
      <c r="C85" s="238">
        <f>IF(C81=0,0,C80/C81*C83)</f>
        <v>0</v>
      </c>
      <c r="D85" s="227"/>
    </row>
    <row r="86">
      <c r="A86" s="226"/>
      <c r="B86" s="8" t="s">
        <v>263</v>
      </c>
      <c r="C86" s="251">
        <v>0.08</v>
      </c>
      <c r="D86" s="227"/>
    </row>
    <row r="87">
      <c r="A87" s="226"/>
      <c r="B87" s="232" t="str">
        <f>B86&amp;" de "&amp;$B$4</f>
        <v>[Persona vinculada 2] de [Productora beneficiaria]</v>
      </c>
      <c r="C87" s="228"/>
      <c r="D87" s="7"/>
    </row>
    <row r="88">
      <c r="A88" s="7"/>
      <c r="B88" s="239" t="s">
        <v>257</v>
      </c>
      <c r="C88" s="247">
        <v>0.0</v>
      </c>
      <c r="D88" s="227"/>
    </row>
    <row r="89">
      <c r="A89" s="7"/>
      <c r="B89" s="239" t="s">
        <v>248</v>
      </c>
      <c r="C89" s="247">
        <v>0.0</v>
      </c>
      <c r="D89" s="227"/>
    </row>
    <row r="90">
      <c r="A90" s="7"/>
      <c r="B90" s="252" t="str">
        <f>B86&amp;" verificados de "&amp;$B$4</f>
        <v>[Persona vinculada 2] verificados de [Productora beneficiaria]</v>
      </c>
      <c r="C90" s="253">
        <f>C88-C89</f>
        <v>0</v>
      </c>
      <c r="D90" s="227"/>
    </row>
    <row r="91">
      <c r="A91" s="7"/>
      <c r="B91" s="232" t="str">
        <f>B86&amp;" de "&amp;$B$5</f>
        <v>[Persona vinculada 2] de [Coproductora española no beneficiaria]</v>
      </c>
      <c r="C91" s="228"/>
      <c r="D91" s="227"/>
    </row>
    <row r="92">
      <c r="A92" s="7"/>
      <c r="B92" s="239" t="s">
        <v>257</v>
      </c>
      <c r="C92" s="247">
        <v>0.0</v>
      </c>
      <c r="D92" s="7"/>
    </row>
    <row r="93">
      <c r="A93" s="258"/>
      <c r="B93" s="239" t="s">
        <v>248</v>
      </c>
      <c r="C93" s="247">
        <v>0.0</v>
      </c>
      <c r="D93" s="227"/>
    </row>
    <row r="94">
      <c r="A94" s="7"/>
      <c r="B94" s="252" t="str">
        <f>B86&amp;" verificados de "&amp;$B$5</f>
        <v>[Persona vinculada 2] verificados de [Coproductora española no beneficiaria]</v>
      </c>
      <c r="C94" s="253">
        <f>C92-C93</f>
        <v>0</v>
      </c>
      <c r="D94" s="227"/>
    </row>
    <row r="95">
      <c r="A95" s="7"/>
      <c r="B95" s="233" t="str">
        <f>"Total "&amp;B86&amp;" verificados"</f>
        <v>Total [Persona vinculada 2] verificados</v>
      </c>
      <c r="C95" s="236">
        <f>C90+C94</f>
        <v>0</v>
      </c>
      <c r="D95" s="227"/>
    </row>
    <row r="96">
      <c r="A96" s="227"/>
      <c r="B96" s="254" t="str">
        <f>"Límite de "&amp;B86</f>
        <v>Límite de [Persona vinculada 2]</v>
      </c>
      <c r="C96" s="253">
        <f>$C$38*C86</f>
        <v>0</v>
      </c>
      <c r="D96" s="227"/>
    </row>
    <row r="97">
      <c r="A97" s="227"/>
      <c r="B97" s="233" t="str">
        <f>B86&amp;" reconocidos"</f>
        <v>[Persona vinculada 2] reconocidos</v>
      </c>
      <c r="C97" s="236">
        <f>MIN(C95,C96)</f>
        <v>0</v>
      </c>
      <c r="D97" s="227"/>
    </row>
    <row r="98">
      <c r="A98" s="7"/>
      <c r="B98" s="255" t="str">
        <f>B86&amp;" de "&amp;$B$4</f>
        <v>[Persona vinculada 2] de [Productora beneficiaria]</v>
      </c>
      <c r="C98" s="238">
        <f>IF(C95=0,0,C90/C95*C97)</f>
        <v>0</v>
      </c>
      <c r="D98" s="227"/>
    </row>
    <row r="99">
      <c r="A99" s="7"/>
      <c r="B99" s="255" t="str">
        <f>B86&amp;" de "&amp;$B$5</f>
        <v>[Persona vinculada 2] de [Coproductora española no beneficiaria]</v>
      </c>
      <c r="C99" s="238">
        <f>IF(C95=0,0,C94/C95*C97)</f>
        <v>0</v>
      </c>
      <c r="D99" s="7"/>
    </row>
    <row r="100">
      <c r="A100" s="226"/>
      <c r="B100" s="8" t="s">
        <v>264</v>
      </c>
      <c r="C100" s="251">
        <v>0.08</v>
      </c>
      <c r="D100" s="7"/>
    </row>
    <row r="101">
      <c r="A101" s="226"/>
      <c r="B101" s="232" t="str">
        <f>B100&amp;" de "&amp;$B$4</f>
        <v>[Persona vinculada 3] de [Productora beneficiaria]</v>
      </c>
      <c r="C101" s="228"/>
      <c r="D101" s="227"/>
    </row>
    <row r="102">
      <c r="A102" s="7"/>
      <c r="B102" s="239" t="s">
        <v>257</v>
      </c>
      <c r="C102" s="247">
        <v>0.0</v>
      </c>
      <c r="D102" s="7"/>
    </row>
    <row r="103">
      <c r="A103" s="7"/>
      <c r="B103" s="239" t="s">
        <v>248</v>
      </c>
      <c r="C103" s="247">
        <v>0.0</v>
      </c>
      <c r="D103" s="7"/>
    </row>
    <row r="104">
      <c r="A104" s="7"/>
      <c r="B104" s="252" t="str">
        <f>B100&amp;" verificados de "&amp;$B$4</f>
        <v>[Persona vinculada 3] verificados de [Productora beneficiaria]</v>
      </c>
      <c r="C104" s="253">
        <f>C102-C103</f>
        <v>0</v>
      </c>
      <c r="D104" s="7"/>
    </row>
    <row r="105">
      <c r="A105" s="7"/>
      <c r="B105" s="232" t="str">
        <f>B100&amp;" de "&amp;$B$5</f>
        <v>[Persona vinculada 3] de [Coproductora española no beneficiaria]</v>
      </c>
      <c r="C105" s="228"/>
      <c r="D105" s="7"/>
    </row>
    <row r="106">
      <c r="A106" s="7"/>
      <c r="B106" s="239" t="s">
        <v>257</v>
      </c>
      <c r="C106" s="247">
        <v>0.0</v>
      </c>
      <c r="D106" s="7"/>
    </row>
    <row r="107">
      <c r="A107" s="7"/>
      <c r="B107" s="239" t="s">
        <v>248</v>
      </c>
      <c r="C107" s="247">
        <v>0.0</v>
      </c>
      <c r="D107" s="7"/>
    </row>
    <row r="108">
      <c r="A108" s="7"/>
      <c r="B108" s="252" t="str">
        <f>B100&amp;" verificados de "&amp;$B$5</f>
        <v>[Persona vinculada 3] verificados de [Coproductora española no beneficiaria]</v>
      </c>
      <c r="C108" s="253">
        <f>C106-C107</f>
        <v>0</v>
      </c>
      <c r="D108" s="7"/>
    </row>
    <row r="109">
      <c r="A109" s="7"/>
      <c r="B109" s="233" t="str">
        <f>"Total "&amp;B100&amp;" verificados"</f>
        <v>Total [Persona vinculada 3] verificados</v>
      </c>
      <c r="C109" s="236">
        <f>C104+C108</f>
        <v>0</v>
      </c>
      <c r="D109" s="7"/>
    </row>
    <row r="110">
      <c r="A110" s="7"/>
      <c r="B110" s="254" t="str">
        <f>"Límite de "&amp;B100</f>
        <v>Límite de [Persona vinculada 3]</v>
      </c>
      <c r="C110" s="253">
        <f>$C$38*C100</f>
        <v>0</v>
      </c>
      <c r="D110" s="227"/>
    </row>
    <row r="111">
      <c r="A111" s="7"/>
      <c r="B111" s="233" t="str">
        <f>B100&amp;" reconocidos"</f>
        <v>[Persona vinculada 3] reconocidos</v>
      </c>
      <c r="C111" s="236">
        <f>MIN(C109,C110)</f>
        <v>0</v>
      </c>
      <c r="D111" s="227"/>
    </row>
    <row r="112">
      <c r="A112" s="7"/>
      <c r="B112" s="255" t="str">
        <f>B100&amp;" de "&amp;$B$4</f>
        <v>[Persona vinculada 3] de [Productora beneficiaria]</v>
      </c>
      <c r="C112" s="238">
        <f>IF(C109=0,0,C104/C109*C111)</f>
        <v>0</v>
      </c>
      <c r="D112" s="227"/>
    </row>
    <row r="113">
      <c r="A113" s="7"/>
      <c r="B113" s="255" t="str">
        <f>B100&amp;" de "&amp;$B$5</f>
        <v>[Persona vinculada 3] de [Coproductora española no beneficiaria]</v>
      </c>
      <c r="C113" s="238">
        <f>IF(C109=0,0,C108/C109*C111)</f>
        <v>0</v>
      </c>
      <c r="D113" s="227"/>
    </row>
    <row r="114">
      <c r="A114" s="226"/>
      <c r="B114" s="8" t="s">
        <v>265</v>
      </c>
      <c r="C114" s="251">
        <v>0.08</v>
      </c>
      <c r="D114" s="227"/>
    </row>
    <row r="115">
      <c r="A115" s="226"/>
      <c r="B115" s="232" t="str">
        <f>B114&amp;" de "&amp;$B$4</f>
        <v>[Persona vinculada 4] de [Productora beneficiaria]</v>
      </c>
      <c r="C115" s="227"/>
      <c r="D115" s="227"/>
    </row>
    <row r="116">
      <c r="A116" s="7"/>
      <c r="B116" s="239" t="s">
        <v>257</v>
      </c>
      <c r="C116" s="247">
        <v>0.0</v>
      </c>
      <c r="D116" s="227"/>
    </row>
    <row r="117">
      <c r="A117" s="7"/>
      <c r="B117" s="239" t="s">
        <v>248</v>
      </c>
      <c r="C117" s="247">
        <v>0.0</v>
      </c>
      <c r="D117" s="227"/>
    </row>
    <row r="118">
      <c r="A118" s="7"/>
      <c r="B118" s="252" t="str">
        <f>B114&amp;" verificados de "&amp;$B$4</f>
        <v>[Persona vinculada 4] verificados de [Productora beneficiaria]</v>
      </c>
      <c r="C118" s="253">
        <f>C116-C117</f>
        <v>0</v>
      </c>
      <c r="D118" s="227"/>
    </row>
    <row r="119">
      <c r="A119" s="7"/>
      <c r="B119" s="232" t="str">
        <f>B114&amp;" de "&amp;$B$5</f>
        <v>[Persona vinculada 4] de [Coproductora española no beneficiaria]</v>
      </c>
      <c r="C119" s="228"/>
      <c r="D119" s="7"/>
    </row>
    <row r="120">
      <c r="A120" s="7"/>
      <c r="B120" s="239" t="s">
        <v>257</v>
      </c>
      <c r="C120" s="247">
        <v>0.0</v>
      </c>
      <c r="D120" s="227"/>
    </row>
    <row r="121">
      <c r="A121" s="7"/>
      <c r="B121" s="239" t="s">
        <v>248</v>
      </c>
      <c r="C121" s="247">
        <v>0.0</v>
      </c>
      <c r="D121" s="227"/>
    </row>
    <row r="122">
      <c r="A122" s="7"/>
      <c r="B122" s="252" t="str">
        <f>B114&amp;" verificados de "&amp;$B$5</f>
        <v>[Persona vinculada 4] verificados de [Coproductora española no beneficiaria]</v>
      </c>
      <c r="C122" s="253">
        <f>C120-C121</f>
        <v>0</v>
      </c>
      <c r="D122" s="7"/>
    </row>
    <row r="123">
      <c r="A123" s="7"/>
      <c r="B123" s="233" t="str">
        <f>"Total "&amp;B114&amp;" verificados"</f>
        <v>Total [Persona vinculada 4] verificados</v>
      </c>
      <c r="C123" s="236">
        <f>C118+C122</f>
        <v>0</v>
      </c>
      <c r="D123" s="227"/>
    </row>
    <row r="124">
      <c r="A124" s="7"/>
      <c r="B124" s="254" t="str">
        <f>"Límite de "&amp;B114</f>
        <v>Límite de [Persona vinculada 4]</v>
      </c>
      <c r="C124" s="253">
        <f>$C$38*C114</f>
        <v>0</v>
      </c>
      <c r="D124" s="227"/>
    </row>
    <row r="125">
      <c r="A125" s="7"/>
      <c r="B125" s="233" t="str">
        <f>B114&amp;" reconocidos"</f>
        <v>[Persona vinculada 4] reconocidos</v>
      </c>
      <c r="C125" s="236">
        <f>MIN(C123,C124)</f>
        <v>0</v>
      </c>
      <c r="D125" s="227"/>
    </row>
    <row r="126">
      <c r="A126" s="7"/>
      <c r="B126" s="255" t="str">
        <f>B114&amp;" de "&amp;$B$4</f>
        <v>[Persona vinculada 4] de [Productora beneficiaria]</v>
      </c>
      <c r="C126" s="238">
        <f>IF(C123=0,0,C118/C123*C125)</f>
        <v>0</v>
      </c>
      <c r="D126" s="227"/>
    </row>
    <row r="127">
      <c r="A127" s="7"/>
      <c r="B127" s="255" t="str">
        <f>B114&amp;" de "&amp;$B$5</f>
        <v>[Persona vinculada 4] de [Coproductora española no beneficiaria]</v>
      </c>
      <c r="C127" s="238">
        <f>IF(C123=0,0,C122/C123*C125)</f>
        <v>0</v>
      </c>
      <c r="D127" s="227"/>
    </row>
    <row r="128">
      <c r="A128" s="229" t="s">
        <v>266</v>
      </c>
      <c r="B128" s="232" t="s">
        <v>166</v>
      </c>
      <c r="C128" s="256">
        <v>0.07</v>
      </c>
      <c r="D128" s="227"/>
    </row>
    <row r="129">
      <c r="A129" s="259"/>
      <c r="B129" s="232" t="str">
        <f>B128&amp;" de "&amp;$B$4</f>
        <v>Producción ejecutiva de [Productora beneficiaria]</v>
      </c>
      <c r="C129" s="228"/>
      <c r="D129" s="227"/>
    </row>
    <row r="130">
      <c r="A130" s="227"/>
      <c r="B130" s="239" t="s">
        <v>257</v>
      </c>
      <c r="C130" s="247">
        <v>0.0</v>
      </c>
      <c r="D130" s="227"/>
    </row>
    <row r="131">
      <c r="A131" s="227"/>
      <c r="B131" s="239" t="s">
        <v>248</v>
      </c>
      <c r="C131" s="247">
        <v>0.0</v>
      </c>
      <c r="D131" s="227"/>
    </row>
    <row r="132">
      <c r="A132" s="227"/>
      <c r="B132" s="252" t="str">
        <f>B128&amp;" verificados de "&amp;$B$4</f>
        <v>Producción ejecutiva verificados de [Productora beneficiaria]</v>
      </c>
      <c r="C132" s="253">
        <f>C130-C131</f>
        <v>0</v>
      </c>
      <c r="D132" s="227"/>
    </row>
    <row r="133">
      <c r="A133" s="227"/>
      <c r="B133" s="232" t="str">
        <f>B128&amp;" de "&amp;$B$5</f>
        <v>Producción ejecutiva de [Coproductora española no beneficiaria]</v>
      </c>
      <c r="C133" s="228"/>
      <c r="D133" s="227"/>
    </row>
    <row r="134">
      <c r="A134" s="227"/>
      <c r="B134" s="239" t="s">
        <v>257</v>
      </c>
      <c r="C134" s="247">
        <v>0.0</v>
      </c>
      <c r="D134" s="227"/>
    </row>
    <row r="135">
      <c r="A135" s="227"/>
      <c r="B135" s="239" t="s">
        <v>248</v>
      </c>
      <c r="C135" s="247">
        <v>0.0</v>
      </c>
      <c r="D135" s="227"/>
    </row>
    <row r="136">
      <c r="A136" s="227"/>
      <c r="B136" s="252" t="str">
        <f>B128&amp;" verificados de "&amp;$B$5</f>
        <v>Producción ejecutiva verificados de [Coproductora española no beneficiaria]</v>
      </c>
      <c r="C136" s="253">
        <f>C134-C135</f>
        <v>0</v>
      </c>
      <c r="D136" s="227"/>
    </row>
    <row r="137">
      <c r="A137" s="227"/>
      <c r="B137" s="233" t="str">
        <f>"Total "&amp;B128&amp;" verificados"</f>
        <v>Total Producción ejecutiva verificados</v>
      </c>
      <c r="C137" s="236">
        <f>C132+C136</f>
        <v>0</v>
      </c>
      <c r="D137" s="227"/>
    </row>
    <row r="138">
      <c r="A138" s="227"/>
      <c r="B138" s="254" t="str">
        <f>"Límite de "&amp;B128</f>
        <v>Límite de Producción ejecutiva</v>
      </c>
      <c r="C138" s="253">
        <f>$C$38*C128</f>
        <v>0</v>
      </c>
      <c r="D138" s="227"/>
    </row>
    <row r="139">
      <c r="A139" s="227"/>
      <c r="B139" s="233" t="str">
        <f>B128&amp;" reconocidos"</f>
        <v>Producción ejecutiva reconocidos</v>
      </c>
      <c r="C139" s="236">
        <f>MIN(C137,C138)</f>
        <v>0</v>
      </c>
      <c r="D139" s="227"/>
    </row>
    <row r="140">
      <c r="A140" s="227"/>
      <c r="B140" s="255" t="str">
        <f>B128&amp;" de "&amp;$B$4</f>
        <v>Producción ejecutiva de [Productora beneficiaria]</v>
      </c>
      <c r="C140" s="238">
        <f>IF(C137=0,0,C132/C137*C139)</f>
        <v>0</v>
      </c>
      <c r="D140" s="227"/>
    </row>
    <row r="141">
      <c r="A141" s="227"/>
      <c r="B141" s="255" t="str">
        <f>B128&amp;" de "&amp;$B$5</f>
        <v>Producción ejecutiva de [Coproductora española no beneficiaria]</v>
      </c>
      <c r="C141" s="238">
        <f>IF(C137=0,0,C136/C137*C139)</f>
        <v>0</v>
      </c>
      <c r="D141" s="227"/>
    </row>
    <row r="142">
      <c r="A142" s="227"/>
      <c r="B142" s="7"/>
      <c r="C142" s="228"/>
      <c r="D142" s="227"/>
    </row>
    <row r="143">
      <c r="A143" s="227"/>
      <c r="B143" s="239" t="str">
        <f>B4&amp;": ¿Coincide la producción ejecutiva con persona vinculada? (ajuste)"</f>
        <v>[Productora beneficiaria]: ¿Coincide la producción ejecutiva con persona vinculada? (ajuste)</v>
      </c>
      <c r="C143" s="260" t="s">
        <v>173</v>
      </c>
      <c r="D143" s="227"/>
    </row>
    <row r="144">
      <c r="A144" s="227"/>
      <c r="B144" s="239" t="s">
        <v>267</v>
      </c>
      <c r="C144" s="234">
        <v>0.0</v>
      </c>
      <c r="D144" s="227"/>
    </row>
    <row r="145">
      <c r="A145" s="227"/>
      <c r="B145" s="7"/>
      <c r="C145" s="228"/>
      <c r="D145" s="227"/>
    </row>
    <row r="146">
      <c r="A146" s="227"/>
      <c r="B146" s="239" t="str">
        <f>B5&amp;": ¿Coincide la producción ejecutiva con persona vinculada? (ajuste)"</f>
        <v>[Coproductora española no beneficiaria]: ¿Coincide la producción ejecutiva con persona vinculada? (ajuste)</v>
      </c>
      <c r="C146" s="260" t="s">
        <v>173</v>
      </c>
      <c r="D146" s="227"/>
    </row>
    <row r="147">
      <c r="A147" s="227"/>
      <c r="B147" s="239" t="s">
        <v>267</v>
      </c>
      <c r="C147" s="234">
        <v>0.0</v>
      </c>
      <c r="D147" s="227"/>
    </row>
    <row r="148">
      <c r="A148" s="227"/>
      <c r="B148" s="7"/>
      <c r="C148" s="228"/>
      <c r="D148" s="227"/>
    </row>
    <row r="149">
      <c r="A149" s="245" t="s">
        <v>253</v>
      </c>
      <c r="B149" s="233" t="s">
        <v>268</v>
      </c>
      <c r="C149" s="246"/>
      <c r="D149" s="227"/>
    </row>
    <row r="150">
      <c r="A150" s="227"/>
      <c r="B150" s="233" t="str">
        <f t="shared" ref="B150:B151" si="3">"Total"&amp;B4</f>
        <v>Total[Productora beneficiaria]</v>
      </c>
      <c r="C150" s="236">
        <f>C55+C69+C84+C98+C112+C126+C140+C144</f>
        <v>0</v>
      </c>
      <c r="D150" s="227"/>
    </row>
    <row r="151">
      <c r="A151" s="227"/>
      <c r="B151" s="255" t="str">
        <f t="shared" si="3"/>
        <v>Total[Coproductora española no beneficiaria]</v>
      </c>
      <c r="C151" s="236">
        <f>C56+C70+C85+C99+C113+C127+C141+C147</f>
        <v>0</v>
      </c>
      <c r="D151" s="227"/>
    </row>
    <row r="152">
      <c r="A152" s="227"/>
      <c r="B152" s="255" t="s">
        <v>269</v>
      </c>
      <c r="C152" s="236">
        <f>C54+C68+C83+C97+C111+C125+C139+C144+C147</f>
        <v>0</v>
      </c>
      <c r="D152" s="227"/>
    </row>
    <row r="153">
      <c r="A153" s="227"/>
      <c r="B153" s="7"/>
      <c r="C153" s="228"/>
      <c r="D153" s="227"/>
    </row>
    <row r="154">
      <c r="A154" s="245" t="s">
        <v>270</v>
      </c>
      <c r="B154" s="232" t="s">
        <v>271</v>
      </c>
      <c r="C154" s="228"/>
      <c r="D154" s="227"/>
    </row>
    <row r="155">
      <c r="A155" s="261" t="s">
        <v>272</v>
      </c>
      <c r="B155" s="262" t="s">
        <v>273</v>
      </c>
      <c r="C155" s="263"/>
      <c r="D155" s="227"/>
    </row>
    <row r="156">
      <c r="A156" s="227"/>
      <c r="B156" s="264" t="str">
        <f>B155&amp;" "&amp; $B$4&amp;" declarados"</f>
        <v>Gastos de publicidad [Productora beneficiaria] declarados</v>
      </c>
      <c r="C156" s="265">
        <v>0.0</v>
      </c>
      <c r="D156" s="227"/>
    </row>
    <row r="157">
      <c r="A157" s="244"/>
      <c r="B157" s="264" t="s">
        <v>248</v>
      </c>
      <c r="C157" s="265">
        <v>0.0</v>
      </c>
      <c r="D157" s="227"/>
    </row>
    <row r="158">
      <c r="A158" s="244"/>
      <c r="B158" s="235" t="str">
        <f>B155&amp;" de "&amp;$B$4&amp;" reconocidos"</f>
        <v>Gastos de publicidad de [Productora beneficiaria] reconocidos</v>
      </c>
      <c r="C158" s="238">
        <f>C156-C157</f>
        <v>0</v>
      </c>
      <c r="D158" s="227"/>
    </row>
    <row r="159">
      <c r="A159" s="227"/>
      <c r="B159" s="264" t="str">
        <f>B155&amp;" "&amp; $B$5&amp;" declarados"</f>
        <v>Gastos de publicidad [Coproductora española no beneficiaria] declarados</v>
      </c>
      <c r="C159" s="265">
        <v>0.0</v>
      </c>
      <c r="D159" s="227"/>
    </row>
    <row r="160">
      <c r="A160" s="244"/>
      <c r="B160" s="264" t="s">
        <v>248</v>
      </c>
      <c r="C160" s="265">
        <v>0.0</v>
      </c>
      <c r="D160" s="227"/>
    </row>
    <row r="161">
      <c r="A161" s="244"/>
      <c r="B161" s="235" t="str">
        <f>B155&amp;" de "&amp;$B$5&amp;" reconocidos"</f>
        <v>Gastos de publicidad de [Coproductora española no beneficiaria] reconocidos</v>
      </c>
      <c r="C161" s="238">
        <f>C159-C160</f>
        <v>0</v>
      </c>
      <c r="D161" s="227"/>
    </row>
    <row r="162">
      <c r="A162" s="244"/>
      <c r="B162" s="235" t="str">
        <f>"Total: "&amp;B155</f>
        <v>Total: Gastos de publicidad</v>
      </c>
      <c r="C162" s="238">
        <f>C158+C161</f>
        <v>0</v>
      </c>
      <c r="D162" s="227"/>
    </row>
    <row r="163">
      <c r="A163" s="261" t="s">
        <v>272</v>
      </c>
      <c r="B163" s="262" t="s">
        <v>274</v>
      </c>
      <c r="C163" s="263"/>
      <c r="D163" s="227"/>
    </row>
    <row r="164">
      <c r="A164" s="227"/>
      <c r="B164" s="264" t="str">
        <f>B163&amp;" "&amp; $B$4&amp;" declarados"</f>
        <v>Gastos de copias, doblaje y subtitulado  [Productora beneficiaria] declarados</v>
      </c>
      <c r="C164" s="265">
        <v>0.0</v>
      </c>
      <c r="D164" s="227"/>
    </row>
    <row r="165">
      <c r="A165" s="244"/>
      <c r="B165" s="264" t="s">
        <v>248</v>
      </c>
      <c r="C165" s="265">
        <v>0.0</v>
      </c>
      <c r="D165" s="227"/>
    </row>
    <row r="166">
      <c r="A166" s="244"/>
      <c r="B166" s="235" t="str">
        <f>B163&amp;" de "&amp;$B$4&amp;" reconocidos"</f>
        <v>Gastos de copias, doblaje y subtitulado  de [Productora beneficiaria] reconocidos</v>
      </c>
      <c r="C166" s="238">
        <f>C164-C165</f>
        <v>0</v>
      </c>
      <c r="D166" s="227"/>
    </row>
    <row r="167">
      <c r="A167" s="227"/>
      <c r="B167" s="264" t="str">
        <f>B163&amp;" "&amp; $B$5&amp;" declarados"</f>
        <v>Gastos de copias, doblaje y subtitulado  [Coproductora española no beneficiaria] declarados</v>
      </c>
      <c r="C167" s="265">
        <v>0.0</v>
      </c>
      <c r="D167" s="227"/>
    </row>
    <row r="168">
      <c r="A168" s="244"/>
      <c r="B168" s="264" t="s">
        <v>248</v>
      </c>
      <c r="C168" s="265">
        <v>0.0</v>
      </c>
      <c r="D168" s="227"/>
    </row>
    <row r="169">
      <c r="A169" s="244"/>
      <c r="B169" s="235" t="str">
        <f>B163&amp;" de "&amp;$B$5&amp;" reconocidos"</f>
        <v>Gastos de copias, doblaje y subtitulado  de [Coproductora española no beneficiaria] reconocidos</v>
      </c>
      <c r="C169" s="238">
        <f>C167-C168</f>
        <v>0</v>
      </c>
      <c r="D169" s="227"/>
    </row>
    <row r="170">
      <c r="A170" s="244"/>
      <c r="B170" s="235" t="str">
        <f>"Total: "&amp;B163</f>
        <v>Total: Gastos de copias, doblaje y subtitulado </v>
      </c>
      <c r="C170" s="238">
        <f>C166+C169</f>
        <v>0</v>
      </c>
      <c r="D170" s="227"/>
    </row>
    <row r="171">
      <c r="A171" s="261" t="s">
        <v>272</v>
      </c>
      <c r="B171" s="262" t="s">
        <v>275</v>
      </c>
      <c r="C171" s="263"/>
      <c r="D171" s="227"/>
    </row>
    <row r="172">
      <c r="A172" s="227"/>
      <c r="B172" s="264" t="str">
        <f>B171&amp;" "&amp; $B$4&amp;" declarados"</f>
        <v>Gastos de auditoría [Productora beneficiaria] declarados</v>
      </c>
      <c r="C172" s="265">
        <v>0.0</v>
      </c>
      <c r="D172" s="227"/>
    </row>
    <row r="173">
      <c r="A173" s="244"/>
      <c r="B173" s="264" t="s">
        <v>248</v>
      </c>
      <c r="C173" s="265">
        <v>0.0</v>
      </c>
      <c r="D173" s="227"/>
    </row>
    <row r="174">
      <c r="A174" s="244"/>
      <c r="B174" s="235" t="str">
        <f>B171&amp;" de "&amp;$B$4&amp;" reconocidos"</f>
        <v>Gastos de auditoría de [Productora beneficiaria] reconocidos</v>
      </c>
      <c r="C174" s="238">
        <f>C172-C173</f>
        <v>0</v>
      </c>
      <c r="D174" s="227"/>
    </row>
    <row r="175">
      <c r="A175" s="227"/>
      <c r="B175" s="264" t="str">
        <f>B171&amp;" "&amp; $B$5&amp;" declarados"</f>
        <v>Gastos de auditoría [Coproductora española no beneficiaria] declarados</v>
      </c>
      <c r="C175" s="265">
        <v>0.0</v>
      </c>
      <c r="D175" s="227"/>
    </row>
    <row r="176">
      <c r="A176" s="244"/>
      <c r="B176" s="264" t="s">
        <v>248</v>
      </c>
      <c r="C176" s="265">
        <v>0.0</v>
      </c>
      <c r="D176" s="227"/>
    </row>
    <row r="177">
      <c r="A177" s="244"/>
      <c r="B177" s="235" t="str">
        <f>B171&amp;" de "&amp;$B$5&amp;" reconocidos"</f>
        <v>Gastos de auditoría de [Coproductora española no beneficiaria] reconocidos</v>
      </c>
      <c r="C177" s="238">
        <f>C175-C176</f>
        <v>0</v>
      </c>
      <c r="D177" s="227"/>
    </row>
    <row r="178">
      <c r="A178" s="244"/>
      <c r="B178" s="235" t="str">
        <f>"Total: "&amp;B171</f>
        <v>Total: Gastos de auditoría</v>
      </c>
      <c r="C178" s="238">
        <f>C174+C177</f>
        <v>0</v>
      </c>
      <c r="D178" s="227"/>
    </row>
    <row r="179">
      <c r="A179" s="259"/>
      <c r="B179" s="233" t="str">
        <f>$B$4&amp;": Total otros gastos"</f>
        <v>[Productora beneficiaria]: Total otros gastos</v>
      </c>
      <c r="C179" s="236">
        <f>C158+C166+C174</f>
        <v>0</v>
      </c>
      <c r="D179" s="227"/>
    </row>
    <row r="180">
      <c r="A180" s="259"/>
      <c r="B180" s="233" t="str">
        <f>$B$5&amp;": Total otros gastos"</f>
        <v>[Coproductora española no beneficiaria]: Total otros gastos</v>
      </c>
      <c r="C180" s="236">
        <f t="shared" ref="C180:C181" si="4">C161+C169+C177</f>
        <v>0</v>
      </c>
      <c r="D180" s="227"/>
    </row>
    <row r="181">
      <c r="A181" s="245" t="s">
        <v>276</v>
      </c>
      <c r="B181" s="233" t="s">
        <v>277</v>
      </c>
      <c r="C181" s="236">
        <f t="shared" si="4"/>
        <v>0</v>
      </c>
      <c r="D181" s="227"/>
    </row>
    <row r="182">
      <c r="A182" s="227"/>
      <c r="B182" s="7"/>
      <c r="C182" s="228"/>
      <c r="D182" s="227"/>
    </row>
    <row r="183">
      <c r="A183" s="259"/>
      <c r="B183" s="233" t="str">
        <f>$B$4&amp;": Total coste reconocido de todos los gastos no incluidos en el coste de realización"</f>
        <v>[Productora beneficiaria]: Total coste reconocido de todos los gastos no incluidos en el coste de realización</v>
      </c>
      <c r="C183" s="236">
        <f t="shared" ref="C183:C185" si="5">C150+C179</f>
        <v>0</v>
      </c>
      <c r="D183" s="227"/>
    </row>
    <row r="184">
      <c r="A184" s="259"/>
      <c r="B184" s="233" t="str">
        <f>$B$5&amp;": Total coste reconocido de todos los gastos no incluidos en el coste de realización"</f>
        <v>[Coproductora española no beneficiaria]: Total coste reconocido de todos los gastos no incluidos en el coste de realización</v>
      </c>
      <c r="C184" s="236">
        <f t="shared" si="5"/>
        <v>0</v>
      </c>
      <c r="D184" s="227"/>
    </row>
    <row r="185">
      <c r="A185" s="245" t="s">
        <v>253</v>
      </c>
      <c r="B185" s="233" t="s">
        <v>278</v>
      </c>
      <c r="C185" s="236">
        <f t="shared" si="5"/>
        <v>0</v>
      </c>
      <c r="D185" s="227"/>
    </row>
    <row r="186">
      <c r="A186" s="227"/>
      <c r="B186" s="7"/>
      <c r="C186" s="228"/>
      <c r="D186" s="227"/>
    </row>
    <row r="187">
      <c r="A187" s="245" t="s">
        <v>81</v>
      </c>
      <c r="B187" s="224" t="s">
        <v>279</v>
      </c>
      <c r="C187" s="230"/>
      <c r="D187" s="259"/>
    </row>
    <row r="188">
      <c r="A188" s="245" t="s">
        <v>280</v>
      </c>
      <c r="B188" s="233" t="str">
        <f>"Coste reconocido total de "&amp;$B$4</f>
        <v>Coste reconocido total de [Productora beneficiaria]</v>
      </c>
      <c r="C188" s="236">
        <f>C33+C183</f>
        <v>0</v>
      </c>
      <c r="D188" s="227"/>
    </row>
    <row r="189">
      <c r="A189" s="245" t="s">
        <v>280</v>
      </c>
      <c r="B189" s="233" t="str">
        <f>"Coste reconocido total de "&amp;$B$5</f>
        <v>Coste reconocido total de [Coproductora española no beneficiaria]</v>
      </c>
      <c r="C189" s="236">
        <f t="shared" ref="C189:C190" si="6">C37+C184</f>
        <v>0</v>
      </c>
      <c r="D189" s="227"/>
    </row>
    <row r="190">
      <c r="A190" s="245" t="s">
        <v>280</v>
      </c>
      <c r="B190" s="233" t="s">
        <v>281</v>
      </c>
      <c r="C190" s="236">
        <f t="shared" si="6"/>
        <v>0</v>
      </c>
      <c r="D190" s="237" t="s">
        <v>282</v>
      </c>
    </row>
    <row r="191">
      <c r="A191" s="227"/>
      <c r="B191" s="7"/>
      <c r="C191" s="228"/>
      <c r="D191" s="227"/>
    </row>
    <row r="192">
      <c r="A192" s="245" t="s">
        <v>118</v>
      </c>
      <c r="B192" s="224" t="s">
        <v>283</v>
      </c>
      <c r="C192" s="230"/>
      <c r="D192" s="259"/>
    </row>
    <row r="193">
      <c r="A193" s="245" t="s">
        <v>284</v>
      </c>
      <c r="B193" s="224" t="s">
        <v>285</v>
      </c>
      <c r="C193" s="230"/>
      <c r="D193" s="227"/>
    </row>
    <row r="194">
      <c r="A194" s="266" t="s">
        <v>286</v>
      </c>
      <c r="B194" s="252" t="s">
        <v>287</v>
      </c>
      <c r="C194" s="267" t="str">
        <f>IF(C188&gt;C22,"Sí","No")</f>
        <v>No</v>
      </c>
      <c r="D194" s="268" t="s">
        <v>288</v>
      </c>
    </row>
    <row r="195">
      <c r="A195" s="258"/>
      <c r="B195" s="252" t="s">
        <v>289</v>
      </c>
      <c r="C195" s="269">
        <f>IF(C194="Sí","No procede",C22-C188)</f>
        <v>0</v>
      </c>
      <c r="D195" s="244"/>
    </row>
    <row r="196">
      <c r="A196" s="245" t="s">
        <v>290</v>
      </c>
      <c r="B196" s="224" t="s">
        <v>291</v>
      </c>
      <c r="C196" s="230"/>
      <c r="D196" s="227"/>
    </row>
    <row r="197">
      <c r="A197" s="266" t="s">
        <v>120</v>
      </c>
      <c r="B197" s="239" t="s">
        <v>292</v>
      </c>
      <c r="C197" s="236">
        <f>C190-C27</f>
        <v>0</v>
      </c>
      <c r="D197" s="227"/>
    </row>
    <row r="198">
      <c r="A198" s="227"/>
      <c r="B198" s="239" t="s">
        <v>293</v>
      </c>
      <c r="C198" s="249" t="str">
        <f>C190/C27</f>
        <v>#DIV/0!</v>
      </c>
      <c r="D198" s="227"/>
    </row>
    <row r="199">
      <c r="A199" s="227"/>
      <c r="B199" s="239" t="s">
        <v>294</v>
      </c>
      <c r="C199" s="236" t="str">
        <f>C22*C198</f>
        <v>#DIV/0!</v>
      </c>
      <c r="D199" s="227"/>
    </row>
    <row r="200">
      <c r="A200" s="227"/>
      <c r="B200" s="239" t="s">
        <v>295</v>
      </c>
      <c r="C200" s="249" t="str">
        <f>C197/C15</f>
        <v>#DIV/0!</v>
      </c>
      <c r="D200" s="227"/>
    </row>
    <row r="201">
      <c r="A201" s="227"/>
      <c r="B201" s="252" t="s">
        <v>296</v>
      </c>
      <c r="C201" s="269" t="str">
        <f>IF(C200&gt;-25%,"No",C104-C199)</f>
        <v>#DIV/0!</v>
      </c>
      <c r="D201" s="237" t="s">
        <v>297</v>
      </c>
    </row>
    <row r="202">
      <c r="A202" s="227"/>
      <c r="B202" s="252" t="s">
        <v>298</v>
      </c>
      <c r="C202" s="249" t="str">
        <f>IF(C198&gt;50%,"No","Sí")</f>
        <v>#DIV/0!</v>
      </c>
      <c r="D202" s="237" t="s">
        <v>299</v>
      </c>
    </row>
    <row r="203">
      <c r="A203" s="245" t="s">
        <v>300</v>
      </c>
      <c r="B203" s="224" t="s">
        <v>301</v>
      </c>
      <c r="C203" s="230"/>
      <c r="D203" s="227"/>
    </row>
    <row r="204">
      <c r="A204" s="261" t="s">
        <v>302</v>
      </c>
      <c r="B204" s="233" t="str">
        <f t="shared" ref="B204:C204" si="7">B20</f>
        <v>Límite de intensidad</v>
      </c>
      <c r="C204" s="249">
        <f t="shared" si="7"/>
        <v>0.99</v>
      </c>
      <c r="D204" s="237" t="s">
        <v>303</v>
      </c>
    </row>
    <row r="205">
      <c r="A205" s="227"/>
      <c r="B205" s="233" t="s">
        <v>304</v>
      </c>
      <c r="C205" s="236">
        <f>C190*C204</f>
        <v>0</v>
      </c>
      <c r="D205" s="227"/>
    </row>
    <row r="206">
      <c r="A206" s="227"/>
      <c r="B206" s="232" t="str">
        <f t="shared" ref="B206:C206" si="8">B22</f>
        <v>Subvención concedida</v>
      </c>
      <c r="C206" s="238">
        <f t="shared" si="8"/>
        <v>0</v>
      </c>
      <c r="D206" s="227"/>
    </row>
    <row r="207">
      <c r="A207" s="227"/>
      <c r="B207" s="232" t="s">
        <v>305</v>
      </c>
      <c r="C207" s="228"/>
      <c r="D207" s="227"/>
    </row>
    <row r="208">
      <c r="A208" s="227"/>
      <c r="B208" s="270" t="s">
        <v>306</v>
      </c>
      <c r="C208" s="234">
        <v>0.0</v>
      </c>
      <c r="D208" s="237" t="s">
        <v>307</v>
      </c>
    </row>
    <row r="209">
      <c r="A209" s="227"/>
      <c r="B209" s="270" t="s">
        <v>308</v>
      </c>
      <c r="C209" s="234">
        <v>0.0</v>
      </c>
      <c r="D209" s="237" t="s">
        <v>307</v>
      </c>
    </row>
    <row r="210">
      <c r="A210" s="227"/>
      <c r="B210" s="270" t="s">
        <v>309</v>
      </c>
      <c r="C210" s="234">
        <v>0.0</v>
      </c>
      <c r="D210" s="237" t="s">
        <v>307</v>
      </c>
    </row>
    <row r="211">
      <c r="A211" s="227"/>
      <c r="B211" s="270" t="s">
        <v>310</v>
      </c>
      <c r="C211" s="234">
        <v>0.0</v>
      </c>
      <c r="D211" s="237" t="s">
        <v>307</v>
      </c>
    </row>
    <row r="212">
      <c r="A212" s="227"/>
      <c r="B212" s="252" t="s">
        <v>311</v>
      </c>
      <c r="C212" s="236">
        <f>C206+SUM(C208:C211)</f>
        <v>0</v>
      </c>
      <c r="D212" s="227"/>
    </row>
    <row r="213">
      <c r="A213" s="227"/>
      <c r="B213" s="252" t="s">
        <v>312</v>
      </c>
      <c r="C213" s="249" t="str">
        <f>C212/C190</f>
        <v>#DIV/0!</v>
      </c>
      <c r="D213" s="227"/>
    </row>
    <row r="214">
      <c r="A214" s="227"/>
      <c r="B214" s="252" t="s">
        <v>313</v>
      </c>
      <c r="C214" s="271" t="str">
        <f>IF(C213&gt;C204,"No","Sí")</f>
        <v>#DIV/0!</v>
      </c>
      <c r="D214" s="227"/>
    </row>
    <row r="215">
      <c r="A215" s="227"/>
      <c r="B215" s="252" t="s">
        <v>314</v>
      </c>
      <c r="C215" s="272" t="str">
        <f>IF(C214="Sí","No procede",C205-C212)</f>
        <v>#DIV/0!</v>
      </c>
      <c r="D215" s="227"/>
    </row>
    <row r="216">
      <c r="A216" s="245" t="s">
        <v>315</v>
      </c>
      <c r="B216" s="224" t="s">
        <v>119</v>
      </c>
      <c r="C216" s="230"/>
      <c r="D216" s="227"/>
    </row>
    <row r="217">
      <c r="A217" s="266" t="s">
        <v>96</v>
      </c>
      <c r="B217" s="232" t="s">
        <v>316</v>
      </c>
      <c r="C217" s="260" t="s">
        <v>10</v>
      </c>
      <c r="D217" s="227"/>
    </row>
    <row r="218">
      <c r="A218" s="227"/>
      <c r="B218" s="239" t="s">
        <v>317</v>
      </c>
      <c r="C218" s="260" t="s">
        <v>10</v>
      </c>
      <c r="D218" s="227"/>
    </row>
    <row r="219">
      <c r="A219" s="227"/>
      <c r="B219" s="7"/>
      <c r="C219" s="228"/>
      <c r="D219" s="227"/>
    </row>
    <row r="220">
      <c r="A220" s="245" t="s">
        <v>141</v>
      </c>
      <c r="B220" s="224" t="s">
        <v>142</v>
      </c>
      <c r="C220" s="230"/>
      <c r="D220" s="259"/>
    </row>
    <row r="221">
      <c r="A221" s="245" t="str">
        <f t="shared" ref="A221:D221" si="9">A193</f>
        <v>5.a.</v>
      </c>
      <c r="B221" s="273" t="str">
        <f t="shared" si="9"/>
        <v>La subvención no puede superar el coste de la actividad</v>
      </c>
      <c r="C221" s="230" t="str">
        <f t="shared" si="9"/>
        <v/>
      </c>
      <c r="D221" s="227" t="str">
        <f t="shared" si="9"/>
        <v/>
      </c>
    </row>
    <row r="222">
      <c r="A222" s="261" t="str">
        <f>A194</f>
        <v>b.10.c)</v>
      </c>
      <c r="B222" s="252" t="str">
        <f t="shared" ref="B222:C222" si="10">B195</f>
        <v>Si la respuesta es "No", cantidad en que la subvención supera el coste de las beneficarias (supuesto de reintegro parcial)</v>
      </c>
      <c r="C222" s="269">
        <f t="shared" si="10"/>
        <v>0</v>
      </c>
      <c r="D222" s="237" t="str">
        <f>D194</f>
        <v>La subvención no podrá superar el coste de la actividad subvencionada. Base 7.2.2) Excluidas las obras financiadas exclusivamente por Administraciones Públicas.</v>
      </c>
    </row>
    <row r="223">
      <c r="A223" s="245" t="str">
        <f t="shared" ref="A223:B223" si="11">A196</f>
        <v>5.b.</v>
      </c>
      <c r="B223" s="273" t="str">
        <f t="shared" si="11"/>
        <v>Incumplimiento por coste reconocido (coproductoras españolas)</v>
      </c>
      <c r="C223" s="246"/>
      <c r="D223" s="227"/>
    </row>
    <row r="224">
      <c r="A224" s="261" t="str">
        <f>A197</f>
        <v>b.21.1.</v>
      </c>
      <c r="B224" s="252" t="str">
        <f t="shared" ref="B224:C224" si="12">B201</f>
        <v>¿Se produce supuesto de reintegro parcial?</v>
      </c>
      <c r="C224" s="272" t="str">
        <f t="shared" si="12"/>
        <v>#DIV/0!</v>
      </c>
      <c r="D224" s="237"/>
    </row>
    <row r="225">
      <c r="A225" s="227"/>
      <c r="B225" s="252" t="str">
        <f t="shared" ref="B225:C225" si="13">B202</f>
        <v>¿Se produce supuesto de reintegro total?</v>
      </c>
      <c r="C225" s="271" t="str">
        <f t="shared" si="13"/>
        <v>#DIV/0!</v>
      </c>
      <c r="D225" s="227"/>
    </row>
    <row r="226">
      <c r="A226" s="245" t="str">
        <f t="shared" ref="A226:D226" si="14">A203</f>
        <v>5.c.</v>
      </c>
      <c r="B226" s="273" t="str">
        <f t="shared" si="14"/>
        <v>Límite de intensidad (coproductoras españolas)</v>
      </c>
      <c r="C226" s="246" t="str">
        <f t="shared" si="14"/>
        <v/>
      </c>
      <c r="D226" s="227" t="str">
        <f t="shared" si="14"/>
        <v/>
      </c>
    </row>
    <row r="227">
      <c r="A227" s="261" t="str">
        <f>A204</f>
        <v>b.9.1.</v>
      </c>
      <c r="B227" s="252" t="str">
        <f t="shared" ref="B227:C227" si="15">B215</f>
        <v>Cantidad por la que se supera el límite de intensidad (supuesto de reintegro parcial)</v>
      </c>
      <c r="C227" s="272" t="str">
        <f t="shared" si="15"/>
        <v>#DIV/0!</v>
      </c>
      <c r="D227" s="227"/>
    </row>
    <row r="228">
      <c r="A228" s="245" t="str">
        <f>A216</f>
        <v>5.d.</v>
      </c>
      <c r="B228" s="273" t="s">
        <v>318</v>
      </c>
      <c r="C228" s="246"/>
      <c r="D228" s="227"/>
    </row>
    <row r="229">
      <c r="A229" s="227"/>
      <c r="B229" s="252" t="s">
        <v>319</v>
      </c>
      <c r="C229" s="274" t="s">
        <v>10</v>
      </c>
      <c r="D229" s="227"/>
    </row>
    <row r="230">
      <c r="A230" s="245" t="str">
        <f>A220</f>
        <v>6.</v>
      </c>
      <c r="B230" s="233" t="s">
        <v>320</v>
      </c>
      <c r="C230" s="260" t="s">
        <v>10</v>
      </c>
      <c r="D230" s="227"/>
    </row>
    <row r="231">
      <c r="A231" s="227"/>
      <c r="B231" s="233" t="s">
        <v>151</v>
      </c>
      <c r="C231" s="260" t="s">
        <v>150</v>
      </c>
      <c r="D231" s="227"/>
    </row>
  </sheetData>
  <customSheetViews>
    <customSheetView guid="{546BE96D-3CDB-4882-80F1-CDC561AEB87B}" filter="1" showAutoFilter="1">
      <autoFilter ref="$A$1:$D$3"/>
    </customSheetView>
  </customSheetViews>
  <conditionalFormatting sqref="C99">
    <cfRule type="notContainsText" dxfId="0" priority="1" operator="notContains" text="No">
      <formula>ISERROR(SEARCH(("No"),(C99)))</formula>
    </cfRule>
  </conditionalFormatting>
  <conditionalFormatting sqref="C100">
    <cfRule type="cellIs" dxfId="3" priority="2" operator="equal">
      <formula>"Sí"</formula>
    </cfRule>
  </conditionalFormatting>
  <conditionalFormatting sqref="C93">
    <cfRule type="notContainsText" dxfId="0" priority="3" operator="notContains" text="No procede">
      <formula>ISERROR(SEARCH(("No procede"),(C93)))</formula>
    </cfRule>
  </conditionalFormatting>
  <conditionalFormatting sqref="C92">
    <cfRule type="cellIs" dxfId="0" priority="4" operator="equal">
      <formula>"No"</formula>
    </cfRule>
  </conditionalFormatting>
  <conditionalFormatting sqref="C112">
    <cfRule type="cellIs" dxfId="0" priority="5" operator="equal">
      <formula>"No"</formula>
    </cfRule>
  </conditionalFormatting>
  <conditionalFormatting sqref="C113">
    <cfRule type="notContainsText" dxfId="0" priority="6" operator="notContains" text="No procede">
      <formula>ISERROR(SEARCH(("No procede"),(C113)))</formula>
    </cfRule>
  </conditionalFormatting>
  <conditionalFormatting sqref="C123">
    <cfRule type="cellIs" dxfId="0" priority="7" operator="equal">
      <formula>"Sí"</formula>
    </cfRule>
  </conditionalFormatting>
  <dataValidations>
    <dataValidation type="list" allowBlank="1" sqref="C7 C143 C146 C217:C218 C229:C230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