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4DT-Técnica" sheetId="1" r:id="rId5"/>
    <sheet state="visible" name="24DT-Económica" sheetId="2" r:id="rId6"/>
  </sheets>
  <definedNames>
    <definedName hidden="1" localSheetId="0" name="Z_5DD41737_EB4C_451E_AB8F_9561F527F553_.wvu.FilterData">'24DT-Técnica'!$A$1:$D$19</definedName>
    <definedName hidden="1" localSheetId="1" name="Z_5DD41737_EB4C_451E_AB8F_9561F527F553_.wvu.FilterData">'24DT-Económica'!$A$1:$D$4</definedName>
  </definedNames>
  <calcPr/>
  <customWorkbookViews>
    <customWorkbookView activeSheetId="0" maximized="1" windowHeight="0" windowWidth="0" guid="{5DD41737-EB4C-451E-AB8F-9561F527F553}" name="Filtro 1"/>
  </customWorkbookViews>
</workbook>
</file>

<file path=xl/sharedStrings.xml><?xml version="1.0" encoding="utf-8"?>
<sst xmlns="http://schemas.openxmlformats.org/spreadsheetml/2006/main" count="405" uniqueCount="293">
  <si>
    <t xml:space="preserve"> </t>
  </si>
  <si>
    <t xml:space="preserve">Anexo: </t>
  </si>
  <si>
    <t>Listado de comprobaciones técnicas - Desarrollo de largometrajes y series 2024</t>
  </si>
  <si>
    <t>Subvpadc2024/0000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</si>
  <si>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</si>
  <si>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</si>
  <si>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</si>
  <si>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</si>
  <si>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</si>
  <si>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</si>
  <si>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</si>
  <si>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Documentos ya presentados:</t>
  </si>
  <si>
    <t>2.a.</t>
  </si>
  <si>
    <t>Solicitud</t>
  </si>
  <si>
    <t>Coproductoras beneficiarias</t>
  </si>
  <si>
    <t xml:space="preserve">única solicitante </t>
  </si>
  <si>
    <t>Tipo de proyecto</t>
  </si>
  <si>
    <t>Largo o serie</t>
  </si>
  <si>
    <t>Duración (minutos)</t>
  </si>
  <si>
    <t>2.b.</t>
  </si>
  <si>
    <t>Acta de comisión (Hoja de valoración) (Base 13)</t>
  </si>
  <si>
    <t>b.30.4.</t>
  </si>
  <si>
    <t>Puntos por trayectoria del equipo</t>
  </si>
  <si>
    <t>b.30.2.2</t>
  </si>
  <si>
    <t>Puntos por contenido canario</t>
  </si>
  <si>
    <t>2.c.</t>
  </si>
  <si>
    <t>Resolución de concesión</t>
  </si>
  <si>
    <t>Puntuación total del proyecto</t>
  </si>
  <si>
    <t>Puntuación del último proyecto subvencionado</t>
  </si>
  <si>
    <t>Puntuación del primer proyecto no subvencionado</t>
  </si>
  <si>
    <t>Empate entre tres proyectos. Se desempató por el criterio de calidad creativa</t>
  </si>
  <si>
    <t>2.d.</t>
  </si>
  <si>
    <t>Declaración de personas y empresas vinculadas (LIS)</t>
  </si>
  <si>
    <t>Identificar y enviar a verificación externa</t>
  </si>
  <si>
    <t>3.</t>
  </si>
  <si>
    <t>Cuenta justificativa simplificada, parte I - Memoria de actuación</t>
  </si>
  <si>
    <t>RGS Decreto 36/2009, art. 28</t>
  </si>
  <si>
    <t>b.40.1.</t>
  </si>
  <si>
    <t>Memoria de actuación de al menos 5 páginas que contenga:</t>
  </si>
  <si>
    <t>a)</t>
  </si>
  <si>
    <t>Indicación de actividades realizadas, de cumplimiento de requisitos y de criterios de valoración</t>
  </si>
  <si>
    <t>-</t>
  </si>
  <si>
    <t>Actividades y contactos realizados durante la fase del desarrollo, evolución y situación actual.</t>
  </si>
  <si>
    <t>b)</t>
  </si>
  <si>
    <t>Copia del guión completo terminado (o tratamiento de documental)</t>
  </si>
  <si>
    <t>¿Se respetan las condiciones de contenido canario?</t>
  </si>
  <si>
    <t>Puntos por contenido canario tras verificación</t>
  </si>
  <si>
    <t>¿Es el proyecto que presentaron?</t>
  </si>
  <si>
    <t>c)</t>
  </si>
  <si>
    <t>Contrato de guionistas incorporados al proceso en desarrollo</t>
  </si>
  <si>
    <t>Registro del guión</t>
  </si>
  <si>
    <t>No incluido en las Bases. Necesario para acreditar que se respeta la cadena de derechos.</t>
  </si>
  <si>
    <t>b.8.2.</t>
  </si>
  <si>
    <t>Se cumple el requisito de personal canario</t>
  </si>
  <si>
    <t>d)</t>
  </si>
  <si>
    <t>Plan de producción estimado de la obra</t>
  </si>
  <si>
    <t>e)</t>
  </si>
  <si>
    <t>Resumen del presupuesto de la obra (hoja "resumen complementario" de modelo de ICAA)</t>
  </si>
  <si>
    <t>f)</t>
  </si>
  <si>
    <t>Plan de financiación de la obra</t>
  </si>
  <si>
    <t>g)</t>
  </si>
  <si>
    <t>Materiales promocionales</t>
  </si>
  <si>
    <t>b.45.2.e)</t>
  </si>
  <si>
    <t>Materiales promocionales: ¿cumple con obligaciones de difusión?</t>
  </si>
  <si>
    <t>h)</t>
  </si>
  <si>
    <t>Plan de marketing y y de explotación tentativos</t>
  </si>
  <si>
    <t>i)</t>
  </si>
  <si>
    <t>Propuesta de equipo técnico artístico (director y productor ejecutivo)</t>
  </si>
  <si>
    <t>j)</t>
  </si>
  <si>
    <t xml:space="preserve">Declaración jurada de relaciones de vinculación con empresas y personas. </t>
  </si>
  <si>
    <t>k)</t>
  </si>
  <si>
    <t>Lugares de rodaje tentativos</t>
  </si>
  <si>
    <t>4.</t>
  </si>
  <si>
    <t>Cuenta justificativa con aportación de informe de auditor, parte II - Relación clasificada de gastos</t>
  </si>
  <si>
    <t>b.40.2.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</si>
  <si>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</si>
  <si>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</si>
  <si>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</si>
  <si>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</si>
  <si>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</si>
  <si>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 xml:space="preserve">  </t>
  </si>
  <si>
    <t>Fecha de emisión</t>
  </si>
  <si>
    <t>Fecha de pago</t>
  </si>
  <si>
    <t>Medio de pago</t>
  </si>
  <si>
    <t>No incluido en las Bases</t>
  </si>
  <si>
    <t>Anotación contable</t>
  </si>
  <si>
    <t>Impuesto soportado</t>
  </si>
  <si>
    <t>Debe tener el mismo formato y organización por capítulos que el presupuesto de la solicitud (gastos subvencionables según Base 34)</t>
  </si>
  <si>
    <t>b.34.</t>
  </si>
  <si>
    <t>- En cumplimiento de la obligación de respetar los límites de gastos subvencionables: Indicación de Coste de realización</t>
  </si>
  <si>
    <t xml:space="preserve">Esto no se detalla en la Base 19.b), pero sí en la 19.c) respecto del informe de auditoría. </t>
  </si>
  <si>
    <t>b.34.4.a)</t>
  </si>
  <si>
    <t>- Gastos generales</t>
  </si>
  <si>
    <t>b.34.4.b)</t>
  </si>
  <si>
    <t>- Gastos de negociación e intereses financieros</t>
  </si>
  <si>
    <t>b.34.4.c)</t>
  </si>
  <si>
    <t>- Gastos de producción ejecutiva</t>
  </si>
  <si>
    <t>b.34.4.d)</t>
  </si>
  <si>
    <t>- Gastos a personas o empresas vinculadas</t>
  </si>
  <si>
    <t>b.33.2.</t>
  </si>
  <si>
    <t>- Indicación de gastos de más de 15.000 € (tres ofertas o memoria técnica)</t>
  </si>
  <si>
    <t>Si es coproducción, la cuenta abarca todas las coproductoras españolas (en su caso)</t>
  </si>
  <si>
    <t>Esto no se detalla en las Base 20, pero es necesario para la comprobación de los límites de intensidad y para no incurrir en el motivo de exclusión de la Base 11.3.</t>
  </si>
  <si>
    <t>Desviaciones acacecidas del presupuesto (al menos por capítulos)</t>
  </si>
  <si>
    <t>b.40.3.</t>
  </si>
  <si>
    <t>Detalle de otros ingresos o subvenciones (memoria de financiación)</t>
  </si>
  <si>
    <t>b.40.4.</t>
  </si>
  <si>
    <t>Declaración de ayudas de minimis.</t>
  </si>
  <si>
    <t>b.40.5.</t>
  </si>
  <si>
    <t xml:space="preserve">Declaración jurada de relaciones de vinculación. </t>
  </si>
  <si>
    <t>b.42.</t>
  </si>
  <si>
    <t>Muestreo 20%: documentación acreditativa. ¿Es esta una de las beneficiarias que debe entregar la documentación acreditativa de gasto?</t>
  </si>
  <si>
    <t>42.3.a)</t>
  </si>
  <si>
    <t>Facturas o documentos originales de valor probatorio equivalente</t>
  </si>
  <si>
    <t>42.3.b)</t>
  </si>
  <si>
    <t>Justificantes de pago (extracto de tarjeta, transferencia)</t>
  </si>
  <si>
    <t>Indicación de las partidas facturadas mediante subcontratación por empresas externas</t>
  </si>
  <si>
    <t>No indicado en las Bases, pero necesario para cumplir con los límites a subcontratación del artículo 29 LGS</t>
  </si>
  <si>
    <t>5.</t>
  </si>
  <si>
    <t>Otras verificaciones</t>
  </si>
  <si>
    <t>b.45.</t>
  </si>
  <si>
    <t>Supuestos de incumplimiento</t>
  </si>
  <si>
    <t>Entregar fuera de plazo (Infracción leve Artículo 56 de LGS)</t>
  </si>
  <si>
    <t>b.45.3.a)</t>
  </si>
  <si>
    <t>Obtener la convención falseando u ocultando</t>
  </si>
  <si>
    <t>b.45.3.b)</t>
  </si>
  <si>
    <t>Incumplimiento total o parcial del objetivo</t>
  </si>
  <si>
    <t>b.45.3.c)</t>
  </si>
  <si>
    <t>Incumplimiento de obligación de justificación</t>
  </si>
  <si>
    <t>b.45.3.d)</t>
  </si>
  <si>
    <t>Incumplimiento de la obligación de medidas de difusión (devolución de 10% de la cantidad percibida)</t>
  </si>
  <si>
    <t>b.45.3.e)</t>
  </si>
  <si>
    <t>Resistencia, excusa u obstrucción</t>
  </si>
  <si>
    <t>b.45.3.f)</t>
  </si>
  <si>
    <t>Incumplimiento de obligaciones impuestas cuando afecten al modo en que han de conseguir sus objetivos</t>
  </si>
  <si>
    <t>b.45.3.g)</t>
  </si>
  <si>
    <t>Incumplimiento de obligaciones impuestas cuando de esto se derive la imposibilidad de verificar el empleo dado a los fondos.</t>
  </si>
  <si>
    <t>b.45.3.h)</t>
  </si>
  <si>
    <t>Reintegro según artículos 87 a 89 de la Unión Europea</t>
  </si>
  <si>
    <t>b.45.3.i)</t>
  </si>
  <si>
    <t>Los demás supuestos</t>
  </si>
  <si>
    <t>6.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</si>
  <si>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</si>
  <si>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</si>
  <si>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</si>
  <si>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</si>
  <si>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</si>
  <si>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</si>
  <si>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</si>
  <si>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</si>
  <si>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No</t>
  </si>
  <si>
    <t>En caso afirmativo, cuantía del reintegro propuesto</t>
  </si>
  <si>
    <t>No procede</t>
  </si>
  <si>
    <t>2.</t>
  </si>
  <si>
    <t>Documentos ya presentados</t>
  </si>
  <si>
    <t xml:space="preserve">Compromiso de gasto total </t>
  </si>
  <si>
    <t>Compromiso de gasto (Suma de coproductoras españolas)</t>
  </si>
  <si>
    <t xml:space="preserve">"Actividad subvencionada" a efectos de cálculo de límite de subvención (Base 9 y 10). </t>
  </si>
  <si>
    <t>Compromiso de gasto (Suma de productoras beneficiarias)</t>
  </si>
  <si>
    <t>"Cuantía subvencionada" a efectos de cálculo de diferencia de coste reconocido (Base 20.3 y Base 23.1) Esto es necesario para la comprobación de los límites de las Bases 9 y 10.</t>
  </si>
  <si>
    <t>Hoja de valoración de Comisión</t>
  </si>
  <si>
    <t>Límite de intensidad</t>
  </si>
  <si>
    <t>Límites de intensidad de acuerdo al Reglamento de mínimis.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</si>
  <si>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</si>
  <si>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</si>
  <si>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</si>
  <si>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</si>
  <si>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</si>
  <si>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</si>
  <si>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b.17.2.1-3.</t>
  </si>
  <si>
    <t>Coste de realización declarado en la memoria económica</t>
  </si>
  <si>
    <t>Suma de gastos de coste de realización de los que se informa incidencia</t>
  </si>
  <si>
    <t>De acuerdo con el informe técnico, estos gastos son descontados del coste reconocido. Las incidencias se detallan en informe externo</t>
  </si>
  <si>
    <t>Coste de realización reconocido</t>
  </si>
  <si>
    <t>4.b.</t>
  </si>
  <si>
    <t>Cálculo de límites porcentuales</t>
  </si>
  <si>
    <t>4.b.1.</t>
  </si>
  <si>
    <t>Gastos generales</t>
  </si>
  <si>
    <t>Gastos generales declarados</t>
  </si>
  <si>
    <t>Gastos generales de los que se informa incidencia</t>
  </si>
  <si>
    <t>De acuerdo con el informe técnico, estos gastos son descontados del coste reconocido.</t>
  </si>
  <si>
    <t>Gastos generales verificados</t>
  </si>
  <si>
    <t>Límite de gastos generales (7%)</t>
  </si>
  <si>
    <t xml:space="preserve">Los gastos de este capítulo por encima de este límite no se consideran gastos subvencionables. Base 18.2. </t>
  </si>
  <si>
    <t>Coste reconocido de los gastos generales</t>
  </si>
  <si>
    <t>4.b.2.</t>
  </si>
  <si>
    <t>Gastos financieros</t>
  </si>
  <si>
    <t xml:space="preserve">Gastos financieros declarados </t>
  </si>
  <si>
    <t>Gastos financieros dentro de la Cuenta Justificativa presentada</t>
  </si>
  <si>
    <t>Gastos financieros de los que se informa incidencia</t>
  </si>
  <si>
    <t>Gastos financieros verificados</t>
  </si>
  <si>
    <t>Límite de gastos financieros (15%)</t>
  </si>
  <si>
    <t xml:space="preserve">Los gastos de este capítulo por encima de este límite no se consideran gastos subvencionables. Base 18. 1) </t>
  </si>
  <si>
    <t>Coste reconocido de los gastos financieros</t>
  </si>
  <si>
    <t>4.b.3.</t>
  </si>
  <si>
    <t>Operaciones vinculadas</t>
  </si>
  <si>
    <t>Guionista vinculada 1 (Solo para la excepción de guionista Y persona vinculada)</t>
  </si>
  <si>
    <t>Coste declarado de persona guionista vinculada 1</t>
  </si>
  <si>
    <t>Gastos dede pesona guionista vinculada 1 de los que se informa incidencia</t>
  </si>
  <si>
    <t>Gasto verificado de de persona guionista vinculada 1</t>
  </si>
  <si>
    <t>Límite de persona guionista vinculada 1 (12%)</t>
  </si>
  <si>
    <t>Los gastos de este concepto por encima de este límite no se consideran gastos subvencionables. Base 18.2</t>
  </si>
  <si>
    <t>Coste reconocido de guionista vinculada 1</t>
  </si>
  <si>
    <t>Guionista vinculada 2 (Solo para la excepción de guionista Y persona vinculada)</t>
  </si>
  <si>
    <t>Coste declarado de persona guionista vinculada 2</t>
  </si>
  <si>
    <t>Gastos dede pesona guionista vinculada 2 de los que se informa incidencia</t>
  </si>
  <si>
    <t>Gasto verificado de de persona guionista vinculada 2</t>
  </si>
  <si>
    <t>Límite de persona guionista vinculada 2 (12%)</t>
  </si>
  <si>
    <t>Coste reconocido de guionista vinculada 2</t>
  </si>
  <si>
    <t>Operación vinculada (persona 3)  (LIS)</t>
  </si>
  <si>
    <t>Coste declarado de operación vinculada (persona 3)</t>
  </si>
  <si>
    <t>Gastos de operación vinculada (persona 3) de los que se informa incidencia</t>
  </si>
  <si>
    <t>Gasto verificado de operación vinculada (persona 2)</t>
  </si>
  <si>
    <t>Límite de operación vinculada (persona 3: 8%)</t>
  </si>
  <si>
    <t>Coste reconocido de operación vinculada (persona 3)</t>
  </si>
  <si>
    <t>Operación vinculada (persona 4)  (LIS)</t>
  </si>
  <si>
    <t>Coste declarado de operación vinculada (persona 4)</t>
  </si>
  <si>
    <t>Gastos de operación vinculada (persona 4) de los que se informa incidencia</t>
  </si>
  <si>
    <t>Gasto verificado de operación vinculada (persona 4)</t>
  </si>
  <si>
    <t>Límite de operación vinculada (persona 4: 8%)</t>
  </si>
  <si>
    <t>Coste reconocido de operación vinculada (persona 4)</t>
  </si>
  <si>
    <t>Suma de coste reconocido de operaciones vinculadas</t>
  </si>
  <si>
    <t>4.b.4.</t>
  </si>
  <si>
    <t>Producción ejecutiva</t>
  </si>
  <si>
    <t>Coste declarado de la producción ejecutiva (conjunto)</t>
  </si>
  <si>
    <t>Gastos de producción ejecutiva de los que se informa incidencia</t>
  </si>
  <si>
    <t>Coste verificado de  producción ejecutiva</t>
  </si>
  <si>
    <t>Límite de producción ejecutiva (7%)</t>
  </si>
  <si>
    <t xml:space="preserve">Los gastos de este capítulo por encima de este límite no serán tenidos en cuenta. </t>
  </si>
  <si>
    <t>Coste reconocido de la producción ejecutiva</t>
  </si>
  <si>
    <t>¿Coincide la producción ejecutiva con persona vinculada? (ajuste)</t>
  </si>
  <si>
    <t>Ajuste</t>
  </si>
  <si>
    <t>Solo si hay gastos de producción ejecutiva: Contrato</t>
  </si>
  <si>
    <t>Condiciones, título del proyecto y remuneración</t>
  </si>
  <si>
    <t>Resultado de coste reconocido</t>
  </si>
  <si>
    <t>4.c.</t>
  </si>
  <si>
    <t>Coste reconocido de la suma de coproductoras españolas (Coste declarado-Gastos no admitidos como subvencionables)</t>
  </si>
  <si>
    <t>Sobre esta cantidad se calcula el límite de intensidad. (Base 10)</t>
  </si>
  <si>
    <t>4.d.</t>
  </si>
  <si>
    <t>En su caso, coste reconocido exclusivamente de las coproductoras beneficiarias</t>
  </si>
  <si>
    <t>Supuestos de reintegro</t>
  </si>
  <si>
    <t>5.a.</t>
  </si>
  <si>
    <t>La subvención no puede superar el coste de la actividad</t>
  </si>
  <si>
    <t>b.16.</t>
  </si>
  <si>
    <t>Se respeta el límite: el coste reconocido de la actividad subvencionada (de la entidad beneficiaria) es superior a la subvención</t>
  </si>
  <si>
    <t>Base 10.1. 2) La subvención no podrá superar el coste de la actividad subvencionada. Base 7.2.2)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</si>
  <si>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</si>
  <si>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</si>
  <si>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</si>
  <si>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b.46.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</si>
  <si>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</si>
  <si>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</si>
  <si>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</si>
  <si>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</si>
  <si>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b.46.3.</t>
  </si>
  <si>
    <t>¿Se produce supuesto de reintegro parcial?</t>
  </si>
  <si>
    <t>Entre 25 y 50%: Base 20. Menos de 50%: reintegro.</t>
  </si>
  <si>
    <t>b.46.4.</t>
  </si>
  <si>
    <t>¿Se produce supuesto de reintegro total?</t>
  </si>
  <si>
    <t>Base 23: Solo si el coste reconocido es menos del 50% del compromiso de gasto</t>
  </si>
  <si>
    <t>5.c.</t>
  </si>
  <si>
    <t>Límite de intensidad (coproductoras españolas)</t>
  </si>
  <si>
    <t xml:space="preserve">Base 10.1.3) Límite de intensidad. </t>
  </si>
  <si>
    <t>Cálculo de límite de intensidad (99%)</t>
  </si>
  <si>
    <t>Memoria de financiación: declaración de otras aportaciones públicas</t>
  </si>
  <si>
    <t>Aportación pública 1</t>
  </si>
  <si>
    <t>Cabildo de Tenerife</t>
  </si>
  <si>
    <t>Aportación pública 2</t>
  </si>
  <si>
    <t>Nombre de la aportación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</si>
  <si>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</si>
  <si>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</si>
  <si>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</si>
  <si>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</si>
  <si>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</si>
  <si>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</si>
  <si>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</si>
  <si>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r>
      <rPr>
        <rFont val="Times New Roman"/>
        <b/>
        <color theme="1"/>
        <sz val="10.0"/>
      </rPr>
      <t>En su caso,</t>
    </r>
    <r>
      <rPr>
        <rFont val="Times New Roman"/>
        <b/>
        <color theme="1"/>
        <sz val="10.0"/>
      </rPr>
      <t xml:space="preserve"> tres presupuestos</t>
    </r>
    <r>
      <rPr>
        <rFont val="Times New Roman"/>
        <b/>
        <color theme="1"/>
        <sz val="10.0"/>
      </rPr>
      <t xml:space="preserve"> (art. 25. 2.f Reglamento de Subvenciones)</t>
    </r>
  </si>
  <si>
    <t>Se constatan pagos a proveedores iguales o superiores a 15.000,00 €</t>
  </si>
  <si>
    <t>b.34.1.a)</t>
  </si>
  <si>
    <t>Gastos de guión: Mínimo 20%</t>
  </si>
  <si>
    <t>Gastos de escritura y reescritura de guión declarados</t>
  </si>
  <si>
    <t>Suma de costes de desarrollo de guión declarados</t>
  </si>
  <si>
    <t>Gastos de escritura y reescritura de guión  no admitidos como subvencionables</t>
  </si>
  <si>
    <t>Gastos de desarrollo de guión admitidos</t>
  </si>
  <si>
    <t>20% de la subvención</t>
  </si>
  <si>
    <t>Al menos un 20% de la ayuda deberá destinarse al guión (Base 18.1)</t>
  </si>
  <si>
    <t>¿Los gastos de guión superan el 20%?</t>
  </si>
  <si>
    <t>Base 10 y 18.1</t>
  </si>
  <si>
    <t>¿La guionista es persona vinculada?</t>
  </si>
  <si>
    <t>En su caso, se aplica excepción a persona vinculada (Ver Base 18.1)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</si>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</sst>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0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sz val="10.0"/>
      <color rgb="FF0000FF"/>
      <name val="Times New Roman"/>
    </font>
    <font>
      <color theme="1"/>
      <name val="Times New Roman"/>
    </font>
    <font>
      <b/>
      <sz val="10.0"/>
      <color rgb="FF000000"/>
      <name val="Times New Roman"/>
    </font>
    <font>
      <sz val="10.0"/>
      <color theme="1"/>
      <name val="Arial"/>
      <scheme val="minor"/>
    </font>
    <font>
      <sz val="10.0"/>
      <color theme="1"/>
      <name val="Arial"/>
    </font>
    <font>
      <sz val="10.0"/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0" fontId="4" numFmtId="0" xfId="0" applyAlignment="1" applyFont="1">
      <alignment horizontal="right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4" numFmtId="2" xfId="0" applyAlignment="1" applyFont="1" applyNumberFormat="1">
      <alignment horizontal="right" shrinkToFit="0" vertical="top" wrapText="1"/>
    </xf>
    <xf borderId="0" fillId="0" fontId="4" numFmtId="2" xfId="0" applyAlignment="1" applyFont="1" applyNumberFormat="1">
      <alignment horizontal="right" readingOrder="0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1" numFmtId="0" xfId="0" applyAlignment="1" applyFont="1">
      <alignment vertical="top"/>
    </xf>
    <xf borderId="0" fillId="5" fontId="1" numFmtId="0" xfId="0" applyAlignment="1" applyFill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4" fontId="1" numFmtId="0" xfId="0" applyAlignment="1" applyFont="1">
      <alignment shrinkToFit="0" vertical="top" wrapText="1"/>
    </xf>
    <xf borderId="0" fillId="0" fontId="4" numFmtId="0" xfId="0" applyAlignment="1" applyFont="1">
      <alignment readingOrder="0"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4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5" numFmtId="0" xfId="0" applyAlignment="1" applyFont="1">
      <alignment shrinkToFit="0" vertical="top" wrapText="1"/>
    </xf>
    <xf borderId="0" fillId="0" fontId="2" numFmtId="164" xfId="0" applyAlignment="1" applyFont="1" applyNumberFormat="1">
      <alignment horizontal="right" readingOrder="0" shrinkToFit="0" vertical="top" wrapText="1"/>
    </xf>
    <xf borderId="0" fillId="3" fontId="1" numFmtId="4" xfId="0" applyAlignment="1" applyFont="1" applyNumberForma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4" numFmtId="4" xfId="0" applyAlignment="1" applyFont="1" applyNumberFormat="1">
      <alignment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3" numFmtId="0" xfId="0" applyAlignment="1" applyFont="1">
      <alignment shrinkToFit="0" vertical="top" wrapText="1"/>
    </xf>
    <xf borderId="0" fillId="0" fontId="1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readingOrder="0" shrinkToFit="0" vertical="top" wrapText="1"/>
    </xf>
    <xf borderId="0" fillId="3" fontId="1" numFmtId="0" xfId="0" applyAlignment="1" applyFont="1">
      <alignment readingOrder="0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0" fontId="1" numFmtId="4" xfId="0" applyFont="1" applyNumberFormat="1"/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0" fillId="2" fontId="1" numFmtId="0" xfId="0" applyAlignment="1" applyFont="1">
      <alignment horizontal="right" shrinkToFit="0" vertical="top" wrapText="1"/>
    </xf>
    <xf borderId="0" fillId="3" fontId="3" numFmtId="0" xfId="0" applyAlignment="1" applyFont="1">
      <alignment shrinkToFit="0" vertical="top" wrapText="1"/>
    </xf>
    <xf borderId="0" fillId="0" fontId="6" numFmtId="10" xfId="0" applyAlignment="1" applyFont="1" applyNumberFormat="1">
      <alignment horizontal="right" readingOrder="0" shrinkToFit="0" vertical="top" wrapText="1"/>
    </xf>
    <xf borderId="0" fillId="0" fontId="7" numFmtId="0" xfId="0" applyAlignment="1" applyFont="1">
      <alignment shrinkToFit="0" wrapText="1"/>
    </xf>
    <xf borderId="0" fillId="3" fontId="4" numFmtId="4" xfId="0" applyAlignment="1" applyFont="1" applyNumberFormat="1">
      <alignment shrinkToFit="0" vertical="top" wrapText="1"/>
    </xf>
    <xf borderId="0" fillId="7" fontId="1" numFmtId="0" xfId="0" applyAlignment="1" applyFill="1" applyFont="1">
      <alignment shrinkToFit="0" vertical="top" wrapText="1"/>
    </xf>
    <xf borderId="0" fillId="0" fontId="1" numFmtId="4" xfId="0" applyAlignment="1" applyFont="1" applyNumberFormat="1">
      <alignment shrinkToFit="0" vertical="top" wrapText="1"/>
    </xf>
    <xf borderId="0" fillId="7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horizontal="right" shrinkToFit="0" vertical="top" wrapText="1"/>
    </xf>
    <xf borderId="0" fillId="0" fontId="4" numFmtId="4" xfId="0" applyAlignment="1" applyFont="1" applyNumberFormat="1">
      <alignment horizontal="right" shrinkToFit="0" vertical="top" wrapText="1"/>
    </xf>
    <xf borderId="0" fillId="6" fontId="3" numFmtId="4" xfId="0" applyAlignment="1" applyFont="1" applyNumberFormat="1">
      <alignment horizontal="right" shrinkToFit="0" vertical="top" wrapText="1"/>
    </xf>
    <xf borderId="0" fillId="7" fontId="1" numFmtId="0" xfId="0" applyAlignment="1" applyFont="1">
      <alignment horizontal="right" readingOrder="0" shrinkToFit="0" vertical="top" wrapText="1"/>
    </xf>
    <xf borderId="0" fillId="0" fontId="4" numFmtId="4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shrinkToFit="0" vertical="top" wrapText="1"/>
    </xf>
    <xf borderId="0" fillId="6" fontId="1" numFmtId="4" xfId="0" applyAlignment="1" applyFont="1" applyNumberFormat="1">
      <alignment horizontal="right" shrinkToFit="0" vertical="top" wrapText="1"/>
    </xf>
    <xf borderId="0" fillId="0" fontId="3" numFmtId="4" xfId="0" applyAlignment="1" applyFont="1" applyNumberFormat="1">
      <alignment horizontal="right" shrinkToFit="0" vertical="top" wrapText="1"/>
    </xf>
    <xf borderId="0" fillId="6" fontId="1" numFmtId="0" xfId="0" applyAlignment="1" applyFont="1">
      <alignment readingOrder="0" shrinkToFit="0" vertical="top" wrapText="1"/>
    </xf>
    <xf borderId="0" fillId="3" fontId="1" numFmtId="0" xfId="0" applyAlignment="1" applyFont="1">
      <alignment horizontal="right" readingOrder="0" shrinkToFit="0" vertical="top" wrapText="1"/>
    </xf>
    <xf borderId="0" fillId="6" fontId="2" numFmtId="4" xfId="0" applyAlignment="1" applyFont="1" applyNumberFormat="1">
      <alignment shrinkToFit="0" vertical="top" wrapText="1"/>
    </xf>
    <xf borderId="0" fillId="7" fontId="1" numFmtId="0" xfId="0" applyAlignment="1" applyFont="1">
      <alignment readingOrder="0" shrinkToFit="0" vertical="top" wrapText="1"/>
    </xf>
    <xf borderId="0" fillId="0" fontId="1" numFmtId="9" xfId="0" applyAlignment="1" applyFont="1" applyNumberFormat="1">
      <alignment horizontal="right" shrinkToFit="0" vertical="top" wrapText="1"/>
    </xf>
    <xf borderId="0" fillId="6" fontId="2" numFmtId="10" xfId="0" applyAlignment="1" applyFont="1" applyNumberFormat="1">
      <alignment horizontal="right" shrinkToFit="0" vertical="top" wrapText="1"/>
    </xf>
    <xf borderId="0" fillId="0" fontId="8" numFmtId="0" xfId="0" applyAlignment="1" applyFont="1">
      <alignment shrinkToFit="0" vertical="top" wrapText="1"/>
    </xf>
    <xf borderId="0" fillId="4" fontId="2" numFmtId="4" xfId="0" applyAlignment="1" applyFont="1" applyNumberFormat="1">
      <alignment horizontal="right" shrinkToFit="0" vertical="top" wrapText="1"/>
    </xf>
    <xf borderId="0" fillId="2" fontId="2" numFmtId="0" xfId="0" applyAlignment="1" applyFont="1">
      <alignment horizontal="right" readingOrder="0" shrinkToFit="0" vertical="top" wrapText="1"/>
    </xf>
    <xf borderId="0" fillId="0" fontId="9" numFmtId="4" xfId="0" applyAlignment="1" applyFont="1" applyNumberFormat="1">
      <alignment vertical="top"/>
    </xf>
    <xf borderId="0" fillId="0" fontId="8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vertical="top"/>
    </xf>
    <xf borderId="0" fillId="0" fontId="8" numFmtId="0" xfId="0" applyAlignment="1" applyFont="1">
      <alignment vertical="top"/>
    </xf>
    <xf borderId="0" fillId="6" fontId="1" numFmtId="0" xfId="0" applyAlignment="1" applyFont="1">
      <alignment shrinkToFit="0" vertical="top" wrapText="1"/>
    </xf>
    <xf borderId="0" fillId="3" fontId="2" numFmtId="4" xfId="0" applyAlignment="1" applyFont="1" applyNumberFormat="1">
      <alignment shrinkToFit="0" vertical="top" wrapText="1"/>
    </xf>
    <xf borderId="0" fillId="3" fontId="2" numFmtId="0" xfId="0" applyAlignment="1" applyFont="1">
      <alignment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" t="s">
        <v>0</v>
      </c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9"/>
      <c r="D3" s="8"/>
    </row>
    <row r="4">
      <c r="A4" s="7"/>
      <c r="B4" s="8" t="s">
        <v>7</v>
      </c>
      <c r="C4" s="9"/>
      <c r="D4" s="8"/>
    </row>
    <row r="5">
      <c r="A5" s="10" t="s">
        <v>8</v>
      </c>
      <c r="B5" s="6" t="s">
        <v>9</v>
      </c>
      <c r="C5" s="5" t="s">
        <v>10</v>
      </c>
      <c r="D5" s="11"/>
    </row>
    <row r="6">
      <c r="A6" s="12"/>
      <c r="B6" s="13"/>
      <c r="C6" s="14"/>
      <c r="D6" s="14"/>
    </row>
    <row r="7">
      <c r="A7" s="15">
        <v>2.0</v>
      </c>
      <c r="B7" s="6" t="s">
        <v>11</v>
      </c>
      <c r="C7" s="6"/>
      <c r="D7" s="11"/>
    </row>
    <row r="8">
      <c r="A8" s="16" t="s">
        <v>12</v>
      </c>
      <c r="B8" s="13" t="s">
        <v>13</v>
      </c>
      <c r="C8" s="17"/>
      <c r="D8" s="14"/>
    </row>
    <row r="9">
      <c r="A9" s="12"/>
      <c r="B9" s="14" t="s">
        <v>14</v>
      </c>
      <c r="C9" s="8" t="s">
        <v>10</v>
      </c>
      <c r="D9" s="17" t="s">
        <v>15</v>
      </c>
    </row>
    <row r="10">
      <c r="A10" s="12"/>
      <c r="B10" s="14" t="s">
        <v>16</v>
      </c>
      <c r="C10" s="8" t="s">
        <v>17</v>
      </c>
      <c r="D10" s="17"/>
    </row>
    <row r="11">
      <c r="A11" s="12"/>
      <c r="B11" s="18" t="s">
        <v>18</v>
      </c>
      <c r="C11" s="19">
        <v>0.0</v>
      </c>
      <c r="D11" s="17"/>
    </row>
    <row r="12">
      <c r="A12" s="16" t="s">
        <v>19</v>
      </c>
      <c r="B12" s="20" t="s">
        <v>20</v>
      </c>
      <c r="C12" s="21"/>
      <c r="D12" s="14"/>
    </row>
    <row r="13">
      <c r="A13" s="22" t="s">
        <v>21</v>
      </c>
      <c r="B13" s="23" t="s">
        <v>22</v>
      </c>
      <c r="C13" s="24">
        <v>0.0</v>
      </c>
      <c r="D13" s="14"/>
    </row>
    <row r="14">
      <c r="A14" s="22" t="s">
        <v>23</v>
      </c>
      <c r="B14" s="23" t="s">
        <v>24</v>
      </c>
      <c r="C14" s="24">
        <v>0.0</v>
      </c>
      <c r="D14" s="14"/>
    </row>
    <row r="15">
      <c r="A15" s="16" t="s">
        <v>25</v>
      </c>
      <c r="B15" s="13" t="s">
        <v>26</v>
      </c>
      <c r="C15" s="9"/>
      <c r="D15" s="14"/>
    </row>
    <row r="16">
      <c r="A16" s="12"/>
      <c r="B16" s="14" t="s">
        <v>27</v>
      </c>
      <c r="C16" s="25">
        <v>0.0</v>
      </c>
      <c r="D16" s="17"/>
    </row>
    <row r="17">
      <c r="A17" s="12"/>
      <c r="B17" s="11" t="s">
        <v>28</v>
      </c>
      <c r="C17" s="26">
        <v>71.67</v>
      </c>
      <c r="D17" s="17"/>
    </row>
    <row r="18">
      <c r="A18" s="12"/>
      <c r="B18" s="11" t="s">
        <v>29</v>
      </c>
      <c r="C18" s="26">
        <v>71.34</v>
      </c>
      <c r="D18" s="18" t="s">
        <v>30</v>
      </c>
    </row>
    <row r="19">
      <c r="A19" s="16" t="s">
        <v>31</v>
      </c>
      <c r="B19" s="13" t="s">
        <v>32</v>
      </c>
      <c r="C19" s="8" t="s">
        <v>10</v>
      </c>
      <c r="D19" s="18" t="s">
        <v>33</v>
      </c>
    </row>
    <row r="20">
      <c r="A20" s="12"/>
      <c r="B20" s="13"/>
      <c r="C20" s="21"/>
      <c r="D20" s="14"/>
    </row>
    <row r="21">
      <c r="A21" s="15" t="s">
        <v>34</v>
      </c>
      <c r="B21" s="27" t="s">
        <v>35</v>
      </c>
      <c r="C21" s="28"/>
      <c r="D21" s="29" t="s">
        <v>36</v>
      </c>
    </row>
    <row r="22">
      <c r="A22" s="16" t="s">
        <v>37</v>
      </c>
      <c r="B22" s="20" t="s">
        <v>38</v>
      </c>
      <c r="C22" s="8" t="s">
        <v>10</v>
      </c>
      <c r="D22" s="14"/>
    </row>
    <row r="23">
      <c r="A23" s="22" t="s">
        <v>39</v>
      </c>
      <c r="B23" s="18" t="s">
        <v>40</v>
      </c>
      <c r="C23" s="8" t="s">
        <v>10</v>
      </c>
      <c r="D23" s="14"/>
    </row>
    <row r="24">
      <c r="A24" s="22" t="s">
        <v>41</v>
      </c>
      <c r="B24" s="18" t="s">
        <v>42</v>
      </c>
      <c r="C24" s="8" t="s">
        <v>10</v>
      </c>
      <c r="D24" s="14"/>
    </row>
    <row r="25">
      <c r="A25" s="16" t="s">
        <v>43</v>
      </c>
      <c r="B25" s="20" t="s">
        <v>44</v>
      </c>
      <c r="C25" s="8" t="s">
        <v>10</v>
      </c>
      <c r="D25" s="14"/>
    </row>
    <row r="26">
      <c r="A26" s="30"/>
      <c r="B26" s="31" t="s">
        <v>45</v>
      </c>
      <c r="C26" s="32" t="s">
        <v>10</v>
      </c>
      <c r="D26" s="30"/>
    </row>
    <row r="27">
      <c r="A27" s="30" t="str">
        <f>A14</f>
        <v>b.30.2.2</v>
      </c>
      <c r="B27" s="33" t="s">
        <v>46</v>
      </c>
      <c r="C27" s="24">
        <v>0.0</v>
      </c>
      <c r="D27" s="30"/>
    </row>
    <row r="28">
      <c r="A28" s="30"/>
      <c r="B28" s="31" t="s">
        <v>47</v>
      </c>
      <c r="C28" s="32" t="s">
        <v>10</v>
      </c>
      <c r="D28" s="30"/>
    </row>
    <row r="29">
      <c r="A29" s="16" t="s">
        <v>48</v>
      </c>
      <c r="B29" s="20" t="s">
        <v>49</v>
      </c>
      <c r="C29" s="8" t="s">
        <v>10</v>
      </c>
      <c r="D29" s="14"/>
    </row>
    <row r="30">
      <c r="A30" s="16" t="s">
        <v>48</v>
      </c>
      <c r="B30" s="20" t="s">
        <v>50</v>
      </c>
      <c r="C30" s="8" t="s">
        <v>10</v>
      </c>
      <c r="D30" s="18" t="s">
        <v>51</v>
      </c>
    </row>
    <row r="31">
      <c r="A31" s="22" t="s">
        <v>52</v>
      </c>
      <c r="B31" s="18" t="s">
        <v>53</v>
      </c>
      <c r="C31" s="34" t="s">
        <v>10</v>
      </c>
      <c r="D31" s="17"/>
    </row>
    <row r="32">
      <c r="A32" s="16" t="str">
        <f t="shared" ref="A32:B32" si="1">A13</f>
        <v>b.30.4.</v>
      </c>
      <c r="B32" s="35" t="str">
        <f t="shared" si="1"/>
        <v>Puntos por trayectoria del equipo</v>
      </c>
      <c r="C32" s="36">
        <v>0.0</v>
      </c>
      <c r="D32" s="37"/>
    </row>
    <row r="33">
      <c r="A33" s="22" t="s">
        <v>54</v>
      </c>
      <c r="B33" s="18" t="s">
        <v>55</v>
      </c>
      <c r="C33" s="34" t="s">
        <v>10</v>
      </c>
      <c r="D33" s="17"/>
    </row>
    <row r="34">
      <c r="A34" s="22" t="s">
        <v>56</v>
      </c>
      <c r="B34" s="18" t="s">
        <v>57</v>
      </c>
      <c r="C34" s="34" t="s">
        <v>10</v>
      </c>
      <c r="D34" s="17"/>
    </row>
    <row r="35">
      <c r="A35" s="22" t="s">
        <v>58</v>
      </c>
      <c r="B35" s="18" t="s">
        <v>59</v>
      </c>
      <c r="C35" s="34" t="s">
        <v>10</v>
      </c>
      <c r="D35" s="17"/>
    </row>
    <row r="36">
      <c r="A36" s="16" t="s">
        <v>60</v>
      </c>
      <c r="B36" s="20" t="s">
        <v>61</v>
      </c>
      <c r="C36" s="8" t="s">
        <v>10</v>
      </c>
      <c r="D36" s="17"/>
    </row>
    <row r="37">
      <c r="A37" s="22" t="s">
        <v>62</v>
      </c>
      <c r="B37" s="18" t="s">
        <v>63</v>
      </c>
      <c r="C37" s="34" t="s">
        <v>10</v>
      </c>
      <c r="D37" s="17"/>
    </row>
    <row r="38">
      <c r="A38" s="22" t="s">
        <v>64</v>
      </c>
      <c r="B38" s="18" t="s">
        <v>65</v>
      </c>
      <c r="C38" s="34" t="s">
        <v>10</v>
      </c>
      <c r="D38" s="17"/>
    </row>
    <row r="39">
      <c r="A39" s="22" t="s">
        <v>66</v>
      </c>
      <c r="B39" s="18" t="s">
        <v>67</v>
      </c>
      <c r="C39" s="34" t="s">
        <v>10</v>
      </c>
      <c r="D39" s="17"/>
    </row>
    <row r="40">
      <c r="A40" s="16" t="s">
        <v>68</v>
      </c>
      <c r="B40" s="20" t="s">
        <v>69</v>
      </c>
      <c r="C40" s="8" t="s">
        <v>10</v>
      </c>
      <c r="D40" s="18"/>
    </row>
    <row r="41">
      <c r="A41" s="22" t="s">
        <v>70</v>
      </c>
      <c r="B41" s="18" t="s">
        <v>71</v>
      </c>
      <c r="C41" s="34" t="s">
        <v>10</v>
      </c>
      <c r="D41" s="17"/>
    </row>
    <row r="42">
      <c r="A42" s="38"/>
      <c r="B42" s="14"/>
      <c r="C42" s="14"/>
      <c r="D42" s="14"/>
    </row>
    <row r="43">
      <c r="A43" s="15" t="s">
        <v>72</v>
      </c>
      <c r="B43" s="27" t="s">
        <v>73</v>
      </c>
      <c r="C43" s="39"/>
      <c r="D43" s="39"/>
    </row>
    <row r="44">
      <c r="A44" s="16" t="s">
        <v>74</v>
      </c>
      <c r="B44" s="20" t="s">
        <v>75</v>
      </c>
      <c r="C44" s="8" t="s">
        <v>10</v>
      </c>
      <c r="D44" s="14"/>
    </row>
    <row r="45">
      <c r="A45" s="40"/>
      <c r="B45" s="14" t="s">
        <v>76</v>
      </c>
      <c r="C45" s="34" t="s">
        <v>10</v>
      </c>
      <c r="D45" s="14"/>
    </row>
    <row r="46">
      <c r="A46" s="12"/>
      <c r="B46" s="14" t="s">
        <v>77</v>
      </c>
      <c r="C46" s="34" t="s">
        <v>10</v>
      </c>
      <c r="D46" s="14"/>
    </row>
    <row r="47">
      <c r="A47" s="12"/>
      <c r="B47" s="14" t="s">
        <v>78</v>
      </c>
      <c r="C47" s="34" t="s">
        <v>10</v>
      </c>
      <c r="D47" s="14"/>
    </row>
    <row r="48">
      <c r="A48" s="12"/>
      <c r="B48" s="14" t="s">
        <v>79</v>
      </c>
      <c r="C48" s="34" t="s">
        <v>10</v>
      </c>
      <c r="D48" s="14"/>
    </row>
    <row r="49">
      <c r="A49" s="22" t="s">
        <v>80</v>
      </c>
      <c r="B49" s="14" t="s">
        <v>81</v>
      </c>
      <c r="C49" s="34" t="s">
        <v>10</v>
      </c>
      <c r="D49" s="14"/>
    </row>
    <row r="50">
      <c r="A50" s="12"/>
      <c r="B50" s="14" t="s">
        <v>82</v>
      </c>
      <c r="C50" s="34" t="s">
        <v>10</v>
      </c>
      <c r="D50" s="14"/>
    </row>
    <row r="51">
      <c r="A51" s="12"/>
      <c r="B51" s="14" t="s">
        <v>83</v>
      </c>
      <c r="C51" s="34" t="s">
        <v>10</v>
      </c>
      <c r="D51" s="41" t="s">
        <v>84</v>
      </c>
    </row>
    <row r="52">
      <c r="A52" s="12"/>
      <c r="B52" s="14" t="s">
        <v>85</v>
      </c>
      <c r="C52" s="34" t="s">
        <v>10</v>
      </c>
      <c r="D52" s="41" t="s">
        <v>84</v>
      </c>
    </row>
    <row r="53">
      <c r="A53" s="12"/>
      <c r="B53" s="14" t="s">
        <v>86</v>
      </c>
      <c r="C53" s="34" t="s">
        <v>10</v>
      </c>
      <c r="D53" s="41" t="s">
        <v>84</v>
      </c>
    </row>
    <row r="54">
      <c r="A54" s="22" t="s">
        <v>74</v>
      </c>
      <c r="B54" s="18" t="s">
        <v>87</v>
      </c>
      <c r="C54" s="34" t="s">
        <v>10</v>
      </c>
      <c r="D54" s="14"/>
    </row>
    <row r="55">
      <c r="A55" s="22" t="s">
        <v>88</v>
      </c>
      <c r="B55" s="18" t="s">
        <v>89</v>
      </c>
      <c r="C55" s="34" t="s">
        <v>10</v>
      </c>
      <c r="D55" s="18" t="s">
        <v>90</v>
      </c>
    </row>
    <row r="56">
      <c r="A56" s="22" t="s">
        <v>91</v>
      </c>
      <c r="B56" s="18" t="s">
        <v>92</v>
      </c>
      <c r="C56" s="34" t="s">
        <v>10</v>
      </c>
      <c r="D56" s="18" t="s">
        <v>0</v>
      </c>
    </row>
    <row r="57">
      <c r="A57" s="22" t="s">
        <v>93</v>
      </c>
      <c r="B57" s="18" t="s">
        <v>94</v>
      </c>
      <c r="C57" s="34" t="s">
        <v>10</v>
      </c>
      <c r="D57" s="18"/>
    </row>
    <row r="58">
      <c r="A58" s="22" t="s">
        <v>95</v>
      </c>
      <c r="B58" s="18" t="s">
        <v>96</v>
      </c>
      <c r="C58" s="34" t="s">
        <v>10</v>
      </c>
      <c r="D58" s="18"/>
    </row>
    <row r="59">
      <c r="A59" s="22" t="s">
        <v>97</v>
      </c>
      <c r="B59" s="18" t="s">
        <v>98</v>
      </c>
      <c r="C59" s="34" t="s">
        <v>10</v>
      </c>
      <c r="D59" s="18"/>
    </row>
    <row r="60">
      <c r="A60" s="22" t="s">
        <v>99</v>
      </c>
      <c r="B60" s="18" t="s">
        <v>100</v>
      </c>
      <c r="C60" s="34" t="s">
        <v>10</v>
      </c>
      <c r="D60" s="18"/>
    </row>
    <row r="61">
      <c r="A61" s="22"/>
      <c r="B61" s="18" t="s">
        <v>101</v>
      </c>
      <c r="C61" s="34" t="s">
        <v>10</v>
      </c>
      <c r="D61" s="18" t="s">
        <v>102</v>
      </c>
    </row>
    <row r="62">
      <c r="A62" s="22" t="s">
        <v>74</v>
      </c>
      <c r="B62" s="18" t="s">
        <v>103</v>
      </c>
      <c r="C62" s="34" t="s">
        <v>10</v>
      </c>
      <c r="D62" s="14"/>
    </row>
    <row r="63">
      <c r="A63" s="16" t="s">
        <v>104</v>
      </c>
      <c r="B63" s="20" t="s">
        <v>105</v>
      </c>
      <c r="C63" s="8" t="s">
        <v>10</v>
      </c>
      <c r="D63" s="14"/>
    </row>
    <row r="64">
      <c r="A64" s="16" t="s">
        <v>106</v>
      </c>
      <c r="B64" s="20" t="s">
        <v>107</v>
      </c>
      <c r="C64" s="8" t="s">
        <v>10</v>
      </c>
      <c r="D64" s="14"/>
    </row>
    <row r="65">
      <c r="A65" s="42" t="s">
        <v>108</v>
      </c>
      <c r="B65" s="20" t="s">
        <v>109</v>
      </c>
      <c r="C65" s="8" t="s">
        <v>10</v>
      </c>
      <c r="D65" s="18"/>
    </row>
    <row r="66">
      <c r="A66" s="16" t="s">
        <v>110</v>
      </c>
      <c r="B66" s="20" t="s">
        <v>111</v>
      </c>
      <c r="C66" s="8" t="s">
        <v>10</v>
      </c>
      <c r="D66" s="14"/>
    </row>
    <row r="67">
      <c r="A67" s="22" t="s">
        <v>112</v>
      </c>
      <c r="B67" s="18" t="s">
        <v>113</v>
      </c>
      <c r="C67" s="34" t="s">
        <v>10</v>
      </c>
      <c r="D67" s="14"/>
    </row>
    <row r="68">
      <c r="A68" s="22" t="s">
        <v>114</v>
      </c>
      <c r="B68" s="18" t="s">
        <v>115</v>
      </c>
      <c r="C68" s="34" t="s">
        <v>10</v>
      </c>
      <c r="D68" s="14"/>
    </row>
    <row r="69">
      <c r="A69" s="22"/>
      <c r="B69" s="18" t="s">
        <v>116</v>
      </c>
      <c r="C69" s="34" t="s">
        <v>10</v>
      </c>
      <c r="D69" s="18" t="s">
        <v>117</v>
      </c>
    </row>
    <row r="70">
      <c r="A70" s="12"/>
      <c r="B70" s="14"/>
      <c r="C70" s="21"/>
      <c r="D70" s="17"/>
    </row>
    <row r="71">
      <c r="A71" s="15" t="s">
        <v>118</v>
      </c>
      <c r="B71" s="6" t="s">
        <v>119</v>
      </c>
      <c r="C71" s="43"/>
      <c r="D71" s="39"/>
    </row>
    <row r="72">
      <c r="A72" s="22" t="s">
        <v>120</v>
      </c>
      <c r="B72" s="20" t="s">
        <v>121</v>
      </c>
      <c r="C72" s="44" t="s">
        <v>10</v>
      </c>
      <c r="D72" s="17"/>
    </row>
    <row r="73">
      <c r="A73" s="12"/>
      <c r="B73" s="14" t="s">
        <v>122</v>
      </c>
      <c r="C73" s="34" t="s">
        <v>10</v>
      </c>
      <c r="D73" s="17"/>
    </row>
    <row r="74">
      <c r="A74" s="22" t="s">
        <v>123</v>
      </c>
      <c r="B74" s="14" t="s">
        <v>124</v>
      </c>
      <c r="C74" s="34" t="s">
        <v>10</v>
      </c>
      <c r="D74" s="17"/>
    </row>
    <row r="75">
      <c r="A75" s="22" t="s">
        <v>125</v>
      </c>
      <c r="B75" s="14" t="s">
        <v>126</v>
      </c>
      <c r="C75" s="34" t="s">
        <v>10</v>
      </c>
      <c r="D75" s="17"/>
    </row>
    <row r="76">
      <c r="A76" s="22" t="s">
        <v>127</v>
      </c>
      <c r="B76" s="14" t="s">
        <v>128</v>
      </c>
      <c r="C76" s="34" t="s">
        <v>10</v>
      </c>
      <c r="D76" s="17"/>
    </row>
    <row r="77">
      <c r="A77" s="22" t="s">
        <v>129</v>
      </c>
      <c r="B77" s="14" t="s">
        <v>130</v>
      </c>
      <c r="C77" s="34" t="s">
        <v>10</v>
      </c>
      <c r="D77" s="17"/>
    </row>
    <row r="78">
      <c r="A78" s="22" t="s">
        <v>131</v>
      </c>
      <c r="B78" s="14" t="s">
        <v>132</v>
      </c>
      <c r="C78" s="34" t="s">
        <v>10</v>
      </c>
      <c r="D78" s="17"/>
    </row>
    <row r="79">
      <c r="A79" s="22" t="s">
        <v>133</v>
      </c>
      <c r="B79" s="18" t="s">
        <v>134</v>
      </c>
      <c r="C79" s="34" t="s">
        <v>10</v>
      </c>
      <c r="D79" s="17"/>
    </row>
    <row r="80">
      <c r="A80" s="22" t="s">
        <v>135</v>
      </c>
      <c r="B80" s="18" t="s">
        <v>136</v>
      </c>
      <c r="C80" s="34" t="s">
        <v>10</v>
      </c>
      <c r="D80" s="17"/>
    </row>
    <row r="81">
      <c r="A81" s="22" t="s">
        <v>137</v>
      </c>
      <c r="B81" s="18" t="s">
        <v>138</v>
      </c>
      <c r="C81" s="34" t="s">
        <v>10</v>
      </c>
      <c r="D81" s="17"/>
    </row>
    <row r="82">
      <c r="A82" s="22" t="s">
        <v>139</v>
      </c>
      <c r="B82" s="18" t="s">
        <v>140</v>
      </c>
      <c r="C82" s="34" t="s">
        <v>10</v>
      </c>
      <c r="D82" s="17"/>
    </row>
    <row r="83">
      <c r="A83" s="12"/>
      <c r="B83" s="14"/>
      <c r="C83" s="45"/>
      <c r="D83" s="17"/>
    </row>
    <row r="84">
      <c r="A84" s="15" t="s">
        <v>141</v>
      </c>
      <c r="B84" s="6" t="s">
        <v>142</v>
      </c>
      <c r="C84" s="43"/>
      <c r="D84" s="39"/>
    </row>
    <row r="85">
      <c r="A85" s="16" t="str">
        <f t="shared" ref="A85:C85" si="2">A31</f>
        <v>b.8.2.</v>
      </c>
      <c r="B85" s="35" t="str">
        <f t="shared" si="2"/>
        <v>Se cumple el requisito de personal canario</v>
      </c>
      <c r="C85" s="46" t="str">
        <f t="shared" si="2"/>
        <v>No verificado</v>
      </c>
      <c r="D85" s="17"/>
    </row>
    <row r="86">
      <c r="A86" s="22" t="str">
        <f t="shared" ref="A86:B86" si="3">A13</f>
        <v>b.30.4.</v>
      </c>
      <c r="B86" s="35" t="str">
        <f t="shared" si="3"/>
        <v>Puntos por trayectoria del equipo</v>
      </c>
      <c r="C86" s="47"/>
      <c r="D86" s="17"/>
    </row>
    <row r="87">
      <c r="A87" s="48"/>
      <c r="B87" s="23" t="s">
        <v>13</v>
      </c>
      <c r="C87" s="49">
        <f>C13</f>
        <v>0</v>
      </c>
      <c r="D87" s="17"/>
    </row>
    <row r="88">
      <c r="A88" s="48"/>
      <c r="B88" s="23" t="s">
        <v>143</v>
      </c>
      <c r="C88" s="49">
        <f>C32</f>
        <v>0</v>
      </c>
      <c r="D88" s="17"/>
    </row>
    <row r="89">
      <c r="A89" s="40"/>
      <c r="B89" s="35" t="s">
        <v>144</v>
      </c>
      <c r="C89" s="50">
        <f>-(C87-C88)</f>
        <v>0</v>
      </c>
      <c r="D89" s="17"/>
    </row>
    <row r="90">
      <c r="A90" s="22" t="str">
        <f t="shared" ref="A90:B90" si="4">A14</f>
        <v>b.30.2.2</v>
      </c>
      <c r="B90" s="35" t="str">
        <f t="shared" si="4"/>
        <v>Puntos por contenido canario</v>
      </c>
      <c r="C90" s="37"/>
      <c r="D90" s="17"/>
    </row>
    <row r="91">
      <c r="A91" s="48"/>
      <c r="B91" s="23" t="s">
        <v>13</v>
      </c>
      <c r="C91" s="49">
        <f>C14</f>
        <v>0</v>
      </c>
      <c r="D91" s="17"/>
    </row>
    <row r="92">
      <c r="A92" s="40"/>
      <c r="B92" s="23" t="s">
        <v>143</v>
      </c>
      <c r="C92" s="49">
        <f>C27</f>
        <v>0</v>
      </c>
      <c r="D92" s="17"/>
    </row>
    <row r="93">
      <c r="A93" s="40"/>
      <c r="B93" s="35" t="s">
        <v>144</v>
      </c>
      <c r="C93" s="50">
        <f>-(C91-C92)</f>
        <v>0</v>
      </c>
      <c r="D93" s="17"/>
    </row>
    <row r="94">
      <c r="A94" s="22" t="str">
        <f>A12</f>
        <v>2.b.</v>
      </c>
      <c r="B94" s="35" t="s">
        <v>145</v>
      </c>
      <c r="C94" s="51">
        <f>C16</f>
        <v>0</v>
      </c>
      <c r="D94" s="48"/>
    </row>
    <row r="95">
      <c r="A95" s="40"/>
      <c r="B95" s="35" t="s">
        <v>146</v>
      </c>
      <c r="C95" s="51">
        <f>C89+C93</f>
        <v>0</v>
      </c>
      <c r="D95" s="52"/>
    </row>
    <row r="96">
      <c r="A96" s="40"/>
      <c r="B96" s="35" t="s">
        <v>147</v>
      </c>
      <c r="C96" s="50">
        <f>C94+C95</f>
        <v>0</v>
      </c>
      <c r="D96" s="52"/>
    </row>
    <row r="97">
      <c r="A97" s="40" t="str">
        <f>A15</f>
        <v>2.c.</v>
      </c>
      <c r="B97" s="53" t="str">
        <f t="shared" ref="B97:C97" si="5">B17</f>
        <v>Puntuación del último proyecto subvencionado</v>
      </c>
      <c r="C97" s="26">
        <f t="shared" si="5"/>
        <v>71.67</v>
      </c>
      <c r="D97" s="52"/>
    </row>
    <row r="98">
      <c r="A98" s="40"/>
      <c r="B98" s="11" t="str">
        <f t="shared" ref="B98:C98" si="6">B18</f>
        <v>Puntuación del primer proyecto no subvencionado</v>
      </c>
      <c r="C98" s="26">
        <f t="shared" si="6"/>
        <v>71.34</v>
      </c>
      <c r="D98" s="52"/>
    </row>
    <row r="99">
      <c r="A99" s="15" t="str">
        <f>A84</f>
        <v>6.</v>
      </c>
      <c r="B99" s="54" t="s">
        <v>148</v>
      </c>
      <c r="C99" s="35" t="str">
        <f>IF(C96&gt;MAX(C97,C98),"No",IF(C96&gt;=MIN(C97,C98),"Se modifica la cantidad","Sí"))</f>
        <v>Sí</v>
      </c>
      <c r="D99" s="52"/>
    </row>
    <row r="100">
      <c r="A100" s="40"/>
      <c r="B100" s="54" t="s">
        <v>149</v>
      </c>
      <c r="C100" s="8" t="s">
        <v>150</v>
      </c>
      <c r="D100" s="55"/>
    </row>
    <row r="101">
      <c r="A101" s="40"/>
      <c r="B101" s="56" t="s">
        <v>151</v>
      </c>
      <c r="C101" s="57" t="s">
        <v>152</v>
      </c>
      <c r="D101" s="18"/>
    </row>
    <row r="102">
      <c r="A102" s="40"/>
      <c r="B102" s="14"/>
      <c r="C102" s="45"/>
      <c r="D102" s="17"/>
    </row>
  </sheetData>
  <customSheetViews>
    <customSheetView guid="{5DD41737-EB4C-451E-AB8F-9561F527F553}" filter="1" showAutoFilter="1">
      <autoFilter ref="$A$1:$D$19"/>
    </customSheetView>
  </customSheetViews>
  <conditionalFormatting sqref="C72:C82">
    <cfRule type="cellIs" dxfId="0" priority="1" operator="equal">
      <formula>"Sí"</formula>
    </cfRule>
  </conditionalFormatting>
  <conditionalFormatting sqref="C99:C101">
    <cfRule type="cellIs" dxfId="0" priority="2" operator="equal">
      <formula>"Sí"</formula>
    </cfRule>
  </conditionalFormatting>
  <conditionalFormatting sqref="D101">
    <cfRule type="notContainsBlanks" dxfId="1" priority="3">
      <formula>LEN(TRIM(D101))&gt;0</formula>
    </cfRule>
  </conditionalFormatting>
  <conditionalFormatting sqref="C3:C5 C7:C41 C43:C69 C85 C87:C89 C91:C98">
    <cfRule type="cellIs" dxfId="0" priority="4" operator="equal">
      <formula>"No"</formula>
    </cfRule>
  </conditionalFormatting>
  <conditionalFormatting sqref="C3:C5 C7:C41 C43:C85 C87:C89 C91:C98 C100:C101">
    <cfRule type="cellIs" dxfId="2" priority="5" operator="equal">
      <formula>"Requerir"</formula>
    </cfRule>
  </conditionalFormatting>
  <dataValidations>
    <dataValidation type="list" allowBlank="1" sqref="C5 C9 C19 C22:C26 C28:C31 C33:C41 C44:C69 C72:C82 C100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58"/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9"/>
    </row>
    <row r="4">
      <c r="A4" s="7"/>
      <c r="B4" s="8" t="s">
        <v>7</v>
      </c>
      <c r="C4" s="9"/>
      <c r="D4" s="8"/>
    </row>
    <row r="5">
      <c r="A5" s="10" t="s">
        <v>8</v>
      </c>
      <c r="B5" s="6" t="s">
        <v>9</v>
      </c>
      <c r="C5" s="5" t="s">
        <v>10</v>
      </c>
      <c r="D5" s="11"/>
    </row>
    <row r="6">
      <c r="A6" s="38"/>
      <c r="B6" s="20"/>
      <c r="C6" s="13"/>
      <c r="D6" s="14"/>
    </row>
    <row r="7">
      <c r="A7" s="10" t="s">
        <v>153</v>
      </c>
      <c r="B7" s="27" t="s">
        <v>154</v>
      </c>
      <c r="C7" s="59"/>
      <c r="D7" s="11"/>
    </row>
    <row r="8">
      <c r="A8" s="16" t="s">
        <v>12</v>
      </c>
      <c r="B8" s="13" t="s">
        <v>13</v>
      </c>
      <c r="C8" s="21"/>
      <c r="D8" s="14"/>
    </row>
    <row r="9">
      <c r="A9" s="17"/>
      <c r="B9" s="13" t="s">
        <v>155</v>
      </c>
      <c r="C9" s="36">
        <v>0.0</v>
      </c>
      <c r="D9" s="17"/>
    </row>
    <row r="10">
      <c r="A10" s="22"/>
      <c r="B10" s="56" t="s">
        <v>156</v>
      </c>
      <c r="C10" s="36">
        <v>0.0</v>
      </c>
      <c r="D10" s="18" t="s">
        <v>157</v>
      </c>
    </row>
    <row r="11">
      <c r="A11" s="12"/>
      <c r="B11" s="56" t="s">
        <v>158</v>
      </c>
      <c r="C11" s="36">
        <v>0.0</v>
      </c>
      <c r="D11" s="18" t="s">
        <v>159</v>
      </c>
    </row>
    <row r="12">
      <c r="A12" s="16" t="s">
        <v>19</v>
      </c>
      <c r="B12" s="20" t="s">
        <v>160</v>
      </c>
      <c r="C12" s="14"/>
      <c r="D12" s="14"/>
    </row>
    <row r="13">
      <c r="A13" s="12"/>
      <c r="B13" s="14" t="s">
        <v>161</v>
      </c>
      <c r="C13" s="60">
        <v>0.99</v>
      </c>
      <c r="D13" s="18" t="s">
        <v>162</v>
      </c>
    </row>
    <row r="14">
      <c r="A14" s="16" t="s">
        <v>25</v>
      </c>
      <c r="B14" s="20" t="s">
        <v>26</v>
      </c>
      <c r="C14" s="61"/>
      <c r="D14" s="17"/>
    </row>
    <row r="15">
      <c r="A15" s="12"/>
      <c r="B15" s="18" t="s">
        <v>163</v>
      </c>
      <c r="C15" s="36">
        <v>0.0</v>
      </c>
      <c r="D15" s="17"/>
    </row>
    <row r="16">
      <c r="A16" s="12"/>
      <c r="B16" s="13"/>
      <c r="C16" s="21"/>
      <c r="D16" s="17"/>
    </row>
    <row r="17">
      <c r="A17" s="15" t="s">
        <v>34</v>
      </c>
      <c r="B17" s="27" t="s">
        <v>164</v>
      </c>
      <c r="C17" s="62"/>
      <c r="D17" s="39"/>
    </row>
    <row r="18">
      <c r="A18" s="12"/>
      <c r="B18" s="54" t="s">
        <v>165</v>
      </c>
      <c r="C18" s="36">
        <v>0.0</v>
      </c>
      <c r="D18" s="63"/>
    </row>
    <row r="19">
      <c r="A19" s="12"/>
      <c r="B19" s="14"/>
      <c r="C19" s="64"/>
      <c r="D19" s="65"/>
    </row>
    <row r="20">
      <c r="A20" s="15" t="s">
        <v>72</v>
      </c>
      <c r="B20" s="27" t="s">
        <v>166</v>
      </c>
      <c r="C20" s="26"/>
      <c r="D20" s="39"/>
    </row>
    <row r="21">
      <c r="A21" s="15" t="s">
        <v>167</v>
      </c>
      <c r="B21" s="54" t="s">
        <v>168</v>
      </c>
      <c r="C21" s="66"/>
      <c r="D21" s="63"/>
    </row>
    <row r="22">
      <c r="A22" s="16" t="s">
        <v>169</v>
      </c>
      <c r="B22" s="54" t="s">
        <v>170</v>
      </c>
      <c r="C22" s="36">
        <v>0.0</v>
      </c>
      <c r="D22" s="63"/>
    </row>
    <row r="23">
      <c r="A23" s="12"/>
      <c r="B23" s="14" t="s">
        <v>171</v>
      </c>
      <c r="C23" s="67">
        <v>0.0</v>
      </c>
      <c r="D23" s="14" t="s">
        <v>172</v>
      </c>
    </row>
    <row r="24">
      <c r="A24" s="12"/>
      <c r="B24" s="56" t="s">
        <v>173</v>
      </c>
      <c r="C24" s="66">
        <f>C22-C23</f>
        <v>0</v>
      </c>
      <c r="D24" s="63"/>
    </row>
    <row r="25">
      <c r="A25" s="15" t="s">
        <v>174</v>
      </c>
      <c r="B25" s="54" t="s">
        <v>175</v>
      </c>
      <c r="C25" s="68"/>
      <c r="D25" s="65"/>
    </row>
    <row r="26">
      <c r="A26" s="15" t="s">
        <v>176</v>
      </c>
      <c r="B26" s="20" t="s">
        <v>177</v>
      </c>
      <c r="C26" s="36"/>
      <c r="D26" s="65"/>
    </row>
    <row r="27">
      <c r="A27" s="69" t="s">
        <v>91</v>
      </c>
      <c r="B27" s="14" t="s">
        <v>178</v>
      </c>
      <c r="C27" s="70">
        <v>0.0</v>
      </c>
      <c r="D27" s="65"/>
    </row>
    <row r="28">
      <c r="A28" s="40"/>
      <c r="B28" s="14" t="s">
        <v>179</v>
      </c>
      <c r="C28" s="67">
        <v>0.0</v>
      </c>
      <c r="D28" s="17" t="s">
        <v>180</v>
      </c>
    </row>
    <row r="29">
      <c r="A29" s="40"/>
      <c r="B29" s="71" t="s">
        <v>181</v>
      </c>
      <c r="C29" s="72">
        <f>C27-C28</f>
        <v>0</v>
      </c>
      <c r="D29" s="17"/>
    </row>
    <row r="30">
      <c r="A30" s="40"/>
      <c r="B30" s="71" t="s">
        <v>182</v>
      </c>
      <c r="C30" s="72">
        <f>C24*7%</f>
        <v>0</v>
      </c>
      <c r="D30" s="14" t="s">
        <v>183</v>
      </c>
    </row>
    <row r="31">
      <c r="A31" s="40"/>
      <c r="B31" s="56" t="s">
        <v>184</v>
      </c>
      <c r="C31" s="66">
        <f>IF(C29&gt;C30,C30,C29)</f>
        <v>0</v>
      </c>
      <c r="D31" s="17"/>
    </row>
    <row r="32">
      <c r="A32" s="15" t="s">
        <v>185</v>
      </c>
      <c r="B32" s="20" t="s">
        <v>186</v>
      </c>
      <c r="C32" s="73"/>
      <c r="D32" s="14"/>
    </row>
    <row r="33">
      <c r="A33" s="69" t="s">
        <v>93</v>
      </c>
      <c r="B33" s="14" t="s">
        <v>187</v>
      </c>
      <c r="C33" s="67">
        <v>0.0</v>
      </c>
      <c r="D33" s="14" t="s">
        <v>188</v>
      </c>
    </row>
    <row r="34">
      <c r="A34" s="12"/>
      <c r="B34" s="14" t="s">
        <v>189</v>
      </c>
      <c r="C34" s="67">
        <v>0.0</v>
      </c>
      <c r="D34" s="17" t="s">
        <v>180</v>
      </c>
    </row>
    <row r="35">
      <c r="A35" s="12"/>
      <c r="B35" s="71" t="s">
        <v>190</v>
      </c>
      <c r="C35" s="72">
        <f>C33-C34</f>
        <v>0</v>
      </c>
      <c r="D35" s="17"/>
    </row>
    <row r="36">
      <c r="A36" s="12"/>
      <c r="B36" s="71" t="s">
        <v>191</v>
      </c>
      <c r="C36" s="72">
        <f>C24*15%</f>
        <v>0</v>
      </c>
      <c r="D36" s="14" t="s">
        <v>192</v>
      </c>
    </row>
    <row r="37">
      <c r="A37" s="12"/>
      <c r="B37" s="56" t="s">
        <v>193</v>
      </c>
      <c r="C37" s="66">
        <f>IF(C35&gt;C36,C36,C35)</f>
        <v>0</v>
      </c>
      <c r="D37" s="17"/>
    </row>
    <row r="38">
      <c r="A38" s="15" t="s">
        <v>194</v>
      </c>
      <c r="B38" s="13" t="s">
        <v>195</v>
      </c>
      <c r="C38" s="73"/>
      <c r="D38" s="14"/>
    </row>
    <row r="39">
      <c r="A39" s="69" t="s">
        <v>97</v>
      </c>
      <c r="B39" s="20" t="s">
        <v>196</v>
      </c>
      <c r="C39" s="45"/>
      <c r="D39" s="14"/>
    </row>
    <row r="40">
      <c r="A40" s="40"/>
      <c r="B40" s="18" t="s">
        <v>197</v>
      </c>
      <c r="C40" s="67">
        <v>0.0</v>
      </c>
      <c r="D40" s="37"/>
    </row>
    <row r="41">
      <c r="A41" s="12"/>
      <c r="B41" s="18" t="s">
        <v>198</v>
      </c>
      <c r="C41" s="67">
        <v>0.0</v>
      </c>
      <c r="D41" s="17"/>
    </row>
    <row r="42">
      <c r="A42" s="12"/>
      <c r="B42" s="74" t="s">
        <v>199</v>
      </c>
      <c r="C42" s="72">
        <f>C40-C41</f>
        <v>0</v>
      </c>
      <c r="D42" s="17"/>
    </row>
    <row r="43">
      <c r="A43" s="12"/>
      <c r="B43" s="74" t="s">
        <v>200</v>
      </c>
      <c r="C43" s="72">
        <f>C24*12%</f>
        <v>0</v>
      </c>
      <c r="D43" s="14" t="s">
        <v>201</v>
      </c>
    </row>
    <row r="44">
      <c r="A44" s="12"/>
      <c r="B44" s="54" t="s">
        <v>202</v>
      </c>
      <c r="C44" s="66">
        <f>IF(C42&gt;C43,C43,C42)</f>
        <v>0</v>
      </c>
      <c r="D44" s="17"/>
    </row>
    <row r="45">
      <c r="A45" s="69"/>
      <c r="B45" s="20" t="s">
        <v>203</v>
      </c>
      <c r="C45" s="45"/>
      <c r="D45" s="17"/>
    </row>
    <row r="46">
      <c r="A46" s="12"/>
      <c r="B46" s="18" t="s">
        <v>204</v>
      </c>
      <c r="C46" s="67">
        <v>0.0</v>
      </c>
      <c r="D46" s="17"/>
    </row>
    <row r="47">
      <c r="A47" s="12"/>
      <c r="B47" s="18" t="s">
        <v>205</v>
      </c>
      <c r="C47" s="67">
        <v>0.0</v>
      </c>
      <c r="D47" s="37"/>
    </row>
    <row r="48">
      <c r="A48" s="12"/>
      <c r="B48" s="74" t="s">
        <v>206</v>
      </c>
      <c r="C48" s="72">
        <f>C46-C47</f>
        <v>0</v>
      </c>
      <c r="D48" s="17"/>
    </row>
    <row r="49">
      <c r="A49" s="12"/>
      <c r="B49" s="74" t="s">
        <v>207</v>
      </c>
      <c r="C49" s="72">
        <f>C24*12%</f>
        <v>0</v>
      </c>
      <c r="D49" s="14" t="s">
        <v>201</v>
      </c>
    </row>
    <row r="50">
      <c r="A50" s="12"/>
      <c r="B50" s="54" t="s">
        <v>208</v>
      </c>
      <c r="C50" s="66">
        <f>IF(C48&gt;C49,C49,C48)</f>
        <v>0</v>
      </c>
      <c r="D50" s="17"/>
    </row>
    <row r="51">
      <c r="A51" s="69"/>
      <c r="B51" s="20" t="s">
        <v>209</v>
      </c>
      <c r="C51" s="45"/>
      <c r="D51" s="17"/>
    </row>
    <row r="52">
      <c r="A52" s="12"/>
      <c r="B52" s="18" t="s">
        <v>210</v>
      </c>
      <c r="C52" s="67">
        <v>0.0</v>
      </c>
      <c r="D52" s="17"/>
    </row>
    <row r="53">
      <c r="A53" s="12"/>
      <c r="B53" s="18" t="s">
        <v>211</v>
      </c>
      <c r="C53" s="67">
        <v>0.0</v>
      </c>
      <c r="D53" s="17"/>
    </row>
    <row r="54">
      <c r="A54" s="12"/>
      <c r="B54" s="71" t="s">
        <v>212</v>
      </c>
      <c r="C54" s="72">
        <f>C52-C53</f>
        <v>0</v>
      </c>
      <c r="D54" s="17"/>
    </row>
    <row r="55">
      <c r="A55" s="12"/>
      <c r="B55" s="74" t="s">
        <v>213</v>
      </c>
      <c r="C55" s="72">
        <f>C24*8%</f>
        <v>0</v>
      </c>
      <c r="D55" s="17"/>
    </row>
    <row r="56">
      <c r="A56" s="12"/>
      <c r="B56" s="54" t="s">
        <v>214</v>
      </c>
      <c r="C56" s="66">
        <f>IF(C54&gt;C55,C55,C54)</f>
        <v>0</v>
      </c>
      <c r="D56" s="17"/>
    </row>
    <row r="57">
      <c r="A57" s="69"/>
      <c r="B57" s="20" t="s">
        <v>215</v>
      </c>
      <c r="C57" s="45"/>
      <c r="D57" s="17"/>
    </row>
    <row r="58">
      <c r="A58" s="12"/>
      <c r="B58" s="18" t="s">
        <v>216</v>
      </c>
      <c r="C58" s="67">
        <v>0.0</v>
      </c>
      <c r="D58" s="17"/>
    </row>
    <row r="59">
      <c r="A59" s="12"/>
      <c r="B59" s="18" t="s">
        <v>217</v>
      </c>
      <c r="C59" s="67">
        <v>0.0</v>
      </c>
      <c r="D59" s="17"/>
    </row>
    <row r="60">
      <c r="A60" s="12"/>
      <c r="B60" s="74" t="s">
        <v>218</v>
      </c>
      <c r="C60" s="72">
        <f>C58-C59</f>
        <v>0</v>
      </c>
      <c r="D60" s="17"/>
    </row>
    <row r="61">
      <c r="A61" s="12"/>
      <c r="B61" s="74" t="s">
        <v>219</v>
      </c>
      <c r="C61" s="72">
        <f>C24*8%</f>
        <v>0</v>
      </c>
      <c r="D61" s="17"/>
    </row>
    <row r="62">
      <c r="A62" s="12"/>
      <c r="B62" s="54" t="s">
        <v>220</v>
      </c>
      <c r="C62" s="66">
        <f>IF(C60&gt;C61,C61,C60)</f>
        <v>0</v>
      </c>
      <c r="D62" s="17"/>
    </row>
    <row r="63">
      <c r="A63" s="12"/>
      <c r="B63" s="54" t="s">
        <v>221</v>
      </c>
      <c r="C63" s="66">
        <f>C44+C50+C56+C62</f>
        <v>0</v>
      </c>
      <c r="D63" s="17"/>
    </row>
    <row r="64">
      <c r="A64" s="15" t="s">
        <v>222</v>
      </c>
      <c r="B64" s="13" t="s">
        <v>223</v>
      </c>
      <c r="C64" s="45"/>
      <c r="D64" s="17"/>
    </row>
    <row r="65">
      <c r="A65" s="69" t="s">
        <v>95</v>
      </c>
      <c r="B65" s="14" t="s">
        <v>224</v>
      </c>
      <c r="C65" s="70">
        <v>0.0</v>
      </c>
      <c r="D65" s="17"/>
    </row>
    <row r="66">
      <c r="A66" s="12"/>
      <c r="B66" s="14" t="s">
        <v>225</v>
      </c>
      <c r="C66" s="67">
        <v>0.0</v>
      </c>
      <c r="D66" s="17" t="s">
        <v>180</v>
      </c>
    </row>
    <row r="67">
      <c r="A67" s="12"/>
      <c r="B67" s="71" t="s">
        <v>226</v>
      </c>
      <c r="C67" s="72">
        <f>C65-C66</f>
        <v>0</v>
      </c>
      <c r="D67" s="17"/>
    </row>
    <row r="68">
      <c r="A68" s="12"/>
      <c r="B68" s="71" t="s">
        <v>227</v>
      </c>
      <c r="C68" s="72">
        <f>C24*7%</f>
        <v>0</v>
      </c>
      <c r="D68" s="17" t="s">
        <v>228</v>
      </c>
    </row>
    <row r="69">
      <c r="A69" s="12"/>
      <c r="B69" s="56" t="s">
        <v>229</v>
      </c>
      <c r="C69" s="66">
        <f>IF(C67&gt;C68,C68,C67)</f>
        <v>0</v>
      </c>
      <c r="D69" s="17"/>
    </row>
    <row r="70">
      <c r="A70" s="12"/>
      <c r="B70" s="14" t="s">
        <v>230</v>
      </c>
      <c r="C70" s="8" t="s">
        <v>150</v>
      </c>
      <c r="D70" s="37"/>
    </row>
    <row r="71">
      <c r="A71" s="12"/>
      <c r="B71" s="14" t="s">
        <v>231</v>
      </c>
      <c r="C71" s="73">
        <v>0.0</v>
      </c>
      <c r="D71" s="17"/>
    </row>
    <row r="72">
      <c r="A72" s="12"/>
      <c r="B72" s="13" t="s">
        <v>232</v>
      </c>
      <c r="C72" s="32" t="s">
        <v>150</v>
      </c>
      <c r="D72" s="14"/>
    </row>
    <row r="73">
      <c r="A73" s="38"/>
      <c r="B73" s="14" t="s">
        <v>233</v>
      </c>
      <c r="C73" s="32" t="s">
        <v>150</v>
      </c>
      <c r="D73" s="17"/>
    </row>
    <row r="74">
      <c r="A74" s="38"/>
      <c r="B74" s="14"/>
      <c r="C74" s="21"/>
      <c r="D74" s="17"/>
    </row>
    <row r="75">
      <c r="A75" s="15" t="s">
        <v>72</v>
      </c>
      <c r="B75" s="6" t="s">
        <v>234</v>
      </c>
      <c r="C75" s="43"/>
      <c r="D75" s="39"/>
    </row>
    <row r="76">
      <c r="A76" s="75" t="s">
        <v>235</v>
      </c>
      <c r="B76" s="56" t="s">
        <v>236</v>
      </c>
      <c r="C76" s="66">
        <f>C24+C31+C37+C63+C69+C71</f>
        <v>0</v>
      </c>
      <c r="D76" s="14" t="s">
        <v>237</v>
      </c>
    </row>
    <row r="77">
      <c r="A77" s="15" t="s">
        <v>238</v>
      </c>
      <c r="B77" s="56" t="s">
        <v>239</v>
      </c>
      <c r="C77" s="45">
        <f>C76</f>
        <v>0</v>
      </c>
      <c r="D77" s="17"/>
    </row>
    <row r="78">
      <c r="A78" s="12"/>
      <c r="B78" s="13"/>
      <c r="C78" s="21"/>
      <c r="D78" s="17"/>
    </row>
    <row r="79">
      <c r="A79" s="15" t="s">
        <v>118</v>
      </c>
      <c r="B79" s="6" t="s">
        <v>240</v>
      </c>
      <c r="C79" s="43"/>
      <c r="D79" s="39"/>
    </row>
    <row r="80">
      <c r="A80" s="15" t="s">
        <v>241</v>
      </c>
      <c r="B80" s="6" t="s">
        <v>242</v>
      </c>
      <c r="C80" s="43"/>
      <c r="D80" s="17"/>
    </row>
    <row r="81">
      <c r="A81" s="22" t="s">
        <v>243</v>
      </c>
      <c r="B81" s="71" t="s">
        <v>244</v>
      </c>
      <c r="C81" s="76" t="str">
        <f>IF(C77&gt;C15,"Sí","No")</f>
        <v>No</v>
      </c>
      <c r="D81" s="77" t="s">
        <v>245</v>
      </c>
    </row>
    <row r="82">
      <c r="A82" s="78"/>
      <c r="B82" s="71" t="s">
        <v>246</v>
      </c>
      <c r="C82" s="76">
        <f>IF(C81="Sí","No procede",C15-C77)</f>
        <v>0</v>
      </c>
      <c r="D82" s="63"/>
    </row>
    <row r="83">
      <c r="A83" s="15" t="s">
        <v>247</v>
      </c>
      <c r="B83" s="6" t="s">
        <v>248</v>
      </c>
      <c r="C83" s="43"/>
      <c r="D83" s="17"/>
    </row>
    <row r="84">
      <c r="A84" s="22" t="s">
        <v>249</v>
      </c>
      <c r="B84" s="14" t="s">
        <v>250</v>
      </c>
      <c r="C84" s="66">
        <f>C76-C10</f>
        <v>0</v>
      </c>
      <c r="D84" s="17"/>
    </row>
    <row r="85">
      <c r="A85" s="40"/>
      <c r="B85" s="14" t="s">
        <v>251</v>
      </c>
      <c r="C85" s="79">
        <f>IF(C10=0,0,C76/C10)</f>
        <v>0</v>
      </c>
      <c r="D85" s="17"/>
    </row>
    <row r="86">
      <c r="A86" s="40"/>
      <c r="B86" s="14" t="s">
        <v>252</v>
      </c>
      <c r="C86" s="66">
        <f>C15*C85</f>
        <v>0</v>
      </c>
      <c r="D86" s="17"/>
    </row>
    <row r="87">
      <c r="A87" s="38"/>
      <c r="B87" s="14" t="s">
        <v>253</v>
      </c>
      <c r="C87" s="79">
        <f>IF(C10=0,0,C84/C10)</f>
        <v>0</v>
      </c>
      <c r="D87" s="17"/>
    </row>
    <row r="88">
      <c r="A88" s="16" t="s">
        <v>254</v>
      </c>
      <c r="B88" s="71" t="s">
        <v>255</v>
      </c>
      <c r="C88" s="66" t="str">
        <f>IF(C87&gt;-25%,"No",C15*C85)</f>
        <v>No</v>
      </c>
      <c r="D88" s="14" t="s">
        <v>256</v>
      </c>
    </row>
    <row r="89">
      <c r="A89" s="16" t="s">
        <v>257</v>
      </c>
      <c r="B89" s="71" t="s">
        <v>258</v>
      </c>
      <c r="C89" s="79" t="str">
        <f>IF(C85&gt;50%,"No","Sí")</f>
        <v>Sí</v>
      </c>
      <c r="D89" s="14" t="s">
        <v>259</v>
      </c>
    </row>
    <row r="90">
      <c r="A90" s="15" t="s">
        <v>260</v>
      </c>
      <c r="B90" s="6" t="s">
        <v>261</v>
      </c>
      <c r="C90" s="43"/>
      <c r="D90" s="17"/>
    </row>
    <row r="91">
      <c r="A91" s="16" t="s">
        <v>243</v>
      </c>
      <c r="B91" s="54" t="s">
        <v>161</v>
      </c>
      <c r="C91" s="79">
        <f>C13</f>
        <v>0.99</v>
      </c>
      <c r="D91" s="18" t="s">
        <v>262</v>
      </c>
    </row>
    <row r="92">
      <c r="A92" s="12"/>
      <c r="B92" s="56" t="s">
        <v>263</v>
      </c>
      <c r="C92" s="66">
        <f>C77*C91</f>
        <v>0</v>
      </c>
      <c r="D92" s="14"/>
    </row>
    <row r="93">
      <c r="A93" s="80"/>
      <c r="B93" s="13" t="s">
        <v>163</v>
      </c>
      <c r="C93" s="81">
        <f>C15</f>
        <v>0</v>
      </c>
      <c r="D93" s="80"/>
    </row>
    <row r="94">
      <c r="A94" s="12"/>
      <c r="B94" s="13" t="s">
        <v>264</v>
      </c>
      <c r="C94" s="45"/>
      <c r="D94" s="14"/>
    </row>
    <row r="95">
      <c r="A95" s="12"/>
      <c r="B95" s="9" t="s">
        <v>265</v>
      </c>
      <c r="C95" s="73">
        <v>0.0</v>
      </c>
      <c r="D95" s="14" t="s">
        <v>266</v>
      </c>
    </row>
    <row r="96">
      <c r="A96" s="12"/>
      <c r="B96" s="9" t="s">
        <v>267</v>
      </c>
      <c r="C96" s="73">
        <v>0.0</v>
      </c>
      <c r="D96" s="14" t="s">
        <v>268</v>
      </c>
    </row>
    <row r="97">
      <c r="A97" s="12"/>
      <c r="B97" s="9" t="s">
        <v>269</v>
      </c>
      <c r="C97" s="73">
        <v>0.0</v>
      </c>
      <c r="D97" s="14" t="s">
        <v>268</v>
      </c>
    </row>
    <row r="98">
      <c r="A98" s="12"/>
      <c r="B98" s="9" t="s">
        <v>270</v>
      </c>
      <c r="C98" s="73">
        <v>0.0</v>
      </c>
      <c r="D98" s="14" t="s">
        <v>268</v>
      </c>
    </row>
    <row r="99">
      <c r="A99" s="12"/>
      <c r="B99" s="71" t="s">
        <v>271</v>
      </c>
      <c r="C99" s="66">
        <f>C93+SUM(C95:C98)</f>
        <v>0</v>
      </c>
      <c r="D99" s="17"/>
    </row>
    <row r="100">
      <c r="A100" s="12"/>
      <c r="B100" s="71" t="s">
        <v>272</v>
      </c>
      <c r="C100" s="79" t="str">
        <f>C99/C76</f>
        <v>#DIV/0!</v>
      </c>
      <c r="D100" s="17"/>
    </row>
    <row r="101">
      <c r="A101" s="12"/>
      <c r="B101" s="71" t="s">
        <v>273</v>
      </c>
      <c r="C101" s="76" t="str">
        <f>IF(C100&gt;99.99%,"No","Sí")</f>
        <v>#DIV/0!</v>
      </c>
      <c r="D101" s="17"/>
    </row>
    <row r="102">
      <c r="A102" s="12"/>
      <c r="B102" s="71" t="s">
        <v>274</v>
      </c>
      <c r="C102" s="76" t="str">
        <f>IF(C101="Sí","No procede",C91-C99)</f>
        <v>#DIV/0!</v>
      </c>
      <c r="D102" s="17"/>
    </row>
    <row r="103">
      <c r="A103" s="15" t="s">
        <v>275</v>
      </c>
      <c r="B103" s="6" t="s">
        <v>119</v>
      </c>
      <c r="C103" s="43"/>
      <c r="D103" s="39"/>
    </row>
    <row r="104">
      <c r="A104" s="15"/>
      <c r="B104" s="6" t="s">
        <v>276</v>
      </c>
      <c r="C104" s="8" t="s">
        <v>10</v>
      </c>
      <c r="D104" s="17"/>
    </row>
    <row r="105">
      <c r="A105" s="22"/>
      <c r="B105" s="14" t="s">
        <v>277</v>
      </c>
      <c r="C105" s="8" t="s">
        <v>10</v>
      </c>
      <c r="D105" s="17"/>
    </row>
    <row r="106">
      <c r="A106" s="82" t="s">
        <v>278</v>
      </c>
      <c r="B106" s="28" t="s">
        <v>279</v>
      </c>
      <c r="C106" s="83"/>
      <c r="D106" s="84"/>
    </row>
    <row r="107">
      <c r="A107" s="85"/>
      <c r="B107" s="18" t="s">
        <v>280</v>
      </c>
      <c r="C107" s="67">
        <v>0.0</v>
      </c>
      <c r="D107" s="17" t="s">
        <v>281</v>
      </c>
    </row>
    <row r="108">
      <c r="A108" s="85"/>
      <c r="B108" s="18" t="s">
        <v>282</v>
      </c>
      <c r="C108" s="67">
        <v>0.0</v>
      </c>
      <c r="D108" s="86"/>
    </row>
    <row r="109">
      <c r="A109" s="85"/>
      <c r="B109" s="13" t="s">
        <v>283</v>
      </c>
      <c r="C109" s="73">
        <f>C107-C108</f>
        <v>0</v>
      </c>
      <c r="D109" s="86"/>
    </row>
    <row r="110">
      <c r="A110" s="87"/>
      <c r="B110" s="74" t="s">
        <v>284</v>
      </c>
      <c r="C110" s="72">
        <f>C15*20%</f>
        <v>0</v>
      </c>
      <c r="D110" s="17" t="s">
        <v>285</v>
      </c>
    </row>
    <row r="111">
      <c r="A111" s="87"/>
      <c r="B111" s="88" t="s">
        <v>286</v>
      </c>
      <c r="C111" s="76" t="str">
        <f>IF(C109&gt;=C110,"Sí","No")</f>
        <v>Sí</v>
      </c>
      <c r="D111" s="17" t="s">
        <v>287</v>
      </c>
    </row>
    <row r="112">
      <c r="A112" s="87"/>
      <c r="B112" s="18" t="s">
        <v>288</v>
      </c>
      <c r="C112" s="64" t="s">
        <v>10</v>
      </c>
      <c r="D112" s="17" t="s">
        <v>289</v>
      </c>
    </row>
    <row r="113">
      <c r="A113" s="12"/>
      <c r="B113" s="14"/>
      <c r="C113" s="45"/>
      <c r="D113" s="17"/>
    </row>
    <row r="114">
      <c r="A114" s="15" t="s">
        <v>141</v>
      </c>
      <c r="B114" s="6" t="s">
        <v>142</v>
      </c>
      <c r="C114" s="89"/>
      <c r="D114" s="90"/>
    </row>
    <row r="115">
      <c r="A115" s="10" t="str">
        <f t="shared" ref="A115:D115" si="1">A80</f>
        <v>5.a.</v>
      </c>
      <c r="B115" s="11" t="str">
        <f t="shared" si="1"/>
        <v>La subvención no puede superar el coste de la actividad</v>
      </c>
      <c r="C115" s="43" t="str">
        <f t="shared" si="1"/>
        <v/>
      </c>
      <c r="D115" s="14" t="str">
        <f t="shared" si="1"/>
        <v/>
      </c>
    </row>
    <row r="116">
      <c r="A116" s="38" t="str">
        <f>A81</f>
        <v>b.16.</v>
      </c>
      <c r="B116" s="71" t="str">
        <f t="shared" ref="B116:C116" si="2">B82</f>
        <v>Si la respuesta es "No", cantidad en que la subvención supera el coste de las beneficarias (supuesto de reintegro parcial)</v>
      </c>
      <c r="C116" s="76">
        <f t="shared" si="2"/>
        <v>0</v>
      </c>
      <c r="D116" s="17" t="str">
        <f>D81</f>
        <v>Base 10.1. 2) La subvención no podrá superar el coste de la actividad subvencionada. Base 7.2.2) Excluidas las obras financiadas exclusivamente por Administraciones Públicas.</v>
      </c>
    </row>
    <row r="117">
      <c r="A117" s="10" t="str">
        <f t="shared" ref="A117:B117" si="3">A83</f>
        <v>5.b.</v>
      </c>
      <c r="B117" s="11" t="str">
        <f t="shared" si="3"/>
        <v>Incumplimiento por coste reconocido (coproductoras españolas)</v>
      </c>
      <c r="C117" s="76"/>
      <c r="D117" s="17"/>
    </row>
    <row r="118">
      <c r="A118" s="38" t="str">
        <f>A84</f>
        <v>b.46.</v>
      </c>
      <c r="B118" s="71" t="str">
        <f t="shared" ref="B118:C118" si="4">B88</f>
        <v>¿Se produce supuesto de reintegro parcial?</v>
      </c>
      <c r="C118" s="76" t="str">
        <f t="shared" si="4"/>
        <v>No</v>
      </c>
      <c r="D118" s="18"/>
    </row>
    <row r="119">
      <c r="A119" s="38"/>
      <c r="B119" s="71" t="str">
        <f t="shared" ref="B119:C119" si="5">B89</f>
        <v>¿Se produce supuesto de reintegro total?</v>
      </c>
      <c r="C119" s="76" t="str">
        <f t="shared" si="5"/>
        <v>Sí</v>
      </c>
      <c r="D119" s="17"/>
    </row>
    <row r="120">
      <c r="A120" s="10" t="str">
        <f t="shared" ref="A120:D120" si="6">A90</f>
        <v>5.c.</v>
      </c>
      <c r="B120" s="11" t="str">
        <f t="shared" si="6"/>
        <v>Límite de intensidad (coproductoras españolas)</v>
      </c>
      <c r="C120" s="76" t="str">
        <f t="shared" si="6"/>
        <v/>
      </c>
      <c r="D120" s="17" t="str">
        <f t="shared" si="6"/>
        <v/>
      </c>
    </row>
    <row r="121">
      <c r="A121" s="38" t="str">
        <f>A91</f>
        <v>b.16.</v>
      </c>
      <c r="B121" s="71" t="str">
        <f t="shared" ref="B121:C121" si="7">B102</f>
        <v>Cantidad por la que se supera el límite de intensidad (supuesto de reintegro parcial)</v>
      </c>
      <c r="C121" s="76" t="str">
        <f t="shared" si="7"/>
        <v>#DIV/0!</v>
      </c>
      <c r="D121" s="17"/>
    </row>
    <row r="122">
      <c r="A122" s="10" t="str">
        <f>A103</f>
        <v>5.d.</v>
      </c>
      <c r="B122" s="11" t="s">
        <v>290</v>
      </c>
      <c r="C122" s="76"/>
      <c r="D122" s="17"/>
    </row>
    <row r="123">
      <c r="A123" s="38"/>
      <c r="B123" s="71" t="s">
        <v>291</v>
      </c>
      <c r="C123" s="54" t="s">
        <v>10</v>
      </c>
      <c r="D123" s="17"/>
    </row>
    <row r="124">
      <c r="A124" s="15" t="s">
        <v>141</v>
      </c>
      <c r="B124" s="56" t="s">
        <v>292</v>
      </c>
      <c r="C124" s="8" t="s">
        <v>10</v>
      </c>
      <c r="D124" s="17"/>
    </row>
    <row r="125">
      <c r="A125" s="40"/>
      <c r="B125" s="56" t="s">
        <v>151</v>
      </c>
      <c r="C125" s="57" t="s">
        <v>152</v>
      </c>
      <c r="D125" s="17"/>
    </row>
    <row r="126">
      <c r="A126" s="40"/>
      <c r="B126" s="14"/>
      <c r="C126" s="45"/>
      <c r="D126" s="17"/>
    </row>
  </sheetData>
  <customSheetViews>
    <customSheetView guid="{5DD41737-EB4C-451E-AB8F-9561F527F553}" filter="1" showAutoFilter="1">
      <autoFilter ref="$A$1:$D$4"/>
    </customSheetView>
  </customSheetViews>
  <conditionalFormatting sqref="C3:C4">
    <cfRule type="cellIs" dxfId="2" priority="1" operator="equal">
      <formula>"Requerir"</formula>
    </cfRule>
  </conditionalFormatting>
  <conditionalFormatting sqref="C88">
    <cfRule type="notContainsText" dxfId="0" priority="2" operator="notContains" text="No">
      <formula>ISERROR(SEARCH(("No"),(C88)))</formula>
    </cfRule>
  </conditionalFormatting>
  <conditionalFormatting sqref="C89">
    <cfRule type="cellIs" dxfId="3" priority="3" operator="equal">
      <formula>"Sí"</formula>
    </cfRule>
  </conditionalFormatting>
  <conditionalFormatting sqref="C82">
    <cfRule type="notContainsText" dxfId="0" priority="4" operator="notContains" text="No procede">
      <formula>ISERROR(SEARCH(("No procede"),(C82)))</formula>
    </cfRule>
  </conditionalFormatting>
  <conditionalFormatting sqref="C3:C4 C81 C111">
    <cfRule type="cellIs" dxfId="0" priority="5" operator="equal">
      <formula>"No"</formula>
    </cfRule>
  </conditionalFormatting>
  <conditionalFormatting sqref="C101">
    <cfRule type="cellIs" dxfId="0" priority="6" operator="equal">
      <formula>"No"</formula>
    </cfRule>
  </conditionalFormatting>
  <conditionalFormatting sqref="C102">
    <cfRule type="notContainsText" dxfId="0" priority="7" operator="notContains" text="No procede">
      <formula>ISERROR(SEARCH(("No procede"),(C102)))</formula>
    </cfRule>
  </conditionalFormatting>
  <conditionalFormatting sqref="C104:C105">
    <cfRule type="cellIs" dxfId="0" priority="8" operator="equal">
      <formula>"Sí"</formula>
    </cfRule>
  </conditionalFormatting>
  <conditionalFormatting sqref="C116">
    <cfRule type="notContainsText" dxfId="0" priority="9" operator="notContains" text="No procede">
      <formula>ISERROR(SEARCH(("No procede"),(C116)))</formula>
    </cfRule>
  </conditionalFormatting>
  <conditionalFormatting sqref="C118">
    <cfRule type="notContainsText" dxfId="0" priority="10" operator="notContains" text="No">
      <formula>ISERROR(SEARCH(("No"),(C118)))</formula>
    </cfRule>
  </conditionalFormatting>
  <conditionalFormatting sqref="C119">
    <cfRule type="cellIs" dxfId="0" priority="11" operator="equal">
      <formula>"Sí"</formula>
    </cfRule>
  </conditionalFormatting>
  <conditionalFormatting sqref="C121">
    <cfRule type="notContainsText" dxfId="0" priority="12" operator="notContains" text="No procede">
      <formula>ISERROR(SEARCH(("No procede"),(C121)))</formula>
    </cfRule>
  </conditionalFormatting>
  <conditionalFormatting sqref="C123:C124">
    <cfRule type="cellIs" dxfId="0" priority="13" operator="equal">
      <formula>"Sí"</formula>
    </cfRule>
  </conditionalFormatting>
  <dataValidations>
    <dataValidation type="list" allowBlank="1" sqref="C112">
      <formula1>"No verificado,No,Sí,No procede,Requerir"</formula1>
    </dataValidation>
    <dataValidation type="list" allowBlank="1" sqref="C5 C70 C72:C73 C104:C105 C123:C124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