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SUITE_MARKETING DOCS\"/>
    </mc:Choice>
  </mc:AlternateContent>
  <xr:revisionPtr revIDLastSave="0" documentId="13_ncr:1_{3D009C6D-FDCC-48BF-AC44-376ABC7B78DC}" xr6:coauthVersionLast="47" xr6:coauthVersionMax="47" xr10:uidLastSave="{00000000-0000-0000-0000-000000000000}"/>
  <workbookProtection workbookPassword="F7BF" lockStructure="1"/>
  <bookViews>
    <workbookView xWindow="41844" yWindow="5100" windowWidth="22920" windowHeight="1198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I25" i="1" l="1"/>
  <c r="I36" i="1"/>
  <c r="I35" i="1"/>
  <c r="I34" i="1"/>
  <c r="I33" i="1"/>
  <c r="H10" i="1"/>
  <c r="I12" i="1"/>
  <c r="H12" i="1"/>
  <c r="I11" i="1"/>
  <c r="H11" i="1"/>
  <c r="H22" i="1" s="1"/>
  <c r="I10" i="1"/>
  <c r="H25" i="1" l="1"/>
  <c r="H18" i="1"/>
  <c r="H19" i="1"/>
  <c r="J19" i="1" s="1"/>
  <c r="H20" i="1"/>
  <c r="H21" i="1"/>
  <c r="I19" i="1"/>
  <c r="K19" i="1" s="1"/>
  <c r="I18" i="1"/>
  <c r="I21" i="1"/>
  <c r="I20" i="1"/>
  <c r="I22" i="1"/>
  <c r="I23" i="1"/>
  <c r="J37" i="1" l="1"/>
  <c r="J36" i="1" l="1"/>
  <c r="K36" i="1" s="1"/>
  <c r="K40" i="1" l="1"/>
  <c r="K45" i="1" s="1"/>
  <c r="K22" i="1"/>
  <c r="J22" i="1"/>
  <c r="K21" i="1"/>
  <c r="J21" i="1"/>
  <c r="B60" i="1" l="1"/>
  <c r="E40" i="1"/>
  <c r="C50" i="1" l="1"/>
  <c r="C51" i="1" s="1"/>
  <c r="H46" i="1"/>
  <c r="C46" i="1"/>
  <c r="I46" i="1"/>
  <c r="K26" i="1"/>
  <c r="C38" i="1"/>
  <c r="K25" i="1"/>
  <c r="K20" i="1"/>
  <c r="K18" i="1"/>
  <c r="J25" i="1"/>
  <c r="J20" i="1"/>
  <c r="J18" i="1"/>
  <c r="J11" i="1"/>
  <c r="K11" i="1"/>
  <c r="J32" i="1"/>
  <c r="J35" i="1"/>
  <c r="J34" i="1"/>
  <c r="J33" i="1"/>
  <c r="J26" i="1"/>
  <c r="K24" i="1"/>
  <c r="J24" i="1"/>
  <c r="K23" i="1"/>
  <c r="J23" i="1"/>
  <c r="K12" i="1"/>
  <c r="J12" i="1"/>
  <c r="K10" i="1"/>
  <c r="J10" i="1"/>
  <c r="J14" i="1" l="1"/>
  <c r="J53" i="1" s="1"/>
  <c r="K14" i="1"/>
  <c r="K43" i="1" s="1"/>
  <c r="J40" i="1"/>
  <c r="K28" i="1"/>
  <c r="K44" i="1" s="1"/>
  <c r="J28" i="1"/>
  <c r="J44" i="1" s="1"/>
  <c r="J43" i="1" l="1"/>
  <c r="J48" i="1"/>
  <c r="J45" i="1"/>
  <c r="J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Lane</author>
  </authors>
  <commentList>
    <comment ref="D6" authorId="0" shapeId="0" xr:uid="{00000000-0006-0000-0000-000001000000}">
      <text>
        <r>
          <rPr>
            <sz val="9"/>
            <color indexed="81"/>
            <rFont val="Tahoma"/>
            <family val="2"/>
          </rPr>
          <t>Choose Price Option
Then enter quantities in column B</t>
        </r>
      </text>
    </comment>
  </commentList>
</comments>
</file>

<file path=xl/sharedStrings.xml><?xml version="1.0" encoding="utf-8"?>
<sst xmlns="http://schemas.openxmlformats.org/spreadsheetml/2006/main" count="82" uniqueCount="71">
  <si>
    <t>(We recommend www.Web24.com.au)</t>
  </si>
  <si>
    <t>Price Option:</t>
  </si>
  <si>
    <t>[e]suite User License (per concurrent user)</t>
  </si>
  <si>
    <t>PDA License (per PDA device)</t>
  </si>
  <si>
    <t>Quantity</t>
  </si>
  <si>
    <t>Module</t>
  </si>
  <si>
    <t>Unit Price</t>
  </si>
  <si>
    <t>Unit Monthly</t>
  </si>
  <si>
    <t>Total</t>
  </si>
  <si>
    <t>Total Monthly</t>
  </si>
  <si>
    <t>Total Price</t>
  </si>
  <si>
    <t>Quotation For</t>
  </si>
  <si>
    <t>(Valid for 14 Days Only)</t>
  </si>
  <si>
    <t>As of</t>
  </si>
  <si>
    <t>Live Backup - First Site</t>
  </si>
  <si>
    <t>Live Backup – Additional Sites</t>
  </si>
  <si>
    <t>Implementation Estimate</t>
  </si>
  <si>
    <t>Service</t>
  </si>
  <si>
    <t>Data Migration</t>
  </si>
  <si>
    <t>Training</t>
  </si>
  <si>
    <t>Hours</t>
  </si>
  <si>
    <t>Core Modules</t>
  </si>
  <si>
    <t>Additional Module Options</t>
  </si>
  <si>
    <t>Specific Customisations</t>
  </si>
  <si>
    <t>Total Core Modules</t>
  </si>
  <si>
    <t>Total Additional Modules</t>
  </si>
  <si>
    <t>Total Implementation Estimate</t>
  </si>
  <si>
    <t>TOTAL ESTIMATED INVESTMENT</t>
  </si>
  <si>
    <t>Additional Modules</t>
  </si>
  <si>
    <t>Implementation Services Estimate</t>
  </si>
  <si>
    <t>Monthly</t>
  </si>
  <si>
    <t>Initial</t>
  </si>
  <si>
    <t>Total Estimated Initial Investment</t>
  </si>
  <si>
    <t>Monthly On-going Fees</t>
  </si>
  <si>
    <t>ex gst</t>
  </si>
  <si>
    <t>Deposit</t>
  </si>
  <si>
    <t>Initial Deposit</t>
  </si>
  <si>
    <t>Total Hours</t>
  </si>
  <si>
    <t>This deposit will be credited towards the license fees or service fees which are due on or after go-live</t>
  </si>
  <si>
    <t>ALL PRICES QUOTED EXCLUDE GST</t>
  </si>
  <si>
    <t>General Config / Setup</t>
  </si>
  <si>
    <t>(A minimum of 3 [e]suite user licenses applies)</t>
  </si>
  <si>
    <t>Warehouse Bin Module</t>
  </si>
  <si>
    <t>Fashion Matrix Module</t>
  </si>
  <si>
    <t>Rate</t>
  </si>
  <si>
    <t>AGREEMENT OF PRICING, TERMS AND CONDITIONS</t>
  </si>
  <si>
    <t>www.esuite.com.au/terms</t>
  </si>
  <si>
    <t>Company Name of Licensee</t>
  </si>
  <si>
    <t>Licensor</t>
  </si>
  <si>
    <t>ABN of Licensee</t>
  </si>
  <si>
    <t>Signature of Licensee</t>
  </si>
  <si>
    <t>Name of Representative of Licensee</t>
  </si>
  <si>
    <t>Date of Agreement</t>
  </si>
  <si>
    <t>ABN of Licensor</t>
  </si>
  <si>
    <t>76 061 858 688</t>
  </si>
  <si>
    <t xml:space="preserve"> </t>
  </si>
  <si>
    <t>and the terms and conditions as documented on the website  here:</t>
  </si>
  <si>
    <t>Purchase</t>
  </si>
  <si>
    <t>Planning Module</t>
  </si>
  <si>
    <t>Manufacturing Module</t>
  </si>
  <si>
    <t>Company</t>
  </si>
  <si>
    <t>Scoping / Architecture / Documentation / General Implementation</t>
  </si>
  <si>
    <t>3PL Contract Warehouse Management Module</t>
  </si>
  <si>
    <t>[e]suite Site License (per entity OR stock location with users)</t>
  </si>
  <si>
    <t>esuite trading Pty Ltd</t>
  </si>
  <si>
    <t>Signed on Behalf of esuite trading Pty Ltd</t>
  </si>
  <si>
    <t>Name of Representative of esuite trading Pty Ltd</t>
  </si>
  <si>
    <t>Integrated e-Commerce Mobile Ap &amp; Website estimate - subject to scope</t>
  </si>
  <si>
    <t>Price</t>
  </si>
  <si>
    <t>Dedicated Server Hosting Option (from $200 per month)</t>
  </si>
  <si>
    <t>Integration Engine for 3rd Party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</si>
</sst>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i/>
      <sz val="14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rgb="FF0033CC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9" fillId="0" borderId="0" xfId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164" fontId="0" fillId="2" borderId="0" xfId="0" applyNumberFormat="1" applyFill="1"/>
    <xf numFmtId="0" fontId="5" fillId="2" borderId="0" xfId="0" applyFont="1" applyFill="1"/>
    <xf numFmtId="164" fontId="5" fillId="2" borderId="0" xfId="0" applyNumberFormat="1" applyFont="1" applyFill="1"/>
    <xf numFmtId="164" fontId="4" fillId="0" borderId="2" xfId="0" applyNumberFormat="1" applyFont="1" applyBorder="1"/>
    <xf numFmtId="0" fontId="11" fillId="0" borderId="0" xfId="2" applyFont="1"/>
    <xf numFmtId="0" fontId="10" fillId="0" borderId="0" xfId="2" applyFont="1"/>
    <xf numFmtId="0" fontId="4" fillId="0" borderId="2" xfId="0" applyFont="1" applyBorder="1"/>
    <xf numFmtId="0" fontId="12" fillId="0" borderId="0" xfId="2" applyFont="1"/>
    <xf numFmtId="0" fontId="5" fillId="0" borderId="0" xfId="0" applyFont="1" applyAlignment="1">
      <alignment horizontal="right"/>
    </xf>
    <xf numFmtId="0" fontId="13" fillId="0" borderId="0" xfId="2" applyFont="1"/>
    <xf numFmtId="0" fontId="14" fillId="0" borderId="0" xfId="0" applyFont="1"/>
    <xf numFmtId="0" fontId="15" fillId="0" borderId="0" xfId="0" applyFont="1"/>
    <xf numFmtId="0" fontId="0" fillId="2" borderId="0" xfId="0" applyFill="1" applyAlignment="1">
      <alignment horizontal="right"/>
    </xf>
    <xf numFmtId="9" fontId="1" fillId="2" borderId="0" xfId="0" applyNumberFormat="1" applyFont="1" applyFill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Alignment="1">
      <alignment horizontal="right"/>
    </xf>
    <xf numFmtId="164" fontId="0" fillId="0" borderId="0" xfId="0" applyNumberFormat="1"/>
    <xf numFmtId="0" fontId="16" fillId="0" borderId="0" xfId="3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" fillId="0" borderId="7" xfId="0" applyFont="1" applyBorder="1"/>
    <xf numFmtId="15" fontId="13" fillId="0" borderId="0" xfId="1" applyNumberFormat="1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hidden="1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</cellXfs>
  <cellStyles count="4">
    <cellStyle name="Hyperlink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563245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219075"/>
          <a:ext cx="179197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uite.com.au/term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1"/>
  <sheetViews>
    <sheetView tabSelected="1" topLeftCell="A25" workbookViewId="0">
      <selection activeCell="K38" sqref="K38"/>
    </sheetView>
  </sheetViews>
  <sheetFormatPr defaultRowHeight="14.4" x14ac:dyDescent="0.3"/>
  <cols>
    <col min="1" max="1" width="4.33203125" customWidth="1"/>
    <col min="2" max="2" width="9.6640625" customWidth="1"/>
    <col min="4" max="4" width="16.6640625" customWidth="1"/>
    <col min="5" max="5" width="7.44140625" customWidth="1"/>
    <col min="6" max="6" width="7.6640625" customWidth="1"/>
    <col min="7" max="7" width="9.5546875" bestFit="1" customWidth="1"/>
    <col min="8" max="8" width="9.88671875" customWidth="1"/>
    <col min="9" max="9" width="13.44140625" customWidth="1"/>
    <col min="10" max="10" width="13.88671875" customWidth="1"/>
    <col min="11" max="11" width="13.44140625" customWidth="1"/>
  </cols>
  <sheetData>
    <row r="2" spans="2:14" ht="21.3" x14ac:dyDescent="0.4">
      <c r="G2" s="35" t="s">
        <v>11</v>
      </c>
      <c r="H2" s="43" t="s">
        <v>60</v>
      </c>
    </row>
    <row r="3" spans="2:14" ht="15" x14ac:dyDescent="0.3">
      <c r="F3" s="5" t="s">
        <v>13</v>
      </c>
      <c r="G3" s="42">
        <v>46177</v>
      </c>
    </row>
    <row r="4" spans="2:14" ht="15" x14ac:dyDescent="0.3">
      <c r="G4" s="4" t="s">
        <v>12</v>
      </c>
    </row>
    <row r="6" spans="2:14" ht="18.149999999999999" x14ac:dyDescent="0.35">
      <c r="B6" s="1" t="s">
        <v>1</v>
      </c>
      <c r="D6" s="33" t="s">
        <v>57</v>
      </c>
    </row>
    <row r="8" spans="2:14" ht="18.149999999999999" x14ac:dyDescent="0.35">
      <c r="B8" s="27" t="s">
        <v>21</v>
      </c>
    </row>
    <row r="9" spans="2:14" ht="15" x14ac:dyDescent="0.3">
      <c r="B9" s="8" t="s">
        <v>4</v>
      </c>
      <c r="C9" s="2" t="s">
        <v>5</v>
      </c>
      <c r="H9" s="7" t="s">
        <v>6</v>
      </c>
      <c r="I9" s="7" t="s">
        <v>7</v>
      </c>
      <c r="J9" s="6" t="s">
        <v>10</v>
      </c>
      <c r="K9" s="6" t="s">
        <v>9</v>
      </c>
      <c r="M9" t="s">
        <v>68</v>
      </c>
      <c r="N9" t="s">
        <v>30</v>
      </c>
    </row>
    <row r="10" spans="2:14" ht="15" x14ac:dyDescent="0.3">
      <c r="B10" s="31">
        <v>1</v>
      </c>
      <c r="C10" t="s">
        <v>63</v>
      </c>
      <c r="H10">
        <f>IF($D$6="Purchase",M10,IF($D$6&lt;&gt;"Rental",M10/2,0))</f>
        <v>2350</v>
      </c>
      <c r="I10">
        <f>IF($D$6="Purchase",N10,IF($D$6&lt;&gt;"Rental",N10*2,N10*3))</f>
        <v>60</v>
      </c>
      <c r="J10" s="10">
        <f>H10*B10</f>
        <v>2350</v>
      </c>
      <c r="K10" s="10">
        <f>I10*B10</f>
        <v>60</v>
      </c>
      <c r="M10">
        <v>2350</v>
      </c>
      <c r="N10">
        <v>60</v>
      </c>
    </row>
    <row r="11" spans="2:14" ht="15" x14ac:dyDescent="0.3">
      <c r="B11" s="31">
        <v>3</v>
      </c>
      <c r="C11" t="s">
        <v>2</v>
      </c>
      <c r="H11">
        <f>IF($D$6="Purchase",M11,IF($D$6&lt;&gt;"Rental",M11/2,0))</f>
        <v>3650</v>
      </c>
      <c r="I11">
        <f>IF($D$6="Purchase",N11,IF($D$6&lt;&gt;"Rental",N11*2,N11*3))</f>
        <v>90</v>
      </c>
      <c r="J11" s="10">
        <f>H11*B11</f>
        <v>10950</v>
      </c>
      <c r="K11" s="10">
        <f>I11*B11</f>
        <v>270</v>
      </c>
      <c r="M11">
        <v>3650</v>
      </c>
      <c r="N11">
        <v>90</v>
      </c>
    </row>
    <row r="12" spans="2:14" ht="15" x14ac:dyDescent="0.3">
      <c r="B12" s="31">
        <v>0</v>
      </c>
      <c r="C12" t="s">
        <v>3</v>
      </c>
      <c r="H12">
        <f>IF($D$6="Purchase",M12,IF($D$6&lt;&gt;"Rental",M12/2,0))</f>
        <v>4150</v>
      </c>
      <c r="I12">
        <f>IF($D$6="Purchase",N12,IF($D$6&lt;&gt;"Rental",N12*2,N12*3))</f>
        <v>100</v>
      </c>
      <c r="J12" s="10">
        <f>H12*B12</f>
        <v>0</v>
      </c>
      <c r="K12" s="10">
        <f>I12*B12</f>
        <v>0</v>
      </c>
      <c r="M12">
        <v>4150</v>
      </c>
      <c r="N12">
        <v>100</v>
      </c>
    </row>
    <row r="13" spans="2:14" ht="15" x14ac:dyDescent="0.3">
      <c r="C13" s="28" t="s">
        <v>41</v>
      </c>
      <c r="J13" s="12"/>
      <c r="K13" s="12"/>
    </row>
    <row r="14" spans="2:14" ht="15.6" x14ac:dyDescent="0.3">
      <c r="I14" s="9" t="s">
        <v>24</v>
      </c>
      <c r="J14" s="13">
        <f>SUM(J10:J13)</f>
        <v>13300</v>
      </c>
      <c r="K14" s="14">
        <f>SUM(K10:K13)</f>
        <v>330</v>
      </c>
    </row>
    <row r="16" spans="2:14" ht="18.149999999999999" x14ac:dyDescent="0.35">
      <c r="B16" s="27" t="s">
        <v>22</v>
      </c>
    </row>
    <row r="17" spans="2:11" ht="15" x14ac:dyDescent="0.3">
      <c r="B17" s="8" t="s">
        <v>4</v>
      </c>
      <c r="C17" s="2" t="s">
        <v>5</v>
      </c>
      <c r="H17" s="7" t="s">
        <v>6</v>
      </c>
      <c r="I17" s="7" t="s">
        <v>7</v>
      </c>
      <c r="J17" s="6" t="s">
        <v>10</v>
      </c>
      <c r="K17" s="6" t="s">
        <v>9</v>
      </c>
    </row>
    <row r="18" spans="2:11" ht="15.6" x14ac:dyDescent="0.3">
      <c r="B18" s="32">
        <v>0</v>
      </c>
      <c r="C18" t="s">
        <v>42</v>
      </c>
      <c r="H18">
        <f>$H$11</f>
        <v>3650</v>
      </c>
      <c r="I18">
        <f>$I$11</f>
        <v>90</v>
      </c>
      <c r="J18" s="3">
        <f t="shared" ref="J18:J26" si="0">H18*B18</f>
        <v>0</v>
      </c>
      <c r="K18" s="3">
        <f t="shared" ref="K18:K26" si="1">I18*B18</f>
        <v>0</v>
      </c>
    </row>
    <row r="19" spans="2:11" ht="15.6" x14ac:dyDescent="0.3">
      <c r="B19" s="32">
        <v>0</v>
      </c>
      <c r="C19" t="s">
        <v>62</v>
      </c>
      <c r="H19">
        <f t="shared" ref="H19:H22" si="2">$H$11</f>
        <v>3650</v>
      </c>
      <c r="I19">
        <f t="shared" ref="I19:I23" si="3">$I$11</f>
        <v>90</v>
      </c>
      <c r="J19" s="3">
        <f t="shared" ref="J19" si="4">H19*B19</f>
        <v>0</v>
      </c>
      <c r="K19" s="3">
        <f t="shared" ref="K19" si="5">I19*B19</f>
        <v>0</v>
      </c>
    </row>
    <row r="20" spans="2:11" ht="15.6" x14ac:dyDescent="0.3">
      <c r="B20" s="32">
        <v>0</v>
      </c>
      <c r="C20" t="s">
        <v>43</v>
      </c>
      <c r="H20">
        <f t="shared" si="2"/>
        <v>3650</v>
      </c>
      <c r="I20">
        <f t="shared" si="3"/>
        <v>90</v>
      </c>
      <c r="J20" s="3">
        <f t="shared" si="0"/>
        <v>0</v>
      </c>
      <c r="K20" s="3">
        <f t="shared" si="1"/>
        <v>0</v>
      </c>
    </row>
    <row r="21" spans="2:11" ht="15.6" x14ac:dyDescent="0.3">
      <c r="B21" s="32">
        <v>0</v>
      </c>
      <c r="C21" t="s">
        <v>58</v>
      </c>
      <c r="H21">
        <f t="shared" si="2"/>
        <v>3650</v>
      </c>
      <c r="I21">
        <f t="shared" si="3"/>
        <v>90</v>
      </c>
      <c r="J21" s="3">
        <f t="shared" ref="J21:J22" si="6">H21*B21</f>
        <v>0</v>
      </c>
      <c r="K21" s="3">
        <f t="shared" ref="K21:K22" si="7">I21*B21</f>
        <v>0</v>
      </c>
    </row>
    <row r="22" spans="2:11" ht="15.6" x14ac:dyDescent="0.3">
      <c r="B22" s="32">
        <v>0</v>
      </c>
      <c r="C22" t="s">
        <v>59</v>
      </c>
      <c r="H22">
        <f t="shared" si="2"/>
        <v>3650</v>
      </c>
      <c r="I22">
        <f t="shared" si="3"/>
        <v>90</v>
      </c>
      <c r="J22" s="3">
        <f t="shared" si="6"/>
        <v>0</v>
      </c>
      <c r="K22" s="3">
        <f t="shared" si="7"/>
        <v>0</v>
      </c>
    </row>
    <row r="23" spans="2:11" ht="15.6" x14ac:dyDescent="0.3">
      <c r="B23" s="32">
        <v>0</v>
      </c>
      <c r="C23" t="s">
        <v>14</v>
      </c>
      <c r="I23">
        <f t="shared" si="3"/>
        <v>90</v>
      </c>
      <c r="J23" s="3">
        <f t="shared" si="0"/>
        <v>0</v>
      </c>
      <c r="K23" s="3">
        <f t="shared" si="1"/>
        <v>0</v>
      </c>
    </row>
    <row r="24" spans="2:11" ht="15.6" x14ac:dyDescent="0.3">
      <c r="B24" s="32">
        <v>0</v>
      </c>
      <c r="C24" t="s">
        <v>15</v>
      </c>
      <c r="I24">
        <v>40</v>
      </c>
      <c r="J24" s="3">
        <f t="shared" si="0"/>
        <v>0</v>
      </c>
      <c r="K24" s="3">
        <f t="shared" si="1"/>
        <v>0</v>
      </c>
    </row>
    <row r="25" spans="2:11" ht="15.6" x14ac:dyDescent="0.3">
      <c r="B25" s="32">
        <v>0</v>
      </c>
      <c r="C25" t="s">
        <v>70</v>
      </c>
      <c r="H25">
        <f>$H$11</f>
        <v>3650</v>
      </c>
      <c r="I25">
        <f>I18</f>
        <v>90</v>
      </c>
      <c r="J25" s="3">
        <f t="shared" si="0"/>
        <v>0</v>
      </c>
      <c r="K25" s="3">
        <f t="shared" si="1"/>
        <v>0</v>
      </c>
    </row>
    <row r="26" spans="2:11" ht="15.6" x14ac:dyDescent="0.3">
      <c r="B26" s="32">
        <v>0</v>
      </c>
      <c r="C26" t="s">
        <v>69</v>
      </c>
      <c r="I26">
        <v>200</v>
      </c>
      <c r="J26" s="3">
        <f t="shared" si="0"/>
        <v>0</v>
      </c>
      <c r="K26" s="3">
        <f t="shared" si="1"/>
        <v>0</v>
      </c>
    </row>
    <row r="27" spans="2:11" x14ac:dyDescent="0.3">
      <c r="C27" t="s">
        <v>0</v>
      </c>
      <c r="J27" s="12"/>
      <c r="K27" s="12"/>
    </row>
    <row r="28" spans="2:11" ht="15.6" x14ac:dyDescent="0.3">
      <c r="I28" s="9" t="s">
        <v>25</v>
      </c>
      <c r="J28" s="13">
        <f>SUM(J18:J26)</f>
        <v>0</v>
      </c>
      <c r="K28" s="14">
        <f>SUM(K18:K26)</f>
        <v>0</v>
      </c>
    </row>
    <row r="30" spans="2:11" ht="18" x14ac:dyDescent="0.35">
      <c r="B30" s="27" t="s">
        <v>16</v>
      </c>
    </row>
    <row r="31" spans="2:11" x14ac:dyDescent="0.3">
      <c r="B31" s="6" t="s">
        <v>20</v>
      </c>
      <c r="C31" s="2" t="s">
        <v>17</v>
      </c>
      <c r="I31" s="6" t="s">
        <v>44</v>
      </c>
      <c r="J31" s="6" t="s">
        <v>8</v>
      </c>
      <c r="K31" s="6" t="s">
        <v>30</v>
      </c>
    </row>
    <row r="32" spans="2:11" ht="15.6" x14ac:dyDescent="0.3">
      <c r="B32" s="32">
        <v>120</v>
      </c>
      <c r="C32" s="32" t="s">
        <v>61</v>
      </c>
      <c r="D32" s="32"/>
      <c r="E32" s="32"/>
      <c r="F32" s="32"/>
      <c r="G32" s="32"/>
      <c r="I32">
        <v>275</v>
      </c>
      <c r="J32" s="3">
        <f t="shared" ref="J32:J37" si="8">B32*I32</f>
        <v>33000</v>
      </c>
      <c r="K32" s="3"/>
    </row>
    <row r="33" spans="2:15" ht="15.6" x14ac:dyDescent="0.3">
      <c r="B33" s="32">
        <v>0</v>
      </c>
      <c r="C33" s="32" t="s">
        <v>40</v>
      </c>
      <c r="D33" s="32"/>
      <c r="E33" s="32"/>
      <c r="F33" s="32"/>
      <c r="G33" s="32"/>
      <c r="I33">
        <f>$I$32</f>
        <v>275</v>
      </c>
      <c r="J33" s="3">
        <f t="shared" si="8"/>
        <v>0</v>
      </c>
      <c r="K33" s="3"/>
    </row>
    <row r="34" spans="2:15" ht="15.6" x14ac:dyDescent="0.3">
      <c r="B34" s="32">
        <v>0</v>
      </c>
      <c r="C34" s="32" t="s">
        <v>18</v>
      </c>
      <c r="D34" s="32"/>
      <c r="E34" s="32"/>
      <c r="F34" s="32"/>
      <c r="G34" s="32"/>
      <c r="I34">
        <f t="shared" ref="I34:I36" si="9">$I$32</f>
        <v>275</v>
      </c>
      <c r="J34" s="3">
        <f t="shared" si="8"/>
        <v>0</v>
      </c>
      <c r="K34" s="3"/>
    </row>
    <row r="35" spans="2:15" ht="15.6" x14ac:dyDescent="0.3">
      <c r="B35" s="32">
        <v>0</v>
      </c>
      <c r="C35" s="32" t="s">
        <v>19</v>
      </c>
      <c r="D35" s="32"/>
      <c r="E35" s="32"/>
      <c r="F35" s="32"/>
      <c r="G35" s="32"/>
      <c r="I35">
        <f t="shared" si="9"/>
        <v>275</v>
      </c>
      <c r="J35" s="3">
        <f t="shared" si="8"/>
        <v>0</v>
      </c>
      <c r="K35" s="3"/>
    </row>
    <row r="36" spans="2:15" ht="15.6" x14ac:dyDescent="0.3">
      <c r="B36" s="32">
        <v>0</v>
      </c>
      <c r="C36" s="32" t="s">
        <v>23</v>
      </c>
      <c r="D36" s="32"/>
      <c r="E36" s="32"/>
      <c r="F36" s="32"/>
      <c r="G36" s="32"/>
      <c r="I36">
        <f t="shared" si="9"/>
        <v>275</v>
      </c>
      <c r="J36" s="3">
        <f t="shared" si="8"/>
        <v>0</v>
      </c>
      <c r="K36" s="3">
        <f>ROUND(J36*0.2/12,0)</f>
        <v>0</v>
      </c>
    </row>
    <row r="37" spans="2:15" ht="15.6" x14ac:dyDescent="0.3">
      <c r="B37" s="32">
        <v>0</v>
      </c>
      <c r="C37" s="32" t="s">
        <v>67</v>
      </c>
      <c r="D37" s="32"/>
      <c r="E37" s="32"/>
      <c r="F37" s="32"/>
      <c r="G37" s="32"/>
      <c r="I37">
        <v>19000</v>
      </c>
      <c r="J37" s="3">
        <f t="shared" si="8"/>
        <v>0</v>
      </c>
      <c r="K37" s="3">
        <f>ROUND(MAX(B37*500,J37*0.2/12),0)</f>
        <v>0</v>
      </c>
    </row>
    <row r="38" spans="2:15" x14ac:dyDescent="0.3">
      <c r="C38" s="26" t="str">
        <f>IF($D$6="Rental","NOTE: All service work must be pre-paid","(All hours quoted are estimates / actual amount may differ)")</f>
        <v>(All hours quoted are estimates / actual amount may differ)</v>
      </c>
    </row>
    <row r="39" spans="2:15" x14ac:dyDescent="0.3">
      <c r="C39" s="24"/>
    </row>
    <row r="40" spans="2:15" ht="15.6" x14ac:dyDescent="0.3">
      <c r="D40" s="9" t="s">
        <v>37</v>
      </c>
      <c r="E40" s="23">
        <f>SUM(B32:B39)</f>
        <v>120</v>
      </c>
      <c r="I40" s="9" t="s">
        <v>26</v>
      </c>
      <c r="J40" s="20">
        <f>SUM(J31:J37)</f>
        <v>33000</v>
      </c>
      <c r="K40" s="20">
        <f>SUM(K31:K37)</f>
        <v>0</v>
      </c>
    </row>
    <row r="42" spans="2:15" ht="18" x14ac:dyDescent="0.35">
      <c r="B42" s="18" t="s">
        <v>27</v>
      </c>
      <c r="C42" s="15"/>
      <c r="D42" s="15"/>
      <c r="E42" s="15"/>
      <c r="F42" s="15"/>
      <c r="G42" s="15"/>
      <c r="H42" s="15"/>
      <c r="I42" s="15"/>
      <c r="J42" s="16" t="s">
        <v>31</v>
      </c>
      <c r="K42" s="16" t="s">
        <v>30</v>
      </c>
    </row>
    <row r="43" spans="2:15" x14ac:dyDescent="0.3">
      <c r="B43" s="15"/>
      <c r="C43" s="15" t="s">
        <v>21</v>
      </c>
      <c r="D43" s="15"/>
      <c r="E43" s="15"/>
      <c r="F43" s="15"/>
      <c r="G43" s="15"/>
      <c r="H43" s="15"/>
      <c r="I43" s="15"/>
      <c r="J43" s="17">
        <f>+J14</f>
        <v>13300</v>
      </c>
      <c r="K43" s="17">
        <f>+K14</f>
        <v>330</v>
      </c>
      <c r="O43" s="36"/>
    </row>
    <row r="44" spans="2:15" x14ac:dyDescent="0.3">
      <c r="B44" s="15"/>
      <c r="C44" s="15" t="s">
        <v>28</v>
      </c>
      <c r="D44" s="15"/>
      <c r="E44" s="15"/>
      <c r="F44" s="15"/>
      <c r="G44" s="15"/>
      <c r="H44" s="15"/>
      <c r="I44" s="15"/>
      <c r="J44" s="17">
        <f>+J28</f>
        <v>0</v>
      </c>
      <c r="K44" s="17">
        <f>+K28</f>
        <v>0</v>
      </c>
    </row>
    <row r="45" spans="2:15" x14ac:dyDescent="0.3">
      <c r="B45" s="15"/>
      <c r="C45" s="15" t="s">
        <v>29</v>
      </c>
      <c r="D45" s="15"/>
      <c r="E45" s="15"/>
      <c r="F45" s="15"/>
      <c r="G45" s="15"/>
      <c r="H45" s="15"/>
      <c r="I45" s="15"/>
      <c r="J45" s="17">
        <f>+J40</f>
        <v>33000</v>
      </c>
      <c r="K45" s="17">
        <f>+K40</f>
        <v>0</v>
      </c>
    </row>
    <row r="46" spans="2:15" x14ac:dyDescent="0.3">
      <c r="B46" s="15"/>
      <c r="C46" s="15" t="str">
        <f>IF(OR(J46&lt;0,K46&lt;0),"Less Discount","")</f>
        <v/>
      </c>
      <c r="D46" s="15"/>
      <c r="E46" s="15"/>
      <c r="F46" s="15"/>
      <c r="G46" s="15"/>
      <c r="H46" s="29" t="str">
        <f>IF(J46&lt;0,"effective initial discount:","")</f>
        <v/>
      </c>
      <c r="I46" s="30" t="str">
        <f>IF(J46&lt;0,-J46/SUM(J43:J45),"")</f>
        <v/>
      </c>
      <c r="J46" s="34"/>
      <c r="K46" s="34"/>
    </row>
    <row r="47" spans="2:15" ht="18" x14ac:dyDescent="0.35">
      <c r="B47" s="15"/>
      <c r="C47" s="15"/>
      <c r="D47" s="15"/>
      <c r="E47" s="15"/>
      <c r="F47" s="18" t="s">
        <v>32</v>
      </c>
      <c r="G47" s="15"/>
      <c r="H47" s="18"/>
      <c r="I47" s="18"/>
      <c r="J47" s="19">
        <f>SUM(J43:J46)</f>
        <v>46300</v>
      </c>
      <c r="K47" s="15" t="s">
        <v>34</v>
      </c>
    </row>
    <row r="48" spans="2:15" ht="18" x14ac:dyDescent="0.35">
      <c r="B48" s="15"/>
      <c r="C48" s="15"/>
      <c r="D48" s="15"/>
      <c r="E48" s="15"/>
      <c r="F48" s="18" t="s">
        <v>33</v>
      </c>
      <c r="G48" s="15"/>
      <c r="H48" s="18"/>
      <c r="I48" s="18"/>
      <c r="J48" s="19">
        <f>+SUM(K43:K46)</f>
        <v>330</v>
      </c>
      <c r="K48" s="15" t="s">
        <v>34</v>
      </c>
    </row>
    <row r="50" spans="2:11" ht="18" x14ac:dyDescent="0.35">
      <c r="B50" s="1" t="s">
        <v>35</v>
      </c>
      <c r="C50" s="44">
        <f>MIN(E40,MAX(40,(FLOOR(E40/20,1)+1)*10))</f>
        <v>70</v>
      </c>
    </row>
    <row r="51" spans="2:11" x14ac:dyDescent="0.3">
      <c r="C51" s="21" t="str">
        <f>"A deposit being "&amp;IF($D$6="Purchase",IF(B11&lt;=10,"80%","50%")&amp;" of the License Price",IF($D$6&lt;&gt;"Rental","100% of the License Price",C50&amp;" hours of Implementation Fees"))&amp;" is payable upon accepting this quote"</f>
        <v>A deposit being 80% of the License Price is payable upon accepting this quote</v>
      </c>
    </row>
    <row r="52" spans="2:11" x14ac:dyDescent="0.3">
      <c r="C52" s="21" t="s">
        <v>38</v>
      </c>
    </row>
    <row r="53" spans="2:11" ht="18" x14ac:dyDescent="0.35">
      <c r="C53" s="21"/>
      <c r="I53" s="25" t="s">
        <v>36</v>
      </c>
      <c r="J53" s="11">
        <f>IF($D$6="Purchase",J14*IF(B11&lt;=10,0.8,0.5),IF($D$6&lt;&gt;"Rental",J14,C50*I32))</f>
        <v>10640</v>
      </c>
      <c r="K53" t="s">
        <v>34</v>
      </c>
    </row>
    <row r="55" spans="2:11" x14ac:dyDescent="0.3">
      <c r="B55" s="22" t="s">
        <v>39</v>
      </c>
    </row>
    <row r="58" spans="2:11" ht="18" x14ac:dyDescent="0.35">
      <c r="B58" s="27" t="s">
        <v>45</v>
      </c>
    </row>
    <row r="60" spans="2:11" x14ac:dyDescent="0.3">
      <c r="B60" t="str">
        <f>"As the representative of "&amp;H2&amp;" I hereby agree to the pricing above"</f>
        <v>As the representative of Company I hereby agree to the pricing above</v>
      </c>
    </row>
    <row r="61" spans="2:11" x14ac:dyDescent="0.3">
      <c r="B61" t="s">
        <v>56</v>
      </c>
      <c r="I61" s="37" t="s">
        <v>46</v>
      </c>
    </row>
    <row r="63" spans="2:11" x14ac:dyDescent="0.3">
      <c r="B63" s="45"/>
      <c r="C63" s="32"/>
      <c r="D63" s="32"/>
      <c r="E63" s="32"/>
      <c r="F63" s="32"/>
      <c r="H63" s="41"/>
      <c r="I63" s="48" t="s">
        <v>64</v>
      </c>
    </row>
    <row r="64" spans="2:11" ht="15" thickBot="1" x14ac:dyDescent="0.35">
      <c r="B64" s="46"/>
      <c r="C64" s="47"/>
      <c r="D64" s="47"/>
      <c r="E64" s="47"/>
      <c r="F64" s="47"/>
      <c r="H64" s="40"/>
      <c r="I64" s="38"/>
      <c r="J64" s="38"/>
      <c r="K64" s="38"/>
    </row>
    <row r="65" spans="2:11" x14ac:dyDescent="0.3">
      <c r="B65" t="s">
        <v>47</v>
      </c>
      <c r="H65" t="s">
        <v>48</v>
      </c>
    </row>
    <row r="67" spans="2:11" x14ac:dyDescent="0.3">
      <c r="B67" s="45"/>
      <c r="C67" s="32"/>
      <c r="D67" s="32"/>
      <c r="E67" s="32"/>
      <c r="F67" s="32"/>
      <c r="H67" s="41" t="s">
        <v>55</v>
      </c>
      <c r="I67" s="48" t="s">
        <v>54</v>
      </c>
    </row>
    <row r="68" spans="2:11" ht="15" thickBot="1" x14ac:dyDescent="0.35">
      <c r="B68" s="46"/>
      <c r="C68" s="47"/>
      <c r="D68" s="47"/>
      <c r="E68" s="47"/>
      <c r="F68" s="47"/>
      <c r="H68" s="40"/>
      <c r="I68" s="38"/>
      <c r="J68" s="38"/>
      <c r="K68" s="38"/>
    </row>
    <row r="69" spans="2:11" x14ac:dyDescent="0.3">
      <c r="B69" t="s">
        <v>49</v>
      </c>
      <c r="H69" t="s">
        <v>53</v>
      </c>
    </row>
    <row r="71" spans="2:11" x14ac:dyDescent="0.3">
      <c r="B71" s="39"/>
      <c r="H71" s="45"/>
      <c r="I71" s="32"/>
      <c r="J71" s="32"/>
      <c r="K71" s="32"/>
    </row>
    <row r="72" spans="2:11" ht="15" thickBot="1" x14ac:dyDescent="0.35">
      <c r="B72" s="40"/>
      <c r="C72" s="38"/>
      <c r="D72" s="38"/>
      <c r="E72" s="38"/>
      <c r="F72" s="38"/>
      <c r="H72" s="46"/>
      <c r="I72" s="47"/>
      <c r="J72" s="47"/>
      <c r="K72" s="47"/>
    </row>
    <row r="73" spans="2:11" x14ac:dyDescent="0.3">
      <c r="B73" t="s">
        <v>50</v>
      </c>
      <c r="H73" t="s">
        <v>65</v>
      </c>
    </row>
    <row r="75" spans="2:11" x14ac:dyDescent="0.3">
      <c r="B75" s="45"/>
      <c r="C75" s="32"/>
      <c r="D75" s="32"/>
      <c r="E75" s="32"/>
      <c r="F75" s="32"/>
      <c r="H75" s="45"/>
      <c r="I75" s="32"/>
      <c r="J75" s="32"/>
      <c r="K75" s="32"/>
    </row>
    <row r="76" spans="2:11" ht="15" thickBot="1" x14ac:dyDescent="0.35">
      <c r="B76" s="46"/>
      <c r="C76" s="47"/>
      <c r="D76" s="47"/>
      <c r="E76" s="47"/>
      <c r="F76" s="47"/>
      <c r="H76" s="46"/>
      <c r="I76" s="47"/>
      <c r="J76" s="47"/>
      <c r="K76" s="47"/>
    </row>
    <row r="77" spans="2:11" x14ac:dyDescent="0.3">
      <c r="B77" t="s">
        <v>51</v>
      </c>
      <c r="H77" t="s">
        <v>66</v>
      </c>
    </row>
    <row r="79" spans="2:11" x14ac:dyDescent="0.3">
      <c r="B79" s="45"/>
      <c r="C79" s="32"/>
      <c r="D79" s="32"/>
      <c r="E79" s="32"/>
      <c r="F79" s="32"/>
    </row>
    <row r="80" spans="2:11" ht="15" thickBot="1" x14ac:dyDescent="0.35">
      <c r="B80" s="46"/>
      <c r="C80" s="47"/>
      <c r="D80" s="47"/>
      <c r="E80" s="47"/>
      <c r="F80" s="47"/>
    </row>
    <row r="81" spans="2:2" x14ac:dyDescent="0.3">
      <c r="B81" t="s">
        <v>52</v>
      </c>
    </row>
  </sheetData>
  <sheetProtection selectLockedCells="1"/>
  <protectedRanges>
    <protectedRange sqref="B63:F64 B67:F68 B75:F76 B79:F80 H75:K76 H71:K72" name="Signatures" securityDescriptor="O:WDG:WDD:(A;;CC;;;WD)"/>
    <protectedRange sqref="H2 G3 B10:B12 D6 J46:K46 B32:G37 B18:B26" name="EditableCells" securityDescriptor="O:WDG:WDD:(A;;CC;;;WD)"/>
  </protectedRanges>
  <dataValidations count="1">
    <dataValidation type="list" allowBlank="1" showInputMessage="1" showErrorMessage="1" sqref="D6" xr:uid="{00000000-0002-0000-0000-000000000000}">
      <formula1>"Purchase,Half Purchase,Rental"</formula1>
    </dataValidation>
  </dataValidations>
  <hyperlinks>
    <hyperlink ref="I61" r:id="rId1" xr:uid="{00000000-0004-0000-0000-000000000000}"/>
  </hyperlinks>
  <pageMargins left="0.78740157480314965" right="0.78740157480314965" top="0.39370078740157483" bottom="0.39370078740157483" header="0" footer="0"/>
  <pageSetup paperSize="9" scale="65" orientation="portrait" horizontalDpi="0" verticalDpi="0" r:id="rId2"/>
  <rowBreaks count="1" manualBreakCount="1">
    <brk id="56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Lane</dc:creator>
  <cp:lastModifiedBy>Justin Lane</cp:lastModifiedBy>
  <cp:lastPrinted>2016-02-21T20:03:29Z</cp:lastPrinted>
  <dcterms:created xsi:type="dcterms:W3CDTF">2014-12-17T08:36:55Z</dcterms:created>
  <dcterms:modified xsi:type="dcterms:W3CDTF">2026-06-04T03:47:51Z</dcterms:modified>
</cp:coreProperties>
</file>