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sean\Box\CapitaCore-Calculators\Calculators\"/>
    </mc:Choice>
  </mc:AlternateContent>
  <xr:revisionPtr revIDLastSave="0" documentId="8_{27AEA966-0FE4-492B-B48D-2E42B9FD9E8D}" xr6:coauthVersionLast="47" xr6:coauthVersionMax="47" xr10:uidLastSave="{00000000-0000-0000-0000-000000000000}"/>
  <workbookProtection workbookAlgorithmName="SHA-512" workbookHashValue="2LV+8OjBarcdXLYjB4FT7uBSWZnmBb2rTXpyp8xUjZF20POP4GUVSgKPcnNLJGHsOMwMlXRwGpqL6P7nKUdRLA==" workbookSaltValue="OBoYvs+IQuAFJLqMLbH1Vw==" workbookSpinCount="100000" lockStructure="1"/>
  <bookViews>
    <workbookView xWindow="67080" yWindow="-5475" windowWidth="38640" windowHeight="21120" xr2:uid="{C7C903AF-B772-486B-9A0A-2178967F3102}"/>
  </bookViews>
  <sheets>
    <sheet name="From &amp; Results" sheetId="2" r:id="rId1"/>
    <sheet name="Tables" sheetId="1" state="hidden" r:id="rId2"/>
    <sheet name="Formulas" sheetId="3" state="hidden" r:id="rId3"/>
    <sheet name="Formula selector" sheetId="4" state="hidden" r:id="rId4"/>
  </sheets>
  <definedNames>
    <definedName name="Age">Tables!$D$2:$D$47</definedName>
    <definedName name="Family">Tables!$E$2:$E$6</definedName>
    <definedName name="FutureNestEgg">Formulas!$C$34</definedName>
    <definedName name="InvestorType">Tables!$H$2:$H$6</definedName>
    <definedName name="Lifestyel">Tables!$G$2:$G$4</definedName>
    <definedName name="Lifestyle">Tables!$G$2:$G$4</definedName>
    <definedName name="NPVofFutureNestEgg">Formulas!$C$35</definedName>
    <definedName name="Period">Tables!$I$2:$I$5</definedName>
    <definedName name="StateTaxRate">'From &amp; Results'!$C$13</definedName>
    <definedName name="When2Retire">Tables!$F$2:$F$5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0" i="3" l="1"/>
  <c r="C9" i="3"/>
  <c r="J4" i="2" l="1"/>
  <c r="F5" i="4"/>
  <c r="F4" i="4"/>
  <c r="F3" i="4"/>
  <c r="F6" i="4"/>
  <c r="N2" i="3" s="1"/>
  <c r="N11" i="3" s="1" a="1"/>
  <c r="N11" i="3" s="1"/>
  <c r="D6" i="4"/>
  <c r="S2" i="4" l="1"/>
  <c r="S3" i="4"/>
  <c r="S4" i="4"/>
  <c r="S5" i="4"/>
  <c r="S1" i="4"/>
  <c r="C3" i="3"/>
  <c r="P3" i="4"/>
  <c r="P4" i="4"/>
  <c r="P5" i="4"/>
  <c r="P6" i="4"/>
  <c r="P2" i="4"/>
  <c r="M3" i="4"/>
  <c r="M4" i="4"/>
  <c r="M2" i="4"/>
  <c r="E10" i="3" l="1"/>
  <c r="C13" i="3"/>
  <c r="E3" i="4"/>
  <c r="E4" i="4"/>
  <c r="E5" i="4"/>
  <c r="E6" i="4"/>
  <c r="E2" i="4"/>
  <c r="B3" i="4"/>
  <c r="B4" i="4"/>
  <c r="B5" i="4"/>
  <c r="B2" i="4"/>
  <c r="B1" i="4"/>
  <c r="C2" i="1"/>
  <c r="C5" i="3"/>
  <c r="B8" i="2"/>
  <c r="B5" i="2"/>
  <c r="B4" i="2"/>
  <c r="M4" i="3" l="1"/>
  <c r="D10" i="3"/>
  <c r="M6" i="3"/>
  <c r="M7" i="3"/>
  <c r="M9" i="3"/>
  <c r="M5" i="3"/>
  <c r="M3" i="3"/>
  <c r="M8" i="3"/>
  <c r="N4" i="3" l="1"/>
  <c r="N5" i="3"/>
  <c r="N9" i="3"/>
  <c r="N7" i="3"/>
  <c r="N3" i="3"/>
  <c r="N8" i="3"/>
  <c r="N6" i="3"/>
  <c r="N10" i="3" l="1"/>
  <c r="N12" i="3" l="1"/>
  <c r="C10" i="3" l="1"/>
  <c r="U8" i="2"/>
  <c r="V8" i="2" s="1"/>
  <c r="F8" i="2" s="1"/>
  <c r="D11" i="3" l="1"/>
  <c r="D12" i="3" s="1"/>
  <c r="C11" i="3"/>
  <c r="C12" i="3" s="1"/>
  <c r="C20" i="3"/>
  <c r="U11" i="2" s="1"/>
  <c r="V11" i="2" s="1"/>
  <c r="G22" i="2" s="1"/>
  <c r="E15" i="3"/>
  <c r="C19" i="3"/>
  <c r="U10" i="2" s="1"/>
  <c r="V10" i="2" s="1"/>
  <c r="V15" i="2" l="1"/>
  <c r="C34" i="3"/>
  <c r="E16" i="3"/>
  <c r="B41" i="3" s="1"/>
  <c r="C15" i="3"/>
  <c r="C16" i="3" s="1"/>
  <c r="L16" i="2" s="1"/>
  <c r="U15" i="2"/>
  <c r="C35" i="3" s="1"/>
  <c r="E22" i="2"/>
  <c r="E27" i="2" l="1"/>
  <c r="B32" i="3"/>
  <c r="E26" i="2" s="1"/>
  <c r="B39" i="3"/>
  <c r="B31" i="3"/>
  <c r="C23" i="3"/>
  <c r="U12" i="2" s="1"/>
  <c r="C17" i="3"/>
  <c r="L15" i="2" s="1"/>
  <c r="U9" i="2"/>
  <c r="V9" i="2" s="1"/>
  <c r="V12" i="2" s="1"/>
  <c r="C26" i="3" l="1"/>
  <c r="C24" i="3"/>
  <c r="C25" i="3"/>
  <c r="B38" i="3"/>
  <c r="E25" i="2" s="1"/>
  <c r="L13" i="2"/>
  <c r="I22" i="2"/>
  <c r="E13"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<sst xmlns="http://schemas.openxmlformats.org/spreadsheetml/2006/main" count="114" uniqueCount="97">
  <si>
    <t>Income</t>
  </si>
  <si>
    <t>Lifestyle change at retirement (spend less or more)</t>
  </si>
  <si>
    <t>Retire normal age or early?</t>
  </si>
  <si>
    <t>Age</t>
  </si>
  <si>
    <t>Family Type</t>
  </si>
  <si>
    <t>$#######</t>
  </si>
  <si>
    <t>##</t>
  </si>
  <si>
    <t>Single, Partners (plan separately), Married no kids, Married 3 kids or less, Married 3 kids or more</t>
  </si>
  <si>
    <t>Same lifestyle, lower lifestyle, higher lifestyle</t>
  </si>
  <si>
    <t>Single</t>
  </si>
  <si>
    <t>Early</t>
  </si>
  <si>
    <t>Normal</t>
  </si>
  <si>
    <t>Late</t>
  </si>
  <si>
    <t>Lifestyle in retirement</t>
  </si>
  <si>
    <t>Spend more later (spend less now)</t>
  </si>
  <si>
    <t>Spend less later (spend more now)</t>
  </si>
  <si>
    <t>Same lifestyle (even spending)</t>
  </si>
  <si>
    <t>Rate of Return on investments</t>
  </si>
  <si>
    <t>Inflation Rate on spending</t>
  </si>
  <si>
    <t>After Inflation return</t>
  </si>
  <si>
    <t>ROR Assumptions</t>
  </si>
  <si>
    <t>Tax Rates</t>
  </si>
  <si>
    <t>Tax rate</t>
  </si>
  <si>
    <t>Married, filing jointly</t>
  </si>
  <si>
    <t>Married, filing separately</t>
  </si>
  <si>
    <t>Head of household</t>
  </si>
  <si>
    <t>Single Parent</t>
  </si>
  <si>
    <t>Tax Table</t>
  </si>
  <si>
    <t>Couple (not married), but plan separately</t>
  </si>
  <si>
    <t>Couple (married), but plan separately</t>
  </si>
  <si>
    <t>Spend now allocation</t>
  </si>
  <si>
    <t>Spend later allocation</t>
  </si>
  <si>
    <t>Retirement Savings</t>
  </si>
  <si>
    <t>When2Retire affect</t>
  </si>
  <si>
    <t>Years Until Retirement</t>
  </si>
  <si>
    <t>Deduction &amp; credits</t>
  </si>
  <si>
    <t>Marg Bracket</t>
  </si>
  <si>
    <t>Nest Egg needed</t>
  </si>
  <si>
    <t>Current Savings</t>
  </si>
  <si>
    <t>SS per month</t>
  </si>
  <si>
    <t>Fake Paycheck</t>
  </si>
  <si>
    <t>Weekly</t>
  </si>
  <si>
    <t>Every other week</t>
  </si>
  <si>
    <t>Monthly</t>
  </si>
  <si>
    <t>After tax income needed from portfolio</t>
  </si>
  <si>
    <t>Annual Savings needed for retirement</t>
  </si>
  <si>
    <t>Annual Savings for the unexpected</t>
  </si>
  <si>
    <t>Nest</t>
  </si>
  <si>
    <t>Lifestyle</t>
  </si>
  <si>
    <t>Family Dynamic Factor</t>
  </si>
  <si>
    <t>Lifestyle Factor</t>
  </si>
  <si>
    <t>FV of Nest Egg</t>
  </si>
  <si>
    <t>PV</t>
  </si>
  <si>
    <t>FV</t>
  </si>
  <si>
    <t>FED</t>
  </si>
  <si>
    <t>State</t>
  </si>
  <si>
    <t>Total TAX</t>
  </si>
  <si>
    <t>% of net pay to save</t>
  </si>
  <si>
    <t>% of gross pay to save</t>
  </si>
  <si>
    <t>Save up for other Goals</t>
  </si>
  <si>
    <t>Investor Type</t>
  </si>
  <si>
    <t>Aggressive</t>
  </si>
  <si>
    <t>Growth</t>
  </si>
  <si>
    <t>Balanced</t>
  </si>
  <si>
    <t>Conservative</t>
  </si>
  <si>
    <t>Scared</t>
  </si>
  <si>
    <t>InvestorType</t>
  </si>
  <si>
    <t>ROR</t>
  </si>
  <si>
    <t xml:space="preserve">Retirement </t>
  </si>
  <si>
    <t>Save for other goals</t>
  </si>
  <si>
    <t>Annually</t>
  </si>
  <si>
    <t>What Period to see?</t>
  </si>
  <si>
    <t>Period</t>
  </si>
  <si>
    <t>Every 2 Weeks</t>
  </si>
  <si>
    <t>After Tax Income</t>
  </si>
  <si>
    <t>Count on Social Security</t>
  </si>
  <si>
    <t>When to Retire</t>
  </si>
  <si>
    <t>Prep for the unexpected</t>
  </si>
  <si>
    <t>Early, Normal, Late, Phase out (mulit-year retirement transtion)</t>
  </si>
  <si>
    <t>Phase out (mulit-year retirement transtion)</t>
  </si>
  <si>
    <t>The Fake Paycheck is designed to tell you how much you should pay yourself for spending purposes.  (light blue box to the right)  This amount is how much you should be transferring to your spending account.  The rest should be dedicated to other purposes like retirement, emergencies, and other goals.  Pay all your income to the "Funnel Account" and then make an auto-transfer out of the Funnel Account to your Fake Paycheck account.  Ensure that your retirement savings are automatic through payroll deductions or an auto-transfer from the Funnel Account.  The two yellow boxes could be separate accounts or that money could just remain in the Funnel Account for when it is needed.</t>
  </si>
  <si>
    <t>Y</t>
  </si>
  <si>
    <t>Married</t>
  </si>
  <si>
    <t># of Dependent Children</t>
  </si>
  <si>
    <t>Dependent Children Adjuster</t>
  </si>
  <si>
    <t>Effective State Tax Rate</t>
  </si>
  <si>
    <t>Future Nest Egg</t>
  </si>
  <si>
    <t>Present Value of Future Nest Egg</t>
  </si>
  <si>
    <t xml:space="preserve"> </t>
  </si>
  <si>
    <t>Adjusted for Requested Period</t>
  </si>
  <si>
    <t>Annual</t>
  </si>
  <si>
    <t>Bi-weekly</t>
  </si>
  <si>
    <t>FIGURES ARE BEING SHOWN</t>
  </si>
  <si>
    <t>FILL OUT THIS FORM</t>
  </si>
  <si>
    <t>Not used</t>
  </si>
  <si>
    <t>When to Retire (Age)</t>
  </si>
  <si>
    <t>"This analysis is a tool intended to review your current financial situation and suggest potential planning ideas and concepts that may be of benefit.  The purpose of the tool is to illustrate various considerations when making a financial decision. This report is based upon information and assumptions provided by you. This report provides broad and general guidelines on the advantages of certain financial planning concepts and does not constitute a recommendation of any particular technique. The consolidated report is provided for informational purposes as a courtesy to you. We recommend that you review your plan annually, unless changes in your personal or financial circumstances require more frequent review. Past performance is no guarantee of future performance and it is important to realize that actual results may differ from the projections contained in this report, perhaps to a significant degree. The presentation of investment returns set forth in this report does not reflect the deduction of any commissions and/or fees. Projected valuations and/or rates of return may not take into account surrender charges on products you might own. The information contained in this report is not written or intended as financial, tax or legal advice. You are encouraged to seek financial, tax and legal advice from your professional advisors."
Capita Financial Network is an SEC-registered investment adviser. Registration with the SEC does not imply a certain level of skill or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</si>
</sst>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_(&quot;$&quot;* #,##0_);_(&quot;$&quot;* \(#,##0\);_(&quot;$&quot;* &quot;-&quot;??_);_(@_)"/>
    <numFmt numFmtId="165" formatCode="0.0%"/>
    <numFmt numFmtId="166" formatCode="&quot;$&quot;#,##0.0_);[Red]\(&quot;$&quot;#,##0.0\)"/>
  </numFmts>
  <fonts count="12">
    <font>
      <sz val="11"/>
      <color theme="1"/>
      <name val="Calibri"/>
      <family val="2"/>
      <scheme val="minor"/>
    </font>
    <font>
      <sz val="11"/>
      <color theme="1"/>
      <name val="Calibri"/>
      <family val="2"/>
      <scheme val="minor"/>
    </font>
    <font>
      <b/>
      <sz val="5"/>
      <color rgb="FF005FB9"/>
      <name val="Arial"/>
      <family val="2"/>
    </font>
    <font>
      <b/>
      <sz val="5"/>
      <color rgb="FF000000"/>
      <name val="Arial"/>
      <family val="2"/>
    </font>
    <font>
      <sz val="5"/>
      <color rgb="FF000000"/>
      <name val="Arial"/>
      <family val="2"/>
    </font>
    <font>
      <sz val="18"/>
      <color theme="1"/>
      <name val="Calibri"/>
      <family val="2"/>
      <scheme val="minor"/>
    </font>
    <font>
      <sz val="18"/>
      <color theme="0"/>
      <name val="Calibri"/>
      <family val="2"/>
      <scheme val="minor"/>
    </font>
    <font>
      <sz val="9"/>
      <color theme="1"/>
      <name val="Calibri"/>
      <family val="2"/>
      <scheme val="minor"/>
    </font>
    <font>
      <sz val="11"/>
      <color theme="0"/>
      <name val="Calibri"/>
      <family val="2"/>
      <scheme val="minor"/>
    </font>
    <font>
      <sz val="16"/>
      <color theme="1"/>
      <name val="Gotham"/>
    </font>
    <font>
      <sz val="16"/>
      <color rgb="FF0273EA"/>
      <name val="Gotham"/>
    </font>
    <font>
      <sz val="24"/>
      <color theme="1"/>
      <name val="Gotham"/>
    </font>
  </fonts>
  <fills count="12">
    <fill>
      <patternFill patternType="none"/>
    </fill>
    <fill>
      <patternFill patternType="gray125"/>
    </fill>
    <fill>
      <patternFill patternType="solid">
        <fgColor rgb="FFFFFFFF"/>
        <bgColor indexed="64"/>
      </patternFill>
    </fill>
    <fill>
      <patternFill patternType="solid">
        <fgColor rgb="FFF5F6F7"/>
        <bgColor indexed="64"/>
      </patternFill>
    </fill>
    <fill>
      <patternFill patternType="solid">
        <fgColor theme="0"/>
        <bgColor indexed="64"/>
      </patternFill>
    </fill>
    <fill>
      <patternFill patternType="solid">
        <fgColor rgb="FFFF9400"/>
        <bgColor indexed="64"/>
      </patternFill>
    </fill>
    <fill>
      <patternFill patternType="solid">
        <fgColor rgb="FFF3F5F5"/>
        <bgColor indexed="64"/>
      </patternFill>
    </fill>
    <fill>
      <patternFill patternType="solid">
        <fgColor rgb="FFF0D25B"/>
        <bgColor indexed="64"/>
      </patternFill>
    </fill>
    <fill>
      <patternFill patternType="solid">
        <fgColor rgb="FF0273EA"/>
        <bgColor indexed="64"/>
      </patternFill>
    </fill>
    <fill>
      <patternFill patternType="solid">
        <fgColor rgb="FF0238A7"/>
        <bgColor indexed="64"/>
      </patternFill>
    </fill>
    <fill>
      <patternFill patternType="solid">
        <fgColor theme="2" tint="-0.499984740745262"/>
        <bgColor indexed="64"/>
      </patternFill>
    </fill>
    <fill>
      <patternFill patternType="solid">
        <fgColor rgb="FFC00000"/>
        <bgColor indexed="64"/>
      </patternFill>
    </fill>
  </fills>
  <borders count="10">
    <border>
      <left/>
      <right/>
      <top/>
      <bottom/>
      <diagonal/>
    </border>
    <border>
      <left/>
      <right/>
      <top style="thick">
        <color rgb="FF005FB9"/>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44" fontId="0" fillId="0" borderId="0" xfId="1" applyFont="1"/>
    <xf numFmtId="164" fontId="0" fillId="0" borderId="0" xfId="1" applyNumberFormat="1" applyFont="1"/>
    <xf numFmtId="9" fontId="0" fillId="0" borderId="0" xfId="0" applyNumberFormat="1"/>
    <xf numFmtId="10" fontId="0" fillId="0" borderId="0" xfId="0" applyNumberFormat="1"/>
    <xf numFmtId="165" fontId="0" fillId="0" borderId="0" xfId="0" applyNumberFormat="1"/>
    <xf numFmtId="9" fontId="3" fillId="2" borderId="0" xfId="0" applyNumberFormat="1" applyFont="1" applyFill="1" applyAlignment="1">
      <alignment vertical="top" wrapText="1"/>
    </xf>
    <xf numFmtId="9" fontId="3" fillId="3" borderId="0" xfId="0" applyNumberFormat="1" applyFont="1" applyFill="1" applyAlignment="1">
      <alignment vertical="top" wrapText="1"/>
    </xf>
    <xf numFmtId="0" fontId="2" fillId="3" borderId="1" xfId="0" applyFont="1" applyFill="1" applyBorder="1" applyAlignment="1">
      <alignment horizontal="left" vertical="center" wrapText="1"/>
    </xf>
    <xf numFmtId="6" fontId="4" fillId="2" borderId="0" xfId="0" applyNumberFormat="1" applyFont="1" applyFill="1" applyAlignment="1">
      <alignment vertical="top" wrapText="1"/>
    </xf>
    <xf numFmtId="6" fontId="4" fillId="3" borderId="0" xfId="0" applyNumberFormat="1" applyFont="1" applyFill="1" applyAlignment="1">
      <alignment vertical="top" wrapText="1"/>
    </xf>
    <xf numFmtId="6" fontId="0" fillId="0" borderId="0" xfId="0" applyNumberFormat="1"/>
    <xf numFmtId="44" fontId="0" fillId="0" borderId="0" xfId="0" applyNumberFormat="1"/>
    <xf numFmtId="8" fontId="0" fillId="0" borderId="0" xfId="0" applyNumberFormat="1"/>
    <xf numFmtId="9" fontId="0" fillId="0" borderId="0" xfId="2" applyFont="1"/>
    <xf numFmtId="165" fontId="0" fillId="0" borderId="0" xfId="2" applyNumberFormat="1" applyFont="1"/>
    <xf numFmtId="10" fontId="0" fillId="0" borderId="0" xfId="2" applyNumberFormat="1" applyFont="1"/>
    <xf numFmtId="166" fontId="0" fillId="0" borderId="0" xfId="0" applyNumberFormat="1"/>
    <xf numFmtId="0" fontId="0" fillId="4" borderId="0" xfId="0" applyFill="1"/>
    <xf numFmtId="0" fontId="0" fillId="4" borderId="2" xfId="0" applyFill="1" applyBorder="1"/>
    <xf numFmtId="0" fontId="0" fillId="4" borderId="0" xfId="0" applyFill="1" applyAlignment="1">
      <alignment horizontal="center" vertical="center"/>
    </xf>
    <xf numFmtId="0" fontId="0" fillId="4" borderId="0" xfId="0" applyFill="1" applyAlignment="1">
      <alignment horizontal="left" vertical="center"/>
    </xf>
    <xf numFmtId="44" fontId="0" fillId="4" borderId="0" xfId="1" applyFont="1" applyFill="1" applyAlignment="1">
      <alignment horizontal="center" vertical="center"/>
    </xf>
    <xf numFmtId="0" fontId="0" fillId="4" borderId="0" xfId="0" applyFill="1" applyAlignment="1">
      <alignment horizontal="right"/>
    </xf>
    <xf numFmtId="44" fontId="0" fillId="4" borderId="0" xfId="1" applyFont="1" applyFill="1"/>
    <xf numFmtId="164" fontId="0" fillId="4" borderId="0" xfId="1" applyNumberFormat="1" applyFont="1" applyFill="1"/>
    <xf numFmtId="0" fontId="0" fillId="4" borderId="0" xfId="0" applyFill="1" applyAlignment="1">
      <alignment horizontal="left"/>
    </xf>
    <xf numFmtId="0" fontId="0" fillId="4" borderId="0" xfId="0" applyFill="1" applyAlignment="1">
      <alignment horizontal="center"/>
    </xf>
    <xf numFmtId="44" fontId="0" fillId="4" borderId="0" xfId="0" applyNumberFormat="1" applyFill="1"/>
    <xf numFmtId="164" fontId="0" fillId="4" borderId="0" xfId="0" applyNumberFormat="1" applyFill="1"/>
    <xf numFmtId="8" fontId="0" fillId="4" borderId="0" xfId="0" applyNumberFormat="1" applyFill="1"/>
    <xf numFmtId="164" fontId="0" fillId="4" borderId="2" xfId="1" applyNumberFormat="1" applyFont="1"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6" fontId="0" fillId="4" borderId="2" xfId="0" applyNumberFormat="1" applyFill="1" applyBorder="1" applyAlignment="1" applyProtection="1">
      <alignment horizontal="center" vertical="center"/>
      <protection locked="0"/>
    </xf>
    <xf numFmtId="0" fontId="7" fillId="4" borderId="0" xfId="0" applyFont="1" applyFill="1" applyAlignment="1">
      <alignment horizontal="center" wrapText="1"/>
    </xf>
    <xf numFmtId="0" fontId="0" fillId="4" borderId="2" xfId="0" applyFill="1" applyBorder="1" applyAlignment="1" applyProtection="1">
      <alignment horizontal="center" vertical="center" wrapText="1"/>
      <protection locked="0"/>
    </xf>
    <xf numFmtId="0" fontId="0" fillId="4" borderId="2" xfId="0" applyFill="1" applyBorder="1" applyAlignment="1">
      <alignment vertical="center"/>
    </xf>
    <xf numFmtId="0" fontId="0" fillId="0" borderId="0" xfId="0" quotePrefix="1"/>
    <xf numFmtId="0" fontId="9" fillId="4" borderId="0" xfId="0" applyFont="1" applyFill="1"/>
    <xf numFmtId="0" fontId="0" fillId="10" borderId="0" xfId="0" applyFill="1"/>
    <xf numFmtId="0" fontId="8" fillId="11" borderId="0" xfId="0" applyFont="1" applyFill="1"/>
    <xf numFmtId="9" fontId="0" fillId="0" borderId="2" xfId="2" applyFont="1" applyBorder="1" applyAlignment="1" applyProtection="1">
      <alignment horizontal="center"/>
      <protection locked="0"/>
    </xf>
    <xf numFmtId="0" fontId="9" fillId="4" borderId="7" xfId="0" applyFont="1" applyFill="1" applyBorder="1" applyAlignment="1">
      <alignment horizontal="right" vertical="center"/>
    </xf>
    <xf numFmtId="0" fontId="9" fillId="4" borderId="0" xfId="0" applyFont="1" applyFill="1" applyAlignment="1">
      <alignment horizontal="right" vertical="center"/>
    </xf>
    <xf numFmtId="0" fontId="10" fillId="4" borderId="0" xfId="0" applyFont="1" applyFill="1" applyAlignment="1">
      <alignment horizontal="left" vertical="center"/>
    </xf>
    <xf numFmtId="0" fontId="11" fillId="4" borderId="9" xfId="0" applyFont="1" applyFill="1" applyBorder="1" applyAlignment="1">
      <alignment horizontal="center"/>
    </xf>
    <xf numFmtId="0" fontId="7" fillId="4" borderId="0" xfId="0" applyFont="1" applyFill="1" applyAlignment="1">
      <alignment horizontal="center"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4" borderId="7" xfId="0" applyFill="1" applyBorder="1" applyAlignment="1">
      <alignment vertical="top" wrapText="1"/>
    </xf>
    <xf numFmtId="0" fontId="0" fillId="4" borderId="8" xfId="0" applyFill="1" applyBorder="1" applyAlignment="1">
      <alignment vertical="top" wrapText="1"/>
    </xf>
    <xf numFmtId="0" fontId="0" fillId="4" borderId="5" xfId="0" applyFill="1" applyBorder="1" applyAlignment="1">
      <alignment vertical="top" wrapText="1"/>
    </xf>
    <xf numFmtId="0" fontId="0" fillId="4" borderId="6" xfId="0" applyFill="1" applyBorder="1" applyAlignment="1">
      <alignment vertical="top" wrapText="1"/>
    </xf>
    <xf numFmtId="164" fontId="5" fillId="5" borderId="3" xfId="0" applyNumberFormat="1" applyFont="1" applyFill="1" applyBorder="1" applyAlignment="1">
      <alignment horizontal="center" vertical="center"/>
    </xf>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164" fontId="5" fillId="6" borderId="3" xfId="0" applyNumberFormat="1" applyFont="1" applyFill="1" applyBorder="1" applyAlignment="1">
      <alignment horizontal="center" vertical="center"/>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164" fontId="6" fillId="8" borderId="2" xfId="0" applyNumberFormat="1" applyFont="1" applyFill="1" applyBorder="1" applyAlignment="1">
      <alignment horizontal="center" vertical="center"/>
    </xf>
    <xf numFmtId="0" fontId="6" fillId="8" borderId="2" xfId="0" applyFont="1" applyFill="1" applyBorder="1" applyAlignment="1">
      <alignment horizontal="center" vertical="center"/>
    </xf>
    <xf numFmtId="164" fontId="5" fillId="7" borderId="2" xfId="0" applyNumberFormat="1" applyFont="1" applyFill="1" applyBorder="1" applyAlignment="1">
      <alignment horizontal="center" vertical="center"/>
    </xf>
    <xf numFmtId="0" fontId="5" fillId="7" borderId="2" xfId="0" applyFont="1" applyFill="1" applyBorder="1" applyAlignment="1">
      <alignment horizontal="center" vertical="center"/>
    </xf>
    <xf numFmtId="164" fontId="6" fillId="9" borderId="3" xfId="0" applyNumberFormat="1" applyFont="1" applyFill="1" applyBorder="1" applyAlignment="1">
      <alignment horizontal="center" vertical="center"/>
    </xf>
    <xf numFmtId="0" fontId="6" fillId="9" borderId="4" xfId="0" applyFont="1" applyFill="1" applyBorder="1" applyAlignment="1">
      <alignment horizontal="center" vertical="center"/>
    </xf>
    <xf numFmtId="0" fontId="6" fillId="9" borderId="5" xfId="0" applyFont="1" applyFill="1" applyBorder="1" applyAlignment="1">
      <alignment horizontal="center" vertical="center"/>
    </xf>
    <xf numFmtId="0" fontId="6" fillId="9" borderId="6" xfId="0" applyFont="1" applyFill="1" applyBorder="1" applyAlignment="1">
      <alignment horizontal="center" vertical="center"/>
    </xf>
    <xf numFmtId="0" fontId="0" fillId="0" borderId="0" xfId="0"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0273EA"/>
      <color rgb="FF0238A7"/>
      <color rgb="FFF0D25B"/>
      <color rgb="FFF3F5F5"/>
      <color rgb="FFFF9400"/>
      <color rgb="FFCCFFFF"/>
      <color rgb="FF3CC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266700</xdr:colOff>
      <xdr:row>5</xdr:row>
      <xdr:rowOff>51934</xdr:rowOff>
    </xdr:from>
    <xdr:to>
      <xdr:col>10</xdr:col>
      <xdr:colOff>523875</xdr:colOff>
      <xdr:row>20</xdr:row>
      <xdr:rowOff>123820</xdr:rowOff>
    </xdr:to>
    <xdr:pic>
      <xdr:nvPicPr>
        <xdr:cNvPr id="2" name="Picture 1">
          <a:extLst>
            <a:ext uri="{FF2B5EF4-FFF2-40B4-BE49-F238E27FC236}">
              <a16:creationId xmlns:a16="http://schemas.microsoft.com/office/drawing/2014/main" id="{A4128602-D467-D42A-3F1F-8E34F5929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2832" y="2954363"/>
          <a:ext cx="4399651" cy="2902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19050</xdr:rowOff>
    </xdr:from>
    <xdr:to>
      <xdr:col>2</xdr:col>
      <xdr:colOff>952500</xdr:colOff>
      <xdr:row>0</xdr:row>
      <xdr:rowOff>1762125</xdr:rowOff>
    </xdr:to>
    <xdr:pic>
      <xdr:nvPicPr>
        <xdr:cNvPr id="4" name="Picture 3">
          <a:extLst>
            <a:ext uri="{FF2B5EF4-FFF2-40B4-BE49-F238E27FC236}">
              <a16:creationId xmlns:a16="http://schemas.microsoft.com/office/drawing/2014/main" id="{7E61309C-A9D7-A1DC-DB7C-68AF3C7DA8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9050"/>
          <a:ext cx="3133725" cy="174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1819275</xdr:colOff>
      <xdr:row>0</xdr:row>
      <xdr:rowOff>400050</xdr:rowOff>
    </xdr:from>
    <xdr:to>
      <xdr:col>7</xdr:col>
      <xdr:colOff>342900</xdr:colOff>
      <xdr:row>0</xdr:row>
      <xdr:rowOff>1266825</xdr:rowOff>
    </xdr:to>
    <xdr:pic>
      <xdr:nvPicPr>
        <xdr:cNvPr id="5" name="Picture 4">
          <a:extLst>
            <a:ext uri="{FF2B5EF4-FFF2-40B4-BE49-F238E27FC236}">
              <a16:creationId xmlns:a16="http://schemas.microsoft.com/office/drawing/2014/main" id="{CEE68C06-C803-4F3F-5962-E01A837CF0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19550" y="400050"/>
          <a:ext cx="34004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476250</xdr:colOff>
      <xdr:row>0</xdr:row>
      <xdr:rowOff>19050</xdr:rowOff>
    </xdr:from>
    <xdr:to>
      <xdr:col>14</xdr:col>
      <xdr:colOff>28575</xdr:colOff>
      <xdr:row>0</xdr:row>
      <xdr:rowOff>1876425</xdr:rowOff>
    </xdr:to>
    <xdr:pic>
      <xdr:nvPicPr>
        <xdr:cNvPr id="6" name="Picture 5">
          <a:extLst>
            <a:ext uri="{FF2B5EF4-FFF2-40B4-BE49-F238E27FC236}">
              <a16:creationId xmlns:a16="http://schemas.microsoft.com/office/drawing/2014/main" id="{A9E7A2C1-6CB3-F393-69A9-787088A2C3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53425" y="19050"/>
          <a:ext cx="3324225" cy="1857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EFF7-1865-4DF7-93DF-9A9370B11FCA}">
  <sheetPr>
    <pageSetUpPr fitToPage="1"/>
  </sheetPr>
  <dimension ref="A1:BW187"/>
  <sheetViews>
    <sheetView tabSelected="1" workbookViewId="0">
      <selection activeCell="C11" sqref="C11"/>
    </sheetView>
  </sheetViews>
  <sheetFormatPr defaultRowHeight="15"/>
  <cols>
    <col min="2" max="2" width="23.85546875" customWidth="1"/>
    <col min="3" max="3" width="28" bestFit="1" customWidth="1"/>
    <col min="4" max="4" width="13.85546875" bestFit="1" customWidth="1"/>
    <col min="5" max="5" width="9.42578125" customWidth="1"/>
    <col min="6" max="6" width="12.42578125" bestFit="1" customWidth="1"/>
    <col min="7" max="7" width="9.42578125" customWidth="1"/>
    <col min="8" max="8" width="12" bestFit="1" customWidth="1"/>
    <col min="9" max="17" width="9.42578125" customWidth="1"/>
    <col min="18" max="19" width="9.42578125" style="18" customWidth="1"/>
    <col min="20" max="20" width="19.85546875" style="18" hidden="1" customWidth="1"/>
    <col min="21" max="21" width="13.42578125" style="18" hidden="1" customWidth="1"/>
    <col min="22" max="22" width="13.28515625" style="18" hidden="1" customWidth="1"/>
    <col min="23" max="33" width="9" style="18"/>
    <col min="34" max="75" width="9.140625" style="18"/>
  </cols>
  <sheetData>
    <row r="1" spans="1:22" s="18" customFormat="1" ht="150" customHeight="1">
      <c r="C1"/>
    </row>
    <row r="2" spans="1:22" s="18" customFormat="1" ht="33.75" customHeight="1">
      <c r="B2" s="45" t="s">
        <v>93</v>
      </c>
      <c r="C2" s="45"/>
    </row>
    <row r="3" spans="1:22" s="18" customFormat="1" ht="15" customHeight="1">
      <c r="B3" s="19" t="s">
        <v>0</v>
      </c>
      <c r="C3" s="31">
        <v>0</v>
      </c>
    </row>
    <row r="4" spans="1:22" ht="15" customHeight="1">
      <c r="A4" s="18"/>
      <c r="B4" s="19" t="str">
        <f>Tables!D1</f>
        <v>Age</v>
      </c>
      <c r="C4" s="32">
        <v>25</v>
      </c>
      <c r="D4" s="42" t="s">
        <v>92</v>
      </c>
      <c r="E4" s="43"/>
      <c r="F4" s="43"/>
      <c r="G4" s="43"/>
      <c r="H4" s="43"/>
      <c r="I4" s="43"/>
      <c r="J4" s="44" t="str">
        <f>UPPER(C12)</f>
        <v>MONTHLY</v>
      </c>
      <c r="K4" s="44"/>
      <c r="L4" s="44"/>
      <c r="M4" s="44"/>
      <c r="N4" s="44"/>
      <c r="O4" s="18"/>
      <c r="P4" s="18"/>
      <c r="Q4" s="18"/>
    </row>
    <row r="5" spans="1:22" ht="15" customHeight="1">
      <c r="A5" s="18"/>
      <c r="B5" s="19" t="str">
        <f>Tables!E1</f>
        <v>Family Type</v>
      </c>
      <c r="C5" s="32" t="s">
        <v>9</v>
      </c>
      <c r="D5" s="42"/>
      <c r="E5" s="43"/>
      <c r="F5" s="43"/>
      <c r="G5" s="43"/>
      <c r="H5" s="43"/>
      <c r="I5" s="43"/>
      <c r="J5" s="44"/>
      <c r="K5" s="44"/>
      <c r="L5" s="44"/>
      <c r="M5" s="44"/>
      <c r="N5" s="44"/>
      <c r="O5" s="18"/>
      <c r="P5" s="18"/>
      <c r="Q5" s="18"/>
    </row>
    <row r="6" spans="1:22" ht="15" customHeight="1">
      <c r="A6" s="18"/>
      <c r="B6" s="19" t="s">
        <v>83</v>
      </c>
      <c r="C6" s="32">
        <v>0</v>
      </c>
      <c r="D6" s="18"/>
      <c r="E6" s="38"/>
      <c r="F6" s="38"/>
      <c r="G6" s="38"/>
      <c r="H6" s="38"/>
      <c r="I6" s="20"/>
      <c r="J6" s="20"/>
      <c r="K6" s="20"/>
      <c r="L6" s="20"/>
      <c r="M6" s="20"/>
      <c r="N6" s="18"/>
      <c r="O6" s="18"/>
      <c r="P6" s="18"/>
      <c r="Q6" s="18"/>
    </row>
    <row r="7" spans="1:22">
      <c r="A7" s="18"/>
      <c r="B7" s="36" t="s">
        <v>95</v>
      </c>
      <c r="C7" s="35">
        <v>62</v>
      </c>
      <c r="D7" s="18"/>
      <c r="E7" s="20"/>
      <c r="F7" s="20"/>
      <c r="G7" s="20"/>
      <c r="H7" s="20"/>
      <c r="I7" s="20"/>
      <c r="J7" s="20"/>
      <c r="K7" s="20"/>
      <c r="L7" s="20"/>
      <c r="M7" s="20"/>
      <c r="N7" s="18"/>
      <c r="O7" s="18"/>
      <c r="P7" s="18"/>
      <c r="Q7" s="18"/>
    </row>
    <row r="8" spans="1:22">
      <c r="A8" s="18"/>
      <c r="B8" s="19" t="str">
        <f>Tables!G1</f>
        <v>Lifestyle in retirement</v>
      </c>
      <c r="C8" s="32" t="s">
        <v>16</v>
      </c>
      <c r="D8" s="18"/>
      <c r="E8" s="20"/>
      <c r="F8" s="53">
        <f>V8</f>
        <v>0</v>
      </c>
      <c r="G8" s="54"/>
      <c r="H8" s="20"/>
      <c r="I8" s="20"/>
      <c r="J8" s="20"/>
      <c r="K8" s="20"/>
      <c r="L8" s="20"/>
      <c r="M8" s="20"/>
      <c r="N8" s="18"/>
      <c r="O8" s="18"/>
      <c r="P8" s="18"/>
      <c r="Q8" s="18"/>
      <c r="T8" s="18" t="s">
        <v>74</v>
      </c>
      <c r="U8" s="28">
        <f>(C3-Formulas!N12)/VLOOKUP($C$12,'Formula selector'!$S$2:$T$5,2,FALSE)</f>
        <v>0</v>
      </c>
      <c r="V8" s="29">
        <f>ROUND(U8,IF(U8&gt;100000,-3,-2))</f>
        <v>0</v>
      </c>
    </row>
    <row r="9" spans="1:22">
      <c r="A9" s="18"/>
      <c r="B9" s="19" t="s">
        <v>32</v>
      </c>
      <c r="C9" s="33">
        <v>0</v>
      </c>
      <c r="D9" s="18"/>
      <c r="E9" s="20"/>
      <c r="F9" s="55"/>
      <c r="G9" s="56"/>
      <c r="H9" s="20"/>
      <c r="I9" s="22"/>
      <c r="J9" s="20"/>
      <c r="K9" s="20"/>
      <c r="L9" s="20"/>
      <c r="M9" s="20"/>
      <c r="N9" s="18"/>
      <c r="O9" s="18"/>
      <c r="P9" s="18"/>
      <c r="Q9" s="18"/>
      <c r="T9" s="18" t="s">
        <v>68</v>
      </c>
      <c r="U9" s="24" t="str">
        <f>IF(-Formulas!C15=0,"Funded",-Formulas!C15/VLOOKUP(C12,'Formula selector'!S2:T5,2,FALSE))</f>
        <v>Funded</v>
      </c>
      <c r="V9" s="29" t="str">
        <f>IF(U9="Funded","Funded",ROUNDUP(U9,IF($U$8&gt;100000,-3,-2)))</f>
        <v>Funded</v>
      </c>
    </row>
    <row r="10" spans="1:22">
      <c r="A10" s="18"/>
      <c r="B10" s="19" t="s">
        <v>75</v>
      </c>
      <c r="C10" s="32" t="s">
        <v>81</v>
      </c>
      <c r="D10" s="18"/>
      <c r="E10" s="20"/>
      <c r="F10" s="20"/>
      <c r="G10" s="20"/>
      <c r="H10" s="20"/>
      <c r="I10" s="22"/>
      <c r="J10" s="20"/>
      <c r="K10" s="20"/>
      <c r="L10" s="20"/>
      <c r="M10" s="20"/>
      <c r="N10" s="18"/>
      <c r="O10" s="18"/>
      <c r="P10" s="18"/>
      <c r="Q10" s="18"/>
      <c r="T10" s="18" t="s">
        <v>77</v>
      </c>
      <c r="U10" s="24">
        <f>Formulas!C19/VLOOKUP($C$12,'Formula selector'!$S$2:$T$5,2,FALSE)</f>
        <v>0</v>
      </c>
      <c r="V10" s="29">
        <f>ROUND(U10,IF($U$8&gt;100000,-3,-2))</f>
        <v>0</v>
      </c>
    </row>
    <row r="11" spans="1:22">
      <c r="A11" s="18"/>
      <c r="B11" s="19" t="s">
        <v>60</v>
      </c>
      <c r="C11" s="32" t="s">
        <v>63</v>
      </c>
      <c r="D11" s="18"/>
      <c r="E11" s="20"/>
      <c r="F11" s="20"/>
      <c r="G11" s="20"/>
      <c r="H11" s="20"/>
      <c r="I11" s="22"/>
      <c r="J11" s="20"/>
      <c r="K11" s="20"/>
      <c r="L11" s="20"/>
      <c r="M11" s="20"/>
      <c r="N11" s="18"/>
      <c r="O11" s="18"/>
      <c r="P11" s="18"/>
      <c r="Q11" s="18"/>
      <c r="T11" s="18" t="s">
        <v>69</v>
      </c>
      <c r="U11" s="24">
        <f>Formulas!C20/VLOOKUP($C$12,'Formula selector'!$S$2:$T$5,2,FALSE)</f>
        <v>0</v>
      </c>
      <c r="V11" s="29">
        <f>ROUND(U11,IF($U$8&gt;100000,-3,-2))</f>
        <v>0</v>
      </c>
    </row>
    <row r="12" spans="1:22">
      <c r="A12" s="18"/>
      <c r="B12" s="19" t="s">
        <v>71</v>
      </c>
      <c r="C12" s="32" t="s">
        <v>43</v>
      </c>
      <c r="D12" s="18"/>
      <c r="E12" s="20"/>
      <c r="F12" s="20"/>
      <c r="G12" s="20"/>
      <c r="H12" s="20"/>
      <c r="I12" s="22"/>
      <c r="J12" s="20"/>
      <c r="K12" s="20"/>
      <c r="L12" s="20"/>
      <c r="M12" s="20"/>
      <c r="N12" s="18"/>
      <c r="O12" s="18"/>
      <c r="P12" s="18"/>
      <c r="Q12" s="18"/>
      <c r="T12" s="18" t="s">
        <v>40</v>
      </c>
      <c r="U12" s="24">
        <f>Formulas!C23/VLOOKUP(C12,'Formula selector'!S2:T5,2,FALSE)</f>
        <v>0</v>
      </c>
      <c r="V12" s="29">
        <f>V8-SUM(V9:V11)</f>
        <v>0</v>
      </c>
    </row>
    <row r="13" spans="1:22">
      <c r="A13" s="18"/>
      <c r="B13" s="19" t="s">
        <v>85</v>
      </c>
      <c r="C13" s="41">
        <v>0.05</v>
      </c>
      <c r="D13" s="18"/>
      <c r="E13" s="57">
        <f>SUM(V10:V12)</f>
        <v>0</v>
      </c>
      <c r="F13" s="58"/>
      <c r="G13" s="20"/>
      <c r="H13" s="22"/>
      <c r="I13" s="22"/>
      <c r="J13" s="20"/>
      <c r="K13" s="20"/>
      <c r="L13" s="65" t="str">
        <f>V9</f>
        <v>Funded</v>
      </c>
      <c r="M13" s="66"/>
      <c r="N13" s="18"/>
      <c r="O13" s="18"/>
      <c r="P13" s="18"/>
      <c r="Q13" s="18"/>
    </row>
    <row r="14" spans="1:22" ht="15" customHeight="1">
      <c r="A14" s="18"/>
      <c r="B14" s="18"/>
      <c r="C14" s="18"/>
      <c r="D14" s="18"/>
      <c r="E14" s="59"/>
      <c r="F14" s="60"/>
      <c r="G14" s="22"/>
      <c r="H14" s="22"/>
      <c r="I14" s="22"/>
      <c r="J14" s="20"/>
      <c r="K14" s="20"/>
      <c r="L14" s="67"/>
      <c r="M14" s="68"/>
      <c r="N14" s="18"/>
      <c r="O14" s="18"/>
      <c r="P14" s="18"/>
      <c r="Q14" s="18"/>
      <c r="U14" s="18" t="s">
        <v>52</v>
      </c>
      <c r="V14" s="18" t="s">
        <v>53</v>
      </c>
    </row>
    <row r="15" spans="1:22">
      <c r="A15" s="18"/>
      <c r="B15" s="47" t="s">
        <v>80</v>
      </c>
      <c r="C15" s="48"/>
      <c r="D15" s="18"/>
      <c r="E15" s="20"/>
      <c r="F15" s="20"/>
      <c r="G15" s="20"/>
      <c r="H15" s="20"/>
      <c r="I15" s="20"/>
      <c r="J15" s="20"/>
      <c r="K15" s="20"/>
      <c r="L15" s="21" t="str">
        <f>IF(ISERR(CONCATENATE(-ROUND(Formulas!C17,3)*100,"% of gross pay")),"",CONCATENATE(-ROUND(Formulas!C17,3)*100,"% of gross pay"))</f>
        <v/>
      </c>
      <c r="M15" s="20"/>
      <c r="N15" s="18"/>
      <c r="O15" s="18"/>
      <c r="P15" s="18"/>
      <c r="Q15" s="18"/>
      <c r="T15" s="18" t="s">
        <v>47</v>
      </c>
      <c r="U15" s="28">
        <f>Formulas!C11</f>
        <v>-510638.29787234042</v>
      </c>
      <c r="V15" s="30">
        <f>Formulas!C12</f>
        <v>-1524371.0695367223</v>
      </c>
    </row>
    <row r="16" spans="1:22">
      <c r="A16" s="18"/>
      <c r="B16" s="49"/>
      <c r="C16" s="50"/>
      <c r="D16" s="18"/>
      <c r="E16" s="20"/>
      <c r="F16" s="20"/>
      <c r="G16" s="20"/>
      <c r="H16" s="20"/>
      <c r="I16" s="20"/>
      <c r="J16" s="20"/>
      <c r="K16" s="20"/>
      <c r="L16" s="21" t="str">
        <f>IF(ISERR(CONCATENATE(-ROUND(Formulas!C16,3)*100,"% of net pay")),"",CONCATENATE(-ROUND(Formulas!C16,3)*100,"% of net pay"))</f>
        <v/>
      </c>
      <c r="M16" s="20"/>
      <c r="N16" s="18"/>
      <c r="O16" s="18"/>
      <c r="P16" s="18"/>
      <c r="Q16" s="18"/>
      <c r="U16" s="30"/>
    </row>
    <row r="17" spans="1:21">
      <c r="A17" s="18"/>
      <c r="B17" s="49"/>
      <c r="C17" s="50"/>
      <c r="D17" s="18"/>
      <c r="E17" s="20"/>
      <c r="F17" s="20"/>
      <c r="G17" s="20"/>
      <c r="H17" s="20"/>
      <c r="I17" s="20"/>
      <c r="J17" s="20"/>
      <c r="K17" s="20"/>
      <c r="L17" s="20"/>
      <c r="M17" s="20"/>
      <c r="N17" s="18"/>
      <c r="O17" s="18"/>
      <c r="P17" s="18"/>
      <c r="Q17" s="18"/>
      <c r="U17" s="28"/>
    </row>
    <row r="18" spans="1:21">
      <c r="A18" s="18"/>
      <c r="B18" s="49"/>
      <c r="C18" s="50"/>
      <c r="D18" s="18"/>
      <c r="E18" s="20"/>
      <c r="F18" s="20"/>
      <c r="G18" s="20"/>
      <c r="H18" s="20"/>
      <c r="I18" s="20"/>
      <c r="J18" s="20"/>
      <c r="K18" s="20"/>
      <c r="L18" s="20"/>
      <c r="M18" s="20"/>
      <c r="N18" s="18"/>
      <c r="O18" s="18"/>
      <c r="P18" s="18"/>
      <c r="Q18" s="18"/>
      <c r="U18" s="28"/>
    </row>
    <row r="19" spans="1:21">
      <c r="A19" s="18"/>
      <c r="B19" s="49"/>
      <c r="C19" s="50"/>
      <c r="D19" s="18"/>
      <c r="E19" s="20"/>
      <c r="F19" s="20"/>
      <c r="G19" s="20"/>
      <c r="H19" s="20"/>
      <c r="I19" s="20"/>
      <c r="J19" s="20"/>
      <c r="K19" s="20"/>
      <c r="L19" s="20"/>
      <c r="M19" s="20"/>
      <c r="N19" s="18"/>
      <c r="O19" s="18"/>
      <c r="P19" s="18"/>
      <c r="Q19" s="18"/>
      <c r="U19" s="28"/>
    </row>
    <row r="20" spans="1:21">
      <c r="A20" s="18"/>
      <c r="B20" s="49"/>
      <c r="C20" s="50"/>
      <c r="D20" s="18"/>
      <c r="E20" s="20"/>
      <c r="F20" s="20"/>
      <c r="G20" s="20"/>
      <c r="H20" s="20"/>
      <c r="I20" s="20"/>
      <c r="J20" s="20"/>
      <c r="K20" s="20"/>
      <c r="L20" s="20"/>
      <c r="M20" s="20"/>
      <c r="N20" s="18"/>
      <c r="O20" s="18"/>
      <c r="P20" s="18"/>
      <c r="Q20" s="18"/>
    </row>
    <row r="21" spans="1:21">
      <c r="A21" s="18"/>
      <c r="B21" s="49"/>
      <c r="C21" s="50"/>
      <c r="D21" s="18"/>
      <c r="E21" s="20"/>
      <c r="F21" s="20"/>
      <c r="G21" s="20"/>
      <c r="H21" s="20"/>
      <c r="I21" s="20"/>
      <c r="J21" s="20"/>
      <c r="K21" s="20"/>
      <c r="L21" s="20"/>
      <c r="M21" s="20"/>
      <c r="N21" s="18"/>
      <c r="O21" s="18"/>
      <c r="P21" s="18"/>
      <c r="Q21" s="18"/>
    </row>
    <row r="22" spans="1:21">
      <c r="A22" s="18"/>
      <c r="B22" s="49"/>
      <c r="C22" s="50"/>
      <c r="D22" s="18"/>
      <c r="E22" s="63">
        <f>V10</f>
        <v>0</v>
      </c>
      <c r="F22" s="64"/>
      <c r="G22" s="63">
        <f>V11</f>
        <v>0</v>
      </c>
      <c r="H22" s="64"/>
      <c r="I22" s="61">
        <f>V12</f>
        <v>0</v>
      </c>
      <c r="J22" s="62"/>
      <c r="K22" s="20"/>
      <c r="L22" s="20"/>
      <c r="M22" s="20"/>
      <c r="O22" s="18"/>
      <c r="P22" s="18"/>
      <c r="Q22" s="18"/>
    </row>
    <row r="23" spans="1:21">
      <c r="A23" s="18"/>
      <c r="B23" s="49"/>
      <c r="C23" s="50"/>
      <c r="D23" s="18"/>
      <c r="E23" s="64"/>
      <c r="F23" s="64"/>
      <c r="G23" s="64"/>
      <c r="H23" s="64"/>
      <c r="I23" s="62"/>
      <c r="J23" s="62"/>
      <c r="K23" s="20"/>
      <c r="L23" s="20"/>
      <c r="M23" s="20"/>
      <c r="N23" s="18"/>
      <c r="O23" s="18"/>
      <c r="P23" s="18"/>
      <c r="Q23" s="18"/>
    </row>
    <row r="24" spans="1:21">
      <c r="A24" s="18"/>
      <c r="B24" s="49"/>
      <c r="C24" s="50"/>
      <c r="D24" s="18"/>
      <c r="E24" s="20"/>
      <c r="F24" s="20"/>
      <c r="G24" s="20"/>
      <c r="H24" s="20"/>
      <c r="I24" s="20"/>
      <c r="J24" s="20"/>
      <c r="K24" s="20"/>
      <c r="L24" s="20"/>
      <c r="M24" s="20"/>
      <c r="N24" s="18"/>
      <c r="O24" s="18"/>
      <c r="P24" s="18"/>
      <c r="Q24" s="18"/>
    </row>
    <row r="25" spans="1:21">
      <c r="A25" s="18"/>
      <c r="B25" s="49"/>
      <c r="C25" s="50"/>
      <c r="D25" s="18"/>
      <c r="E25" s="18" t="str">
        <f>+Formulas!B38</f>
        <v>Current Savings and Social Security Fund your Retirement Income Goal of $0 in Monthly Income  by age 62</v>
      </c>
      <c r="F25" s="18"/>
      <c r="G25" s="18"/>
      <c r="H25" s="18"/>
      <c r="I25" s="18"/>
      <c r="J25" s="18"/>
      <c r="K25" s="18"/>
      <c r="L25" s="18"/>
      <c r="M25" s="18"/>
      <c r="N25" s="18"/>
      <c r="O25" s="18"/>
      <c r="P25" s="18"/>
      <c r="Q25" s="18"/>
    </row>
    <row r="26" spans="1:21">
      <c r="A26" s="18"/>
      <c r="B26" s="49"/>
      <c r="C26" s="50"/>
      <c r="D26" s="18"/>
      <c r="E26" s="18" t="str">
        <f>+Formulas!B32</f>
        <v>This will feel like $0 in today's dollars</v>
      </c>
      <c r="F26" s="18"/>
      <c r="G26" s="23"/>
      <c r="H26" s="25"/>
      <c r="I26" s="27"/>
      <c r="J26" s="26"/>
      <c r="K26" s="18"/>
      <c r="L26" s="18"/>
      <c r="M26" s="18"/>
      <c r="N26" s="18"/>
      <c r="O26" s="18"/>
      <c r="P26" s="18"/>
      <c r="Q26" s="18"/>
    </row>
    <row r="27" spans="1:21">
      <c r="A27" s="18"/>
      <c r="B27" s="49"/>
      <c r="C27" s="50"/>
      <c r="D27" s="18"/>
      <c r="E27" t="str">
        <f>IF(NPVofFutureNestEgg&gt;0,Formulas!B41,"")</f>
        <v/>
      </c>
      <c r="F27" s="18"/>
      <c r="G27" s="23"/>
      <c r="H27" s="25"/>
      <c r="I27" s="18"/>
      <c r="J27" s="18"/>
      <c r="K27" s="18"/>
      <c r="L27" s="18"/>
      <c r="M27" s="18"/>
      <c r="N27" s="18"/>
      <c r="O27" s="18"/>
      <c r="P27" s="18"/>
      <c r="Q27" s="18"/>
    </row>
    <row r="28" spans="1:21">
      <c r="A28" s="18"/>
      <c r="B28" s="51"/>
      <c r="C28" s="52"/>
      <c r="D28" s="18"/>
      <c r="E28" s="18"/>
      <c r="F28" s="18"/>
      <c r="G28" s="18"/>
      <c r="H28" s="18"/>
      <c r="I28" s="18"/>
      <c r="J28" s="18"/>
      <c r="K28" s="18"/>
      <c r="L28" s="18"/>
      <c r="M28" s="18"/>
      <c r="N28" s="18"/>
      <c r="O28" s="18"/>
      <c r="P28" s="18"/>
      <c r="Q28" s="18"/>
    </row>
    <row r="29" spans="1:21" ht="15" customHeight="1">
      <c r="A29" s="18"/>
      <c r="B29" s="18"/>
      <c r="C29" s="18"/>
      <c r="D29" s="34"/>
      <c r="E29" s="34"/>
      <c r="F29" s="34"/>
      <c r="G29" s="34"/>
      <c r="H29" s="34"/>
      <c r="I29" s="34"/>
      <c r="J29" s="34"/>
      <c r="K29" s="34"/>
      <c r="L29" s="34"/>
      <c r="M29" s="34"/>
      <c r="N29" s="18"/>
      <c r="O29" s="18"/>
      <c r="P29" s="18"/>
      <c r="Q29" s="18"/>
    </row>
    <row r="30" spans="1:21" ht="110.1" customHeight="1">
      <c r="A30" s="18"/>
      <c r="B30" s="46" t="s">
        <v>96</v>
      </c>
      <c r="C30" s="46"/>
      <c r="D30" s="46"/>
      <c r="E30" s="46"/>
      <c r="F30" s="46"/>
      <c r="G30" s="46"/>
      <c r="H30" s="46"/>
      <c r="I30" s="46"/>
      <c r="J30" s="46"/>
      <c r="K30" s="46"/>
      <c r="L30" s="46"/>
      <c r="M30" s="46"/>
      <c r="N30" s="46"/>
      <c r="O30" s="18"/>
      <c r="P30" s="18"/>
      <c r="Q30" s="18"/>
    </row>
    <row r="31" spans="1:21">
      <c r="A31" s="18"/>
      <c r="B31" s="34"/>
      <c r="C31" s="34"/>
      <c r="D31" s="34"/>
      <c r="E31" s="34"/>
      <c r="F31" s="34"/>
      <c r="G31" s="34"/>
      <c r="H31" s="34"/>
      <c r="I31" s="34"/>
      <c r="J31" s="34"/>
      <c r="K31" s="34"/>
      <c r="L31" s="34"/>
      <c r="M31" s="34"/>
      <c r="N31" s="18"/>
      <c r="O31" s="18"/>
      <c r="P31" s="18"/>
      <c r="Q31" s="18"/>
    </row>
    <row r="32" spans="1:21">
      <c r="A32" s="18"/>
      <c r="B32" s="34"/>
      <c r="C32" s="34"/>
      <c r="D32" s="34"/>
      <c r="E32" s="34"/>
      <c r="F32" s="34"/>
      <c r="G32" s="34"/>
      <c r="H32" s="34"/>
      <c r="I32" s="34"/>
      <c r="J32" s="34"/>
      <c r="K32" s="34"/>
      <c r="L32" s="34"/>
      <c r="M32" s="34"/>
      <c r="N32" s="18"/>
      <c r="O32" s="18"/>
      <c r="P32" s="18"/>
      <c r="Q32" s="18"/>
    </row>
    <row r="33" spans="1:17">
      <c r="A33" s="18"/>
      <c r="B33" s="34"/>
      <c r="C33" s="34"/>
      <c r="D33" s="34"/>
      <c r="E33" s="34"/>
      <c r="F33" s="34"/>
      <c r="G33" s="34"/>
      <c r="H33" s="34"/>
      <c r="I33" s="34"/>
      <c r="J33" s="34"/>
      <c r="K33" s="34"/>
      <c r="L33" s="34"/>
      <c r="M33" s="34"/>
      <c r="N33" s="18"/>
      <c r="O33" s="18"/>
      <c r="P33" s="18"/>
      <c r="Q33" s="18"/>
    </row>
    <row r="34" spans="1:17">
      <c r="A34" s="18"/>
      <c r="B34" s="34"/>
      <c r="C34" s="34"/>
      <c r="D34" s="34"/>
      <c r="E34" s="34"/>
      <c r="F34" s="34"/>
      <c r="G34" s="34"/>
      <c r="H34" s="34"/>
      <c r="I34" s="34"/>
      <c r="J34" s="34"/>
      <c r="K34" s="34"/>
      <c r="L34" s="34"/>
      <c r="M34" s="34"/>
      <c r="N34" s="18"/>
      <c r="O34" s="18"/>
      <c r="P34" s="18"/>
      <c r="Q34" s="18"/>
    </row>
    <row r="35" spans="1:17">
      <c r="A35" s="18"/>
      <c r="B35" s="34"/>
      <c r="C35" s="34"/>
      <c r="D35" s="18"/>
      <c r="E35" s="18"/>
      <c r="F35" s="18"/>
      <c r="G35" s="18"/>
      <c r="H35" s="18"/>
      <c r="I35" s="18"/>
      <c r="J35" s="18"/>
      <c r="K35" s="18"/>
      <c r="L35" s="18"/>
      <c r="M35" s="18"/>
      <c r="N35" s="18"/>
      <c r="O35" s="18"/>
      <c r="P35" s="18"/>
      <c r="Q35" s="18"/>
    </row>
    <row r="36" spans="1:17">
      <c r="A36" s="18"/>
      <c r="B36" s="18"/>
      <c r="C36" s="18"/>
      <c r="D36" s="18"/>
      <c r="E36" s="18"/>
      <c r="F36" s="18"/>
      <c r="G36" s="18"/>
      <c r="H36" s="18"/>
      <c r="I36" s="18"/>
      <c r="J36" s="18"/>
      <c r="K36" s="18"/>
      <c r="L36" s="18"/>
      <c r="M36" s="18"/>
      <c r="N36" s="18"/>
      <c r="O36" s="18"/>
      <c r="P36" s="18"/>
      <c r="Q36" s="18"/>
    </row>
    <row r="37" spans="1:17">
      <c r="A37" s="18"/>
      <c r="B37" s="18"/>
      <c r="C37" s="18"/>
      <c r="D37" s="18"/>
      <c r="E37" s="18"/>
      <c r="F37" s="18"/>
      <c r="G37" s="18"/>
      <c r="H37" s="18"/>
      <c r="I37" s="18"/>
      <c r="J37" s="18"/>
      <c r="K37" s="18"/>
      <c r="L37" s="18"/>
      <c r="M37" s="18"/>
      <c r="N37" s="18"/>
      <c r="O37" s="18"/>
      <c r="P37" s="18"/>
      <c r="Q37" s="18"/>
    </row>
    <row r="38" spans="1:17">
      <c r="A38" s="18"/>
      <c r="B38" s="18"/>
      <c r="C38" s="18"/>
      <c r="D38" s="18"/>
      <c r="E38" s="18"/>
      <c r="F38" s="18"/>
      <c r="G38" s="18"/>
      <c r="H38" s="18"/>
      <c r="I38" s="18"/>
      <c r="J38" s="18"/>
      <c r="K38" s="18"/>
      <c r="L38" s="18"/>
      <c r="M38" s="18"/>
      <c r="N38" s="18"/>
      <c r="O38" s="18"/>
      <c r="P38" s="18"/>
      <c r="Q38" s="18"/>
    </row>
    <row r="39" spans="1:17">
      <c r="A39" s="18"/>
      <c r="B39" s="18"/>
      <c r="C39" s="18"/>
      <c r="D39" s="18"/>
      <c r="E39" s="18"/>
      <c r="F39" s="18"/>
      <c r="G39" s="18"/>
      <c r="H39" s="18"/>
      <c r="I39" s="18"/>
      <c r="J39" s="18"/>
      <c r="K39" s="18"/>
      <c r="L39" s="18"/>
      <c r="M39" s="18"/>
      <c r="N39" s="18"/>
      <c r="O39" s="18"/>
      <c r="P39" s="18"/>
      <c r="Q39" s="18"/>
    </row>
    <row r="40" spans="1:17">
      <c r="A40" s="18"/>
      <c r="B40" s="18"/>
      <c r="C40" s="18"/>
      <c r="D40" s="18"/>
      <c r="E40" s="18"/>
      <c r="F40" s="18"/>
      <c r="G40" s="18"/>
      <c r="H40" s="18"/>
      <c r="I40" s="18"/>
      <c r="J40" s="18"/>
      <c r="K40" s="18"/>
      <c r="L40" s="18"/>
      <c r="M40" s="18"/>
      <c r="N40" s="18"/>
      <c r="O40" s="18"/>
      <c r="P40" s="18"/>
      <c r="Q40" s="18"/>
    </row>
    <row r="41" spans="1:17">
      <c r="A41" s="18"/>
      <c r="B41" s="18"/>
      <c r="C41" s="18"/>
      <c r="D41" s="18"/>
      <c r="E41" s="18"/>
      <c r="F41" s="18"/>
      <c r="G41" s="18"/>
      <c r="H41" s="18"/>
      <c r="I41" s="18"/>
      <c r="J41" s="18"/>
      <c r="K41" s="18"/>
      <c r="L41" s="18"/>
      <c r="M41" s="18"/>
      <c r="N41" s="18"/>
      <c r="O41" s="18"/>
      <c r="P41" s="18"/>
      <c r="Q41" s="18"/>
    </row>
    <row r="42" spans="1:17">
      <c r="A42" s="18"/>
      <c r="B42" s="18"/>
      <c r="C42" s="18"/>
      <c r="D42" s="18"/>
      <c r="E42" s="18"/>
      <c r="F42" s="18"/>
      <c r="G42" s="18"/>
      <c r="H42" s="18"/>
      <c r="I42" s="18"/>
      <c r="J42" s="18"/>
      <c r="K42" s="18"/>
      <c r="L42" s="18"/>
      <c r="M42" s="18"/>
      <c r="N42" s="18"/>
      <c r="O42" s="18"/>
      <c r="P42" s="18"/>
      <c r="Q42" s="18"/>
    </row>
    <row r="43" spans="1:17">
      <c r="A43" s="18"/>
      <c r="B43" s="18"/>
      <c r="C43" s="18"/>
      <c r="D43" s="18"/>
      <c r="E43" s="18"/>
      <c r="F43" s="18"/>
      <c r="G43" s="18"/>
      <c r="H43" s="18"/>
      <c r="I43" s="18"/>
      <c r="J43" s="18"/>
      <c r="K43" s="18"/>
      <c r="L43" s="18"/>
      <c r="M43" s="18"/>
      <c r="N43" s="18"/>
      <c r="O43" s="18"/>
      <c r="P43" s="18"/>
      <c r="Q43" s="18"/>
    </row>
    <row r="44" spans="1:17">
      <c r="A44" s="18"/>
      <c r="B44" s="18"/>
      <c r="C44" s="18"/>
      <c r="D44" s="18"/>
      <c r="E44" s="18"/>
      <c r="F44" s="18"/>
      <c r="G44" s="18"/>
      <c r="H44" s="18"/>
      <c r="I44" s="18"/>
      <c r="J44" s="18"/>
      <c r="K44" s="18"/>
      <c r="L44" s="18"/>
      <c r="M44" s="18"/>
      <c r="N44" s="18"/>
      <c r="O44" s="18"/>
      <c r="P44" s="18"/>
      <c r="Q44" s="18"/>
    </row>
    <row r="45" spans="1:17">
      <c r="A45" s="18"/>
      <c r="B45" s="18"/>
      <c r="C45" s="18"/>
      <c r="D45" s="18"/>
      <c r="E45" s="18"/>
      <c r="F45" s="18"/>
      <c r="G45" s="18"/>
      <c r="H45" s="18"/>
      <c r="I45" s="18"/>
      <c r="J45" s="18"/>
      <c r="K45" s="18"/>
      <c r="L45" s="18"/>
      <c r="M45" s="18"/>
      <c r="N45" s="18"/>
      <c r="O45" s="18"/>
      <c r="P45" s="18"/>
      <c r="Q45" s="18"/>
    </row>
    <row r="46" spans="1:17">
      <c r="A46" s="18"/>
      <c r="B46" s="18"/>
      <c r="C46" s="18"/>
      <c r="D46" s="18"/>
      <c r="E46" s="18"/>
      <c r="F46" s="18"/>
      <c r="G46" s="18"/>
      <c r="H46" s="18"/>
      <c r="I46" s="18"/>
      <c r="J46" s="18"/>
      <c r="K46" s="18"/>
      <c r="L46" s="18"/>
      <c r="M46" s="18"/>
      <c r="N46" s="18"/>
      <c r="O46" s="18"/>
      <c r="P46" s="18"/>
      <c r="Q46" s="18"/>
    </row>
    <row r="47" spans="1:17">
      <c r="A47" s="18"/>
      <c r="B47" s="18"/>
      <c r="C47" s="18"/>
      <c r="D47" s="18"/>
      <c r="E47" s="18"/>
      <c r="F47" s="18"/>
      <c r="G47" s="18"/>
      <c r="H47" s="18"/>
      <c r="I47" s="18"/>
      <c r="J47" s="18"/>
      <c r="K47" s="18"/>
      <c r="L47" s="18"/>
      <c r="M47" s="18"/>
      <c r="N47" s="18"/>
      <c r="O47" s="18"/>
      <c r="P47" s="18"/>
      <c r="Q47" s="18"/>
    </row>
    <row r="48" spans="1:17">
      <c r="A48" s="18"/>
      <c r="B48" s="18"/>
      <c r="C48" s="18"/>
      <c r="D48" s="18"/>
      <c r="E48" s="18"/>
      <c r="F48" s="18"/>
      <c r="G48" s="18"/>
      <c r="H48" s="18"/>
      <c r="I48" s="18"/>
      <c r="J48" s="18"/>
      <c r="K48" s="18"/>
      <c r="L48" s="18"/>
      <c r="M48" s="18"/>
      <c r="N48" s="18"/>
      <c r="O48" s="18"/>
      <c r="P48" s="18"/>
      <c r="Q48" s="18"/>
    </row>
    <row r="49" spans="1:17">
      <c r="A49" s="18"/>
      <c r="B49" s="18"/>
      <c r="C49" s="18"/>
      <c r="D49" s="18"/>
      <c r="E49" s="18"/>
      <c r="F49" s="18"/>
      <c r="G49" s="18"/>
      <c r="H49" s="18"/>
      <c r="I49" s="18"/>
      <c r="J49" s="18"/>
      <c r="K49" s="18"/>
      <c r="L49" s="18"/>
      <c r="M49" s="18"/>
      <c r="N49" s="18"/>
      <c r="O49" s="18"/>
      <c r="P49" s="18"/>
      <c r="Q49" s="18"/>
    </row>
    <row r="50" spans="1:17">
      <c r="A50" s="18"/>
      <c r="B50" s="18"/>
      <c r="C50" s="18"/>
      <c r="D50" s="18"/>
      <c r="E50" s="18"/>
      <c r="F50" s="18"/>
      <c r="G50" s="18"/>
      <c r="H50" s="18"/>
      <c r="I50" s="18"/>
      <c r="J50" s="18"/>
      <c r="K50" s="18"/>
      <c r="L50" s="18"/>
      <c r="M50" s="18"/>
      <c r="N50" s="18"/>
      <c r="O50" s="18"/>
      <c r="P50" s="18"/>
      <c r="Q50" s="18"/>
    </row>
    <row r="51" spans="1:17">
      <c r="A51" s="18"/>
      <c r="B51" s="18"/>
      <c r="C51" s="18"/>
      <c r="D51" s="18"/>
      <c r="E51" s="18"/>
      <c r="F51" s="18"/>
      <c r="G51" s="18"/>
      <c r="H51" s="18"/>
      <c r="I51" s="18"/>
      <c r="J51" s="18"/>
      <c r="K51" s="18"/>
      <c r="L51" s="18"/>
      <c r="M51" s="18"/>
      <c r="N51" s="18"/>
      <c r="O51" s="18"/>
      <c r="P51" s="18"/>
      <c r="Q51" s="18"/>
    </row>
    <row r="52" spans="1:17">
      <c r="A52" s="18"/>
      <c r="B52" s="18"/>
      <c r="C52" s="18"/>
      <c r="D52" s="18"/>
      <c r="E52" s="18"/>
      <c r="F52" s="18"/>
      <c r="G52" s="18"/>
      <c r="H52" s="18"/>
      <c r="I52" s="18"/>
      <c r="J52" s="18"/>
      <c r="K52" s="18"/>
      <c r="L52" s="18"/>
      <c r="M52" s="18"/>
      <c r="N52" s="18"/>
      <c r="O52" s="18"/>
      <c r="P52" s="18"/>
      <c r="Q52" s="18"/>
    </row>
    <row r="53" spans="1:17">
      <c r="A53" s="18"/>
      <c r="B53" s="18"/>
      <c r="C53" s="18"/>
      <c r="D53" s="18"/>
      <c r="E53" s="18"/>
      <c r="F53" s="18"/>
      <c r="G53" s="18"/>
      <c r="H53" s="18"/>
      <c r="I53" s="18"/>
      <c r="J53" s="18"/>
      <c r="K53" s="18"/>
      <c r="L53" s="18"/>
      <c r="M53" s="18"/>
      <c r="N53" s="18"/>
      <c r="O53" s="18"/>
      <c r="P53" s="18"/>
      <c r="Q53" s="18"/>
    </row>
    <row r="54" spans="1:17">
      <c r="A54" s="18"/>
      <c r="B54" s="18"/>
      <c r="C54" s="18"/>
      <c r="D54" s="18"/>
      <c r="E54" s="18"/>
      <c r="F54" s="18"/>
      <c r="G54" s="18"/>
      <c r="H54" s="18"/>
      <c r="I54" s="18"/>
      <c r="J54" s="18"/>
      <c r="K54" s="18"/>
      <c r="L54" s="18"/>
      <c r="M54" s="18"/>
      <c r="N54" s="18"/>
      <c r="O54" s="18"/>
      <c r="P54" s="18"/>
      <c r="Q54" s="18"/>
    </row>
    <row r="55" spans="1:17">
      <c r="A55" s="18"/>
      <c r="B55" s="18"/>
      <c r="C55" s="18"/>
      <c r="D55" s="18"/>
      <c r="E55" s="18"/>
      <c r="F55" s="18"/>
      <c r="G55" s="18"/>
      <c r="H55" s="18"/>
      <c r="I55" s="18"/>
      <c r="J55" s="18"/>
      <c r="K55" s="18"/>
      <c r="L55" s="18"/>
      <c r="M55" s="18"/>
      <c r="N55" s="18"/>
      <c r="O55" s="18"/>
      <c r="P55" s="18"/>
      <c r="Q55" s="18"/>
    </row>
    <row r="56" spans="1:17">
      <c r="A56" s="18"/>
      <c r="B56" s="18"/>
      <c r="C56" s="18"/>
      <c r="D56" s="18"/>
      <c r="E56" s="18"/>
      <c r="F56" s="18"/>
      <c r="G56" s="18"/>
      <c r="H56" s="18"/>
      <c r="I56" s="18"/>
      <c r="J56" s="18"/>
      <c r="K56" s="18"/>
      <c r="L56" s="18"/>
      <c r="M56" s="18"/>
      <c r="N56" s="18"/>
      <c r="O56" s="18"/>
      <c r="P56" s="18"/>
      <c r="Q56" s="18"/>
    </row>
    <row r="57" spans="1:17">
      <c r="A57" s="18"/>
      <c r="B57" s="18"/>
      <c r="C57" s="18"/>
      <c r="D57" s="18"/>
      <c r="E57" s="18"/>
      <c r="F57" s="18"/>
      <c r="G57" s="18"/>
      <c r="H57" s="18"/>
      <c r="I57" s="18"/>
      <c r="J57" s="18"/>
      <c r="K57" s="18"/>
      <c r="L57" s="18"/>
      <c r="M57" s="18"/>
      <c r="N57" s="18"/>
      <c r="O57" s="18"/>
      <c r="P57" s="18"/>
      <c r="Q57" s="18"/>
    </row>
    <row r="58" spans="1:17">
      <c r="A58" s="18"/>
      <c r="B58" s="18"/>
      <c r="C58" s="18"/>
      <c r="D58" s="18"/>
      <c r="E58" s="18"/>
      <c r="F58" s="18"/>
      <c r="G58" s="18"/>
      <c r="H58" s="18"/>
      <c r="I58" s="18"/>
      <c r="J58" s="18"/>
      <c r="K58" s="18"/>
      <c r="L58" s="18"/>
      <c r="M58" s="18"/>
      <c r="N58" s="18"/>
      <c r="O58" s="18"/>
      <c r="P58" s="18"/>
      <c r="Q58" s="18"/>
    </row>
    <row r="59" spans="1:17">
      <c r="A59" s="18"/>
      <c r="B59" s="18"/>
      <c r="C59" s="18"/>
      <c r="D59" s="18"/>
      <c r="E59" s="18"/>
      <c r="F59" s="18"/>
      <c r="G59" s="18"/>
      <c r="H59" s="18"/>
      <c r="I59" s="18"/>
      <c r="J59" s="18"/>
      <c r="K59" s="18"/>
      <c r="L59" s="18"/>
      <c r="M59" s="18"/>
      <c r="N59" s="18"/>
      <c r="O59" s="18"/>
      <c r="P59" s="18"/>
      <c r="Q59" s="18"/>
    </row>
    <row r="60" spans="1:17">
      <c r="A60" s="18"/>
      <c r="B60" s="18"/>
      <c r="C60" s="18"/>
      <c r="D60" s="18"/>
      <c r="E60" s="18"/>
      <c r="F60" s="18"/>
      <c r="G60" s="18"/>
      <c r="H60" s="18"/>
      <c r="I60" s="18"/>
      <c r="J60" s="18"/>
      <c r="K60" s="18"/>
      <c r="L60" s="18"/>
      <c r="M60" s="18"/>
      <c r="N60" s="18"/>
      <c r="O60" s="18"/>
      <c r="P60" s="18"/>
      <c r="Q60" s="18"/>
    </row>
    <row r="61" spans="1:17">
      <c r="A61" s="18"/>
      <c r="B61" s="18"/>
      <c r="C61" s="18"/>
      <c r="D61" s="18"/>
      <c r="E61" s="18"/>
      <c r="F61" s="18"/>
      <c r="G61" s="18"/>
      <c r="H61" s="18"/>
      <c r="I61" s="18"/>
      <c r="J61" s="18"/>
      <c r="K61" s="18"/>
      <c r="L61" s="18"/>
      <c r="M61" s="18"/>
      <c r="N61" s="18"/>
      <c r="O61" s="18"/>
      <c r="P61" s="18"/>
      <c r="Q61" s="18"/>
    </row>
    <row r="62" spans="1:17">
      <c r="A62" s="18"/>
      <c r="B62" s="18"/>
      <c r="C62" s="18"/>
      <c r="D62" s="18"/>
      <c r="E62" s="18"/>
      <c r="F62" s="18"/>
      <c r="G62" s="18"/>
      <c r="H62" s="18"/>
      <c r="I62" s="18"/>
      <c r="J62" s="18"/>
      <c r="K62" s="18"/>
      <c r="L62" s="18"/>
      <c r="M62" s="18"/>
      <c r="N62" s="18"/>
      <c r="O62" s="18"/>
      <c r="P62" s="18"/>
      <c r="Q62" s="18"/>
    </row>
    <row r="63" spans="1:17">
      <c r="A63" s="18"/>
      <c r="B63" s="18"/>
      <c r="C63" s="18"/>
      <c r="D63" s="18"/>
      <c r="E63" s="18"/>
      <c r="F63" s="18"/>
      <c r="G63" s="18"/>
      <c r="H63" s="18"/>
      <c r="I63" s="18"/>
      <c r="J63" s="18"/>
      <c r="K63" s="18"/>
      <c r="L63" s="18"/>
      <c r="M63" s="18"/>
      <c r="N63" s="18"/>
      <c r="O63" s="18"/>
      <c r="P63" s="18"/>
      <c r="Q63" s="18"/>
    </row>
    <row r="64" spans="1:17">
      <c r="A64" s="18"/>
      <c r="B64" s="18"/>
      <c r="C64" s="18"/>
      <c r="D64" s="18"/>
      <c r="E64" s="18"/>
      <c r="F64" s="18"/>
      <c r="G64" s="18"/>
      <c r="H64" s="18"/>
      <c r="I64" s="18"/>
      <c r="J64" s="18"/>
      <c r="K64" s="18"/>
      <c r="L64" s="18"/>
      <c r="M64" s="18"/>
      <c r="N64" s="18"/>
      <c r="O64" s="18"/>
      <c r="P64" s="18"/>
      <c r="Q64" s="18"/>
    </row>
    <row r="65" spans="1:17">
      <c r="A65" s="18"/>
      <c r="B65" s="18"/>
      <c r="C65" s="18"/>
      <c r="D65" s="18"/>
      <c r="E65" s="18"/>
      <c r="F65" s="18"/>
      <c r="G65" s="18"/>
      <c r="H65" s="18"/>
      <c r="I65" s="18"/>
      <c r="J65" s="18"/>
      <c r="K65" s="18"/>
      <c r="L65" s="18"/>
      <c r="M65" s="18"/>
      <c r="N65" s="18"/>
      <c r="O65" s="18"/>
      <c r="P65" s="18"/>
      <c r="Q65" s="18"/>
    </row>
    <row r="66" spans="1:17">
      <c r="A66" s="18"/>
      <c r="B66" s="18"/>
      <c r="C66" s="18"/>
      <c r="D66" s="18"/>
      <c r="E66" s="18"/>
      <c r="F66" s="18"/>
      <c r="G66" s="18"/>
      <c r="H66" s="18"/>
      <c r="I66" s="18"/>
      <c r="J66" s="18"/>
      <c r="K66" s="18"/>
      <c r="L66" s="18"/>
      <c r="M66" s="18"/>
      <c r="N66" s="18"/>
      <c r="O66" s="18"/>
      <c r="P66" s="18"/>
      <c r="Q66" s="18"/>
    </row>
    <row r="67" spans="1:17">
      <c r="A67" s="18"/>
      <c r="B67" s="18"/>
      <c r="C67" s="18"/>
      <c r="D67" s="18"/>
      <c r="E67" s="18"/>
      <c r="F67" s="18"/>
      <c r="G67" s="18"/>
      <c r="H67" s="18"/>
      <c r="I67" s="18"/>
      <c r="J67" s="18"/>
      <c r="K67" s="18"/>
      <c r="L67" s="18"/>
      <c r="M67" s="18"/>
      <c r="N67" s="18"/>
      <c r="O67" s="18"/>
      <c r="P67" s="18"/>
      <c r="Q67" s="18"/>
    </row>
    <row r="68" spans="1:17">
      <c r="A68" s="18"/>
      <c r="B68" s="18"/>
      <c r="C68" s="18"/>
      <c r="D68" s="18"/>
      <c r="E68" s="18"/>
      <c r="F68" s="18"/>
      <c r="G68" s="18"/>
      <c r="H68" s="18"/>
      <c r="I68" s="18"/>
      <c r="J68" s="18"/>
      <c r="K68" s="18"/>
      <c r="L68" s="18"/>
      <c r="M68" s="18"/>
      <c r="N68" s="18"/>
      <c r="O68" s="18"/>
      <c r="P68" s="18"/>
      <c r="Q68" s="18"/>
    </row>
    <row r="69" spans="1:17">
      <c r="A69" s="18"/>
      <c r="B69" s="18"/>
      <c r="C69" s="18"/>
      <c r="D69" s="18"/>
      <c r="E69" s="18"/>
      <c r="F69" s="18"/>
      <c r="G69" s="18"/>
      <c r="H69" s="18"/>
      <c r="I69" s="18"/>
      <c r="J69" s="18"/>
      <c r="K69" s="18"/>
      <c r="L69" s="18"/>
      <c r="M69" s="18"/>
      <c r="N69" s="18"/>
      <c r="O69" s="18"/>
      <c r="P69" s="18"/>
      <c r="Q69" s="18"/>
    </row>
    <row r="70" spans="1:17">
      <c r="A70" s="18"/>
      <c r="B70" s="18"/>
      <c r="C70" s="18"/>
      <c r="D70" s="18"/>
      <c r="E70" s="18"/>
      <c r="F70" s="18"/>
      <c r="G70" s="18"/>
      <c r="H70" s="18"/>
      <c r="I70" s="18"/>
      <c r="J70" s="18"/>
      <c r="K70" s="18"/>
      <c r="L70" s="18"/>
      <c r="M70" s="18"/>
      <c r="N70" s="18"/>
      <c r="O70" s="18"/>
      <c r="P70" s="18"/>
      <c r="Q70" s="18"/>
    </row>
    <row r="71" spans="1:17">
      <c r="A71" s="18"/>
      <c r="B71" s="18"/>
      <c r="C71" s="18"/>
      <c r="D71" s="18"/>
      <c r="E71" s="18"/>
      <c r="F71" s="18"/>
      <c r="G71" s="18"/>
      <c r="H71" s="18"/>
      <c r="I71" s="18"/>
      <c r="J71" s="18"/>
      <c r="K71" s="18"/>
      <c r="L71" s="18"/>
      <c r="M71" s="18"/>
      <c r="N71" s="18"/>
      <c r="O71" s="18"/>
      <c r="P71" s="18"/>
      <c r="Q71" s="18"/>
    </row>
    <row r="72" spans="1:17">
      <c r="A72" s="18"/>
      <c r="B72" s="18"/>
      <c r="C72" s="18"/>
      <c r="D72" s="18"/>
      <c r="E72" s="18"/>
      <c r="F72" s="18"/>
      <c r="G72" s="18"/>
      <c r="H72" s="18"/>
      <c r="I72" s="18"/>
      <c r="J72" s="18"/>
      <c r="K72" s="18"/>
      <c r="L72" s="18"/>
      <c r="M72" s="18"/>
      <c r="N72" s="18"/>
      <c r="O72" s="18"/>
      <c r="P72" s="18"/>
      <c r="Q72" s="18"/>
    </row>
    <row r="73" spans="1:17">
      <c r="A73" s="18"/>
      <c r="B73" s="18"/>
      <c r="C73" s="18"/>
      <c r="D73" s="18"/>
      <c r="E73" s="18"/>
      <c r="F73" s="18"/>
      <c r="G73" s="18"/>
      <c r="H73" s="18"/>
      <c r="I73" s="18"/>
      <c r="J73" s="18"/>
      <c r="K73" s="18"/>
      <c r="L73" s="18"/>
      <c r="M73" s="18"/>
      <c r="N73" s="18"/>
      <c r="O73" s="18"/>
      <c r="P73" s="18"/>
      <c r="Q73" s="18"/>
    </row>
    <row r="74" spans="1:17">
      <c r="A74" s="18"/>
      <c r="B74" s="18"/>
      <c r="C74" s="18"/>
      <c r="D74" s="18"/>
      <c r="E74" s="18"/>
      <c r="F74" s="18"/>
      <c r="G74" s="18"/>
      <c r="H74" s="18"/>
      <c r="I74" s="18"/>
      <c r="J74" s="18"/>
      <c r="K74" s="18"/>
      <c r="L74" s="18"/>
      <c r="M74" s="18"/>
      <c r="N74" s="18"/>
      <c r="O74" s="18"/>
      <c r="P74" s="18"/>
      <c r="Q74" s="18"/>
    </row>
    <row r="75" spans="1:17">
      <c r="A75" s="18"/>
      <c r="B75" s="18"/>
      <c r="C75" s="18"/>
      <c r="D75" s="18"/>
      <c r="E75" s="18"/>
      <c r="F75" s="18"/>
      <c r="G75" s="18"/>
      <c r="H75" s="18"/>
      <c r="I75" s="18"/>
      <c r="J75" s="18"/>
      <c r="K75" s="18"/>
      <c r="L75" s="18"/>
      <c r="M75" s="18"/>
      <c r="N75" s="18"/>
      <c r="O75" s="18"/>
      <c r="P75" s="18"/>
      <c r="Q75" s="18"/>
    </row>
    <row r="76" spans="1:17">
      <c r="A76" s="18"/>
      <c r="B76" s="18"/>
      <c r="C76" s="18"/>
      <c r="D76" s="18"/>
      <c r="E76" s="18"/>
      <c r="F76" s="18"/>
      <c r="G76" s="18"/>
      <c r="H76" s="18"/>
      <c r="I76" s="18"/>
      <c r="J76" s="18"/>
      <c r="K76" s="18"/>
      <c r="L76" s="18"/>
      <c r="M76" s="18"/>
      <c r="N76" s="18"/>
      <c r="O76" s="18"/>
      <c r="P76" s="18"/>
      <c r="Q76" s="18"/>
    </row>
    <row r="77" spans="1:17">
      <c r="A77" s="18"/>
      <c r="B77" s="18"/>
      <c r="C77" s="18"/>
      <c r="D77" s="18"/>
      <c r="E77" s="18"/>
      <c r="F77" s="18"/>
      <c r="G77" s="18"/>
      <c r="H77" s="18"/>
      <c r="I77" s="18"/>
      <c r="J77" s="18"/>
      <c r="K77" s="18"/>
      <c r="L77" s="18"/>
      <c r="M77" s="18"/>
      <c r="N77" s="18"/>
      <c r="O77" s="18"/>
      <c r="P77" s="18"/>
      <c r="Q77" s="18"/>
    </row>
    <row r="78" spans="1:17">
      <c r="A78" s="18"/>
      <c r="B78" s="18"/>
      <c r="C78" s="18"/>
      <c r="D78" s="18"/>
      <c r="E78" s="18"/>
      <c r="F78" s="18"/>
      <c r="G78" s="18"/>
      <c r="H78" s="18"/>
      <c r="I78" s="18"/>
      <c r="J78" s="18"/>
      <c r="K78" s="18"/>
      <c r="L78" s="18"/>
      <c r="M78" s="18"/>
      <c r="N78" s="18"/>
      <c r="O78" s="18"/>
      <c r="P78" s="18"/>
      <c r="Q78" s="18"/>
    </row>
    <row r="79" spans="1:17">
      <c r="A79" s="18"/>
      <c r="B79" s="18"/>
      <c r="C79" s="18"/>
      <c r="D79" s="18"/>
      <c r="E79" s="18"/>
      <c r="F79" s="18"/>
      <c r="G79" s="18"/>
      <c r="H79" s="18"/>
      <c r="I79" s="18"/>
      <c r="J79" s="18"/>
      <c r="K79" s="18"/>
      <c r="L79" s="18"/>
      <c r="M79" s="18"/>
      <c r="N79" s="18"/>
      <c r="O79" s="18"/>
      <c r="P79" s="18"/>
      <c r="Q79" s="18"/>
    </row>
    <row r="80" spans="1:17">
      <c r="A80" s="18"/>
      <c r="B80" s="18"/>
      <c r="C80" s="18"/>
      <c r="D80" s="18"/>
      <c r="E80" s="18"/>
      <c r="F80" s="18"/>
      <c r="G80" s="18"/>
      <c r="H80" s="18"/>
      <c r="I80" s="18"/>
      <c r="J80" s="18"/>
      <c r="K80" s="18"/>
      <c r="L80" s="18"/>
      <c r="M80" s="18"/>
      <c r="N80" s="18"/>
      <c r="O80" s="18"/>
      <c r="P80" s="18"/>
      <c r="Q80" s="18"/>
    </row>
    <row r="81" spans="1:17">
      <c r="A81" s="18"/>
      <c r="B81" s="18"/>
      <c r="C81" s="18"/>
      <c r="D81" s="18"/>
      <c r="E81" s="18"/>
      <c r="F81" s="18"/>
      <c r="G81" s="18"/>
      <c r="H81" s="18"/>
      <c r="I81" s="18"/>
      <c r="J81" s="18"/>
      <c r="K81" s="18"/>
      <c r="L81" s="18"/>
      <c r="M81" s="18"/>
      <c r="N81" s="18"/>
      <c r="O81" s="18"/>
      <c r="P81" s="18"/>
      <c r="Q81" s="18"/>
    </row>
    <row r="82" spans="1:17">
      <c r="A82" s="18"/>
      <c r="B82" s="18"/>
      <c r="C82" s="18"/>
      <c r="D82" s="18"/>
      <c r="E82" s="18"/>
      <c r="F82" s="18"/>
      <c r="G82" s="18"/>
      <c r="H82" s="18"/>
      <c r="I82" s="18"/>
      <c r="J82" s="18"/>
      <c r="K82" s="18"/>
      <c r="L82" s="18"/>
      <c r="M82" s="18"/>
      <c r="N82" s="18"/>
      <c r="O82" s="18"/>
      <c r="P82" s="18"/>
      <c r="Q82" s="18"/>
    </row>
    <row r="83" spans="1:17">
      <c r="A83" s="18"/>
      <c r="B83" s="18"/>
      <c r="C83" s="18"/>
      <c r="D83" s="18"/>
      <c r="E83" s="18"/>
      <c r="F83" s="18"/>
      <c r="G83" s="18"/>
      <c r="H83" s="18"/>
      <c r="I83" s="18"/>
      <c r="J83" s="18"/>
      <c r="K83" s="18"/>
      <c r="L83" s="18"/>
      <c r="M83" s="18"/>
      <c r="N83" s="18"/>
      <c r="O83" s="18"/>
      <c r="P83" s="18"/>
      <c r="Q83" s="18"/>
    </row>
    <row r="84" spans="1:17">
      <c r="A84" s="18"/>
      <c r="B84" s="18"/>
      <c r="C84" s="18"/>
      <c r="D84" s="18"/>
      <c r="E84" s="18"/>
      <c r="F84" s="18"/>
      <c r="G84" s="18"/>
      <c r="H84" s="18"/>
      <c r="I84" s="18"/>
      <c r="J84" s="18"/>
      <c r="K84" s="18"/>
      <c r="L84" s="18"/>
      <c r="M84" s="18"/>
      <c r="N84" s="18"/>
      <c r="O84" s="18"/>
      <c r="P84" s="18"/>
      <c r="Q84" s="18"/>
    </row>
    <row r="85" spans="1:17">
      <c r="A85" s="18"/>
      <c r="B85" s="18"/>
      <c r="C85" s="18"/>
      <c r="D85" s="18"/>
      <c r="E85" s="18"/>
      <c r="F85" s="18"/>
      <c r="G85" s="18"/>
      <c r="H85" s="18"/>
      <c r="I85" s="18"/>
      <c r="J85" s="18"/>
      <c r="K85" s="18"/>
      <c r="L85" s="18"/>
      <c r="M85" s="18"/>
      <c r="N85" s="18"/>
      <c r="O85" s="18"/>
      <c r="P85" s="18"/>
      <c r="Q85" s="18"/>
    </row>
    <row r="86" spans="1:17">
      <c r="A86" s="18"/>
      <c r="B86" s="18"/>
      <c r="C86" s="18"/>
      <c r="D86" s="18"/>
      <c r="E86" s="18"/>
      <c r="F86" s="18"/>
      <c r="G86" s="18"/>
      <c r="H86" s="18"/>
      <c r="I86" s="18"/>
      <c r="J86" s="18"/>
      <c r="K86" s="18"/>
      <c r="L86" s="18"/>
      <c r="M86" s="18"/>
      <c r="N86" s="18"/>
      <c r="O86" s="18"/>
      <c r="P86" s="18"/>
      <c r="Q86" s="18"/>
    </row>
    <row r="87" spans="1:17">
      <c r="A87" s="18"/>
      <c r="B87" s="18"/>
      <c r="C87" s="18"/>
      <c r="D87" s="18"/>
      <c r="E87" s="18"/>
      <c r="F87" s="18"/>
      <c r="G87" s="18"/>
      <c r="H87" s="18"/>
      <c r="I87" s="18"/>
      <c r="J87" s="18"/>
      <c r="K87" s="18"/>
      <c r="L87" s="18"/>
      <c r="M87" s="18"/>
      <c r="N87" s="18"/>
      <c r="O87" s="18"/>
      <c r="P87" s="18"/>
      <c r="Q87" s="18"/>
    </row>
    <row r="88" spans="1:17">
      <c r="A88" s="18"/>
      <c r="B88" s="18"/>
      <c r="C88" s="18"/>
      <c r="D88" s="18"/>
      <c r="E88" s="18"/>
      <c r="F88" s="18"/>
      <c r="G88" s="18"/>
      <c r="H88" s="18"/>
      <c r="I88" s="18"/>
      <c r="J88" s="18"/>
      <c r="K88" s="18"/>
      <c r="L88" s="18"/>
      <c r="M88" s="18"/>
      <c r="N88" s="18"/>
      <c r="O88" s="18"/>
      <c r="P88" s="18"/>
      <c r="Q88" s="18"/>
    </row>
    <row r="89" spans="1:17">
      <c r="A89" s="18"/>
      <c r="B89" s="18"/>
      <c r="C89" s="18"/>
      <c r="D89" s="18"/>
      <c r="E89" s="18"/>
      <c r="F89" s="18"/>
      <c r="G89" s="18"/>
      <c r="H89" s="18"/>
      <c r="I89" s="18"/>
      <c r="J89" s="18"/>
      <c r="K89" s="18"/>
      <c r="L89" s="18"/>
      <c r="M89" s="18"/>
      <c r="N89" s="18"/>
      <c r="O89" s="18"/>
      <c r="P89" s="18"/>
      <c r="Q89" s="18"/>
    </row>
    <row r="90" spans="1:17">
      <c r="A90" s="18"/>
      <c r="B90" s="18"/>
      <c r="C90" s="18"/>
      <c r="D90" s="18"/>
      <c r="E90" s="18"/>
      <c r="F90" s="18"/>
      <c r="G90" s="18"/>
      <c r="H90" s="18"/>
      <c r="I90" s="18"/>
      <c r="J90" s="18"/>
      <c r="K90" s="18"/>
      <c r="L90" s="18"/>
      <c r="M90" s="18"/>
      <c r="N90" s="18"/>
      <c r="O90" s="18"/>
      <c r="P90" s="18"/>
      <c r="Q90" s="18"/>
    </row>
    <row r="91" spans="1:17">
      <c r="A91" s="18"/>
      <c r="B91" s="18"/>
      <c r="C91" s="18"/>
      <c r="D91" s="18"/>
      <c r="E91" s="18"/>
      <c r="F91" s="18"/>
      <c r="G91" s="18"/>
      <c r="H91" s="18"/>
      <c r="I91" s="18"/>
      <c r="J91" s="18"/>
      <c r="K91" s="18"/>
      <c r="L91" s="18"/>
      <c r="M91" s="18"/>
      <c r="N91" s="18"/>
      <c r="O91" s="18"/>
      <c r="P91" s="18"/>
      <c r="Q91" s="18"/>
    </row>
    <row r="92" spans="1:17">
      <c r="A92" s="18"/>
      <c r="B92" s="18"/>
      <c r="C92" s="18"/>
      <c r="D92" s="18"/>
      <c r="E92" s="18"/>
      <c r="F92" s="18"/>
      <c r="G92" s="18"/>
      <c r="H92" s="18"/>
      <c r="I92" s="18"/>
      <c r="J92" s="18"/>
      <c r="K92" s="18"/>
      <c r="L92" s="18"/>
      <c r="M92" s="18"/>
      <c r="N92" s="18"/>
      <c r="O92" s="18"/>
      <c r="P92" s="18"/>
      <c r="Q92" s="18"/>
    </row>
    <row r="93" spans="1:17">
      <c r="A93" s="18"/>
      <c r="B93" s="18"/>
      <c r="C93" s="18"/>
      <c r="D93" s="18"/>
      <c r="E93" s="18"/>
      <c r="F93" s="18"/>
      <c r="G93" s="18"/>
      <c r="H93" s="18"/>
      <c r="I93" s="18"/>
      <c r="J93" s="18"/>
      <c r="K93" s="18"/>
      <c r="L93" s="18"/>
      <c r="M93" s="18"/>
      <c r="N93" s="18"/>
      <c r="O93" s="18"/>
      <c r="P93" s="18"/>
      <c r="Q93" s="18"/>
    </row>
    <row r="94" spans="1:17">
      <c r="A94" s="18"/>
      <c r="B94" s="18"/>
      <c r="C94" s="18"/>
      <c r="D94" s="18"/>
      <c r="E94" s="18"/>
      <c r="F94" s="18"/>
      <c r="G94" s="18"/>
      <c r="H94" s="18"/>
      <c r="I94" s="18"/>
      <c r="J94" s="18"/>
      <c r="K94" s="18"/>
      <c r="L94" s="18"/>
      <c r="M94" s="18"/>
      <c r="N94" s="18"/>
      <c r="O94" s="18"/>
      <c r="P94" s="18"/>
      <c r="Q94" s="18"/>
    </row>
    <row r="95" spans="1:17">
      <c r="A95" s="18"/>
      <c r="B95" s="18"/>
      <c r="C95" s="18"/>
      <c r="D95" s="18"/>
      <c r="E95" s="18"/>
      <c r="F95" s="18"/>
      <c r="G95" s="18"/>
      <c r="H95" s="18"/>
      <c r="I95" s="18"/>
      <c r="J95" s="18"/>
      <c r="K95" s="18"/>
      <c r="L95" s="18"/>
      <c r="M95" s="18"/>
      <c r="N95" s="18"/>
      <c r="O95" s="18"/>
      <c r="P95" s="18"/>
      <c r="Q95" s="18"/>
    </row>
    <row r="96" spans="1:17">
      <c r="A96" s="18"/>
      <c r="B96" s="18"/>
      <c r="C96" s="18"/>
      <c r="D96" s="18"/>
      <c r="E96" s="18"/>
      <c r="F96" s="18"/>
      <c r="G96" s="18"/>
      <c r="H96" s="18"/>
      <c r="I96" s="18"/>
      <c r="J96" s="18"/>
      <c r="K96" s="18"/>
      <c r="L96" s="18"/>
      <c r="M96" s="18"/>
      <c r="N96" s="18"/>
      <c r="O96" s="18"/>
      <c r="P96" s="18"/>
      <c r="Q96" s="18"/>
    </row>
    <row r="97" spans="1:17">
      <c r="A97" s="18"/>
      <c r="B97" s="18"/>
      <c r="C97" s="18"/>
      <c r="D97" s="18"/>
      <c r="E97" s="18"/>
      <c r="F97" s="18"/>
      <c r="G97" s="18"/>
      <c r="H97" s="18"/>
      <c r="I97" s="18"/>
      <c r="J97" s="18"/>
      <c r="K97" s="18"/>
      <c r="L97" s="18"/>
      <c r="M97" s="18"/>
      <c r="N97" s="18"/>
      <c r="O97" s="18"/>
      <c r="P97" s="18"/>
      <c r="Q97" s="18"/>
    </row>
    <row r="98" spans="1:17">
      <c r="A98" s="18"/>
      <c r="B98" s="18"/>
      <c r="C98" s="18"/>
      <c r="D98" s="18"/>
      <c r="E98" s="18"/>
      <c r="F98" s="18"/>
      <c r="G98" s="18"/>
      <c r="H98" s="18"/>
      <c r="I98" s="18"/>
      <c r="J98" s="18"/>
      <c r="K98" s="18"/>
      <c r="L98" s="18"/>
      <c r="M98" s="18"/>
      <c r="N98" s="18"/>
      <c r="O98" s="18"/>
      <c r="P98" s="18"/>
      <c r="Q98" s="18"/>
    </row>
    <row r="99" spans="1:17">
      <c r="A99" s="18"/>
      <c r="B99" s="18"/>
      <c r="C99" s="18"/>
      <c r="D99" s="18"/>
      <c r="E99" s="18"/>
      <c r="F99" s="18"/>
      <c r="G99" s="18"/>
      <c r="H99" s="18"/>
      <c r="I99" s="18"/>
      <c r="J99" s="18"/>
      <c r="K99" s="18"/>
      <c r="L99" s="18"/>
      <c r="M99" s="18"/>
      <c r="N99" s="18"/>
      <c r="O99" s="18"/>
      <c r="P99" s="18"/>
      <c r="Q99" s="18"/>
    </row>
    <row r="100" spans="1:17">
      <c r="A100" s="18"/>
      <c r="B100" s="18"/>
      <c r="C100" s="18"/>
      <c r="D100" s="18"/>
      <c r="E100" s="18"/>
      <c r="F100" s="18"/>
      <c r="G100" s="18"/>
      <c r="H100" s="18"/>
      <c r="I100" s="18"/>
      <c r="J100" s="18"/>
      <c r="K100" s="18"/>
      <c r="L100" s="18"/>
      <c r="M100" s="18"/>
      <c r="N100" s="18"/>
      <c r="O100" s="18"/>
      <c r="P100" s="18"/>
      <c r="Q100" s="18"/>
    </row>
    <row r="101" spans="1:17">
      <c r="A101" s="18"/>
      <c r="B101" s="18"/>
      <c r="C101" s="18"/>
      <c r="D101" s="18"/>
      <c r="E101" s="18"/>
      <c r="F101" s="18"/>
      <c r="G101" s="18"/>
      <c r="H101" s="18"/>
      <c r="I101" s="18"/>
      <c r="J101" s="18"/>
      <c r="K101" s="18"/>
      <c r="L101" s="18"/>
      <c r="M101" s="18"/>
      <c r="N101" s="18"/>
      <c r="O101" s="18"/>
      <c r="P101" s="18"/>
      <c r="Q101" s="18"/>
    </row>
    <row r="102" spans="1:17">
      <c r="A102" s="18"/>
      <c r="B102" s="18"/>
      <c r="C102" s="18"/>
      <c r="D102" s="18"/>
      <c r="E102" s="18"/>
      <c r="F102" s="18"/>
      <c r="G102" s="18"/>
      <c r="H102" s="18"/>
      <c r="I102" s="18"/>
      <c r="J102" s="18"/>
      <c r="K102" s="18"/>
      <c r="L102" s="18"/>
      <c r="M102" s="18"/>
      <c r="N102" s="18"/>
      <c r="O102" s="18"/>
      <c r="P102" s="18"/>
      <c r="Q102" s="18"/>
    </row>
    <row r="103" spans="1:17">
      <c r="A103" s="18"/>
      <c r="B103" s="18"/>
      <c r="C103" s="18"/>
      <c r="D103" s="18"/>
      <c r="E103" s="18"/>
      <c r="F103" s="18"/>
      <c r="G103" s="18"/>
      <c r="H103" s="18"/>
      <c r="I103" s="18"/>
      <c r="J103" s="18"/>
      <c r="K103" s="18"/>
      <c r="L103" s="18"/>
      <c r="M103" s="18"/>
      <c r="N103" s="18"/>
      <c r="O103" s="18"/>
      <c r="P103" s="18"/>
      <c r="Q103" s="18"/>
    </row>
    <row r="104" spans="1:17">
      <c r="A104" s="18"/>
      <c r="B104" s="18"/>
      <c r="C104" s="18"/>
      <c r="D104" s="18"/>
      <c r="E104" s="18"/>
      <c r="F104" s="18"/>
      <c r="G104" s="18"/>
      <c r="H104" s="18"/>
      <c r="I104" s="18"/>
      <c r="J104" s="18"/>
      <c r="K104" s="18"/>
      <c r="L104" s="18"/>
      <c r="M104" s="18"/>
      <c r="N104" s="18"/>
      <c r="O104" s="18"/>
      <c r="P104" s="18"/>
      <c r="Q104" s="18"/>
    </row>
    <row r="105" spans="1:17">
      <c r="A105" s="18"/>
      <c r="B105" s="18"/>
      <c r="C105" s="18"/>
      <c r="D105" s="18"/>
      <c r="E105" s="18"/>
      <c r="F105" s="18"/>
      <c r="G105" s="18"/>
      <c r="H105" s="18"/>
      <c r="I105" s="18"/>
      <c r="J105" s="18"/>
      <c r="K105" s="18"/>
      <c r="L105" s="18"/>
      <c r="M105" s="18"/>
      <c r="N105" s="18"/>
      <c r="O105" s="18"/>
      <c r="P105" s="18"/>
      <c r="Q105" s="18"/>
    </row>
    <row r="106" spans="1:17">
      <c r="A106" s="18"/>
      <c r="B106" s="18"/>
      <c r="C106" s="18"/>
      <c r="D106" s="18"/>
      <c r="E106" s="18"/>
      <c r="F106" s="18"/>
      <c r="G106" s="18"/>
      <c r="H106" s="18"/>
      <c r="I106" s="18"/>
      <c r="J106" s="18"/>
      <c r="K106" s="18"/>
      <c r="L106" s="18"/>
      <c r="M106" s="18"/>
      <c r="N106" s="18"/>
      <c r="O106" s="18"/>
      <c r="P106" s="18"/>
      <c r="Q106" s="18"/>
    </row>
    <row r="107" spans="1:17">
      <c r="A107" s="18"/>
      <c r="B107" s="18"/>
      <c r="C107" s="18"/>
      <c r="D107" s="18"/>
      <c r="E107" s="18"/>
      <c r="F107" s="18"/>
      <c r="G107" s="18"/>
      <c r="H107" s="18"/>
      <c r="I107" s="18"/>
      <c r="J107" s="18"/>
      <c r="K107" s="18"/>
      <c r="L107" s="18"/>
      <c r="M107" s="18"/>
      <c r="N107" s="18"/>
      <c r="O107" s="18"/>
      <c r="P107" s="18"/>
      <c r="Q107" s="18"/>
    </row>
    <row r="108" spans="1:17">
      <c r="A108" s="18"/>
      <c r="B108" s="18"/>
      <c r="C108" s="18"/>
      <c r="D108" s="18"/>
      <c r="E108" s="18"/>
      <c r="F108" s="18"/>
      <c r="G108" s="18"/>
      <c r="H108" s="18"/>
      <c r="I108" s="18"/>
      <c r="J108" s="18"/>
      <c r="K108" s="18"/>
      <c r="L108" s="18"/>
      <c r="M108" s="18"/>
      <c r="N108" s="18"/>
      <c r="O108" s="18"/>
      <c r="P108" s="18"/>
      <c r="Q108" s="18"/>
    </row>
    <row r="109" spans="1:17">
      <c r="A109" s="18"/>
      <c r="B109" s="18"/>
      <c r="C109" s="18"/>
      <c r="D109" s="18"/>
      <c r="E109" s="18"/>
      <c r="F109" s="18"/>
      <c r="G109" s="18"/>
      <c r="H109" s="18"/>
      <c r="I109" s="18"/>
      <c r="J109" s="18"/>
      <c r="K109" s="18"/>
      <c r="L109" s="18"/>
      <c r="M109" s="18"/>
      <c r="N109" s="18"/>
      <c r="O109" s="18"/>
      <c r="P109" s="18"/>
      <c r="Q109" s="18"/>
    </row>
    <row r="110" spans="1:17">
      <c r="A110" s="18"/>
      <c r="B110" s="18"/>
      <c r="C110" s="18"/>
      <c r="D110" s="18"/>
      <c r="E110" s="18"/>
      <c r="F110" s="18"/>
      <c r="G110" s="18"/>
      <c r="H110" s="18"/>
      <c r="I110" s="18"/>
      <c r="J110" s="18"/>
      <c r="K110" s="18"/>
      <c r="L110" s="18"/>
      <c r="M110" s="18"/>
      <c r="N110" s="18"/>
      <c r="O110" s="18"/>
      <c r="P110" s="18"/>
      <c r="Q110" s="18"/>
    </row>
    <row r="111" spans="1:17">
      <c r="A111" s="18"/>
      <c r="B111" s="18"/>
      <c r="C111" s="18"/>
      <c r="D111" s="18"/>
      <c r="E111" s="18"/>
      <c r="F111" s="18"/>
      <c r="G111" s="18"/>
      <c r="H111" s="18"/>
      <c r="I111" s="18"/>
      <c r="J111" s="18"/>
      <c r="K111" s="18"/>
      <c r="L111" s="18"/>
      <c r="M111" s="18"/>
      <c r="N111" s="18"/>
      <c r="O111" s="18"/>
      <c r="P111" s="18"/>
      <c r="Q111" s="18"/>
    </row>
    <row r="112" spans="1:17">
      <c r="A112" s="18"/>
      <c r="B112" s="18"/>
      <c r="C112" s="18"/>
      <c r="D112" s="18"/>
      <c r="E112" s="18"/>
      <c r="F112" s="18"/>
      <c r="G112" s="18"/>
      <c r="H112" s="18"/>
      <c r="I112" s="18"/>
      <c r="J112" s="18"/>
      <c r="K112" s="18"/>
      <c r="L112" s="18"/>
      <c r="M112" s="18"/>
      <c r="N112" s="18"/>
      <c r="O112" s="18"/>
      <c r="P112" s="18"/>
      <c r="Q112" s="18"/>
    </row>
    <row r="113" spans="1:17">
      <c r="A113" s="18"/>
      <c r="B113" s="18"/>
      <c r="C113" s="18"/>
      <c r="D113" s="18"/>
      <c r="E113" s="18"/>
      <c r="F113" s="18"/>
      <c r="G113" s="18"/>
      <c r="H113" s="18"/>
      <c r="I113" s="18"/>
      <c r="J113" s="18"/>
      <c r="K113" s="18"/>
      <c r="L113" s="18"/>
      <c r="M113" s="18"/>
      <c r="N113" s="18"/>
      <c r="O113" s="18"/>
      <c r="P113" s="18"/>
      <c r="Q113" s="18"/>
    </row>
    <row r="114" spans="1:17">
      <c r="A114" s="18"/>
      <c r="B114" s="18"/>
      <c r="C114" s="18"/>
      <c r="D114" s="18"/>
      <c r="E114" s="18"/>
      <c r="F114" s="18"/>
      <c r="G114" s="18"/>
      <c r="H114" s="18"/>
      <c r="I114" s="18"/>
      <c r="J114" s="18"/>
      <c r="K114" s="18"/>
      <c r="L114" s="18"/>
      <c r="M114" s="18"/>
      <c r="N114" s="18"/>
      <c r="O114" s="18"/>
      <c r="P114" s="18"/>
      <c r="Q114" s="18"/>
    </row>
    <row r="115" spans="1:17">
      <c r="A115" s="18"/>
      <c r="B115" s="18"/>
      <c r="C115" s="18"/>
      <c r="D115" s="18"/>
      <c r="E115" s="18"/>
      <c r="F115" s="18"/>
      <c r="G115" s="18"/>
      <c r="H115" s="18"/>
      <c r="I115" s="18"/>
      <c r="J115" s="18"/>
      <c r="K115" s="18"/>
      <c r="L115" s="18"/>
      <c r="M115" s="18"/>
      <c r="N115" s="18"/>
      <c r="O115" s="18"/>
      <c r="P115" s="18"/>
      <c r="Q115" s="18"/>
    </row>
    <row r="116" spans="1:17">
      <c r="A116" s="18"/>
      <c r="B116" s="18"/>
      <c r="C116" s="18"/>
      <c r="D116" s="18"/>
      <c r="E116" s="18"/>
      <c r="F116" s="18"/>
      <c r="G116" s="18"/>
      <c r="H116" s="18"/>
      <c r="I116" s="18"/>
      <c r="J116" s="18"/>
      <c r="K116" s="18"/>
      <c r="L116" s="18"/>
      <c r="M116" s="18"/>
      <c r="N116" s="18"/>
      <c r="O116" s="18"/>
      <c r="P116" s="18"/>
      <c r="Q116" s="18"/>
    </row>
    <row r="117" spans="1:17">
      <c r="A117" s="18"/>
      <c r="B117" s="18"/>
      <c r="C117" s="18"/>
      <c r="D117" s="18"/>
      <c r="E117" s="18"/>
      <c r="F117" s="18"/>
      <c r="G117" s="18"/>
      <c r="H117" s="18"/>
      <c r="I117" s="18"/>
      <c r="J117" s="18"/>
      <c r="K117" s="18"/>
      <c r="L117" s="18"/>
      <c r="M117" s="18"/>
      <c r="N117" s="18"/>
      <c r="O117" s="18"/>
      <c r="P117" s="18"/>
      <c r="Q117" s="18"/>
    </row>
    <row r="118" spans="1:17">
      <c r="A118" s="18"/>
      <c r="B118" s="18"/>
      <c r="C118" s="18"/>
      <c r="D118" s="18"/>
      <c r="E118" s="18"/>
      <c r="F118" s="18"/>
      <c r="G118" s="18"/>
      <c r="H118" s="18"/>
      <c r="I118" s="18"/>
      <c r="J118" s="18"/>
      <c r="K118" s="18"/>
      <c r="L118" s="18"/>
      <c r="M118" s="18"/>
      <c r="N118" s="18"/>
      <c r="O118" s="18"/>
      <c r="P118" s="18"/>
      <c r="Q118" s="18"/>
    </row>
    <row r="119" spans="1:17">
      <c r="A119" s="18"/>
      <c r="B119" s="18"/>
      <c r="C119" s="18"/>
      <c r="D119" s="18"/>
      <c r="E119" s="18"/>
      <c r="F119" s="18"/>
      <c r="G119" s="18"/>
      <c r="H119" s="18"/>
      <c r="I119" s="18"/>
      <c r="J119" s="18"/>
      <c r="K119" s="18"/>
      <c r="L119" s="18"/>
      <c r="M119" s="18"/>
      <c r="N119" s="18"/>
      <c r="O119" s="18"/>
      <c r="P119" s="18"/>
      <c r="Q119" s="18"/>
    </row>
    <row r="120" spans="1:17">
      <c r="A120" s="18"/>
      <c r="B120" s="18"/>
      <c r="C120" s="18"/>
      <c r="D120" s="18"/>
      <c r="E120" s="18"/>
      <c r="F120" s="18"/>
      <c r="G120" s="18"/>
      <c r="H120" s="18"/>
      <c r="I120" s="18"/>
      <c r="J120" s="18"/>
      <c r="K120" s="18"/>
      <c r="L120" s="18"/>
      <c r="M120" s="18"/>
      <c r="N120" s="18"/>
      <c r="O120" s="18"/>
      <c r="P120" s="18"/>
      <c r="Q120" s="18"/>
    </row>
    <row r="121" spans="1:17">
      <c r="A121" s="18"/>
      <c r="B121" s="18"/>
      <c r="C121" s="18"/>
      <c r="D121" s="18"/>
      <c r="E121" s="18"/>
      <c r="F121" s="18"/>
      <c r="G121" s="18"/>
      <c r="H121" s="18"/>
      <c r="I121" s="18"/>
      <c r="J121" s="18"/>
      <c r="K121" s="18"/>
      <c r="L121" s="18"/>
      <c r="M121" s="18"/>
      <c r="N121" s="18"/>
      <c r="O121" s="18"/>
      <c r="P121" s="18"/>
      <c r="Q121" s="18"/>
    </row>
    <row r="122" spans="1:17">
      <c r="A122" s="18"/>
      <c r="B122" s="18"/>
      <c r="C122" s="18"/>
      <c r="D122" s="18"/>
      <c r="E122" s="18"/>
      <c r="F122" s="18"/>
      <c r="G122" s="18"/>
      <c r="H122" s="18"/>
      <c r="I122" s="18"/>
      <c r="J122" s="18"/>
      <c r="K122" s="18"/>
      <c r="L122" s="18"/>
      <c r="M122" s="18"/>
      <c r="N122" s="18"/>
      <c r="O122" s="18"/>
      <c r="P122" s="18"/>
      <c r="Q122" s="18"/>
    </row>
    <row r="123" spans="1:17">
      <c r="A123" s="18"/>
      <c r="B123" s="18"/>
      <c r="C123" s="18"/>
      <c r="D123" s="18"/>
      <c r="E123" s="18"/>
      <c r="F123" s="18"/>
      <c r="G123" s="18"/>
      <c r="H123" s="18"/>
      <c r="I123" s="18"/>
      <c r="J123" s="18"/>
      <c r="K123" s="18"/>
      <c r="L123" s="18"/>
      <c r="M123" s="18"/>
      <c r="N123" s="18"/>
      <c r="O123" s="18"/>
      <c r="P123" s="18"/>
      <c r="Q123" s="18"/>
    </row>
    <row r="124" spans="1:17">
      <c r="A124" s="18"/>
      <c r="B124" s="18"/>
      <c r="C124" s="18"/>
      <c r="D124" s="18"/>
      <c r="E124" s="18"/>
      <c r="F124" s="18"/>
      <c r="G124" s="18"/>
      <c r="H124" s="18"/>
      <c r="I124" s="18"/>
      <c r="J124" s="18"/>
      <c r="K124" s="18"/>
      <c r="L124" s="18"/>
      <c r="M124" s="18"/>
      <c r="N124" s="18"/>
      <c r="O124" s="18"/>
      <c r="P124" s="18"/>
      <c r="Q124" s="18"/>
    </row>
    <row r="125" spans="1:17">
      <c r="A125" s="18"/>
      <c r="B125" s="18"/>
      <c r="C125" s="18"/>
      <c r="D125" s="18"/>
      <c r="E125" s="18"/>
      <c r="F125" s="18"/>
      <c r="G125" s="18"/>
      <c r="H125" s="18"/>
      <c r="I125" s="18"/>
      <c r="J125" s="18"/>
      <c r="K125" s="18"/>
      <c r="L125" s="18"/>
      <c r="M125" s="18"/>
      <c r="N125" s="18"/>
      <c r="O125" s="18"/>
      <c r="P125" s="18"/>
      <c r="Q125" s="18"/>
    </row>
    <row r="126" spans="1:17">
      <c r="A126" s="18"/>
      <c r="B126" s="18"/>
      <c r="C126" s="18"/>
      <c r="D126" s="18"/>
      <c r="E126" s="18"/>
      <c r="F126" s="18"/>
      <c r="G126" s="18"/>
      <c r="H126" s="18"/>
      <c r="I126" s="18"/>
      <c r="J126" s="18"/>
      <c r="K126" s="18"/>
      <c r="L126" s="18"/>
      <c r="M126" s="18"/>
      <c r="N126" s="18"/>
      <c r="O126" s="18"/>
      <c r="P126" s="18"/>
      <c r="Q126" s="18"/>
    </row>
    <row r="127" spans="1:17">
      <c r="A127" s="18"/>
      <c r="B127" s="18"/>
      <c r="C127" s="18"/>
      <c r="D127" s="18"/>
      <c r="E127" s="18"/>
      <c r="F127" s="18"/>
      <c r="G127" s="18"/>
      <c r="H127" s="18"/>
      <c r="I127" s="18"/>
      <c r="J127" s="18"/>
      <c r="K127" s="18"/>
      <c r="L127" s="18"/>
      <c r="M127" s="18"/>
      <c r="N127" s="18"/>
      <c r="O127" s="18"/>
      <c r="P127" s="18"/>
      <c r="Q127" s="18"/>
    </row>
    <row r="128" spans="1:17">
      <c r="A128" s="18"/>
      <c r="B128" s="18"/>
      <c r="C128" s="18"/>
      <c r="D128" s="18"/>
      <c r="E128" s="18"/>
      <c r="F128" s="18"/>
      <c r="G128" s="18"/>
      <c r="H128" s="18"/>
      <c r="I128" s="18"/>
      <c r="J128" s="18"/>
      <c r="K128" s="18"/>
      <c r="L128" s="18"/>
      <c r="M128" s="18"/>
      <c r="N128" s="18"/>
      <c r="O128" s="18"/>
      <c r="P128" s="18"/>
      <c r="Q128" s="18"/>
    </row>
    <row r="129" spans="1:17">
      <c r="A129" s="18"/>
      <c r="B129" s="18"/>
      <c r="C129" s="18"/>
      <c r="D129" s="18"/>
      <c r="E129" s="18"/>
      <c r="F129" s="18"/>
      <c r="G129" s="18"/>
      <c r="H129" s="18"/>
      <c r="I129" s="18"/>
      <c r="J129" s="18"/>
      <c r="K129" s="18"/>
      <c r="L129" s="18"/>
      <c r="M129" s="18"/>
      <c r="N129" s="18"/>
      <c r="O129" s="18"/>
      <c r="P129" s="18"/>
      <c r="Q129" s="18"/>
    </row>
    <row r="130" spans="1:17">
      <c r="A130" s="18"/>
      <c r="B130" s="18"/>
      <c r="C130" s="18"/>
      <c r="D130" s="18"/>
      <c r="E130" s="18"/>
      <c r="F130" s="18"/>
      <c r="G130" s="18"/>
      <c r="H130" s="18"/>
      <c r="I130" s="18"/>
      <c r="J130" s="18"/>
      <c r="K130" s="18"/>
      <c r="L130" s="18"/>
      <c r="M130" s="18"/>
      <c r="N130" s="18"/>
      <c r="O130" s="18"/>
      <c r="P130" s="18"/>
      <c r="Q130" s="18"/>
    </row>
    <row r="131" spans="1:17">
      <c r="A131" s="18"/>
      <c r="B131" s="18"/>
      <c r="C131" s="18"/>
      <c r="D131" s="18"/>
      <c r="E131" s="18"/>
      <c r="F131" s="18"/>
      <c r="G131" s="18"/>
      <c r="H131" s="18"/>
      <c r="I131" s="18"/>
      <c r="J131" s="18"/>
      <c r="K131" s="18"/>
      <c r="L131" s="18"/>
      <c r="M131" s="18"/>
      <c r="N131" s="18"/>
      <c r="O131" s="18"/>
      <c r="P131" s="18"/>
      <c r="Q131" s="18"/>
    </row>
    <row r="132" spans="1:17">
      <c r="A132" s="18"/>
      <c r="B132" s="18"/>
      <c r="C132" s="18"/>
      <c r="D132" s="18"/>
      <c r="E132" s="18"/>
      <c r="F132" s="18"/>
      <c r="G132" s="18"/>
      <c r="H132" s="18"/>
      <c r="I132" s="18"/>
      <c r="J132" s="18"/>
      <c r="K132" s="18"/>
      <c r="L132" s="18"/>
      <c r="M132" s="18"/>
      <c r="N132" s="18"/>
      <c r="O132" s="18"/>
      <c r="P132" s="18"/>
      <c r="Q132" s="18"/>
    </row>
    <row r="133" spans="1:17">
      <c r="A133" s="18"/>
      <c r="B133" s="18"/>
      <c r="C133" s="18"/>
      <c r="D133" s="18"/>
      <c r="E133" s="18"/>
      <c r="F133" s="18"/>
      <c r="G133" s="18"/>
      <c r="H133" s="18"/>
      <c r="I133" s="18"/>
      <c r="J133" s="18"/>
      <c r="K133" s="18"/>
      <c r="L133" s="18"/>
      <c r="M133" s="18"/>
      <c r="N133" s="18"/>
      <c r="O133" s="18"/>
      <c r="P133" s="18"/>
      <c r="Q133" s="18"/>
    </row>
    <row r="134" spans="1:17">
      <c r="A134" s="18"/>
      <c r="B134" s="18"/>
      <c r="C134" s="18"/>
      <c r="D134" s="18"/>
      <c r="E134" s="18"/>
      <c r="F134" s="18"/>
      <c r="G134" s="18"/>
      <c r="H134" s="18"/>
      <c r="I134" s="18"/>
      <c r="J134" s="18"/>
      <c r="K134" s="18"/>
      <c r="L134" s="18"/>
      <c r="M134" s="18"/>
      <c r="N134" s="18"/>
      <c r="O134" s="18"/>
      <c r="P134" s="18"/>
      <c r="Q134" s="18"/>
    </row>
    <row r="135" spans="1:17">
      <c r="A135" s="18"/>
      <c r="B135" s="18"/>
      <c r="C135" s="18"/>
      <c r="D135" s="18"/>
      <c r="E135" s="18"/>
      <c r="F135" s="18"/>
      <c r="G135" s="18"/>
      <c r="H135" s="18"/>
      <c r="I135" s="18"/>
      <c r="J135" s="18"/>
      <c r="K135" s="18"/>
      <c r="L135" s="18"/>
      <c r="M135" s="18"/>
      <c r="N135" s="18"/>
      <c r="O135" s="18"/>
      <c r="P135" s="18"/>
      <c r="Q135" s="18"/>
    </row>
    <row r="136" spans="1:17">
      <c r="A136" s="18"/>
      <c r="B136" s="18"/>
      <c r="C136" s="18"/>
      <c r="D136" s="18"/>
      <c r="E136" s="18"/>
      <c r="F136" s="18"/>
      <c r="G136" s="18"/>
      <c r="H136" s="18"/>
      <c r="I136" s="18"/>
      <c r="J136" s="18"/>
      <c r="K136" s="18"/>
      <c r="L136" s="18"/>
      <c r="M136" s="18"/>
      <c r="N136" s="18"/>
      <c r="O136" s="18"/>
      <c r="P136" s="18"/>
      <c r="Q136" s="18"/>
    </row>
    <row r="137" spans="1:17">
      <c r="A137" s="18"/>
      <c r="B137" s="18"/>
      <c r="C137" s="18"/>
      <c r="D137" s="18"/>
      <c r="E137" s="18"/>
      <c r="F137" s="18"/>
      <c r="G137" s="18"/>
      <c r="H137" s="18"/>
      <c r="I137" s="18"/>
      <c r="J137" s="18"/>
      <c r="K137" s="18"/>
      <c r="L137" s="18"/>
      <c r="M137" s="18"/>
      <c r="N137" s="18"/>
      <c r="O137" s="18"/>
      <c r="P137" s="18"/>
      <c r="Q137" s="18"/>
    </row>
    <row r="138" spans="1:17">
      <c r="A138" s="18"/>
      <c r="B138" s="18"/>
      <c r="C138" s="18"/>
      <c r="D138" s="18"/>
      <c r="E138" s="18"/>
      <c r="F138" s="18"/>
      <c r="G138" s="18"/>
      <c r="H138" s="18"/>
      <c r="I138" s="18"/>
      <c r="J138" s="18"/>
      <c r="K138" s="18"/>
      <c r="L138" s="18"/>
      <c r="M138" s="18"/>
      <c r="N138" s="18"/>
      <c r="O138" s="18"/>
      <c r="P138" s="18"/>
      <c r="Q138" s="18"/>
    </row>
    <row r="139" spans="1:17">
      <c r="A139" s="18"/>
      <c r="B139" s="18"/>
      <c r="C139" s="18"/>
      <c r="D139" s="18"/>
      <c r="E139" s="18"/>
      <c r="F139" s="18"/>
      <c r="G139" s="18"/>
      <c r="H139" s="18"/>
      <c r="I139" s="18"/>
      <c r="J139" s="18"/>
      <c r="K139" s="18"/>
      <c r="L139" s="18"/>
      <c r="M139" s="18"/>
      <c r="N139" s="18"/>
      <c r="O139" s="18"/>
      <c r="P139" s="18"/>
      <c r="Q139" s="18"/>
    </row>
    <row r="140" spans="1:17">
      <c r="A140" s="18"/>
      <c r="B140" s="18"/>
      <c r="C140" s="18"/>
      <c r="D140" s="18"/>
      <c r="E140" s="18"/>
      <c r="F140" s="18"/>
      <c r="G140" s="18"/>
      <c r="H140" s="18"/>
      <c r="I140" s="18"/>
      <c r="J140" s="18"/>
      <c r="K140" s="18"/>
      <c r="L140" s="18"/>
      <c r="M140" s="18"/>
      <c r="N140" s="18"/>
      <c r="O140" s="18"/>
      <c r="P140" s="18"/>
      <c r="Q140" s="18"/>
    </row>
    <row r="141" spans="1:17">
      <c r="A141" s="18"/>
      <c r="B141" s="18"/>
      <c r="C141" s="18"/>
      <c r="D141" s="18"/>
      <c r="E141" s="18"/>
      <c r="F141" s="18"/>
      <c r="G141" s="18"/>
      <c r="H141" s="18"/>
      <c r="I141" s="18"/>
      <c r="J141" s="18"/>
      <c r="K141" s="18"/>
      <c r="L141" s="18"/>
      <c r="M141" s="18"/>
      <c r="N141" s="18"/>
      <c r="O141" s="18"/>
      <c r="P141" s="18"/>
      <c r="Q141" s="18"/>
    </row>
    <row r="142" spans="1:17">
      <c r="A142" s="18"/>
      <c r="B142" s="18"/>
      <c r="C142" s="18"/>
      <c r="D142" s="18"/>
      <c r="E142" s="18"/>
      <c r="F142" s="18"/>
      <c r="G142" s="18"/>
      <c r="H142" s="18"/>
      <c r="I142" s="18"/>
      <c r="J142" s="18"/>
      <c r="K142" s="18"/>
      <c r="L142" s="18"/>
      <c r="M142" s="18"/>
      <c r="N142" s="18"/>
      <c r="O142" s="18"/>
      <c r="P142" s="18"/>
      <c r="Q142" s="18"/>
    </row>
    <row r="143" spans="1:17">
      <c r="A143" s="18"/>
      <c r="B143" s="18"/>
      <c r="C143" s="18"/>
      <c r="D143" s="18"/>
      <c r="E143" s="18"/>
      <c r="F143" s="18"/>
      <c r="G143" s="18"/>
      <c r="H143" s="18"/>
      <c r="I143" s="18"/>
      <c r="J143" s="18"/>
      <c r="K143" s="18"/>
      <c r="L143" s="18"/>
      <c r="M143" s="18"/>
      <c r="N143" s="18"/>
      <c r="O143" s="18"/>
      <c r="P143" s="18"/>
      <c r="Q143" s="18"/>
    </row>
    <row r="144" spans="1:17">
      <c r="A144" s="18"/>
      <c r="B144" s="18"/>
      <c r="C144" s="18"/>
      <c r="D144" s="18"/>
      <c r="E144" s="18"/>
      <c r="F144" s="18"/>
      <c r="G144" s="18"/>
      <c r="H144" s="18"/>
      <c r="I144" s="18"/>
      <c r="J144" s="18"/>
      <c r="K144" s="18"/>
      <c r="L144" s="18"/>
      <c r="M144" s="18"/>
      <c r="N144" s="18"/>
      <c r="O144" s="18"/>
      <c r="P144" s="18"/>
      <c r="Q144" s="18"/>
    </row>
    <row r="145" spans="1:17">
      <c r="A145" s="18"/>
      <c r="B145" s="18"/>
      <c r="C145" s="18"/>
      <c r="D145" s="18"/>
      <c r="E145" s="18"/>
      <c r="F145" s="18"/>
      <c r="G145" s="18"/>
      <c r="H145" s="18"/>
      <c r="I145" s="18"/>
      <c r="J145" s="18"/>
      <c r="K145" s="18"/>
      <c r="L145" s="18"/>
      <c r="M145" s="18"/>
      <c r="N145" s="18"/>
      <c r="O145" s="18"/>
      <c r="P145" s="18"/>
      <c r="Q145" s="18"/>
    </row>
    <row r="146" spans="1:17">
      <c r="A146" s="18"/>
      <c r="B146" s="18"/>
      <c r="C146" s="18"/>
      <c r="D146" s="18"/>
      <c r="E146" s="18"/>
      <c r="F146" s="18"/>
      <c r="G146" s="18"/>
      <c r="H146" s="18"/>
      <c r="I146" s="18"/>
      <c r="J146" s="18"/>
      <c r="K146" s="18"/>
      <c r="L146" s="18"/>
      <c r="M146" s="18"/>
      <c r="N146" s="18"/>
      <c r="O146" s="18"/>
      <c r="P146" s="18"/>
      <c r="Q146" s="18"/>
    </row>
    <row r="147" spans="1:17">
      <c r="A147" s="18"/>
      <c r="B147" s="18"/>
      <c r="C147" s="18"/>
      <c r="D147" s="18"/>
      <c r="E147" s="18"/>
      <c r="F147" s="18"/>
      <c r="G147" s="18"/>
      <c r="H147" s="18"/>
      <c r="I147" s="18"/>
      <c r="J147" s="18"/>
      <c r="K147" s="18"/>
      <c r="L147" s="18"/>
      <c r="M147" s="18"/>
      <c r="N147" s="18"/>
      <c r="O147" s="18"/>
      <c r="P147" s="18"/>
      <c r="Q147" s="18"/>
    </row>
    <row r="148" spans="1:17">
      <c r="A148" s="18"/>
      <c r="B148" s="18"/>
      <c r="C148" s="18"/>
      <c r="D148" s="18"/>
      <c r="E148" s="18"/>
      <c r="F148" s="18"/>
      <c r="G148" s="18"/>
      <c r="H148" s="18"/>
      <c r="I148" s="18"/>
      <c r="J148" s="18"/>
      <c r="K148" s="18"/>
      <c r="L148" s="18"/>
      <c r="M148" s="18"/>
      <c r="N148" s="18"/>
      <c r="O148" s="18"/>
      <c r="P148" s="18"/>
      <c r="Q148" s="18"/>
    </row>
    <row r="149" spans="1:17">
      <c r="A149" s="18"/>
      <c r="B149" s="18"/>
      <c r="C149" s="18"/>
      <c r="D149" s="18"/>
      <c r="E149" s="18"/>
      <c r="F149" s="18"/>
      <c r="G149" s="18"/>
      <c r="H149" s="18"/>
      <c r="I149" s="18"/>
      <c r="J149" s="18"/>
      <c r="K149" s="18"/>
      <c r="L149" s="18"/>
      <c r="M149" s="18"/>
      <c r="N149" s="18"/>
      <c r="O149" s="18"/>
      <c r="P149" s="18"/>
      <c r="Q149" s="18"/>
    </row>
    <row r="150" spans="1:17">
      <c r="A150" s="18"/>
      <c r="B150" s="18"/>
      <c r="C150" s="18"/>
      <c r="D150" s="18"/>
      <c r="E150" s="18"/>
      <c r="F150" s="18"/>
      <c r="G150" s="18"/>
      <c r="H150" s="18"/>
      <c r="I150" s="18"/>
      <c r="J150" s="18"/>
      <c r="K150" s="18"/>
      <c r="L150" s="18"/>
      <c r="M150" s="18"/>
      <c r="N150" s="18"/>
      <c r="O150" s="18"/>
      <c r="P150" s="18"/>
      <c r="Q150" s="18"/>
    </row>
    <row r="151" spans="1:17">
      <c r="A151" s="18"/>
      <c r="B151" s="18"/>
      <c r="C151" s="18"/>
      <c r="D151" s="18"/>
      <c r="E151" s="18"/>
      <c r="F151" s="18"/>
      <c r="G151" s="18"/>
      <c r="H151" s="18"/>
      <c r="I151" s="18"/>
      <c r="J151" s="18"/>
      <c r="K151" s="18"/>
      <c r="L151" s="18"/>
      <c r="M151" s="18"/>
      <c r="N151" s="18"/>
      <c r="O151" s="18"/>
      <c r="P151" s="18"/>
      <c r="Q151" s="18"/>
    </row>
    <row r="152" spans="1:17">
      <c r="A152" s="18"/>
      <c r="B152" s="18"/>
      <c r="C152" s="18"/>
      <c r="D152" s="18"/>
      <c r="E152" s="18"/>
      <c r="F152" s="18"/>
      <c r="G152" s="18"/>
      <c r="H152" s="18"/>
      <c r="I152" s="18"/>
      <c r="J152" s="18"/>
      <c r="K152" s="18"/>
      <c r="L152" s="18"/>
      <c r="M152" s="18"/>
      <c r="N152" s="18"/>
      <c r="O152" s="18"/>
      <c r="P152" s="18"/>
      <c r="Q152" s="18"/>
    </row>
    <row r="153" spans="1:17">
      <c r="A153" s="18"/>
      <c r="B153" s="18"/>
      <c r="C153" s="18"/>
      <c r="D153" s="18"/>
      <c r="E153" s="18"/>
      <c r="F153" s="18"/>
      <c r="G153" s="18"/>
      <c r="H153" s="18"/>
      <c r="I153" s="18"/>
      <c r="J153" s="18"/>
      <c r="K153" s="18"/>
      <c r="L153" s="18"/>
      <c r="M153" s="18"/>
      <c r="N153" s="18"/>
      <c r="O153" s="18"/>
      <c r="P153" s="18"/>
      <c r="Q153" s="18"/>
    </row>
    <row r="154" spans="1:17">
      <c r="A154" s="18"/>
      <c r="B154" s="18"/>
      <c r="C154" s="18"/>
      <c r="D154" s="18"/>
      <c r="E154" s="18"/>
      <c r="F154" s="18"/>
      <c r="G154" s="18"/>
      <c r="H154" s="18"/>
      <c r="I154" s="18"/>
      <c r="J154" s="18"/>
      <c r="K154" s="18"/>
      <c r="L154" s="18"/>
      <c r="M154" s="18"/>
      <c r="N154" s="18"/>
      <c r="O154" s="18"/>
      <c r="P154" s="18"/>
      <c r="Q154" s="18"/>
    </row>
    <row r="155" spans="1:17">
      <c r="A155" s="18"/>
      <c r="B155" s="18"/>
      <c r="C155" s="18"/>
      <c r="D155" s="18"/>
      <c r="E155" s="18"/>
      <c r="F155" s="18"/>
      <c r="G155" s="18"/>
      <c r="H155" s="18"/>
      <c r="I155" s="18"/>
      <c r="J155" s="18"/>
      <c r="K155" s="18"/>
      <c r="L155" s="18"/>
      <c r="M155" s="18"/>
      <c r="N155" s="18"/>
      <c r="O155" s="18"/>
      <c r="P155" s="18"/>
      <c r="Q155" s="18"/>
    </row>
    <row r="156" spans="1:17">
      <c r="A156" s="18"/>
      <c r="B156" s="18"/>
      <c r="C156" s="18"/>
      <c r="D156" s="18"/>
      <c r="E156" s="18"/>
      <c r="F156" s="18"/>
      <c r="G156" s="18"/>
      <c r="H156" s="18"/>
      <c r="I156" s="18"/>
      <c r="J156" s="18"/>
      <c r="K156" s="18"/>
      <c r="L156" s="18"/>
      <c r="M156" s="18"/>
      <c r="N156" s="18"/>
      <c r="O156" s="18"/>
      <c r="P156" s="18"/>
      <c r="Q156" s="18"/>
    </row>
    <row r="157" spans="1:17">
      <c r="A157" s="18"/>
      <c r="B157" s="18"/>
      <c r="C157" s="18"/>
      <c r="D157" s="18"/>
      <c r="E157" s="18"/>
      <c r="F157" s="18"/>
      <c r="G157" s="18"/>
      <c r="H157" s="18"/>
      <c r="I157" s="18"/>
      <c r="J157" s="18"/>
      <c r="K157" s="18"/>
      <c r="L157" s="18"/>
      <c r="M157" s="18"/>
      <c r="N157" s="18"/>
      <c r="O157" s="18"/>
      <c r="P157" s="18"/>
      <c r="Q157" s="18"/>
    </row>
    <row r="158" spans="1:17">
      <c r="A158" s="18"/>
      <c r="B158" s="18"/>
      <c r="C158" s="18"/>
      <c r="D158" s="18"/>
      <c r="E158" s="18"/>
      <c r="F158" s="18"/>
      <c r="G158" s="18"/>
      <c r="H158" s="18"/>
      <c r="I158" s="18"/>
      <c r="J158" s="18"/>
      <c r="K158" s="18"/>
      <c r="L158" s="18"/>
      <c r="M158" s="18"/>
      <c r="N158" s="18"/>
      <c r="O158" s="18"/>
      <c r="P158" s="18"/>
      <c r="Q158" s="18"/>
    </row>
    <row r="159" spans="1:17">
      <c r="A159" s="18"/>
      <c r="B159" s="18"/>
      <c r="C159" s="18"/>
      <c r="D159" s="18"/>
      <c r="E159" s="18"/>
      <c r="F159" s="18"/>
      <c r="G159" s="18"/>
      <c r="H159" s="18"/>
      <c r="I159" s="18"/>
      <c r="J159" s="18"/>
      <c r="K159" s="18"/>
      <c r="L159" s="18"/>
      <c r="M159" s="18"/>
      <c r="N159" s="18"/>
      <c r="O159" s="18"/>
      <c r="P159" s="18"/>
      <c r="Q159" s="18"/>
    </row>
    <row r="160" spans="1:17">
      <c r="A160" s="18"/>
      <c r="B160" s="18"/>
      <c r="C160" s="18"/>
      <c r="D160" s="18"/>
      <c r="E160" s="18"/>
      <c r="F160" s="18"/>
      <c r="G160" s="18"/>
      <c r="H160" s="18"/>
      <c r="I160" s="18"/>
      <c r="J160" s="18"/>
      <c r="K160" s="18"/>
      <c r="L160" s="18"/>
      <c r="M160" s="18"/>
      <c r="N160" s="18"/>
      <c r="O160" s="18"/>
      <c r="P160" s="18"/>
      <c r="Q160" s="18"/>
    </row>
    <row r="161" spans="1:17">
      <c r="A161" s="18"/>
      <c r="B161" s="18"/>
      <c r="C161" s="18"/>
      <c r="D161" s="18"/>
      <c r="E161" s="18"/>
      <c r="F161" s="18"/>
      <c r="G161" s="18"/>
      <c r="H161" s="18"/>
      <c r="I161" s="18"/>
      <c r="J161" s="18"/>
      <c r="K161" s="18"/>
      <c r="L161" s="18"/>
      <c r="M161" s="18"/>
      <c r="N161" s="18"/>
      <c r="O161" s="18"/>
      <c r="P161" s="18"/>
      <c r="Q161" s="18"/>
    </row>
    <row r="162" spans="1:17">
      <c r="A162" s="18"/>
      <c r="B162" s="18"/>
      <c r="C162" s="18"/>
      <c r="D162" s="18"/>
      <c r="E162" s="18"/>
      <c r="F162" s="18"/>
      <c r="G162" s="18"/>
      <c r="H162" s="18"/>
      <c r="I162" s="18"/>
      <c r="J162" s="18"/>
      <c r="K162" s="18"/>
      <c r="L162" s="18"/>
      <c r="M162" s="18"/>
      <c r="N162" s="18"/>
      <c r="O162" s="18"/>
      <c r="P162" s="18"/>
      <c r="Q162" s="18"/>
    </row>
    <row r="163" spans="1:17">
      <c r="A163" s="18"/>
      <c r="B163" s="18"/>
      <c r="C163" s="18"/>
      <c r="D163" s="18"/>
      <c r="E163" s="18"/>
      <c r="F163" s="18"/>
      <c r="G163" s="18"/>
      <c r="H163" s="18"/>
      <c r="I163" s="18"/>
      <c r="J163" s="18"/>
      <c r="K163" s="18"/>
      <c r="L163" s="18"/>
      <c r="M163" s="18"/>
      <c r="N163" s="18"/>
      <c r="O163" s="18"/>
      <c r="P163" s="18"/>
      <c r="Q163" s="18"/>
    </row>
    <row r="164" spans="1:17">
      <c r="A164" s="18"/>
      <c r="B164" s="18"/>
      <c r="C164" s="18"/>
      <c r="D164" s="18"/>
      <c r="E164" s="18"/>
      <c r="F164" s="18"/>
      <c r="G164" s="18"/>
      <c r="H164" s="18"/>
      <c r="I164" s="18"/>
      <c r="J164" s="18"/>
      <c r="K164" s="18"/>
      <c r="L164" s="18"/>
      <c r="M164" s="18"/>
      <c r="N164" s="18"/>
      <c r="O164" s="18"/>
      <c r="P164" s="18"/>
      <c r="Q164" s="18"/>
    </row>
    <row r="165" spans="1:17">
      <c r="A165" s="18"/>
      <c r="B165" s="18"/>
      <c r="C165" s="18"/>
      <c r="D165" s="18"/>
      <c r="E165" s="18"/>
      <c r="F165" s="18"/>
      <c r="G165" s="18"/>
      <c r="H165" s="18"/>
      <c r="I165" s="18"/>
      <c r="J165" s="18"/>
      <c r="K165" s="18"/>
      <c r="L165" s="18"/>
      <c r="M165" s="18"/>
      <c r="N165" s="18"/>
      <c r="O165" s="18"/>
      <c r="P165" s="18"/>
      <c r="Q165" s="18"/>
    </row>
    <row r="166" spans="1:17">
      <c r="A166" s="18"/>
      <c r="B166" s="18"/>
      <c r="C166" s="18"/>
      <c r="D166" s="18"/>
      <c r="E166" s="18"/>
      <c r="F166" s="18"/>
      <c r="G166" s="18"/>
      <c r="H166" s="18"/>
      <c r="I166" s="18"/>
      <c r="J166" s="18"/>
      <c r="K166" s="18"/>
      <c r="L166" s="18"/>
      <c r="M166" s="18"/>
      <c r="N166" s="18"/>
      <c r="O166" s="18"/>
      <c r="P166" s="18"/>
      <c r="Q166" s="18"/>
    </row>
    <row r="167" spans="1:17">
      <c r="A167" s="18"/>
      <c r="B167" s="18"/>
      <c r="C167" s="18"/>
      <c r="D167" s="18"/>
      <c r="E167" s="18"/>
      <c r="F167" s="18"/>
      <c r="G167" s="18"/>
      <c r="H167" s="18"/>
      <c r="I167" s="18"/>
      <c r="J167" s="18"/>
      <c r="K167" s="18"/>
      <c r="L167" s="18"/>
      <c r="M167" s="18"/>
      <c r="N167" s="18"/>
      <c r="O167" s="18"/>
      <c r="P167" s="18"/>
      <c r="Q167" s="18"/>
    </row>
    <row r="168" spans="1:17">
      <c r="A168" s="18"/>
      <c r="B168" s="18"/>
      <c r="C168" s="18"/>
      <c r="D168" s="18"/>
      <c r="E168" s="18"/>
      <c r="F168" s="18"/>
      <c r="G168" s="18"/>
      <c r="H168" s="18"/>
      <c r="I168" s="18"/>
      <c r="J168" s="18"/>
      <c r="K168" s="18"/>
      <c r="L168" s="18"/>
      <c r="M168" s="18"/>
      <c r="N168" s="18"/>
      <c r="O168" s="18"/>
      <c r="P168" s="18"/>
      <c r="Q168" s="18"/>
    </row>
    <row r="169" spans="1:17">
      <c r="A169" s="18"/>
      <c r="B169" s="18"/>
      <c r="C169" s="18"/>
      <c r="D169" s="18"/>
      <c r="E169" s="18"/>
      <c r="F169" s="18"/>
      <c r="G169" s="18"/>
      <c r="H169" s="18"/>
      <c r="I169" s="18"/>
      <c r="J169" s="18"/>
      <c r="K169" s="18"/>
      <c r="L169" s="18"/>
      <c r="M169" s="18"/>
      <c r="N169" s="18"/>
      <c r="O169" s="18"/>
      <c r="P169" s="18"/>
      <c r="Q169" s="18"/>
    </row>
    <row r="170" spans="1:17">
      <c r="A170" s="18"/>
      <c r="B170" s="18"/>
      <c r="C170" s="18"/>
      <c r="D170" s="18"/>
      <c r="E170" s="18"/>
      <c r="F170" s="18"/>
      <c r="G170" s="18"/>
      <c r="H170" s="18"/>
      <c r="I170" s="18"/>
      <c r="J170" s="18"/>
      <c r="K170" s="18"/>
      <c r="L170" s="18"/>
      <c r="M170" s="18"/>
      <c r="N170" s="18"/>
      <c r="O170" s="18"/>
      <c r="P170" s="18"/>
      <c r="Q170" s="18"/>
    </row>
    <row r="171" spans="1:17">
      <c r="A171" s="18"/>
      <c r="B171" s="18"/>
      <c r="C171" s="18"/>
      <c r="D171" s="18"/>
      <c r="E171" s="18"/>
      <c r="F171" s="18"/>
      <c r="G171" s="18"/>
      <c r="H171" s="18"/>
      <c r="I171" s="18"/>
      <c r="J171" s="18"/>
      <c r="K171" s="18"/>
      <c r="L171" s="18"/>
      <c r="M171" s="18"/>
      <c r="N171" s="18"/>
      <c r="O171" s="18"/>
      <c r="P171" s="18"/>
      <c r="Q171" s="18"/>
    </row>
    <row r="172" spans="1:17">
      <c r="A172" s="18"/>
      <c r="B172" s="18"/>
      <c r="C172" s="18"/>
      <c r="D172" s="18"/>
      <c r="E172" s="18"/>
      <c r="F172" s="18"/>
      <c r="G172" s="18"/>
      <c r="H172" s="18"/>
      <c r="I172" s="18"/>
      <c r="J172" s="18"/>
      <c r="K172" s="18"/>
      <c r="L172" s="18"/>
      <c r="M172" s="18"/>
      <c r="N172" s="18"/>
      <c r="O172" s="18"/>
      <c r="P172" s="18"/>
      <c r="Q172" s="18"/>
    </row>
    <row r="173" spans="1:17">
      <c r="A173" s="18"/>
      <c r="B173" s="18"/>
      <c r="C173" s="18"/>
      <c r="D173" s="18"/>
      <c r="E173" s="18"/>
      <c r="F173" s="18"/>
      <c r="G173" s="18"/>
      <c r="H173" s="18"/>
      <c r="I173" s="18"/>
      <c r="J173" s="18"/>
      <c r="K173" s="18"/>
      <c r="L173" s="18"/>
      <c r="M173" s="18"/>
      <c r="N173" s="18"/>
      <c r="O173" s="18"/>
      <c r="P173" s="18"/>
      <c r="Q173" s="18"/>
    </row>
    <row r="174" spans="1:17">
      <c r="A174" s="18"/>
      <c r="B174" s="18"/>
      <c r="C174" s="18"/>
      <c r="D174" s="18"/>
      <c r="E174" s="18"/>
      <c r="F174" s="18"/>
      <c r="G174" s="18"/>
      <c r="H174" s="18"/>
      <c r="I174" s="18"/>
      <c r="J174" s="18"/>
      <c r="K174" s="18"/>
      <c r="L174" s="18"/>
      <c r="M174" s="18"/>
      <c r="N174" s="18"/>
      <c r="O174" s="18"/>
      <c r="P174" s="18"/>
      <c r="Q174" s="18"/>
    </row>
    <row r="175" spans="1:17">
      <c r="A175" s="18"/>
      <c r="B175" s="18"/>
      <c r="C175" s="18"/>
      <c r="D175" s="18"/>
      <c r="E175" s="18"/>
      <c r="F175" s="18"/>
      <c r="G175" s="18"/>
      <c r="H175" s="18"/>
      <c r="I175" s="18"/>
      <c r="J175" s="18"/>
      <c r="K175" s="18"/>
      <c r="L175" s="18"/>
      <c r="M175" s="18"/>
      <c r="N175" s="18"/>
      <c r="O175" s="18"/>
      <c r="P175" s="18"/>
      <c r="Q175" s="18"/>
    </row>
    <row r="176" spans="1:17">
      <c r="A176" s="18"/>
      <c r="B176" s="18"/>
      <c r="C176" s="18"/>
      <c r="D176" s="18"/>
      <c r="E176" s="18"/>
      <c r="F176" s="18"/>
      <c r="G176" s="18"/>
      <c r="H176" s="18"/>
      <c r="I176" s="18"/>
      <c r="J176" s="18"/>
      <c r="K176" s="18"/>
      <c r="L176" s="18"/>
      <c r="M176" s="18"/>
      <c r="N176" s="18"/>
      <c r="O176" s="18"/>
      <c r="P176" s="18"/>
      <c r="Q176" s="18"/>
    </row>
    <row r="177" spans="1:17">
      <c r="A177" s="18"/>
      <c r="B177" s="18"/>
      <c r="C177" s="18"/>
      <c r="D177" s="18"/>
      <c r="E177" s="18"/>
      <c r="F177" s="18"/>
      <c r="G177" s="18"/>
      <c r="H177" s="18"/>
      <c r="I177" s="18"/>
      <c r="J177" s="18"/>
      <c r="K177" s="18"/>
      <c r="L177" s="18"/>
      <c r="M177" s="18"/>
      <c r="N177" s="18"/>
      <c r="O177" s="18"/>
      <c r="P177" s="18"/>
      <c r="Q177" s="18"/>
    </row>
    <row r="178" spans="1:17">
      <c r="A178" s="18"/>
      <c r="B178" s="18"/>
      <c r="C178" s="18"/>
      <c r="D178" s="18"/>
      <c r="E178" s="18"/>
      <c r="F178" s="18"/>
      <c r="G178" s="18"/>
      <c r="H178" s="18"/>
      <c r="I178" s="18"/>
      <c r="J178" s="18"/>
      <c r="K178" s="18"/>
      <c r="L178" s="18"/>
      <c r="M178" s="18"/>
      <c r="N178" s="18"/>
      <c r="O178" s="18"/>
      <c r="P178" s="18"/>
      <c r="Q178" s="18"/>
    </row>
    <row r="179" spans="1:17">
      <c r="A179" s="18"/>
      <c r="B179" s="18"/>
      <c r="C179" s="18"/>
      <c r="D179" s="18"/>
      <c r="E179" s="18"/>
      <c r="F179" s="18"/>
      <c r="G179" s="18"/>
      <c r="H179" s="18"/>
      <c r="I179" s="18"/>
      <c r="J179" s="18"/>
      <c r="K179" s="18"/>
      <c r="L179" s="18"/>
      <c r="M179" s="18"/>
      <c r="N179" s="18"/>
      <c r="O179" s="18"/>
      <c r="P179" s="18"/>
      <c r="Q179" s="18"/>
    </row>
    <row r="180" spans="1:17">
      <c r="A180" s="18"/>
      <c r="B180" s="18"/>
      <c r="C180" s="18"/>
      <c r="D180" s="18"/>
      <c r="E180" s="18"/>
      <c r="F180" s="18"/>
      <c r="G180" s="18"/>
      <c r="H180" s="18"/>
      <c r="I180" s="18"/>
      <c r="J180" s="18"/>
      <c r="K180" s="18"/>
      <c r="L180" s="18"/>
      <c r="M180" s="18"/>
      <c r="N180" s="18"/>
      <c r="O180" s="18"/>
      <c r="P180" s="18"/>
      <c r="Q180" s="18"/>
    </row>
    <row r="181" spans="1:17">
      <c r="A181" s="18"/>
      <c r="B181" s="18"/>
      <c r="C181" s="18"/>
      <c r="D181" s="18"/>
      <c r="E181" s="18"/>
      <c r="F181" s="18"/>
      <c r="G181" s="18"/>
      <c r="H181" s="18"/>
      <c r="I181" s="18"/>
      <c r="J181" s="18"/>
      <c r="K181" s="18"/>
      <c r="L181" s="18"/>
      <c r="M181" s="18"/>
      <c r="N181" s="18"/>
      <c r="O181" s="18"/>
      <c r="P181" s="18"/>
      <c r="Q181" s="18"/>
    </row>
    <row r="182" spans="1:17">
      <c r="A182" s="18"/>
      <c r="B182" s="18"/>
      <c r="C182" s="18"/>
      <c r="D182" s="18"/>
      <c r="E182" s="18"/>
      <c r="F182" s="18"/>
      <c r="G182" s="18"/>
      <c r="H182" s="18"/>
      <c r="I182" s="18"/>
      <c r="J182" s="18"/>
      <c r="K182" s="18"/>
      <c r="L182" s="18"/>
      <c r="M182" s="18"/>
      <c r="N182" s="18"/>
      <c r="O182" s="18"/>
      <c r="P182" s="18"/>
      <c r="Q182" s="18"/>
    </row>
    <row r="183" spans="1:17">
      <c r="A183" s="18"/>
      <c r="B183" s="18"/>
      <c r="C183" s="18"/>
      <c r="D183" s="18"/>
      <c r="E183" s="18"/>
      <c r="F183" s="18"/>
      <c r="G183" s="18"/>
      <c r="H183" s="18"/>
      <c r="I183" s="18"/>
      <c r="J183" s="18"/>
      <c r="K183" s="18"/>
      <c r="L183" s="18"/>
      <c r="M183" s="18"/>
      <c r="N183" s="18"/>
      <c r="O183" s="18"/>
      <c r="P183" s="18"/>
      <c r="Q183" s="18"/>
    </row>
    <row r="184" spans="1:17">
      <c r="A184" s="18"/>
      <c r="B184" s="18"/>
      <c r="C184" s="18"/>
      <c r="D184" s="18"/>
      <c r="E184" s="18"/>
      <c r="F184" s="18"/>
      <c r="G184" s="18"/>
      <c r="H184" s="18"/>
      <c r="I184" s="18"/>
      <c r="J184" s="18"/>
      <c r="K184" s="18"/>
      <c r="L184" s="18"/>
      <c r="M184" s="18"/>
      <c r="N184" s="18"/>
      <c r="O184" s="18"/>
      <c r="P184" s="18"/>
      <c r="Q184" s="18"/>
    </row>
    <row r="185" spans="1:17">
      <c r="A185" s="18"/>
      <c r="B185" s="18"/>
      <c r="C185" s="18"/>
      <c r="D185" s="18"/>
      <c r="E185" s="18"/>
      <c r="F185" s="18"/>
      <c r="G185" s="18"/>
      <c r="H185" s="18"/>
      <c r="I185" s="18"/>
      <c r="J185" s="18"/>
      <c r="K185" s="18"/>
      <c r="L185" s="18"/>
      <c r="M185" s="18"/>
      <c r="N185" s="18"/>
      <c r="O185" s="18"/>
      <c r="P185" s="18"/>
      <c r="Q185" s="18"/>
    </row>
    <row r="186" spans="1:17">
      <c r="A186" s="18"/>
      <c r="B186" s="18"/>
      <c r="C186" s="18"/>
      <c r="D186" s="18"/>
      <c r="E186" s="18"/>
      <c r="F186" s="18"/>
      <c r="G186" s="18"/>
      <c r="H186" s="18"/>
      <c r="I186" s="18"/>
      <c r="J186" s="18"/>
      <c r="K186" s="18"/>
      <c r="L186" s="18"/>
      <c r="M186" s="18"/>
      <c r="N186" s="18"/>
      <c r="O186" s="18"/>
      <c r="P186" s="18"/>
      <c r="Q186" s="18"/>
    </row>
    <row r="187" spans="1:17">
      <c r="B187" s="18"/>
      <c r="C187" s="18"/>
    </row>
  </sheetData>
  <sheetProtection sheet="1" objects="1" scenarios="1" selectLockedCells="1"/>
  <mergeCells count="11">
    <mergeCell ref="D4:I5"/>
    <mergeCell ref="J4:N5"/>
    <mergeCell ref="B2:C2"/>
    <mergeCell ref="B30:N30"/>
    <mergeCell ref="B15:C28"/>
    <mergeCell ref="F8:G9"/>
    <mergeCell ref="E13:F14"/>
    <mergeCell ref="I22:J23"/>
    <mergeCell ref="G22:H23"/>
    <mergeCell ref="E22:F23"/>
    <mergeCell ref="L13:M14"/>
  </mergeCells>
  <dataValidations count="7">
    <dataValidation type="list" allowBlank="1" showInputMessage="1" showErrorMessage="1" sqref="C4" xr:uid="{5F88D8EA-8D95-45E1-9964-B121B9F60AEB}">
      <formula1>Age</formula1>
    </dataValidation>
    <dataValidation type="list" allowBlank="1" showInputMessage="1" showErrorMessage="1" sqref="C5" xr:uid="{76EDEB7D-FE83-46D8-80B6-80F8BCF73F0B}">
      <formula1>Family</formula1>
    </dataValidation>
    <dataValidation type="whole" allowBlank="1" showInputMessage="1" showErrorMessage="1" sqref="C7" xr:uid="{6E241E72-63B5-4E1E-9ACA-1EE5940854A7}">
      <formula1>40</formula1>
      <formula2>85</formula2>
    </dataValidation>
    <dataValidation type="list" allowBlank="1" showInputMessage="1" showErrorMessage="1" sqref="C8" xr:uid="{D46100DD-40C9-4968-BE6F-A215F454B528}">
      <formula1>Lifestyle</formula1>
    </dataValidation>
    <dataValidation type="list" allowBlank="1" showInputMessage="1" showErrorMessage="1" sqref="C10" xr:uid="{F0C1ED82-D232-4D3E-B8CA-1F2B11FFBC2D}">
      <formula1>"Y,N"</formula1>
    </dataValidation>
    <dataValidation type="list" allowBlank="1" showInputMessage="1" showErrorMessage="1" sqref="C11" xr:uid="{A99CB318-97B7-4783-8150-9DAEB4C4DD9B}">
      <formula1>InvestorType</formula1>
    </dataValidation>
    <dataValidation type="list" allowBlank="1" showInputMessage="1" showErrorMessage="1" sqref="C12" xr:uid="{ED763308-7E32-4FD5-98F9-DC34F45FA1AE}">
      <formula1>Period</formula1>
    </dataValidation>
  </dataValidations>
  <pageMargins left="0.7" right="0.7" top="0.75" bottom="0.75" header="0.3" footer="0.3"/>
  <pageSetup scale="1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2A11-63F5-4086-8413-BF43F43678EF}">
  <dimension ref="A1:I47"/>
  <sheetViews>
    <sheetView topLeftCell="B1" workbookViewId="0">
      <selection activeCell="E9" sqref="E9"/>
    </sheetView>
  </sheetViews>
  <sheetFormatPr defaultRowHeight="15"/>
  <cols>
    <col min="1" max="1" width="41.140625" bestFit="1" customWidth="1"/>
    <col min="2" max="2" width="77.7109375" bestFit="1" customWidth="1"/>
    <col min="3" max="3" width="8.28515625" bestFit="1" customWidth="1"/>
    <col min="4" max="4" width="3.7109375" bestFit="1" customWidth="1"/>
    <col min="5" max="5" width="77.7109375" bestFit="1" customWidth="1"/>
    <col min="6" max="6" width="23.140625" bestFit="1" customWidth="1"/>
    <col min="7" max="7" width="41.140625" bestFit="1" customWidth="1"/>
    <col min="8" max="8" width="18" bestFit="1" customWidth="1"/>
    <col min="9" max="9" width="12.28515625" customWidth="1"/>
  </cols>
  <sheetData>
    <row r="1" spans="1:9">
      <c r="A1" t="s">
        <v>0</v>
      </c>
      <c r="B1" t="s">
        <v>5</v>
      </c>
      <c r="C1" t="s">
        <v>0</v>
      </c>
      <c r="D1" t="s">
        <v>3</v>
      </c>
      <c r="E1" t="s">
        <v>4</v>
      </c>
      <c r="F1" s="39" t="s">
        <v>76</v>
      </c>
      <c r="G1" t="s">
        <v>13</v>
      </c>
      <c r="H1" t="s">
        <v>60</v>
      </c>
      <c r="I1" t="s">
        <v>72</v>
      </c>
    </row>
    <row r="2" spans="1:9">
      <c r="A2" t="s">
        <v>3</v>
      </c>
      <c r="B2" t="s">
        <v>6</v>
      </c>
      <c r="C2">
        <f>'From &amp; Results'!C3</f>
        <v>0</v>
      </c>
      <c r="D2">
        <v>20</v>
      </c>
      <c r="E2" t="s">
        <v>9</v>
      </c>
      <c r="F2" s="39" t="s">
        <v>10</v>
      </c>
      <c r="G2" t="s">
        <v>16</v>
      </c>
      <c r="H2" t="s">
        <v>61</v>
      </c>
      <c r="I2" t="s">
        <v>70</v>
      </c>
    </row>
    <row r="3" spans="1:9">
      <c r="A3" t="s">
        <v>4</v>
      </c>
      <c r="B3" t="s">
        <v>7</v>
      </c>
      <c r="D3">
        <v>21</v>
      </c>
      <c r="E3" t="s">
        <v>26</v>
      </c>
      <c r="F3" s="39" t="s">
        <v>79</v>
      </c>
      <c r="G3" t="s">
        <v>14</v>
      </c>
      <c r="H3" t="s">
        <v>62</v>
      </c>
      <c r="I3" t="s">
        <v>43</v>
      </c>
    </row>
    <row r="4" spans="1:9">
      <c r="A4" t="s">
        <v>2</v>
      </c>
      <c r="B4" t="s">
        <v>78</v>
      </c>
      <c r="D4">
        <v>22</v>
      </c>
      <c r="E4" t="s">
        <v>28</v>
      </c>
      <c r="F4" s="39" t="s">
        <v>11</v>
      </c>
      <c r="G4" t="s">
        <v>15</v>
      </c>
      <c r="H4" t="s">
        <v>63</v>
      </c>
      <c r="I4" t="s">
        <v>73</v>
      </c>
    </row>
    <row r="5" spans="1:9">
      <c r="A5" t="s">
        <v>1</v>
      </c>
      <c r="B5" t="s">
        <v>8</v>
      </c>
      <c r="D5">
        <v>23</v>
      </c>
      <c r="E5" t="s">
        <v>29</v>
      </c>
      <c r="F5" s="39" t="s">
        <v>12</v>
      </c>
      <c r="H5" t="s">
        <v>64</v>
      </c>
      <c r="I5" t="s">
        <v>41</v>
      </c>
    </row>
    <row r="6" spans="1:9">
      <c r="D6">
        <v>24</v>
      </c>
      <c r="E6" t="s">
        <v>82</v>
      </c>
      <c r="F6" s="40" t="s">
        <v>94</v>
      </c>
      <c r="H6" t="s">
        <v>65</v>
      </c>
    </row>
    <row r="7" spans="1:9">
      <c r="D7">
        <v>25</v>
      </c>
    </row>
    <row r="8" spans="1:9">
      <c r="D8">
        <v>26</v>
      </c>
    </row>
    <row r="9" spans="1:9">
      <c r="D9">
        <v>27</v>
      </c>
    </row>
    <row r="10" spans="1:9">
      <c r="D10">
        <v>28</v>
      </c>
    </row>
    <row r="11" spans="1:9">
      <c r="D11">
        <v>29</v>
      </c>
    </row>
    <row r="12" spans="1:9">
      <c r="D12">
        <v>30</v>
      </c>
    </row>
    <row r="13" spans="1:9">
      <c r="D13">
        <v>31</v>
      </c>
    </row>
    <row r="14" spans="1:9">
      <c r="D14">
        <v>32</v>
      </c>
    </row>
    <row r="15" spans="1:9">
      <c r="D15">
        <v>33</v>
      </c>
    </row>
    <row r="16" spans="1:9">
      <c r="D16">
        <v>34</v>
      </c>
    </row>
    <row r="17" spans="4:4">
      <c r="D17">
        <v>35</v>
      </c>
    </row>
    <row r="18" spans="4:4">
      <c r="D18">
        <v>36</v>
      </c>
    </row>
    <row r="19" spans="4:4">
      <c r="D19">
        <v>37</v>
      </c>
    </row>
    <row r="20" spans="4:4">
      <c r="D20">
        <v>38</v>
      </c>
    </row>
    <row r="21" spans="4:4">
      <c r="D21">
        <v>39</v>
      </c>
    </row>
    <row r="22" spans="4:4">
      <c r="D22">
        <v>40</v>
      </c>
    </row>
    <row r="23" spans="4:4">
      <c r="D23">
        <v>41</v>
      </c>
    </row>
    <row r="24" spans="4:4">
      <c r="D24">
        <v>42</v>
      </c>
    </row>
    <row r="25" spans="4:4">
      <c r="D25">
        <v>43</v>
      </c>
    </row>
    <row r="26" spans="4:4">
      <c r="D26">
        <v>44</v>
      </c>
    </row>
    <row r="27" spans="4:4">
      <c r="D27">
        <v>45</v>
      </c>
    </row>
    <row r="28" spans="4:4">
      <c r="D28">
        <v>46</v>
      </c>
    </row>
    <row r="29" spans="4:4">
      <c r="D29">
        <v>47</v>
      </c>
    </row>
    <row r="30" spans="4:4">
      <c r="D30">
        <v>48</v>
      </c>
    </row>
    <row r="31" spans="4:4">
      <c r="D31">
        <v>49</v>
      </c>
    </row>
    <row r="32" spans="4:4">
      <c r="D32">
        <v>50</v>
      </c>
    </row>
    <row r="33" spans="4:4">
      <c r="D33">
        <v>51</v>
      </c>
    </row>
    <row r="34" spans="4:4">
      <c r="D34">
        <v>52</v>
      </c>
    </row>
    <row r="35" spans="4:4">
      <c r="D35">
        <v>53</v>
      </c>
    </row>
    <row r="36" spans="4:4">
      <c r="D36">
        <v>54</v>
      </c>
    </row>
    <row r="37" spans="4:4">
      <c r="D37">
        <v>55</v>
      </c>
    </row>
    <row r="38" spans="4:4">
      <c r="D38">
        <v>56</v>
      </c>
    </row>
    <row r="39" spans="4:4">
      <c r="D39">
        <v>57</v>
      </c>
    </row>
    <row r="40" spans="4:4">
      <c r="D40">
        <v>58</v>
      </c>
    </row>
    <row r="41" spans="4:4">
      <c r="D41">
        <v>59</v>
      </c>
    </row>
    <row r="42" spans="4:4">
      <c r="D42">
        <v>60</v>
      </c>
    </row>
    <row r="43" spans="4:4">
      <c r="D43">
        <v>61</v>
      </c>
    </row>
    <row r="44" spans="4:4">
      <c r="D44">
        <v>62</v>
      </c>
    </row>
    <row r="45" spans="4:4">
      <c r="D45">
        <v>63</v>
      </c>
    </row>
    <row r="46" spans="4:4">
      <c r="D46">
        <v>64</v>
      </c>
    </row>
    <row r="47" spans="4:4">
      <c r="D47">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19684-14C0-4F60-ACB3-B92CE79D3494}">
  <dimension ref="B1:P54"/>
  <sheetViews>
    <sheetView workbookViewId="0">
      <selection activeCell="C11" sqref="C11"/>
    </sheetView>
  </sheetViews>
  <sheetFormatPr defaultRowHeight="15"/>
  <cols>
    <col min="2" max="2" width="32" bestFit="1" customWidth="1"/>
    <col min="3" max="3" width="15" bestFit="1" customWidth="1"/>
    <col min="4" max="4" width="15.5703125" customWidth="1"/>
    <col min="5" max="5" width="10.5703125" bestFit="1" customWidth="1"/>
    <col min="9" max="9" width="13.85546875" bestFit="1" customWidth="1"/>
    <col min="10" max="10" width="11.7109375" bestFit="1" customWidth="1"/>
    <col min="11" max="11" width="12.85546875" bestFit="1" customWidth="1"/>
    <col min="12" max="12" width="14.7109375" customWidth="1"/>
    <col min="13" max="13" width="15.42578125" bestFit="1" customWidth="1"/>
    <col min="14" max="15" width="11.85546875" bestFit="1" customWidth="1"/>
    <col min="16" max="16" width="9.85546875" bestFit="1" customWidth="1"/>
  </cols>
  <sheetData>
    <row r="1" spans="2:16" ht="15.75" thickBot="1">
      <c r="F1">
        <v>1</v>
      </c>
      <c r="H1">
        <v>1</v>
      </c>
      <c r="I1">
        <v>2</v>
      </c>
      <c r="J1">
        <v>3</v>
      </c>
      <c r="K1">
        <v>4</v>
      </c>
      <c r="M1" t="s">
        <v>36</v>
      </c>
    </row>
    <row r="2" spans="2:16" ht="17.25" thickTop="1">
      <c r="B2" t="s">
        <v>20</v>
      </c>
      <c r="E2" t="s">
        <v>21</v>
      </c>
      <c r="F2">
        <v>2</v>
      </c>
      <c r="G2" s="8" t="s">
        <v>22</v>
      </c>
      <c r="H2" s="8" t="s">
        <v>9</v>
      </c>
      <c r="I2" s="8" t="s">
        <v>23</v>
      </c>
      <c r="J2" s="8" t="s">
        <v>24</v>
      </c>
      <c r="K2" s="8" t="s">
        <v>25</v>
      </c>
      <c r="M2">
        <v>0</v>
      </c>
      <c r="N2" s="2">
        <f>IF('From &amp; Results'!C3-VLOOKUP('From &amp; Results'!C5,'Formula selector'!B2:F8,5,FALSE)&lt;0,0,'From &amp; Results'!C3-VLOOKUP('From &amp; Results'!C5,'Formula selector'!B2:F8,5,FALSE))</f>
        <v>0</v>
      </c>
    </row>
    <row r="3" spans="2:16">
      <c r="B3" t="s">
        <v>17</v>
      </c>
      <c r="C3" s="5">
        <f>VLOOKUP('From &amp; Results'!C11,'Formula selector'!P2:Q6,2,FALSE)</f>
        <v>0.06</v>
      </c>
      <c r="E3" s="3">
        <v>0.1</v>
      </c>
      <c r="F3">
        <v>3</v>
      </c>
      <c r="G3" s="6">
        <v>0.1</v>
      </c>
      <c r="H3" s="9">
        <v>11925</v>
      </c>
      <c r="I3" s="9">
        <v>23850</v>
      </c>
      <c r="J3" s="9">
        <v>11925</v>
      </c>
      <c r="K3" s="9">
        <v>17000</v>
      </c>
      <c r="M3" s="1">
        <f>HLOOKUP(VLOOKUP('From &amp; Results'!$C$5,'Formula selector'!$B$2:$F$8,2,FALSE),$H$1:$K$9,F3,FALSE)</f>
        <v>11925</v>
      </c>
      <c r="N3" s="1">
        <f t="shared" ref="N3:N9" si="0">IF($N$2&gt;M3,(M3-M2)*G3,IF(($N$2-M2)&lt;0,0,($N$2-M2)*G3))</f>
        <v>0</v>
      </c>
    </row>
    <row r="4" spans="2:16">
      <c r="B4" t="s">
        <v>18</v>
      </c>
      <c r="C4" s="5">
        <v>0.03</v>
      </c>
      <c r="E4" s="3">
        <v>0.12</v>
      </c>
      <c r="F4">
        <v>4</v>
      </c>
      <c r="G4" s="7">
        <v>0.12</v>
      </c>
      <c r="H4" s="10">
        <v>48475</v>
      </c>
      <c r="I4" s="10">
        <v>96950</v>
      </c>
      <c r="J4" s="10">
        <v>48475</v>
      </c>
      <c r="K4" s="10">
        <v>64850</v>
      </c>
      <c r="M4" s="1">
        <f>HLOOKUP(VLOOKUP('From &amp; Results'!$C$5,'Formula selector'!$B$2:$F$8,2,FALSE),$H$1:$K$9,F4,FALSE)</f>
        <v>48475</v>
      </c>
      <c r="N4" s="1">
        <f t="shared" si="0"/>
        <v>0</v>
      </c>
      <c r="O4" s="12"/>
      <c r="P4" s="12"/>
    </row>
    <row r="5" spans="2:16">
      <c r="B5" t="s">
        <v>19</v>
      </c>
      <c r="C5" s="5">
        <f>(1+C3)/(1+C4)-1</f>
        <v>2.9126213592232997E-2</v>
      </c>
      <c r="E5" s="3">
        <v>0.22</v>
      </c>
      <c r="F5">
        <v>5</v>
      </c>
      <c r="G5" s="6">
        <v>0.22</v>
      </c>
      <c r="H5" s="9">
        <v>103350</v>
      </c>
      <c r="I5" s="9">
        <v>206700</v>
      </c>
      <c r="J5" s="9">
        <v>103350</v>
      </c>
      <c r="K5" s="9">
        <v>103350</v>
      </c>
      <c r="M5" s="1">
        <f>HLOOKUP(VLOOKUP('From &amp; Results'!$C$5,'Formula selector'!$B$2:$F$8,2,FALSE),$H$1:$K$9,F5,FALSE)</f>
        <v>103350</v>
      </c>
      <c r="N5" s="1">
        <f t="shared" si="0"/>
        <v>0</v>
      </c>
      <c r="O5" s="12"/>
    </row>
    <row r="6" spans="2:16">
      <c r="E6" s="3">
        <v>0.24</v>
      </c>
      <c r="F6">
        <v>6</v>
      </c>
      <c r="G6" s="7">
        <v>0.24</v>
      </c>
      <c r="H6" s="10">
        <v>197300</v>
      </c>
      <c r="I6" s="10">
        <v>394600</v>
      </c>
      <c r="J6" s="10">
        <v>197300</v>
      </c>
      <c r="K6" s="10">
        <v>197300</v>
      </c>
      <c r="M6" s="1">
        <f>HLOOKUP(VLOOKUP('From &amp; Results'!$C$5,'Formula selector'!$B$2:$F$8,2,FALSE),$H$1:$K$9,F6,FALSE)</f>
        <v>197300</v>
      </c>
      <c r="N6" s="1">
        <f t="shared" si="0"/>
        <v>0</v>
      </c>
      <c r="O6" s="12"/>
    </row>
    <row r="7" spans="2:16">
      <c r="F7">
        <v>7</v>
      </c>
      <c r="G7" s="6">
        <v>0.32</v>
      </c>
      <c r="H7" s="9">
        <v>250525</v>
      </c>
      <c r="I7" s="9">
        <v>501050</v>
      </c>
      <c r="J7" s="9">
        <v>250525</v>
      </c>
      <c r="K7" s="9">
        <v>250500</v>
      </c>
      <c r="M7" s="1">
        <f>HLOOKUP(VLOOKUP('From &amp; Results'!$C$5,'Formula selector'!$B$2:$F$8,2,FALSE),$H$1:$K$9,F7,FALSE)</f>
        <v>250525</v>
      </c>
      <c r="N7" s="1">
        <f t="shared" si="0"/>
        <v>0</v>
      </c>
      <c r="O7" s="12"/>
    </row>
    <row r="8" spans="2:16">
      <c r="F8">
        <v>8</v>
      </c>
      <c r="G8" s="7">
        <v>0.35</v>
      </c>
      <c r="H8" s="10">
        <v>626350</v>
      </c>
      <c r="I8" s="10">
        <v>751600</v>
      </c>
      <c r="J8" s="10">
        <v>375800</v>
      </c>
      <c r="K8" s="10">
        <v>626350</v>
      </c>
      <c r="M8" s="1">
        <f>HLOOKUP(VLOOKUP('From &amp; Results'!$C$5,'Formula selector'!$B$2:$F$8,2,FALSE),$H$1:$K$9,F8,FALSE)</f>
        <v>626350</v>
      </c>
      <c r="N8" s="1">
        <f t="shared" si="0"/>
        <v>0</v>
      </c>
      <c r="O8" s="12"/>
    </row>
    <row r="9" spans="2:16">
      <c r="B9" t="s">
        <v>34</v>
      </c>
      <c r="C9">
        <f>'From &amp; Results'!C7-'From &amp; Results'!C4</f>
        <v>37</v>
      </c>
      <c r="D9" t="s">
        <v>49</v>
      </c>
      <c r="E9" t="s">
        <v>50</v>
      </c>
      <c r="F9">
        <v>9</v>
      </c>
      <c r="G9" s="6">
        <v>0.37</v>
      </c>
      <c r="H9" s="9">
        <v>10000000</v>
      </c>
      <c r="I9" s="9">
        <v>10000000</v>
      </c>
      <c r="J9" s="9">
        <v>10000000</v>
      </c>
      <c r="K9" s="9">
        <v>10000000</v>
      </c>
      <c r="M9" s="1">
        <f>HLOOKUP(VLOOKUP('From &amp; Results'!$C$5,'Formula selector'!$B$2:$F$8,2,FALSE),$H$1:$K$9,F9,FALSE)</f>
        <v>10000000</v>
      </c>
      <c r="N9" s="1">
        <f t="shared" si="0"/>
        <v>0</v>
      </c>
    </row>
    <row r="10" spans="2:16">
      <c r="B10" t="s">
        <v>44</v>
      </c>
      <c r="C10" s="12">
        <f>('From &amp; Results'!C3-N12)*AVERAGE(D10:E10)</f>
        <v>0</v>
      </c>
      <c r="D10" s="15">
        <f>VLOOKUP('From &amp; Results'!C5,'Formula selector'!B2:G8,4,FALSE)</f>
        <v>1</v>
      </c>
      <c r="E10" s="14">
        <f>VLOOKUP('From &amp; Results'!C8,'Formula selector'!M2:N4,2,FALSE)</f>
        <v>1</v>
      </c>
      <c r="M10" t="s">
        <v>54</v>
      </c>
      <c r="N10" s="12">
        <f>SUM(N3:N9)</f>
        <v>0</v>
      </c>
      <c r="P10" s="12"/>
    </row>
    <row r="11" spans="2:16">
      <c r="B11" t="s">
        <v>37</v>
      </c>
      <c r="C11" s="12">
        <f>(IF('From &amp; Results'!C10="Y",C10-VLOOKUP('From &amp; Results'!C5,'Formula selector'!$B$2:$G$8,6,FALSE)*12,C10))/VLOOKUP('From &amp; Results'!C7,'Formula selector'!I2:J47,2,FALSE)</f>
        <v>-510638.29787234042</v>
      </c>
      <c r="D11" s="12">
        <f>C10/VLOOKUP('From &amp; Results'!C7,'Formula selector'!I2:J47,2,FALSE)</f>
        <v>0</v>
      </c>
      <c r="M11" t="s">
        <v>55</v>
      </c>
      <c r="N11" s="12" cm="1">
        <f t="array" ref="N11">StateTaxRate*N2</f>
        <v>0</v>
      </c>
    </row>
    <row r="12" spans="2:16">
      <c r="B12" t="s">
        <v>51</v>
      </c>
      <c r="C12" s="13">
        <f>FV(C4,C9,0,-C11,1)</f>
        <v>-1524371.0695367223</v>
      </c>
      <c r="D12" s="13">
        <f>FV(C4,C9,0,-D11)</f>
        <v>0</v>
      </c>
      <c r="M12" t="s">
        <v>56</v>
      </c>
      <c r="N12" s="12">
        <f>SUM(N10:N11)</f>
        <v>0</v>
      </c>
    </row>
    <row r="13" spans="2:16">
      <c r="B13" t="s">
        <v>38</v>
      </c>
      <c r="C13" s="11">
        <f>'From &amp; Results'!C9</f>
        <v>0</v>
      </c>
    </row>
    <row r="14" spans="2:16">
      <c r="E14" t="s">
        <v>89</v>
      </c>
    </row>
    <row r="15" spans="2:16">
      <c r="B15" t="s">
        <v>45</v>
      </c>
      <c r="C15" s="13">
        <f>IF(PMT(C5,C9,-C13,C11,1)&lt;0,PMT(C5,C9,-C13,C11,1),0)</f>
        <v>0</v>
      </c>
      <c r="E15" s="12">
        <f>C10/VLOOKUP('From &amp; Results'!C12,'Formula selector'!S2:T5,2,FALSE)</f>
        <v>0</v>
      </c>
    </row>
    <row r="16" spans="2:16">
      <c r="B16" t="s">
        <v>57</v>
      </c>
      <c r="C16" s="16" t="e">
        <f>C15/('From &amp; Results'!C3-Formulas!N12)</f>
        <v>#DIV/0!</v>
      </c>
      <c r="E16" s="13">
        <f>FV(C4,C9,0,-E15)</f>
        <v>0</v>
      </c>
    </row>
    <row r="17" spans="2:12">
      <c r="B17" t="s">
        <v>58</v>
      </c>
      <c r="C17" s="16" t="e">
        <f>C15/('From &amp; Results'!C3)</f>
        <v>#DIV/0!</v>
      </c>
    </row>
    <row r="19" spans="2:12">
      <c r="B19" t="s">
        <v>46</v>
      </c>
      <c r="C19" s="12">
        <f>C10*0.05</f>
        <v>0</v>
      </c>
    </row>
    <row r="20" spans="2:12">
      <c r="B20" t="s">
        <v>59</v>
      </c>
      <c r="C20" s="12">
        <f>10%*C10</f>
        <v>0</v>
      </c>
    </row>
    <row r="23" spans="2:12">
      <c r="B23" t="s">
        <v>40</v>
      </c>
      <c r="C23" s="12">
        <f>'From &amp; Results'!C3-N12+C15-C19-C20</f>
        <v>0</v>
      </c>
    </row>
    <row r="24" spans="2:12">
      <c r="B24" t="s">
        <v>41</v>
      </c>
      <c r="C24" s="12">
        <f>C23/52</f>
        <v>0</v>
      </c>
    </row>
    <row r="25" spans="2:12">
      <c r="B25" t="s">
        <v>42</v>
      </c>
      <c r="C25" s="12">
        <f>C23/26</f>
        <v>0</v>
      </c>
    </row>
    <row r="26" spans="2:12">
      <c r="B26" t="s">
        <v>43</v>
      </c>
      <c r="C26" s="12">
        <f>C23/12</f>
        <v>0</v>
      </c>
    </row>
    <row r="27" spans="2:12">
      <c r="I27" s="11"/>
      <c r="J27" s="13"/>
      <c r="K27" s="17"/>
      <c r="L27" s="13"/>
    </row>
    <row r="28" spans="2:12">
      <c r="I28" s="13"/>
      <c r="J28" s="13"/>
      <c r="K28" s="17"/>
      <c r="L28" s="13"/>
    </row>
    <row r="29" spans="2:12">
      <c r="I29" s="13"/>
      <c r="J29" s="13"/>
      <c r="K29" s="17"/>
      <c r="L29" s="13"/>
    </row>
    <row r="30" spans="2:12">
      <c r="I30" s="13"/>
      <c r="J30" s="13"/>
      <c r="K30" s="17"/>
      <c r="L30" s="13"/>
    </row>
    <row r="31" spans="2:12">
      <c r="B31" t="str">
        <f>IF(FutureNestEgg&lt;=0,"Current Savings and Social Security Fund your Retirement Income Goal","You're on your way to a nest egg of ")</f>
        <v>Current Savings and Social Security Fund your Retirement Income Goal</v>
      </c>
      <c r="I31" s="13"/>
      <c r="J31" s="13"/>
      <c r="K31" s="17"/>
      <c r="L31" s="13"/>
    </row>
    <row r="32" spans="2:12">
      <c r="B32" t="str">
        <f>"This will feel like "&amp;IF(NPVofFutureNestEgg&gt;0,TEXT(NPVofFutureNestEgg,"$#,##0"),TEXT(E15,"$#,##0"))&amp;" in today's dollars"</f>
        <v>This will feel like $0 in today's dollars</v>
      </c>
      <c r="I32" s="13"/>
      <c r="J32" s="13"/>
      <c r="K32" s="17"/>
      <c r="L32" s="13"/>
    </row>
    <row r="33" spans="2:12">
      <c r="I33" s="13"/>
      <c r="J33" s="13"/>
      <c r="K33" s="17"/>
      <c r="L33" s="13"/>
    </row>
    <row r="34" spans="2:12">
      <c r="B34" t="s">
        <v>86</v>
      </c>
      <c r="C34" s="12">
        <f>C12</f>
        <v>-1524371.0695367223</v>
      </c>
      <c r="I34" s="13"/>
      <c r="J34" s="13"/>
      <c r="K34" s="17"/>
      <c r="L34" s="13"/>
    </row>
    <row r="35" spans="2:12">
      <c r="B35" t="s">
        <v>87</v>
      </c>
      <c r="C35" s="12">
        <f>'From &amp; Results'!U15</f>
        <v>-510638.29787234042</v>
      </c>
      <c r="I35" s="13"/>
      <c r="J35" s="13"/>
      <c r="K35" s="17"/>
      <c r="L35" s="13"/>
    </row>
    <row r="36" spans="2:12">
      <c r="I36" s="13"/>
      <c r="J36" s="13"/>
      <c r="K36" s="17"/>
      <c r="L36" s="13"/>
    </row>
    <row r="37" spans="2:12">
      <c r="B37" t="s">
        <v>88</v>
      </c>
      <c r="I37" s="13"/>
      <c r="J37" s="13"/>
      <c r="K37" s="17"/>
      <c r="L37" s="13"/>
    </row>
    <row r="38" spans="2:12">
      <c r="B38" t="str">
        <f>CONCATENATE(B31,B39," by age ",B40)</f>
        <v>Current Savings and Social Security Fund your Retirement Income Goal of $0 in Monthly Income  by age 62</v>
      </c>
      <c r="I38" s="13"/>
      <c r="J38" s="13"/>
      <c r="K38" s="17"/>
      <c r="L38" s="13"/>
    </row>
    <row r="39" spans="2:12">
      <c r="B39" s="37" t="str">
        <f>IF(FutureNestEgg&lt;=0," of "&amp;TEXT(E16,"$#,##0")&amp;" in "&amp;VLOOKUP('From &amp; Results'!C12,'Formula selector'!S2:U5,3,FALSE)&amp;" Income "," of "&amp;TEXT(FutureNestEgg,"$#,##0"))</f>
        <v xml:space="preserve"> of $0 in Monthly Income </v>
      </c>
      <c r="I39" s="13"/>
      <c r="J39" s="13"/>
      <c r="K39" s="17"/>
      <c r="L39" s="13"/>
    </row>
    <row r="40" spans="2:12">
      <c r="B40">
        <f>'From &amp; Results'!C7</f>
        <v>62</v>
      </c>
      <c r="I40" s="13"/>
      <c r="J40" s="13"/>
      <c r="K40" s="17"/>
      <c r="L40" s="13"/>
    </row>
    <row r="41" spans="2:12">
      <c r="B41" t="str">
        <f>"Your "&amp;VLOOKUP('From &amp; Results'!C12,'Formula selector'!S2:U5,3,FALSE)&amp;" income will be "&amp;TEXT(E16,"$#,##0")&amp;" which will feel like "&amp;TEXT(Formulas!E15,"$#,##0")&amp;" does today, given your family dynamic"</f>
        <v>Your Monthly income will be $0 which will feel like $0 does today, given your family dynamic</v>
      </c>
      <c r="I41" s="13"/>
      <c r="J41" s="13"/>
      <c r="K41" s="17"/>
      <c r="L41" s="13"/>
    </row>
    <row r="42" spans="2:12">
      <c r="I42" s="13"/>
      <c r="J42" s="13"/>
      <c r="K42" s="17"/>
      <c r="L42" s="13"/>
    </row>
    <row r="43" spans="2:12">
      <c r="I43" s="13"/>
      <c r="J43" s="13"/>
      <c r="K43" s="17"/>
      <c r="L43" s="13"/>
    </row>
    <row r="44" spans="2:12">
      <c r="I44" s="13"/>
      <c r="J44" s="13"/>
      <c r="K44" s="17"/>
      <c r="L44" s="13"/>
    </row>
    <row r="45" spans="2:12">
      <c r="I45" s="13"/>
      <c r="J45" s="13"/>
      <c r="K45" s="17"/>
      <c r="L45" s="13"/>
    </row>
    <row r="46" spans="2:12">
      <c r="I46" s="13"/>
      <c r="J46" s="13"/>
      <c r="K46" s="17"/>
      <c r="L46" s="13"/>
    </row>
    <row r="47" spans="2:12">
      <c r="I47" s="13"/>
      <c r="J47" s="13"/>
      <c r="K47" s="17"/>
      <c r="L47" s="13"/>
    </row>
    <row r="48" spans="2:12">
      <c r="I48" s="13"/>
      <c r="J48" s="13"/>
      <c r="K48" s="17"/>
      <c r="L48" s="13"/>
    </row>
    <row r="49" spans="9:12">
      <c r="I49" s="13"/>
      <c r="J49" s="13"/>
      <c r="K49" s="17"/>
      <c r="L49" s="13"/>
    </row>
    <row r="50" spans="9:12">
      <c r="I50" s="13"/>
      <c r="J50" s="13"/>
      <c r="K50" s="17"/>
      <c r="L50" s="13"/>
    </row>
    <row r="51" spans="9:12">
      <c r="I51" s="13"/>
      <c r="J51" s="13"/>
      <c r="K51" s="17"/>
      <c r="L51" s="13"/>
    </row>
    <row r="52" spans="9:12">
      <c r="I52" s="13"/>
      <c r="J52" s="13"/>
      <c r="K52" s="17"/>
      <c r="L52" s="13"/>
    </row>
    <row r="53" spans="9:12">
      <c r="I53" s="13"/>
      <c r="J53" s="13"/>
      <c r="K53" s="17"/>
      <c r="L53" s="13"/>
    </row>
    <row r="54" spans="9:12">
      <c r="I54" s="13"/>
      <c r="J54" s="13"/>
      <c r="K54" s="17"/>
      <c r="L54" s="1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E661-6D88-4766-AA28-5C930C062178}">
  <dimension ref="B1:U47"/>
  <sheetViews>
    <sheetView workbookViewId="0">
      <selection activeCell="B52" sqref="B52"/>
    </sheetView>
  </sheetViews>
  <sheetFormatPr defaultRowHeight="15"/>
  <cols>
    <col min="2" max="2" width="33.5703125" bestFit="1" customWidth="1"/>
    <col min="4" max="4" width="17.7109375" bestFit="1" customWidth="1"/>
    <col min="5" max="5" width="18" bestFit="1" customWidth="1"/>
    <col min="6" max="7" width="18" customWidth="1"/>
    <col min="9" max="9" width="16.140625" bestFit="1" customWidth="1"/>
    <col min="13" max="13" width="28.28515625" customWidth="1"/>
    <col min="16" max="16" width="16.140625" customWidth="1"/>
    <col min="19" max="19" width="12.140625" bestFit="1" customWidth="1"/>
  </cols>
  <sheetData>
    <row r="1" spans="2:21">
      <c r="B1" t="str">
        <f>Tables!E1</f>
        <v>Family Type</v>
      </c>
      <c r="C1" t="s">
        <v>27</v>
      </c>
      <c r="D1" t="s">
        <v>30</v>
      </c>
      <c r="E1" t="s">
        <v>31</v>
      </c>
      <c r="F1" t="s">
        <v>35</v>
      </c>
      <c r="G1" t="s">
        <v>39</v>
      </c>
      <c r="I1" t="s">
        <v>33</v>
      </c>
      <c r="J1" t="s">
        <v>3</v>
      </c>
      <c r="M1" t="s">
        <v>48</v>
      </c>
      <c r="P1" t="s">
        <v>66</v>
      </c>
      <c r="Q1" t="s">
        <v>67</v>
      </c>
      <c r="S1" t="str">
        <f>Tables!I1</f>
        <v>Period</v>
      </c>
    </row>
    <row r="2" spans="2:21">
      <c r="B2" t="str">
        <f>Tables!E2</f>
        <v>Single</v>
      </c>
      <c r="C2">
        <v>1</v>
      </c>
      <c r="D2" s="3">
        <v>1</v>
      </c>
      <c r="E2" s="3">
        <f>200%-D2</f>
        <v>1</v>
      </c>
      <c r="F2" s="1">
        <v>15000</v>
      </c>
      <c r="G2" s="1">
        <v>2000</v>
      </c>
      <c r="I2">
        <v>40</v>
      </c>
      <c r="J2" s="4">
        <v>3.4999999999999996E-2</v>
      </c>
      <c r="K2" s="4"/>
      <c r="M2" t="str">
        <f>Tables!G2</f>
        <v>Same lifestyle (even spending)</v>
      </c>
      <c r="N2" s="3">
        <v>1</v>
      </c>
      <c r="P2" t="str">
        <f>Tables!H2</f>
        <v>Aggressive</v>
      </c>
      <c r="Q2" s="3">
        <v>0.09</v>
      </c>
      <c r="S2" t="str">
        <f>Tables!I2</f>
        <v>Annually</v>
      </c>
      <c r="T2">
        <v>1</v>
      </c>
      <c r="U2" t="s">
        <v>90</v>
      </c>
    </row>
    <row r="3" spans="2:21">
      <c r="B3" t="str">
        <f>Tables!E3</f>
        <v>Single Parent</v>
      </c>
      <c r="C3">
        <v>4</v>
      </c>
      <c r="D3" s="3">
        <v>1.1000000000000001</v>
      </c>
      <c r="E3" s="3">
        <f t="shared" ref="E3:E6" si="0">200%-D3</f>
        <v>0.89999999999999991</v>
      </c>
      <c r="F3" s="1">
        <f>22500+2000*'From &amp; Results'!C6</f>
        <v>22500</v>
      </c>
      <c r="G3" s="1">
        <v>2000</v>
      </c>
      <c r="I3">
        <v>41</v>
      </c>
      <c r="J3" s="4">
        <v>3.4999999999999996E-2</v>
      </c>
      <c r="K3" s="3"/>
      <c r="M3" t="str">
        <f>Tables!G3</f>
        <v>Spend more later (spend less now)</v>
      </c>
      <c r="N3" s="3">
        <v>1.1499999999999999</v>
      </c>
      <c r="P3" t="str">
        <f>Tables!H3</f>
        <v>Growth</v>
      </c>
      <c r="Q3" s="4">
        <v>7.4999999999999997E-2</v>
      </c>
      <c r="S3" t="str">
        <f>Tables!I3</f>
        <v>Monthly</v>
      </c>
      <c r="T3">
        <v>12</v>
      </c>
      <c r="U3" t="s">
        <v>43</v>
      </c>
    </row>
    <row r="4" spans="2:21">
      <c r="B4" t="str">
        <f>Tables!E4</f>
        <v>Couple (not married), but plan separately</v>
      </c>
      <c r="C4">
        <v>1</v>
      </c>
      <c r="D4" s="3">
        <v>1</v>
      </c>
      <c r="E4" s="3">
        <f t="shared" si="0"/>
        <v>1</v>
      </c>
      <c r="F4" s="1">
        <f>15000+2000*'From &amp; Results'!$C$6</f>
        <v>15000</v>
      </c>
      <c r="G4" s="1">
        <v>2000</v>
      </c>
      <c r="I4">
        <v>42</v>
      </c>
      <c r="J4" s="4">
        <v>3.4999999999999996E-2</v>
      </c>
      <c r="K4" s="4"/>
      <c r="M4" t="str">
        <f>Tables!G4</f>
        <v>Spend less later (spend more now)</v>
      </c>
      <c r="N4" s="3">
        <v>0.85</v>
      </c>
      <c r="P4" t="str">
        <f>Tables!H4</f>
        <v>Balanced</v>
      </c>
      <c r="Q4" s="3">
        <v>0.06</v>
      </c>
      <c r="S4" t="str">
        <f>Tables!I4</f>
        <v>Every 2 Weeks</v>
      </c>
      <c r="T4">
        <v>26</v>
      </c>
      <c r="U4" t="s">
        <v>91</v>
      </c>
    </row>
    <row r="5" spans="2:21">
      <c r="B5" t="str">
        <f>Tables!E5</f>
        <v>Couple (married), but plan separately</v>
      </c>
      <c r="C5">
        <v>3</v>
      </c>
      <c r="D5" s="3">
        <v>1</v>
      </c>
      <c r="E5" s="3">
        <f t="shared" si="0"/>
        <v>1</v>
      </c>
      <c r="F5" s="1">
        <f>15000+2000*'From &amp; Results'!$C$6</f>
        <v>15000</v>
      </c>
      <c r="G5" s="1">
        <v>2000</v>
      </c>
      <c r="I5">
        <v>43</v>
      </c>
      <c r="J5" s="4">
        <v>3.4999999999999996E-2</v>
      </c>
      <c r="K5" s="3"/>
      <c r="P5" t="str">
        <f>Tables!H5</f>
        <v>Conservative</v>
      </c>
      <c r="Q5" s="4">
        <v>4.4999999999999998E-2</v>
      </c>
      <c r="S5" t="str">
        <f>Tables!I5</f>
        <v>Weekly</v>
      </c>
      <c r="T5">
        <v>52</v>
      </c>
      <c r="U5" t="s">
        <v>41</v>
      </c>
    </row>
    <row r="6" spans="2:21">
      <c r="B6" t="s">
        <v>82</v>
      </c>
      <c r="C6">
        <v>2</v>
      </c>
      <c r="D6" s="3">
        <f>VLOOKUP('From &amp; Results'!C6,'Formula selector'!B11:E13,3,TRUE)</f>
        <v>1</v>
      </c>
      <c r="E6" s="3">
        <f t="shared" si="0"/>
        <v>1</v>
      </c>
      <c r="F6" s="1">
        <f>30000+2000*'From &amp; Results'!C6</f>
        <v>30000</v>
      </c>
      <c r="G6" s="1">
        <v>3000</v>
      </c>
      <c r="I6">
        <v>44</v>
      </c>
      <c r="J6" s="4">
        <v>3.4999999999999996E-2</v>
      </c>
      <c r="P6" t="str">
        <f>Tables!H6</f>
        <v>Scared</v>
      </c>
      <c r="Q6" s="3">
        <v>0.02</v>
      </c>
    </row>
    <row r="7" spans="2:21">
      <c r="D7" s="3"/>
      <c r="E7" s="3"/>
      <c r="F7" s="1"/>
      <c r="G7" s="1"/>
      <c r="I7">
        <v>45</v>
      </c>
      <c r="J7" s="4">
        <v>3.4999999999999996E-2</v>
      </c>
    </row>
    <row r="8" spans="2:21">
      <c r="D8" s="3"/>
      <c r="E8" s="3"/>
      <c r="F8" s="1"/>
      <c r="G8" s="1"/>
      <c r="I8">
        <v>46</v>
      </c>
      <c r="J8" s="4">
        <v>3.4999999999999996E-2</v>
      </c>
    </row>
    <row r="9" spans="2:21">
      <c r="I9">
        <v>47</v>
      </c>
      <c r="J9" s="4">
        <v>3.4999999999999996E-2</v>
      </c>
    </row>
    <row r="10" spans="2:21">
      <c r="B10" s="69" t="s">
        <v>84</v>
      </c>
      <c r="C10" s="69"/>
      <c r="D10" s="69"/>
      <c r="I10">
        <v>48</v>
      </c>
      <c r="J10" s="4">
        <v>3.4999999999999996E-2</v>
      </c>
    </row>
    <row r="11" spans="2:21">
      <c r="B11">
        <v>0</v>
      </c>
      <c r="D11" s="3">
        <v>1</v>
      </c>
      <c r="I11">
        <v>49</v>
      </c>
      <c r="J11" s="4">
        <v>3.4999999999999996E-2</v>
      </c>
    </row>
    <row r="12" spans="2:21">
      <c r="B12">
        <v>1</v>
      </c>
      <c r="D12" s="3">
        <v>1.1000000000000001</v>
      </c>
      <c r="I12">
        <v>50</v>
      </c>
      <c r="J12" s="4">
        <v>3.4999999999999989E-2</v>
      </c>
    </row>
    <row r="13" spans="2:21">
      <c r="B13">
        <v>4</v>
      </c>
      <c r="D13" s="3">
        <v>1.2</v>
      </c>
      <c r="I13">
        <v>51</v>
      </c>
      <c r="J13" s="4">
        <v>3.599999999999999E-2</v>
      </c>
    </row>
    <row r="14" spans="2:21">
      <c r="I14">
        <v>52</v>
      </c>
      <c r="J14" s="4">
        <v>3.6999999999999991E-2</v>
      </c>
    </row>
    <row r="15" spans="2:21">
      <c r="I15">
        <v>53</v>
      </c>
      <c r="J15" s="4">
        <v>3.7999999999999992E-2</v>
      </c>
    </row>
    <row r="16" spans="2:21">
      <c r="I16">
        <v>54</v>
      </c>
      <c r="J16" s="4">
        <v>3.8999999999999993E-2</v>
      </c>
    </row>
    <row r="17" spans="9:10">
      <c r="I17">
        <v>55</v>
      </c>
      <c r="J17" s="4">
        <v>3.9999999999999994E-2</v>
      </c>
    </row>
    <row r="18" spans="9:10">
      <c r="I18">
        <v>56</v>
      </c>
      <c r="J18" s="4">
        <v>4.0999999999999995E-2</v>
      </c>
    </row>
    <row r="19" spans="9:10">
      <c r="I19">
        <v>57</v>
      </c>
      <c r="J19" s="4">
        <v>4.1999999999999996E-2</v>
      </c>
    </row>
    <row r="20" spans="9:10">
      <c r="I20">
        <v>58</v>
      </c>
      <c r="J20" s="4">
        <v>4.2999999999999997E-2</v>
      </c>
    </row>
    <row r="21" spans="9:10">
      <c r="I21">
        <v>59</v>
      </c>
      <c r="J21" s="4">
        <v>4.3999999999999997E-2</v>
      </c>
    </row>
    <row r="22" spans="9:10">
      <c r="I22">
        <v>60</v>
      </c>
      <c r="J22" s="4">
        <v>4.4999999999999998E-2</v>
      </c>
    </row>
    <row r="23" spans="9:10">
      <c r="I23">
        <v>61</v>
      </c>
      <c r="J23" s="4">
        <v>4.5999999999999999E-2</v>
      </c>
    </row>
    <row r="24" spans="9:10">
      <c r="I24">
        <v>62</v>
      </c>
      <c r="J24" s="4">
        <v>4.7E-2</v>
      </c>
    </row>
    <row r="25" spans="9:10">
      <c r="I25">
        <v>63</v>
      </c>
      <c r="J25" s="4">
        <v>4.8000000000000001E-2</v>
      </c>
    </row>
    <row r="26" spans="9:10">
      <c r="I26">
        <v>64</v>
      </c>
      <c r="J26" s="4">
        <v>4.9000000000000002E-2</v>
      </c>
    </row>
    <row r="27" spans="9:10">
      <c r="I27">
        <v>65</v>
      </c>
      <c r="J27" s="4">
        <v>0.05</v>
      </c>
    </row>
    <row r="28" spans="9:10">
      <c r="I28">
        <v>66</v>
      </c>
      <c r="J28" s="4">
        <v>5.1000000000000004E-2</v>
      </c>
    </row>
    <row r="29" spans="9:10">
      <c r="I29">
        <v>67</v>
      </c>
      <c r="J29" s="4">
        <v>5.2000000000000005E-2</v>
      </c>
    </row>
    <row r="30" spans="9:10">
      <c r="I30">
        <v>68</v>
      </c>
      <c r="J30" s="4">
        <v>5.3000000000000005E-2</v>
      </c>
    </row>
    <row r="31" spans="9:10">
      <c r="I31">
        <v>69</v>
      </c>
      <c r="J31" s="4">
        <v>5.4000000000000006E-2</v>
      </c>
    </row>
    <row r="32" spans="9:10">
      <c r="I32">
        <v>70</v>
      </c>
      <c r="J32" s="4">
        <v>5.5000000000000007E-2</v>
      </c>
    </row>
    <row r="33" spans="9:10">
      <c r="I33">
        <v>71</v>
      </c>
      <c r="J33" s="4">
        <v>5.7500000000000002E-2</v>
      </c>
    </row>
    <row r="34" spans="9:10">
      <c r="I34">
        <v>72</v>
      </c>
      <c r="J34" s="4">
        <v>0.06</v>
      </c>
    </row>
    <row r="35" spans="9:10">
      <c r="I35">
        <v>73</v>
      </c>
      <c r="J35" s="4">
        <v>6.5000000000000002E-2</v>
      </c>
    </row>
    <row r="36" spans="9:10">
      <c r="I36">
        <v>74</v>
      </c>
      <c r="J36" s="4">
        <v>6.7500000000000004E-2</v>
      </c>
    </row>
    <row r="37" spans="9:10">
      <c r="I37">
        <v>75</v>
      </c>
      <c r="J37" s="4">
        <v>7.2499999999999995E-2</v>
      </c>
    </row>
    <row r="38" spans="9:10">
      <c r="I38">
        <v>76</v>
      </c>
      <c r="J38" s="4">
        <v>7.7499999999999999E-2</v>
      </c>
    </row>
    <row r="39" spans="9:10">
      <c r="I39">
        <v>77</v>
      </c>
      <c r="J39" s="4">
        <v>8.2500000000000004E-2</v>
      </c>
    </row>
    <row r="40" spans="9:10">
      <c r="I40">
        <v>78</v>
      </c>
      <c r="J40" s="4">
        <v>0.09</v>
      </c>
    </row>
    <row r="41" spans="9:10">
      <c r="I41">
        <v>79</v>
      </c>
      <c r="J41" s="4">
        <v>9.7500000000000003E-2</v>
      </c>
    </row>
    <row r="42" spans="9:10">
      <c r="I42">
        <v>80</v>
      </c>
      <c r="J42" s="4">
        <v>0.105</v>
      </c>
    </row>
    <row r="43" spans="9:10">
      <c r="I43">
        <v>81</v>
      </c>
      <c r="J43" s="4">
        <v>0.12</v>
      </c>
    </row>
    <row r="44" spans="9:10">
      <c r="I44">
        <v>82</v>
      </c>
      <c r="J44" s="4">
        <v>0.13</v>
      </c>
    </row>
    <row r="45" spans="9:10">
      <c r="I45">
        <v>83</v>
      </c>
      <c r="J45" s="4">
        <v>0.15</v>
      </c>
    </row>
    <row r="46" spans="9:10">
      <c r="I46">
        <v>84</v>
      </c>
      <c r="J46" s="4">
        <v>0.17</v>
      </c>
    </row>
    <row r="47" spans="9:10">
      <c r="I47">
        <v>85</v>
      </c>
      <c r="J47" s="4">
        <v>0.20499999999999999</v>
      </c>
    </row>
  </sheetData>
  <mergeCells count="1">
    <mergeCell ref="B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From &amp; Results</vt:lpstr>
      <vt:lpstr>Tables</vt:lpstr>
      <vt:lpstr>Formulas</vt:lpstr>
      <vt:lpstr>Formula selector</vt:lpstr>
      <vt:lpstr>Age</vt:lpstr>
      <vt:lpstr>Family</vt:lpstr>
      <vt:lpstr>FutureNestEgg</vt:lpstr>
      <vt:lpstr>InvestorType</vt:lpstr>
      <vt:lpstr>Lifestyel</vt:lpstr>
      <vt:lpstr>Lifestyle</vt:lpstr>
      <vt:lpstr>NPVofFutureNestEgg</vt:lpstr>
      <vt:lpstr>Period</vt:lpstr>
      <vt:lpstr>StateTaxRate</vt:lpstr>
      <vt:lpstr>When2Retire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Zacc Call</dc:creator>
  <cp:lastModifiedBy>Sean Jones</cp:lastModifiedBy>
  <cp:lastPrinted>2020-01-08T15:31:22Z</cp:lastPrinted>
  <dcterms:created xsi:type="dcterms:W3CDTF">2019-11-19T23:19:31Z</dcterms:created>
  <dcterms:modified xsi:type="dcterms:W3CDTF">2026-01-29T20:58:34Z</dcterms:modified>
</cp:coreProperties>
</file>