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naharstudios/Library/Mobile Documents/com~apple~CloudDocs/Dev Projects/POC/EDA/"/>
    </mc:Choice>
  </mc:AlternateContent>
  <xr:revisionPtr revIDLastSave="0" documentId="8_{D4F101F8-2BF4-F44D-9241-B9BBFD90C826}" xr6:coauthVersionLast="36" xr6:coauthVersionMax="36" xr10:uidLastSave="{00000000-0000-0000-0000-000000000000}"/>
  <bookViews>
    <workbookView xWindow="0" yWindow="500" windowWidth="29040" windowHeight="17520" xr2:uid="{22030CFF-E158-4822-966D-3675DC56AB9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14" i="1" l="1"/>
  <c r="R13" i="1"/>
  <c r="R11" i="1"/>
  <c r="R12" i="1"/>
  <c r="R16" i="1" s="1"/>
  <c r="R10" i="1"/>
  <c r="M31" i="1"/>
  <c r="M21" i="1"/>
  <c r="N19" i="1"/>
  <c r="N12" i="1"/>
  <c r="N11" i="1"/>
  <c r="G26" i="1"/>
  <c r="M26" i="1" s="1"/>
  <c r="G16" i="1"/>
  <c r="H16" i="1" s="1"/>
  <c r="G15" i="1"/>
  <c r="J15" i="1" s="1"/>
  <c r="G14" i="1"/>
  <c r="H14" i="1" s="1"/>
  <c r="I19" i="1"/>
  <c r="K19" i="1"/>
  <c r="G13" i="1"/>
  <c r="H13" i="1" s="1"/>
  <c r="L38" i="1"/>
  <c r="H38" i="1"/>
  <c r="H37" i="1"/>
  <c r="L37" i="1"/>
  <c r="G17" i="1"/>
  <c r="J17" i="1" s="1"/>
  <c r="G8" i="1"/>
  <c r="G36" i="1"/>
  <c r="L36" i="1" s="1"/>
  <c r="G35" i="1"/>
  <c r="M35" i="1" s="1"/>
  <c r="G34" i="1"/>
  <c r="K34" i="1" s="1"/>
  <c r="G33" i="1"/>
  <c r="H33" i="1" s="1"/>
  <c r="G32" i="1"/>
  <c r="M32" i="1" s="1"/>
  <c r="G31" i="1"/>
  <c r="G29" i="1"/>
  <c r="J29" i="1" s="1"/>
  <c r="G30" i="1"/>
  <c r="K30" i="1" s="1"/>
  <c r="G25" i="1"/>
  <c r="M25" i="1" s="1"/>
  <c r="G24" i="1"/>
  <c r="K24" i="1" s="1"/>
  <c r="G23" i="1"/>
  <c r="H23" i="1" s="1"/>
  <c r="M23" i="1" s="1"/>
  <c r="G22" i="1"/>
  <c r="H22" i="1" s="1"/>
  <c r="G21" i="1"/>
  <c r="H21" i="1" s="1"/>
  <c r="G12" i="1"/>
  <c r="H12" i="1" s="1"/>
  <c r="G11" i="1"/>
  <c r="J11" i="1" s="1"/>
  <c r="H15" i="1" l="1"/>
  <c r="J14" i="1"/>
  <c r="J16" i="1"/>
  <c r="M22" i="1"/>
  <c r="H25" i="1"/>
  <c r="J13" i="1"/>
  <c r="K40" i="1"/>
  <c r="I26" i="1"/>
  <c r="M33" i="1"/>
  <c r="I34" i="1"/>
  <c r="H36" i="1"/>
  <c r="L40" i="1"/>
  <c r="H35" i="1"/>
  <c r="H32" i="1"/>
  <c r="H31" i="1"/>
  <c r="I30" i="1"/>
  <c r="H29" i="1"/>
  <c r="J12" i="1"/>
  <c r="H11" i="1"/>
  <c r="H17" i="1"/>
  <c r="G40" i="1"/>
  <c r="I9" i="1"/>
  <c r="M40" i="1" l="1"/>
  <c r="I40" i="1"/>
  <c r="J9" i="1"/>
  <c r="J40" i="1" l="1"/>
  <c r="N41" i="1" s="1"/>
  <c r="H40" i="1"/>
  <c r="H43" i="1" s="1"/>
</calcChain>
</file>

<file path=xl/sharedStrings.xml><?xml version="1.0" encoding="utf-8"?>
<sst xmlns="http://schemas.openxmlformats.org/spreadsheetml/2006/main" count="61" uniqueCount="44">
  <si>
    <t>Administration</t>
  </si>
  <si>
    <t>Advisory Board</t>
  </si>
  <si>
    <t>Representatives from each Participating Port</t>
  </si>
  <si>
    <t>Hrs/week</t>
  </si>
  <si>
    <t>yearly cost</t>
  </si>
  <si>
    <t>$/hr</t>
  </si>
  <si>
    <t>IN KIND</t>
  </si>
  <si>
    <t>FULL TIME STAFF</t>
  </si>
  <si>
    <t>DIRECTOR</t>
  </si>
  <si>
    <t>OFFICE ADMINSTRATOR</t>
  </si>
  <si>
    <t xml:space="preserve"> </t>
  </si>
  <si>
    <t>EXPENSES</t>
  </si>
  <si>
    <t>OFFICE SPACE &amp; EQUIPMENT</t>
  </si>
  <si>
    <t>PHONES</t>
  </si>
  <si>
    <t>TRAVEL</t>
  </si>
  <si>
    <t>MEALS</t>
  </si>
  <si>
    <t>OFFICE MATERIAL &amp; SUPPLIES</t>
  </si>
  <si>
    <t>CONFERENCES &amp;MEETINGS</t>
  </si>
  <si>
    <t>FELLOW</t>
  </si>
  <si>
    <t>FELLOW/INTERNS</t>
  </si>
  <si>
    <t>PHONE</t>
  </si>
  <si>
    <t>TRAINING COURSE</t>
  </si>
  <si>
    <t>WEBSITE</t>
  </si>
  <si>
    <t>LABOR</t>
  </si>
  <si>
    <t xml:space="preserve">OFFICE </t>
  </si>
  <si>
    <t>MARKETING</t>
  </si>
  <si>
    <t>TRAINING</t>
  </si>
  <si>
    <t>Accounting</t>
  </si>
  <si>
    <t xml:space="preserve">ADVISORY BOARD TRIPS </t>
  </si>
  <si>
    <t>50 ports &amp; 17 states</t>
  </si>
  <si>
    <t>Deputy Director (Ports)</t>
  </si>
  <si>
    <t>Deputy Director (Gov.Affairs)</t>
  </si>
  <si>
    <t>Web Designer/communications officer</t>
  </si>
  <si>
    <t>AUDIT</t>
  </si>
  <si>
    <t>Fellows coordinator</t>
  </si>
  <si>
    <t>Entity Hosts</t>
  </si>
  <si>
    <t>Management</t>
  </si>
  <si>
    <t>National Plan/Marketing Material</t>
  </si>
  <si>
    <t>Travel</t>
  </si>
  <si>
    <t>Benefits</t>
  </si>
  <si>
    <t>Suppies</t>
  </si>
  <si>
    <t>Other</t>
  </si>
  <si>
    <t>Personnel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</si>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</sst>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_(&quot;$&quot;* #,##0.0_);_(&quot;$&quot;* \(#,##0.0\);_(&quot;$&quot;* &quot;-&quot;??_);_(@_)"/>
    <numFmt numFmtId="165" formatCode="_(&quot;$&quot;* #,##0_);_(&quot;$&quot;* \(#,##0\);_(&quot;$&quot;* &quot;-&quot;?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">
    <xf numFmtId="0" fontId="0" fillId="0" borderId="0" xfId="0"/>
    <xf numFmtId="164" fontId="0" fillId="0" borderId="0" xfId="1" applyNumberFormat="1" applyFont="1"/>
    <xf numFmtId="165" fontId="0" fillId="0" borderId="0" xfId="1" applyNumberFormat="1" applyFont="1"/>
    <xf numFmtId="165" fontId="0" fillId="0" borderId="0" xfId="0" applyNumberFormat="1"/>
    <xf numFmtId="6" fontId="0" fillId="0" borderId="0" xfId="0" applyNumberFormat="1"/>
    <xf numFmtId="8" fontId="0" fillId="0" borderId="0" xfId="0" applyNumberFormat="1"/>
    <xf numFmtId="44" fontId="0" fillId="0" borderId="0" xfId="0" applyNumberForma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EDC384-627E-4D1D-82DB-1A9501AB8D38}">
  <sheetPr>
    <pageSetUpPr fitToPage="1"/>
  </sheetPr>
  <dimension ref="B2:R66"/>
  <sheetViews>
    <sheetView tabSelected="1" workbookViewId="0">
      <selection activeCell="G8" sqref="G8"/>
    </sheetView>
  </sheetViews>
  <sheetFormatPr baseColWidth="10" defaultColWidth="8.83203125" defaultRowHeight="15" x14ac:dyDescent="0.2"/>
  <cols>
    <col min="2" max="2" width="14.5" bestFit="1" customWidth="1"/>
    <col min="3" max="3" width="29.1640625" bestFit="1" customWidth="1"/>
    <col min="6" max="6" width="10.83203125" bestFit="1" customWidth="1"/>
    <col min="7" max="9" width="11.5" bestFit="1" customWidth="1"/>
    <col min="10" max="10" width="12.5" bestFit="1" customWidth="1"/>
    <col min="11" max="11" width="11.5" bestFit="1" customWidth="1"/>
    <col min="12" max="12" width="11.6640625" bestFit="1" customWidth="1"/>
    <col min="13" max="14" width="11.5" bestFit="1" customWidth="1"/>
    <col min="18" max="18" width="11.5" bestFit="1" customWidth="1"/>
  </cols>
  <sheetData>
    <row r="2" spans="2:18" x14ac:dyDescent="0.2">
      <c r="B2" t="s">
        <v>0</v>
      </c>
    </row>
    <row r="3" spans="2:18" x14ac:dyDescent="0.2">
      <c r="B3" t="s">
        <v>1</v>
      </c>
    </row>
    <row r="4" spans="2:18" x14ac:dyDescent="0.2">
      <c r="B4" t="s">
        <v>2</v>
      </c>
      <c r="L4" t="s">
        <v>10</v>
      </c>
      <c r="M4" t="s">
        <v>10</v>
      </c>
    </row>
    <row r="6" spans="2:18" x14ac:dyDescent="0.2">
      <c r="C6" t="s">
        <v>10</v>
      </c>
      <c r="E6" t="s">
        <v>3</v>
      </c>
      <c r="F6" t="s">
        <v>5</v>
      </c>
      <c r="G6" t="s">
        <v>4</v>
      </c>
      <c r="I6" t="s">
        <v>6</v>
      </c>
      <c r="J6" t="s">
        <v>23</v>
      </c>
      <c r="K6" t="s">
        <v>24</v>
      </c>
      <c r="L6" t="s">
        <v>26</v>
      </c>
      <c r="M6" t="s">
        <v>11</v>
      </c>
    </row>
    <row r="7" spans="2:18" x14ac:dyDescent="0.2">
      <c r="C7" t="s">
        <v>29</v>
      </c>
      <c r="L7" t="s">
        <v>25</v>
      </c>
    </row>
    <row r="8" spans="2:18" x14ac:dyDescent="0.2">
      <c r="B8" t="s">
        <v>35</v>
      </c>
      <c r="C8" t="s">
        <v>36</v>
      </c>
      <c r="D8">
        <v>50</v>
      </c>
      <c r="E8">
        <v>8</v>
      </c>
      <c r="F8">
        <v>40</v>
      </c>
      <c r="G8" s="2">
        <f>+E8*F8*52*D8</f>
        <v>832000</v>
      </c>
      <c r="H8" s="2"/>
      <c r="J8" s="1"/>
      <c r="K8" s="2"/>
      <c r="L8" s="2"/>
      <c r="M8" s="2"/>
    </row>
    <row r="9" spans="2:18" x14ac:dyDescent="0.2">
      <c r="H9" s="2"/>
      <c r="I9" s="3">
        <f>SUM(G8:G8)</f>
        <v>832000</v>
      </c>
      <c r="J9" s="2">
        <f>+I9</f>
        <v>832000</v>
      </c>
      <c r="K9" s="2"/>
      <c r="L9" s="2"/>
      <c r="M9" s="2"/>
    </row>
    <row r="10" spans="2:18" x14ac:dyDescent="0.2">
      <c r="B10" t="s">
        <v>7</v>
      </c>
      <c r="H10" s="2"/>
      <c r="J10" s="1"/>
      <c r="K10" s="2"/>
      <c r="L10" s="2"/>
      <c r="M10" s="2"/>
      <c r="Q10" t="s">
        <v>42</v>
      </c>
      <c r="R10" s="3">
        <f>+J40</f>
        <v>3726000</v>
      </c>
    </row>
    <row r="11" spans="2:18" x14ac:dyDescent="0.2">
      <c r="C11" t="s">
        <v>8</v>
      </c>
      <c r="E11">
        <v>40</v>
      </c>
      <c r="F11">
        <v>70</v>
      </c>
      <c r="G11" s="2">
        <f t="shared" ref="G11:G12" si="0">+E11*F11*52</f>
        <v>145600</v>
      </c>
      <c r="H11" s="2">
        <f t="shared" ref="H11:H12" si="1">+G11</f>
        <v>145600</v>
      </c>
      <c r="J11" s="2">
        <f t="shared" ref="J11:J13" si="2">+G11</f>
        <v>145600</v>
      </c>
      <c r="K11" s="2"/>
      <c r="L11" s="2"/>
      <c r="M11" s="2"/>
      <c r="N11" s="3">
        <f>SUM(J11:J17)</f>
        <v>624000</v>
      </c>
      <c r="Q11" t="s">
        <v>38</v>
      </c>
      <c r="R11" s="3">
        <f>+G22+G26+G32</f>
        <v>257200</v>
      </c>
    </row>
    <row r="12" spans="2:18" x14ac:dyDescent="0.2">
      <c r="C12" t="s">
        <v>9</v>
      </c>
      <c r="E12">
        <v>40</v>
      </c>
      <c r="F12">
        <v>25</v>
      </c>
      <c r="G12" s="2">
        <f t="shared" si="0"/>
        <v>52000</v>
      </c>
      <c r="H12" s="2">
        <f t="shared" si="1"/>
        <v>52000</v>
      </c>
      <c r="J12" s="2">
        <f t="shared" si="2"/>
        <v>52000</v>
      </c>
      <c r="K12" s="2"/>
      <c r="L12" s="2"/>
      <c r="M12" s="2"/>
      <c r="N12" s="6">
        <f>+N11/J29</f>
        <v>0.27733333333333332</v>
      </c>
      <c r="Q12" t="s">
        <v>39</v>
      </c>
      <c r="R12" s="3">
        <f>+H21+H23+H31+H33</f>
        <v>141900</v>
      </c>
    </row>
    <row r="13" spans="2:18" x14ac:dyDescent="0.2">
      <c r="C13" t="s">
        <v>30</v>
      </c>
      <c r="E13">
        <v>40</v>
      </c>
      <c r="F13">
        <v>50</v>
      </c>
      <c r="G13" s="2">
        <f t="shared" ref="G13" si="3">+E13*F13*52</f>
        <v>104000</v>
      </c>
      <c r="H13" s="2">
        <f t="shared" ref="H13:H17" si="4">+G13</f>
        <v>104000</v>
      </c>
      <c r="I13" s="3" t="s">
        <v>10</v>
      </c>
      <c r="J13" s="2">
        <f t="shared" si="2"/>
        <v>104000</v>
      </c>
      <c r="K13" s="2"/>
      <c r="L13" s="2"/>
      <c r="M13" s="2"/>
      <c r="Q13" t="s">
        <v>40</v>
      </c>
      <c r="R13" s="3">
        <f>+G19+G24+G30+G34</f>
        <v>592400</v>
      </c>
    </row>
    <row r="14" spans="2:18" x14ac:dyDescent="0.2">
      <c r="C14" t="s">
        <v>31</v>
      </c>
      <c r="E14">
        <v>40</v>
      </c>
      <c r="F14">
        <v>50</v>
      </c>
      <c r="G14" s="2">
        <f t="shared" ref="G14:G16" si="5">+E14*F14*52</f>
        <v>104000</v>
      </c>
      <c r="H14" s="2">
        <f t="shared" si="4"/>
        <v>104000</v>
      </c>
      <c r="I14" s="3" t="s">
        <v>10</v>
      </c>
      <c r="J14" s="2">
        <f t="shared" ref="J14:J16" si="6">+G14</f>
        <v>104000</v>
      </c>
      <c r="K14" s="2"/>
      <c r="L14" s="2"/>
      <c r="M14" s="2"/>
      <c r="Q14" t="s">
        <v>41</v>
      </c>
      <c r="R14" s="3">
        <f>+G25+G35+G36+G37+G38</f>
        <v>372500</v>
      </c>
    </row>
    <row r="15" spans="2:18" x14ac:dyDescent="0.2">
      <c r="C15" t="s">
        <v>32</v>
      </c>
      <c r="E15">
        <v>40</v>
      </c>
      <c r="F15">
        <v>35</v>
      </c>
      <c r="G15" s="2">
        <f t="shared" si="5"/>
        <v>72800</v>
      </c>
      <c r="H15" s="2">
        <f t="shared" si="4"/>
        <v>72800</v>
      </c>
      <c r="I15" s="3" t="s">
        <v>10</v>
      </c>
      <c r="J15" s="2">
        <f t="shared" si="6"/>
        <v>72800</v>
      </c>
      <c r="K15" s="2"/>
      <c r="L15" s="2"/>
      <c r="M15" s="2"/>
    </row>
    <row r="16" spans="2:18" x14ac:dyDescent="0.2">
      <c r="C16" t="s">
        <v>34</v>
      </c>
      <c r="E16">
        <v>40</v>
      </c>
      <c r="F16">
        <v>40</v>
      </c>
      <c r="G16" s="2">
        <f t="shared" si="5"/>
        <v>83200</v>
      </c>
      <c r="H16" s="2">
        <f t="shared" si="4"/>
        <v>83200</v>
      </c>
      <c r="I16" s="3" t="s">
        <v>10</v>
      </c>
      <c r="J16" s="2">
        <f t="shared" si="6"/>
        <v>83200</v>
      </c>
      <c r="K16" s="2"/>
      <c r="L16" s="2"/>
      <c r="M16" s="2"/>
      <c r="Q16" t="s">
        <v>43</v>
      </c>
      <c r="R16" s="3">
        <f>SUM(R10:R15)</f>
        <v>5090000</v>
      </c>
    </row>
    <row r="17" spans="2:14" x14ac:dyDescent="0.2">
      <c r="C17" t="s">
        <v>27</v>
      </c>
      <c r="E17">
        <v>40</v>
      </c>
      <c r="F17">
        <v>30</v>
      </c>
      <c r="G17" s="2">
        <f>+E17*F17*52</f>
        <v>62400</v>
      </c>
      <c r="H17" s="2">
        <f t="shared" si="4"/>
        <v>62400</v>
      </c>
      <c r="J17" s="2">
        <f>+G17</f>
        <v>62400</v>
      </c>
      <c r="K17" s="2"/>
      <c r="L17" s="2"/>
      <c r="M17" s="2"/>
    </row>
    <row r="18" spans="2:14" x14ac:dyDescent="0.2">
      <c r="K18" s="2"/>
      <c r="L18" s="2"/>
      <c r="M18" s="2"/>
    </row>
    <row r="19" spans="2:14" x14ac:dyDescent="0.2">
      <c r="C19" t="s">
        <v>12</v>
      </c>
      <c r="G19" s="4">
        <v>50000</v>
      </c>
      <c r="H19" s="2"/>
      <c r="I19" s="2">
        <f>+G19</f>
        <v>50000</v>
      </c>
      <c r="J19" s="1"/>
      <c r="K19" s="2">
        <f>+G19</f>
        <v>50000</v>
      </c>
      <c r="L19" s="2"/>
      <c r="M19" s="2"/>
      <c r="N19" s="4">
        <f>SUM(G19:G26)+N11</f>
        <v>780200</v>
      </c>
    </row>
    <row r="20" spans="2:14" x14ac:dyDescent="0.2">
      <c r="C20" t="s">
        <v>33</v>
      </c>
      <c r="G20" s="4">
        <v>20000</v>
      </c>
      <c r="H20" s="2">
        <v>20000</v>
      </c>
      <c r="I20" s="2" t="s">
        <v>10</v>
      </c>
      <c r="J20" s="1">
        <v>20000</v>
      </c>
      <c r="K20" s="2"/>
      <c r="L20" s="2"/>
      <c r="M20" s="2"/>
    </row>
    <row r="21" spans="2:14" x14ac:dyDescent="0.2">
      <c r="C21" t="s">
        <v>13</v>
      </c>
      <c r="E21">
        <v>7</v>
      </c>
      <c r="F21">
        <v>100</v>
      </c>
      <c r="G21" s="2">
        <f>+E21*F21*12</f>
        <v>8400</v>
      </c>
      <c r="H21" s="2">
        <f t="shared" ref="H21:H25" si="7">+G21</f>
        <v>8400</v>
      </c>
      <c r="J21" s="1"/>
      <c r="K21" s="2" t="s">
        <v>10</v>
      </c>
      <c r="L21" s="2"/>
      <c r="M21" s="2">
        <f>+H21</f>
        <v>8400</v>
      </c>
      <c r="N21" s="3" t="s">
        <v>10</v>
      </c>
    </row>
    <row r="22" spans="2:14" x14ac:dyDescent="0.2">
      <c r="C22" t="s">
        <v>14</v>
      </c>
      <c r="E22">
        <v>5000</v>
      </c>
      <c r="F22" s="5">
        <v>0.57999999999999996</v>
      </c>
      <c r="G22" s="2">
        <f>+E22*F22*12</f>
        <v>34800</v>
      </c>
      <c r="H22" s="2">
        <f t="shared" si="7"/>
        <v>34800</v>
      </c>
      <c r="J22" s="1"/>
      <c r="K22" s="2"/>
      <c r="L22" s="2"/>
      <c r="M22" s="2">
        <f>+G22</f>
        <v>34800</v>
      </c>
    </row>
    <row r="23" spans="2:14" x14ac:dyDescent="0.2">
      <c r="C23" t="s">
        <v>15</v>
      </c>
      <c r="E23">
        <v>40</v>
      </c>
      <c r="F23" s="4">
        <v>25</v>
      </c>
      <c r="G23" s="2">
        <f>+E23*F23*12</f>
        <v>12000</v>
      </c>
      <c r="H23" s="2">
        <f t="shared" si="7"/>
        <v>12000</v>
      </c>
      <c r="J23" s="1"/>
      <c r="K23" s="2"/>
      <c r="L23" s="2"/>
      <c r="M23" s="2">
        <f>+H23</f>
        <v>12000</v>
      </c>
    </row>
    <row r="24" spans="2:14" x14ac:dyDescent="0.2">
      <c r="C24" t="s">
        <v>16</v>
      </c>
      <c r="E24">
        <v>1</v>
      </c>
      <c r="F24" s="4">
        <v>200</v>
      </c>
      <c r="G24" s="2">
        <f>+E24*F24*12</f>
        <v>2400</v>
      </c>
      <c r="H24" s="2">
        <v>2400</v>
      </c>
      <c r="I24" s="2">
        <v>0</v>
      </c>
      <c r="J24" s="1"/>
      <c r="K24" s="2">
        <f>+G24</f>
        <v>2400</v>
      </c>
      <c r="L24" s="2"/>
      <c r="M24" s="2"/>
    </row>
    <row r="25" spans="2:14" x14ac:dyDescent="0.2">
      <c r="C25" t="s">
        <v>17</v>
      </c>
      <c r="E25">
        <v>50</v>
      </c>
      <c r="F25" s="4">
        <v>300</v>
      </c>
      <c r="G25" s="2">
        <f>+E25*F25</f>
        <v>15000</v>
      </c>
      <c r="H25" s="2">
        <f t="shared" si="7"/>
        <v>15000</v>
      </c>
      <c r="J25" s="1"/>
      <c r="K25" s="2"/>
      <c r="L25" s="2"/>
      <c r="M25" s="2">
        <f>+G25</f>
        <v>15000</v>
      </c>
    </row>
    <row r="26" spans="2:14" x14ac:dyDescent="0.2">
      <c r="C26" t="s">
        <v>28</v>
      </c>
      <c r="E26">
        <v>1</v>
      </c>
      <c r="F26" s="4">
        <v>800</v>
      </c>
      <c r="G26" s="4">
        <f>+E26*F26*17</f>
        <v>13600</v>
      </c>
      <c r="H26" s="2"/>
      <c r="I26" s="2">
        <f>+G26</f>
        <v>13600</v>
      </c>
      <c r="J26" s="1"/>
      <c r="K26" s="2"/>
      <c r="L26" s="2"/>
      <c r="M26" s="2">
        <f>+G26</f>
        <v>13600</v>
      </c>
    </row>
    <row r="27" spans="2:14" x14ac:dyDescent="0.2">
      <c r="H27" s="2"/>
      <c r="J27" s="1"/>
      <c r="K27" s="2"/>
      <c r="L27" s="2"/>
      <c r="M27" s="2"/>
    </row>
    <row r="28" spans="2:14" x14ac:dyDescent="0.2">
      <c r="B28" t="s">
        <v>18</v>
      </c>
      <c r="H28" s="2"/>
      <c r="J28" s="1"/>
      <c r="K28" s="2"/>
      <c r="L28" s="2"/>
      <c r="M28" s="2"/>
    </row>
    <row r="29" spans="2:14" x14ac:dyDescent="0.2">
      <c r="C29" t="s">
        <v>19</v>
      </c>
      <c r="E29">
        <v>45</v>
      </c>
      <c r="F29" s="4">
        <v>50000</v>
      </c>
      <c r="G29" s="4">
        <f>+E29*F29</f>
        <v>2250000</v>
      </c>
      <c r="H29" s="2">
        <f>+G29</f>
        <v>2250000</v>
      </c>
      <c r="J29" s="2">
        <f>+G29</f>
        <v>2250000</v>
      </c>
      <c r="K29" s="2"/>
      <c r="L29" s="2"/>
      <c r="M29" s="2"/>
    </row>
    <row r="30" spans="2:14" x14ac:dyDescent="0.2">
      <c r="C30" t="s">
        <v>12</v>
      </c>
      <c r="E30">
        <v>45</v>
      </c>
      <c r="F30" s="4">
        <v>800</v>
      </c>
      <c r="G30" s="4">
        <f>+E30*F30*12</f>
        <v>432000</v>
      </c>
      <c r="H30" s="2"/>
      <c r="I30" s="4">
        <f>+G30</f>
        <v>432000</v>
      </c>
      <c r="J30" s="1"/>
      <c r="K30" s="2">
        <f>+G30</f>
        <v>432000</v>
      </c>
      <c r="L30" s="2"/>
      <c r="M30" s="2"/>
    </row>
    <row r="31" spans="2:14" x14ac:dyDescent="0.2">
      <c r="C31" t="s">
        <v>20</v>
      </c>
      <c r="E31">
        <v>45</v>
      </c>
      <c r="F31" s="4">
        <v>125</v>
      </c>
      <c r="G31" s="4">
        <f>+E31*F31*12</f>
        <v>67500</v>
      </c>
      <c r="H31" s="2">
        <f>+G31</f>
        <v>67500</v>
      </c>
      <c r="J31" s="1"/>
      <c r="K31" s="2" t="s">
        <v>10</v>
      </c>
      <c r="L31" s="2"/>
      <c r="M31" s="2">
        <f>+H31</f>
        <v>67500</v>
      </c>
    </row>
    <row r="32" spans="2:14" x14ac:dyDescent="0.2">
      <c r="C32" t="s">
        <v>14</v>
      </c>
      <c r="E32">
        <v>30000</v>
      </c>
      <c r="F32" s="5">
        <v>0.57999999999999996</v>
      </c>
      <c r="G32" s="4">
        <f>+E32*F32*12</f>
        <v>208800</v>
      </c>
      <c r="H32" s="2">
        <f>+G32</f>
        <v>208800</v>
      </c>
      <c r="J32" s="1"/>
      <c r="K32" s="2"/>
      <c r="L32" s="2"/>
      <c r="M32" s="2">
        <f>+G32</f>
        <v>208800</v>
      </c>
    </row>
    <row r="33" spans="3:14" x14ac:dyDescent="0.2">
      <c r="C33" t="s">
        <v>15</v>
      </c>
      <c r="E33">
        <v>180</v>
      </c>
      <c r="F33" s="4">
        <v>25</v>
      </c>
      <c r="G33" s="2">
        <f>+E33*F33*12</f>
        <v>54000</v>
      </c>
      <c r="H33" s="2">
        <f>+G33</f>
        <v>54000</v>
      </c>
      <c r="J33" s="1"/>
      <c r="K33" s="2"/>
      <c r="L33" s="2"/>
      <c r="M33" s="2">
        <f>+G33</f>
        <v>54000</v>
      </c>
    </row>
    <row r="34" spans="3:14" x14ac:dyDescent="0.2">
      <c r="C34" t="s">
        <v>16</v>
      </c>
      <c r="E34">
        <v>45</v>
      </c>
      <c r="F34" s="4">
        <v>200</v>
      </c>
      <c r="G34" s="2">
        <f>+E34*F34*12</f>
        <v>108000</v>
      </c>
      <c r="H34" s="2" t="s">
        <v>10</v>
      </c>
      <c r="I34" s="3">
        <f>+G34</f>
        <v>108000</v>
      </c>
      <c r="J34" s="1"/>
      <c r="K34" s="2">
        <f>+G34</f>
        <v>108000</v>
      </c>
      <c r="L34" s="2"/>
      <c r="M34" s="2" t="s">
        <v>10</v>
      </c>
    </row>
    <row r="35" spans="3:14" x14ac:dyDescent="0.2">
      <c r="C35" t="s">
        <v>17</v>
      </c>
      <c r="E35">
        <v>200</v>
      </c>
      <c r="F35" s="4">
        <v>300</v>
      </c>
      <c r="G35" s="2">
        <f>+E35*F35</f>
        <v>60000</v>
      </c>
      <c r="H35" s="2">
        <f>+G35</f>
        <v>60000</v>
      </c>
      <c r="J35" s="1"/>
      <c r="K35" s="2"/>
      <c r="L35" s="2"/>
      <c r="M35" s="2">
        <f>+G35</f>
        <v>60000</v>
      </c>
    </row>
    <row r="36" spans="3:14" x14ac:dyDescent="0.2">
      <c r="C36" t="s">
        <v>21</v>
      </c>
      <c r="E36">
        <v>55</v>
      </c>
      <c r="F36" s="4">
        <v>1500</v>
      </c>
      <c r="G36" s="2">
        <f>+E36*F36</f>
        <v>82500</v>
      </c>
      <c r="H36" s="2">
        <f>+G36</f>
        <v>82500</v>
      </c>
      <c r="J36" s="1"/>
      <c r="K36" s="2"/>
      <c r="L36" s="2">
        <f>+G36</f>
        <v>82500</v>
      </c>
      <c r="M36" s="2"/>
    </row>
    <row r="37" spans="3:14" x14ac:dyDescent="0.2">
      <c r="C37" t="s">
        <v>22</v>
      </c>
      <c r="E37">
        <v>1</v>
      </c>
      <c r="F37" s="4">
        <v>15000</v>
      </c>
      <c r="G37" s="2">
        <v>15000</v>
      </c>
      <c r="H37" s="2">
        <f>+G37</f>
        <v>15000</v>
      </c>
      <c r="J37" s="1"/>
      <c r="K37" s="2"/>
      <c r="L37" s="2">
        <f>+G37</f>
        <v>15000</v>
      </c>
      <c r="M37" s="2"/>
    </row>
    <row r="38" spans="3:14" x14ac:dyDescent="0.2">
      <c r="C38" t="s">
        <v>37</v>
      </c>
      <c r="E38">
        <v>1</v>
      </c>
      <c r="F38" s="4">
        <v>200000</v>
      </c>
      <c r="G38" s="2">
        <v>200000</v>
      </c>
      <c r="H38" s="2">
        <f>+G38</f>
        <v>200000</v>
      </c>
      <c r="J38" s="1"/>
      <c r="K38" s="2"/>
      <c r="L38" s="2">
        <f>+G38</f>
        <v>200000</v>
      </c>
      <c r="M38" s="2"/>
    </row>
    <row r="39" spans="3:14" x14ac:dyDescent="0.2">
      <c r="H39" s="2"/>
      <c r="K39" s="2"/>
      <c r="L39" s="2"/>
      <c r="M39" s="2"/>
    </row>
    <row r="40" spans="3:14" x14ac:dyDescent="0.2">
      <c r="G40" s="2">
        <f t="shared" ref="G40:M40" si="8">SUM(G3:G38)</f>
        <v>5090000</v>
      </c>
      <c r="H40" s="2">
        <f t="shared" si="8"/>
        <v>3654400</v>
      </c>
      <c r="I40" s="2">
        <f t="shared" si="8"/>
        <v>1435600</v>
      </c>
      <c r="J40" s="2">
        <f t="shared" si="8"/>
        <v>3726000</v>
      </c>
      <c r="K40" s="2">
        <f t="shared" si="8"/>
        <v>592400</v>
      </c>
      <c r="L40" s="2">
        <f t="shared" si="8"/>
        <v>297500</v>
      </c>
      <c r="M40" s="2">
        <f t="shared" si="8"/>
        <v>474100</v>
      </c>
    </row>
    <row r="41" spans="3:14" x14ac:dyDescent="0.2">
      <c r="H41" s="2"/>
      <c r="N41" s="3">
        <f>SUM(J40:M40)</f>
        <v>5090000</v>
      </c>
    </row>
    <row r="42" spans="3:14" x14ac:dyDescent="0.2">
      <c r="H42" s="2"/>
    </row>
    <row r="43" spans="3:14" x14ac:dyDescent="0.2">
      <c r="H43" s="2">
        <f>+H40+I40</f>
        <v>5090000</v>
      </c>
    </row>
    <row r="44" spans="3:14" x14ac:dyDescent="0.2">
      <c r="H44" s="2"/>
    </row>
    <row r="45" spans="3:14" x14ac:dyDescent="0.2">
      <c r="H45" s="2"/>
    </row>
    <row r="46" spans="3:14" x14ac:dyDescent="0.2">
      <c r="H46" s="2"/>
    </row>
    <row r="47" spans="3:14" x14ac:dyDescent="0.2">
      <c r="H47" s="2"/>
    </row>
    <row r="48" spans="3:14" x14ac:dyDescent="0.2">
      <c r="H48" s="2"/>
    </row>
    <row r="49" spans="8:8" x14ac:dyDescent="0.2">
      <c r="H49" s="2"/>
    </row>
    <row r="50" spans="8:8" x14ac:dyDescent="0.2">
      <c r="H50" s="2"/>
    </row>
    <row r="51" spans="8:8" x14ac:dyDescent="0.2">
      <c r="H51" s="2"/>
    </row>
    <row r="52" spans="8:8" x14ac:dyDescent="0.2">
      <c r="H52" s="2"/>
    </row>
    <row r="53" spans="8:8" x14ac:dyDescent="0.2">
      <c r="H53" s="2"/>
    </row>
    <row r="54" spans="8:8" x14ac:dyDescent="0.2">
      <c r="H54" s="2"/>
    </row>
    <row r="55" spans="8:8" x14ac:dyDescent="0.2">
      <c r="H55" s="2"/>
    </row>
    <row r="56" spans="8:8" x14ac:dyDescent="0.2">
      <c r="H56" s="2"/>
    </row>
    <row r="57" spans="8:8" x14ac:dyDescent="0.2">
      <c r="H57" s="2"/>
    </row>
    <row r="58" spans="8:8" x14ac:dyDescent="0.2">
      <c r="H58" s="2"/>
    </row>
    <row r="59" spans="8:8" x14ac:dyDescent="0.2">
      <c r="H59" s="2"/>
    </row>
    <row r="60" spans="8:8" x14ac:dyDescent="0.2">
      <c r="H60" s="2"/>
    </row>
    <row r="61" spans="8:8" x14ac:dyDescent="0.2">
      <c r="H61" s="2"/>
    </row>
    <row r="62" spans="8:8" x14ac:dyDescent="0.2">
      <c r="H62" s="2"/>
    </row>
    <row r="63" spans="8:8" x14ac:dyDescent="0.2">
      <c r="H63" s="2"/>
    </row>
    <row r="64" spans="8:8" x14ac:dyDescent="0.2">
      <c r="H64" s="2"/>
    </row>
    <row r="65" spans="8:8" x14ac:dyDescent="0.2">
      <c r="H65" s="2"/>
    </row>
    <row r="66" spans="8:8" x14ac:dyDescent="0.2">
      <c r="H66" s="2"/>
    </row>
  </sheetData>
  <pageMargins left="0.7" right="0.7" top="0.75" bottom="0.75" header="0.3" footer="0.3"/>
  <pageSetup scale="5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Maranda Elloitt</dc:creator>
  <cp:lastModifiedBy>Microsoft Office User</cp:lastModifiedBy>
  <cp:lastPrinted>2022-08-02T05:49:16Z</cp:lastPrinted>
  <dcterms:created xsi:type="dcterms:W3CDTF">2022-07-01T13:46:03Z</dcterms:created>
  <dcterms:modified xsi:type="dcterms:W3CDTF">2022-08-12T15:54:24Z</dcterms:modified>
</cp:coreProperties>
</file>