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lfsgaigulis/Documents/BDM/"/>
    </mc:Choice>
  </mc:AlternateContent>
  <xr:revisionPtr revIDLastSave="0" documentId="13_ncr:1_{09FDD114-38CC-914C-9CBC-74756BDF320B}" xr6:coauthVersionLast="47" xr6:coauthVersionMax="47" xr10:uidLastSave="{00000000-0000-0000-0000-000000000000}"/>
  <bookViews>
    <workbookView xWindow="0" yWindow="0" windowWidth="28800" windowHeight="18000" tabRatio="908" xr2:uid="{C6911E87-DE4C-F847-BD6B-02B7B2A09EAD}"/>
  </bookViews>
  <sheets>
    <sheet name="Summary &gt;" sheetId="16" r:id="rId1"/>
    <sheet name="PnL" sheetId="12" r:id="rId2"/>
    <sheet name="Cash Flow Summary" sheetId="17" r:id="rId3"/>
    <sheet name="Assumptions &amp; Calculations &gt;" sheetId="15" r:id="rId4"/>
    <sheet name="Assumptions" sheetId="4" r:id="rId5"/>
    <sheet name="PnL (monthly)" sheetId="11" r:id="rId6"/>
    <sheet name="Cash Flow" sheetId="27" r:id="rId7"/>
    <sheet name="Purchases" sheetId="18" r:id="rId8"/>
    <sheet name="Pricing" sheetId="26" r:id="rId9"/>
    <sheet name="Marketing Plan" sheetId="25" r:id="rId10"/>
    <sheet name="Pop-ups" sheetId="7" r:id="rId11"/>
    <sheet name="Timeline" sheetId="24" r:id="rId12"/>
    <sheet name="Valuation Comparison" sheetId="20" r:id="rId13"/>
    <sheet name="PnL (2)" sheetId="21" state="hidden" r:id="rId14"/>
    <sheet name="Cash Flow Summary (2)" sheetId="22" state="hidden" r:id="rId15"/>
  </sheets>
  <definedNames>
    <definedName name="KA_monthl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6" i="18" l="1"/>
  <c r="O19" i="11"/>
  <c r="N19" i="11"/>
  <c r="M19" i="11"/>
  <c r="L19" i="11"/>
  <c r="K19" i="11"/>
  <c r="J19" i="11"/>
  <c r="I19" i="11"/>
  <c r="H19" i="11"/>
  <c r="G19" i="11"/>
  <c r="F19" i="11"/>
  <c r="E19" i="11"/>
  <c r="D19" i="11"/>
  <c r="O8" i="11"/>
  <c r="N8" i="11"/>
  <c r="M8" i="11"/>
  <c r="L8" i="11"/>
  <c r="K8" i="11"/>
  <c r="J8" i="11"/>
  <c r="I8" i="11"/>
  <c r="H8" i="11"/>
  <c r="G8" i="11"/>
  <c r="F8" i="11"/>
  <c r="E8" i="11"/>
  <c r="D8" i="11"/>
  <c r="J198" i="4"/>
  <c r="J151" i="4"/>
  <c r="BD151" i="4" s="1"/>
  <c r="F81" i="4"/>
  <c r="F79" i="4"/>
  <c r="F78" i="4" s="1"/>
  <c r="S33" i="25"/>
  <c r="AE33" i="25"/>
  <c r="U34" i="25"/>
  <c r="X34" i="25"/>
  <c r="X33" i="25" s="1"/>
  <c r="Y34" i="25"/>
  <c r="Y33" i="25" s="1"/>
  <c r="AG34" i="25"/>
  <c r="AJ34" i="25"/>
  <c r="AJ33" i="25" s="1"/>
  <c r="AK34" i="25"/>
  <c r="AK33" i="25" s="1"/>
  <c r="AQ63" i="18"/>
  <c r="BK160" i="4"/>
  <c r="BK159" i="4"/>
  <c r="BK158" i="4"/>
  <c r="BK157" i="4"/>
  <c r="BK156" i="4"/>
  <c r="BK155" i="4"/>
  <c r="BK154" i="4"/>
  <c r="BK153" i="4"/>
  <c r="BK152" i="4"/>
  <c r="BK150" i="4"/>
  <c r="BK149" i="4"/>
  <c r="BK148" i="4"/>
  <c r="BK147" i="4"/>
  <c r="BK146" i="4"/>
  <c r="BK145" i="4"/>
  <c r="BK144" i="4"/>
  <c r="BK143" i="4"/>
  <c r="BK142" i="4"/>
  <c r="BK141" i="4"/>
  <c r="BK140" i="4"/>
  <c r="BK139" i="4"/>
  <c r="BK138" i="4"/>
  <c r="BK136" i="4"/>
  <c r="BK135" i="4"/>
  <c r="BI160" i="4"/>
  <c r="BG160" i="4"/>
  <c r="BD160" i="4"/>
  <c r="BI159" i="4"/>
  <c r="BG159" i="4"/>
  <c r="BD159" i="4"/>
  <c r="BI158" i="4"/>
  <c r="BG158" i="4"/>
  <c r="BD158" i="4"/>
  <c r="BI157" i="4"/>
  <c r="BG157" i="4"/>
  <c r="BI156" i="4"/>
  <c r="BG156" i="4"/>
  <c r="BD156" i="4"/>
  <c r="BI155" i="4"/>
  <c r="BG155" i="4"/>
  <c r="BD155" i="4"/>
  <c r="BI154" i="4"/>
  <c r="BG154" i="4"/>
  <c r="BD154" i="4"/>
  <c r="BI153" i="4"/>
  <c r="BG153" i="4"/>
  <c r="BD153" i="4"/>
  <c r="BI152" i="4"/>
  <c r="BG152" i="4"/>
  <c r="BD152" i="4"/>
  <c r="BI150" i="4"/>
  <c r="BG150" i="4"/>
  <c r="BD150" i="4"/>
  <c r="BI149" i="4"/>
  <c r="BG149" i="4"/>
  <c r="BD149" i="4"/>
  <c r="BI148" i="4"/>
  <c r="BG148" i="4"/>
  <c r="BD148" i="4"/>
  <c r="BI147" i="4"/>
  <c r="BG147" i="4"/>
  <c r="BD147" i="4"/>
  <c r="BI146" i="4"/>
  <c r="BG146" i="4"/>
  <c r="BD146" i="4"/>
  <c r="BI145" i="4"/>
  <c r="BG145" i="4"/>
  <c r="BD145" i="4"/>
  <c r="BI144" i="4"/>
  <c r="BG144" i="4"/>
  <c r="BD144" i="4"/>
  <c r="BI143" i="4"/>
  <c r="BG143" i="4"/>
  <c r="BD143" i="4"/>
  <c r="BI142" i="4"/>
  <c r="BG142" i="4"/>
  <c r="BD142" i="4"/>
  <c r="BI141" i="4"/>
  <c r="BG141" i="4"/>
  <c r="BD141" i="4"/>
  <c r="BI140" i="4"/>
  <c r="BG140" i="4"/>
  <c r="BD140" i="4"/>
  <c r="BI139" i="4"/>
  <c r="BG139" i="4"/>
  <c r="BD139" i="4"/>
  <c r="BI138" i="4"/>
  <c r="BG138" i="4"/>
  <c r="BD137" i="4"/>
  <c r="BI136" i="4"/>
  <c r="BG136" i="4"/>
  <c r="BD136" i="4"/>
  <c r="BI135" i="4"/>
  <c r="BD135" i="4"/>
  <c r="O157" i="4"/>
  <c r="AL33" i="25" l="1"/>
  <c r="Z33" i="25"/>
  <c r="AL34" i="25"/>
  <c r="Z34" i="25"/>
  <c r="BB151" i="4" l="1"/>
  <c r="BA151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BB137" i="4"/>
  <c r="BA137" i="4"/>
  <c r="AZ137" i="4"/>
  <c r="AY137" i="4"/>
  <c r="AX137" i="4"/>
  <c r="AW137" i="4"/>
  <c r="AV137" i="4"/>
  <c r="AU137" i="4"/>
  <c r="AT137" i="4"/>
  <c r="AS137" i="4"/>
  <c r="AR137" i="4"/>
  <c r="AQ137" i="4"/>
  <c r="AP137" i="4"/>
  <c r="AO137" i="4"/>
  <c r="AN137" i="4"/>
  <c r="AM137" i="4"/>
  <c r="AL137" i="4"/>
  <c r="AK137" i="4"/>
  <c r="AJ137" i="4"/>
  <c r="AI137" i="4"/>
  <c r="AH137" i="4"/>
  <c r="AG137" i="4"/>
  <c r="AF137" i="4"/>
  <c r="AE137" i="4"/>
  <c r="AD137" i="4"/>
  <c r="AC137" i="4"/>
  <c r="AB137" i="4"/>
  <c r="AA137" i="4"/>
  <c r="Z137" i="4"/>
  <c r="Y137" i="4"/>
  <c r="X137" i="4"/>
  <c r="W137" i="4"/>
  <c r="V137" i="4"/>
  <c r="U137" i="4"/>
  <c r="T137" i="4"/>
  <c r="S137" i="4"/>
  <c r="R137" i="4"/>
  <c r="Q137" i="4"/>
  <c r="P137" i="4"/>
  <c r="T135" i="4"/>
  <c r="N38" i="4"/>
  <c r="BG137" i="4" l="1"/>
  <c r="BK137" i="4"/>
  <c r="BK151" i="4"/>
  <c r="BI137" i="4"/>
  <c r="T134" i="4"/>
  <c r="T133" i="4" s="1"/>
  <c r="BG135" i="4"/>
  <c r="BG151" i="4"/>
  <c r="BI151" i="4"/>
  <c r="G82" i="25" l="1"/>
  <c r="S91" i="25"/>
  <c r="M64" i="18"/>
  <c r="J64" i="18"/>
  <c r="C64" i="18"/>
  <c r="F64" i="18"/>
  <c r="E64" i="18"/>
  <c r="O228" i="18"/>
  <c r="M228" i="18"/>
  <c r="O230" i="18"/>
  <c r="M230" i="18"/>
  <c r="O233" i="18"/>
  <c r="M233" i="18"/>
  <c r="O232" i="18"/>
  <c r="M232" i="18"/>
  <c r="O227" i="18"/>
  <c r="M227" i="18"/>
  <c r="O226" i="18"/>
  <c r="M226" i="18"/>
  <c r="AA48" i="17"/>
  <c r="Z48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R226" i="4"/>
  <c r="U75" i="4"/>
  <c r="AK199" i="4"/>
  <c r="AE199" i="4"/>
  <c r="Y199" i="4"/>
  <c r="X199" i="4"/>
  <c r="AX195" i="4"/>
  <c r="S199" i="4"/>
  <c r="AM64" i="24"/>
  <c r="AL64" i="24"/>
  <c r="AK64" i="24"/>
  <c r="AJ64" i="24"/>
  <c r="AI64" i="24"/>
  <c r="AH64" i="24"/>
  <c r="AG64" i="24"/>
  <c r="AF64" i="24"/>
  <c r="AE64" i="24"/>
  <c r="AD64" i="24"/>
  <c r="AC64" i="24"/>
  <c r="AB64" i="24"/>
  <c r="AA64" i="24"/>
  <c r="Z64" i="24"/>
  <c r="Y64" i="24"/>
  <c r="X64" i="24"/>
  <c r="W64" i="24"/>
  <c r="V64" i="24"/>
  <c r="U64" i="24"/>
  <c r="T64" i="24"/>
  <c r="S64" i="24"/>
  <c r="R64" i="24"/>
  <c r="Q64" i="24"/>
  <c r="P64" i="24"/>
  <c r="O64" i="24"/>
  <c r="N64" i="24"/>
  <c r="M64" i="24"/>
  <c r="L64" i="24"/>
  <c r="K64" i="24"/>
  <c r="J64" i="24"/>
  <c r="I64" i="24"/>
  <c r="H64" i="24"/>
  <c r="G64" i="24"/>
  <c r="F64" i="24"/>
  <c r="E64" i="24"/>
  <c r="AM59" i="24"/>
  <c r="AL59" i="24"/>
  <c r="AK59" i="24"/>
  <c r="AJ59" i="24"/>
  <c r="AI59" i="24"/>
  <c r="AH59" i="24"/>
  <c r="AG59" i="24"/>
  <c r="AF59" i="24"/>
  <c r="AE59" i="24"/>
  <c r="AD59" i="24"/>
  <c r="AC59" i="24"/>
  <c r="AB59" i="24"/>
  <c r="AA59" i="24"/>
  <c r="Z59" i="24"/>
  <c r="Y59" i="24"/>
  <c r="X59" i="24"/>
  <c r="W59" i="24"/>
  <c r="V59" i="24"/>
  <c r="U59" i="24"/>
  <c r="T59" i="24"/>
  <c r="S59" i="24"/>
  <c r="R59" i="24"/>
  <c r="Q59" i="24"/>
  <c r="P59" i="24"/>
  <c r="O59" i="24"/>
  <c r="N59" i="24"/>
  <c r="M59" i="24"/>
  <c r="L59" i="24"/>
  <c r="K59" i="24"/>
  <c r="J59" i="24"/>
  <c r="I59" i="24"/>
  <c r="H59" i="24"/>
  <c r="G59" i="24"/>
  <c r="F59" i="24"/>
  <c r="E59" i="24"/>
  <c r="D64" i="24"/>
  <c r="D59" i="24"/>
  <c r="X108" i="4"/>
  <c r="W108" i="4"/>
  <c r="U108" i="4"/>
  <c r="T108" i="4"/>
  <c r="V32" i="18"/>
  <c r="V29" i="18"/>
  <c r="V26" i="18"/>
  <c r="V23" i="18"/>
  <c r="V20" i="18"/>
  <c r="V17" i="18"/>
  <c r="V14" i="18"/>
  <c r="V11" i="18"/>
  <c r="V8" i="18"/>
  <c r="V7" i="18" s="1"/>
  <c r="X44" i="25"/>
  <c r="BB108" i="4"/>
  <c r="AZ108" i="4"/>
  <c r="AR108" i="4"/>
  <c r="AP108" i="4"/>
  <c r="AF108" i="4"/>
  <c r="AD108" i="4"/>
  <c r="AA108" i="4"/>
  <c r="Z108" i="4"/>
  <c r="Y108" i="4"/>
  <c r="Q108" i="4"/>
  <c r="S41" i="7"/>
  <c r="T41" i="7"/>
  <c r="S54" i="7"/>
  <c r="T54" i="7"/>
  <c r="U54" i="7"/>
  <c r="S56" i="25"/>
  <c r="AJ195" i="4" s="1"/>
  <c r="Z195" i="4"/>
  <c r="T7" i="18"/>
  <c r="T38" i="18" s="1"/>
  <c r="T32" i="18"/>
  <c r="T29" i="18"/>
  <c r="T26" i="18"/>
  <c r="T23" i="18"/>
  <c r="T20" i="18"/>
  <c r="T17" i="18"/>
  <c r="T14" i="18"/>
  <c r="T11" i="18"/>
  <c r="T8" i="18"/>
  <c r="G84" i="25"/>
  <c r="V199" i="4" s="1"/>
  <c r="G79" i="25"/>
  <c r="T199" i="4" s="1"/>
  <c r="AB57" i="18" l="1"/>
  <c r="AB56" i="18"/>
  <c r="AB58" i="18"/>
  <c r="AB59" i="18"/>
  <c r="AB61" i="18"/>
  <c r="AB64" i="18"/>
  <c r="Z64" i="18"/>
  <c r="Z62" i="18"/>
  <c r="Z61" i="18"/>
  <c r="Z60" i="18"/>
  <c r="Z59" i="18"/>
  <c r="Z58" i="18"/>
  <c r="Z57" i="18"/>
  <c r="Z56" i="18"/>
  <c r="AV66" i="18"/>
  <c r="AT63" i="18"/>
  <c r="AM117" i="4"/>
  <c r="AV63" i="18" l="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AC117" i="4"/>
  <c r="AD117" i="4"/>
  <c r="AE117" i="4"/>
  <c r="AF117" i="4"/>
  <c r="AG117" i="4"/>
  <c r="AH117" i="4"/>
  <c r="AI117" i="4"/>
  <c r="AJ117" i="4"/>
  <c r="AK117" i="4"/>
  <c r="AL117" i="4"/>
  <c r="J41" i="7"/>
  <c r="AB117" i="4" l="1"/>
  <c r="AA117" i="4"/>
  <c r="Z117" i="4"/>
  <c r="M78" i="18"/>
  <c r="I39" i="25" l="1"/>
  <c r="AY75" i="11"/>
  <c r="AX75" i="11"/>
  <c r="AW75" i="11"/>
  <c r="AV75" i="11"/>
  <c r="AU75" i="11"/>
  <c r="AT75" i="11"/>
  <c r="AS75" i="11"/>
  <c r="AR75" i="11"/>
  <c r="AQ75" i="11"/>
  <c r="AP75" i="11"/>
  <c r="AO75" i="11"/>
  <c r="AN75" i="11"/>
  <c r="AM75" i="11"/>
  <c r="AL75" i="11"/>
  <c r="AK75" i="11"/>
  <c r="AJ75" i="11"/>
  <c r="AI75" i="11"/>
  <c r="AH75" i="11"/>
  <c r="AG75" i="11"/>
  <c r="AF75" i="11"/>
  <c r="AE75" i="11"/>
  <c r="AD75" i="11"/>
  <c r="AC75" i="11"/>
  <c r="AB75" i="11"/>
  <c r="AA75" i="11"/>
  <c r="Z75" i="11"/>
  <c r="Y75" i="11"/>
  <c r="X75" i="11"/>
  <c r="W75" i="11"/>
  <c r="V75" i="11"/>
  <c r="U75" i="11"/>
  <c r="T75" i="11"/>
  <c r="S75" i="11"/>
  <c r="R75" i="11"/>
  <c r="Q75" i="11"/>
  <c r="P75" i="11"/>
  <c r="BB162" i="4"/>
  <c r="BB175" i="4"/>
  <c r="AP133" i="4"/>
  <c r="R65" i="11"/>
  <c r="O111" i="4"/>
  <c r="N111" i="4"/>
  <c r="M111" i="4"/>
  <c r="L111" i="4"/>
  <c r="K111" i="4"/>
  <c r="J111" i="4"/>
  <c r="I111" i="4"/>
  <c r="H111" i="4"/>
  <c r="G111" i="4"/>
  <c r="E111" i="4"/>
  <c r="D111" i="4"/>
  <c r="E98" i="12"/>
  <c r="O36" i="11"/>
  <c r="M36" i="11"/>
  <c r="L36" i="11"/>
  <c r="K36" i="11"/>
  <c r="J36" i="11"/>
  <c r="I36" i="11"/>
  <c r="H36" i="11"/>
  <c r="G36" i="11"/>
  <c r="F36" i="11"/>
  <c r="E36" i="11"/>
  <c r="D36" i="11"/>
  <c r="E87" i="12"/>
  <c r="E67" i="12"/>
  <c r="E66" i="12"/>
  <c r="E65" i="12"/>
  <c r="E63" i="12"/>
  <c r="E62" i="12"/>
  <c r="E61" i="12"/>
  <c r="E60" i="12"/>
  <c r="E59" i="12"/>
  <c r="E58" i="12"/>
  <c r="E57" i="12"/>
  <c r="E56" i="12"/>
  <c r="E55" i="12"/>
  <c r="R105" i="11"/>
  <c r="Q105" i="11"/>
  <c r="P105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AY99" i="11"/>
  <c r="AX99" i="11"/>
  <c r="AW99" i="11"/>
  <c r="AV99" i="11"/>
  <c r="AU99" i="11"/>
  <c r="AT99" i="11"/>
  <c r="AS99" i="11"/>
  <c r="AR99" i="11"/>
  <c r="AQ99" i="11"/>
  <c r="AP99" i="11"/>
  <c r="AO99" i="11"/>
  <c r="AN99" i="11"/>
  <c r="AM99" i="11"/>
  <c r="AL99" i="11"/>
  <c r="AK99" i="11"/>
  <c r="AJ99" i="11"/>
  <c r="AI99" i="11"/>
  <c r="AH99" i="11"/>
  <c r="AG99" i="11"/>
  <c r="AF99" i="11"/>
  <c r="AE99" i="11"/>
  <c r="AD99" i="11"/>
  <c r="AC99" i="11"/>
  <c r="AB99" i="11"/>
  <c r="AA99" i="11"/>
  <c r="Z99" i="11"/>
  <c r="Y99" i="11"/>
  <c r="X99" i="11"/>
  <c r="W99" i="11"/>
  <c r="V99" i="11"/>
  <c r="U99" i="11"/>
  <c r="T99" i="11"/>
  <c r="S99" i="11"/>
  <c r="R99" i="11"/>
  <c r="Q99" i="11"/>
  <c r="P99" i="11"/>
  <c r="AY98" i="11"/>
  <c r="AX98" i="11"/>
  <c r="AW98" i="11"/>
  <c r="AV98" i="11"/>
  <c r="AU98" i="11"/>
  <c r="AT98" i="11"/>
  <c r="AS98" i="11"/>
  <c r="AR98" i="11"/>
  <c r="AQ98" i="11"/>
  <c r="AP98" i="11"/>
  <c r="AO98" i="11"/>
  <c r="AN98" i="11"/>
  <c r="AM98" i="11"/>
  <c r="AL98" i="11"/>
  <c r="AK98" i="11"/>
  <c r="AJ98" i="11"/>
  <c r="AI98" i="11"/>
  <c r="AH98" i="11"/>
  <c r="AG98" i="11"/>
  <c r="AF98" i="11"/>
  <c r="AE98" i="11"/>
  <c r="AD98" i="11"/>
  <c r="AC98" i="11"/>
  <c r="AB98" i="11"/>
  <c r="AA98" i="11"/>
  <c r="Z98" i="11"/>
  <c r="Y98" i="11"/>
  <c r="X98" i="11"/>
  <c r="W98" i="11"/>
  <c r="V98" i="11"/>
  <c r="U98" i="11"/>
  <c r="T98" i="11"/>
  <c r="S98" i="11"/>
  <c r="R98" i="11"/>
  <c r="Q98" i="11"/>
  <c r="P98" i="11"/>
  <c r="AY97" i="11"/>
  <c r="AX97" i="11"/>
  <c r="AW97" i="11"/>
  <c r="AV97" i="11"/>
  <c r="AU97" i="11"/>
  <c r="AT97" i="11"/>
  <c r="AS97" i="11"/>
  <c r="AR97" i="11"/>
  <c r="AQ97" i="11"/>
  <c r="AP97" i="11"/>
  <c r="AO97" i="11"/>
  <c r="AN97" i="11"/>
  <c r="AM97" i="11"/>
  <c r="AL97" i="11"/>
  <c r="AK97" i="11"/>
  <c r="AJ97" i="11"/>
  <c r="AI97" i="11"/>
  <c r="AH97" i="11"/>
  <c r="AG97" i="11"/>
  <c r="AF97" i="11"/>
  <c r="AE97" i="11"/>
  <c r="AD97" i="11"/>
  <c r="AC97" i="11"/>
  <c r="AB97" i="11"/>
  <c r="AA97" i="11"/>
  <c r="Z97" i="11"/>
  <c r="Y97" i="11"/>
  <c r="X97" i="11"/>
  <c r="W97" i="11"/>
  <c r="V97" i="11"/>
  <c r="U97" i="11"/>
  <c r="T97" i="11"/>
  <c r="S97" i="11"/>
  <c r="R97" i="11"/>
  <c r="Q97" i="11"/>
  <c r="P97" i="11"/>
  <c r="AY96" i="11"/>
  <c r="AX96" i="11"/>
  <c r="AW96" i="11"/>
  <c r="AV96" i="11"/>
  <c r="AU96" i="11"/>
  <c r="AT96" i="11"/>
  <c r="AS96" i="11"/>
  <c r="AR96" i="11"/>
  <c r="AQ96" i="11"/>
  <c r="AP96" i="11"/>
  <c r="AO96" i="11"/>
  <c r="AN96" i="11"/>
  <c r="AM96" i="11"/>
  <c r="AL96" i="11"/>
  <c r="AK96" i="11"/>
  <c r="AJ96" i="11"/>
  <c r="AI96" i="11"/>
  <c r="AH96" i="11"/>
  <c r="AG96" i="11"/>
  <c r="AF96" i="11"/>
  <c r="AE96" i="11"/>
  <c r="AD96" i="11"/>
  <c r="AC96" i="11"/>
  <c r="AB96" i="11"/>
  <c r="AA96" i="11"/>
  <c r="Z96" i="11"/>
  <c r="Y96" i="11"/>
  <c r="X96" i="11"/>
  <c r="W96" i="11"/>
  <c r="V96" i="11"/>
  <c r="U96" i="11"/>
  <c r="T96" i="11"/>
  <c r="S96" i="11"/>
  <c r="R96" i="11"/>
  <c r="Q96" i="11"/>
  <c r="P96" i="11"/>
  <c r="AY95" i="11"/>
  <c r="AX95" i="11"/>
  <c r="AW95" i="11"/>
  <c r="AV95" i="11"/>
  <c r="AU95" i="11"/>
  <c r="AT95" i="11"/>
  <c r="AS95" i="11"/>
  <c r="AR95" i="11"/>
  <c r="AQ95" i="11"/>
  <c r="AP95" i="11"/>
  <c r="AO95" i="11"/>
  <c r="AN95" i="11"/>
  <c r="AM95" i="11"/>
  <c r="AL95" i="11"/>
  <c r="AK95" i="11"/>
  <c r="AJ95" i="11"/>
  <c r="AI95" i="11"/>
  <c r="AH95" i="11"/>
  <c r="AG95" i="11"/>
  <c r="AF95" i="11"/>
  <c r="AE95" i="11"/>
  <c r="AD95" i="11"/>
  <c r="AC95" i="11"/>
  <c r="AB95" i="11"/>
  <c r="AA95" i="11"/>
  <c r="Z95" i="11"/>
  <c r="Y95" i="11"/>
  <c r="X95" i="11"/>
  <c r="W95" i="11"/>
  <c r="V95" i="11"/>
  <c r="U95" i="11"/>
  <c r="T95" i="11"/>
  <c r="S95" i="11"/>
  <c r="R95" i="11"/>
  <c r="Q95" i="11"/>
  <c r="P95" i="11"/>
  <c r="AY67" i="11"/>
  <c r="AX67" i="11"/>
  <c r="AW67" i="11"/>
  <c r="AV67" i="11"/>
  <c r="AU67" i="11"/>
  <c r="AT67" i="11"/>
  <c r="AS67" i="11"/>
  <c r="AR67" i="11"/>
  <c r="AQ67" i="11"/>
  <c r="AP67" i="11"/>
  <c r="AO67" i="11"/>
  <c r="AN67" i="11"/>
  <c r="AM67" i="11"/>
  <c r="AL67" i="11"/>
  <c r="AK67" i="11"/>
  <c r="AJ67" i="11"/>
  <c r="AI67" i="11"/>
  <c r="AH67" i="11"/>
  <c r="AG67" i="11"/>
  <c r="AF67" i="11"/>
  <c r="AE67" i="11"/>
  <c r="AD67" i="11"/>
  <c r="AC67" i="11"/>
  <c r="AB67" i="11"/>
  <c r="AA67" i="11"/>
  <c r="Z67" i="11"/>
  <c r="Y67" i="11"/>
  <c r="X67" i="11"/>
  <c r="W67" i="11"/>
  <c r="V67" i="11"/>
  <c r="U67" i="11"/>
  <c r="T67" i="11"/>
  <c r="S67" i="11"/>
  <c r="R67" i="11"/>
  <c r="Q67" i="11"/>
  <c r="P67" i="11"/>
  <c r="AY66" i="11"/>
  <c r="AX66" i="11"/>
  <c r="AW66" i="11"/>
  <c r="AV66" i="11"/>
  <c r="AU66" i="11"/>
  <c r="AT66" i="11"/>
  <c r="AS66" i="11"/>
  <c r="AR66" i="11"/>
  <c r="AQ66" i="11"/>
  <c r="AP66" i="11"/>
  <c r="AO66" i="11"/>
  <c r="AN66" i="11"/>
  <c r="AM66" i="11"/>
  <c r="AL66" i="11"/>
  <c r="AK66" i="11"/>
  <c r="AJ66" i="11"/>
  <c r="AI66" i="11"/>
  <c r="AH66" i="11"/>
  <c r="AG66" i="11"/>
  <c r="AF66" i="11"/>
  <c r="AE66" i="11"/>
  <c r="AD66" i="11"/>
  <c r="AC66" i="11"/>
  <c r="AB66" i="11"/>
  <c r="AA66" i="11"/>
  <c r="Z66" i="11"/>
  <c r="Y66" i="11"/>
  <c r="X66" i="11"/>
  <c r="W66" i="11"/>
  <c r="V66" i="11"/>
  <c r="U66" i="11"/>
  <c r="T66" i="11"/>
  <c r="S66" i="11"/>
  <c r="R66" i="11"/>
  <c r="Q66" i="11"/>
  <c r="P66" i="11"/>
  <c r="S65" i="11"/>
  <c r="Q65" i="11"/>
  <c r="P65" i="11"/>
  <c r="AY63" i="11"/>
  <c r="AX63" i="11"/>
  <c r="AW63" i="11"/>
  <c r="AV63" i="11"/>
  <c r="AU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AY62" i="11"/>
  <c r="AX62" i="11"/>
  <c r="AW62" i="11"/>
  <c r="AV62" i="11"/>
  <c r="AU62" i="11"/>
  <c r="AT62" i="11"/>
  <c r="AS62" i="11"/>
  <c r="AR62" i="11"/>
  <c r="AQ62" i="11"/>
  <c r="AP62" i="11"/>
  <c r="AO62" i="11"/>
  <c r="AN62" i="11"/>
  <c r="AM62" i="11"/>
  <c r="AL62" i="11"/>
  <c r="AK62" i="11"/>
  <c r="AJ62" i="11"/>
  <c r="AI62" i="11"/>
  <c r="AH62" i="11"/>
  <c r="AG62" i="11"/>
  <c r="AF62" i="11"/>
  <c r="AE62" i="11"/>
  <c r="AD62" i="11"/>
  <c r="AC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AY61" i="11"/>
  <c r="AX61" i="11"/>
  <c r="AW61" i="11"/>
  <c r="AV61" i="11"/>
  <c r="AU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C61" i="1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AY60" i="11"/>
  <c r="AX60" i="11"/>
  <c r="AW60" i="11"/>
  <c r="AV60" i="11"/>
  <c r="AU60" i="11"/>
  <c r="AT60" i="11"/>
  <c r="AS60" i="11"/>
  <c r="AR60" i="11"/>
  <c r="AQ60" i="11"/>
  <c r="AP60" i="11"/>
  <c r="AO60" i="11"/>
  <c r="AN60" i="11"/>
  <c r="AM60" i="11"/>
  <c r="AL60" i="11"/>
  <c r="AK60" i="11"/>
  <c r="AJ60" i="11"/>
  <c r="AI60" i="11"/>
  <c r="AH60" i="11"/>
  <c r="AG60" i="11"/>
  <c r="AF60" i="11"/>
  <c r="AE60" i="11"/>
  <c r="AD60" i="11"/>
  <c r="AC60" i="11"/>
  <c r="AB60" i="11"/>
  <c r="AA60" i="11"/>
  <c r="Z60" i="11"/>
  <c r="T60" i="11"/>
  <c r="S60" i="11"/>
  <c r="R60" i="11"/>
  <c r="Q60" i="11"/>
  <c r="P60" i="11"/>
  <c r="AY59" i="11"/>
  <c r="AX59" i="11"/>
  <c r="AW59" i="11"/>
  <c r="AV59" i="11"/>
  <c r="AU59" i="11"/>
  <c r="AT59" i="11"/>
  <c r="AS59" i="11"/>
  <c r="AR59" i="11"/>
  <c r="AQ59" i="11"/>
  <c r="AP59" i="11"/>
  <c r="AO59" i="11"/>
  <c r="AN59" i="11"/>
  <c r="AM59" i="11"/>
  <c r="AL59" i="11"/>
  <c r="AK59" i="11"/>
  <c r="AJ59" i="11"/>
  <c r="AI59" i="11"/>
  <c r="AH59" i="11"/>
  <c r="AG59" i="11"/>
  <c r="AF59" i="11"/>
  <c r="AE59" i="11"/>
  <c r="AD59" i="11"/>
  <c r="AC59" i="11"/>
  <c r="AB59" i="11"/>
  <c r="AA59" i="11"/>
  <c r="Z59" i="11"/>
  <c r="Y59" i="11"/>
  <c r="X59" i="11"/>
  <c r="W59" i="11"/>
  <c r="V59" i="11"/>
  <c r="U59" i="11"/>
  <c r="T59" i="11"/>
  <c r="S59" i="11"/>
  <c r="R59" i="11"/>
  <c r="Q59" i="11"/>
  <c r="P59" i="11"/>
  <c r="AY58" i="11"/>
  <c r="AX58" i="11"/>
  <c r="AW58" i="11"/>
  <c r="AV58" i="11"/>
  <c r="AU58" i="11"/>
  <c r="AT58" i="11"/>
  <c r="AS58" i="11"/>
  <c r="AR58" i="11"/>
  <c r="AQ58" i="11"/>
  <c r="AP58" i="11"/>
  <c r="AO58" i="11"/>
  <c r="AN58" i="11"/>
  <c r="AM58" i="11"/>
  <c r="AL58" i="11"/>
  <c r="AK58" i="11"/>
  <c r="AJ58" i="11"/>
  <c r="AI58" i="11"/>
  <c r="AH58" i="11"/>
  <c r="AG58" i="11"/>
  <c r="AF58" i="11"/>
  <c r="AE58" i="11"/>
  <c r="AD58" i="11"/>
  <c r="AC58" i="1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AY57" i="11"/>
  <c r="AX57" i="11"/>
  <c r="AW57" i="11"/>
  <c r="AV57" i="11"/>
  <c r="AU57" i="11"/>
  <c r="AT57" i="11"/>
  <c r="AS57" i="11"/>
  <c r="AR57" i="11"/>
  <c r="AQ57" i="11"/>
  <c r="AP57" i="11"/>
  <c r="AO57" i="11"/>
  <c r="AN57" i="11"/>
  <c r="AM57" i="11"/>
  <c r="AL57" i="11"/>
  <c r="AK57" i="11"/>
  <c r="AJ57" i="11"/>
  <c r="AI57" i="11"/>
  <c r="AH57" i="11"/>
  <c r="AG57" i="11"/>
  <c r="AF57" i="1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AY56" i="11"/>
  <c r="AX56" i="11"/>
  <c r="AW56" i="11"/>
  <c r="AV56" i="11"/>
  <c r="AU56" i="11"/>
  <c r="AT56" i="11"/>
  <c r="AS56" i="11"/>
  <c r="AR56" i="11"/>
  <c r="AQ56" i="11"/>
  <c r="AP56" i="11"/>
  <c r="AO56" i="11"/>
  <c r="AN56" i="11"/>
  <c r="AM56" i="11"/>
  <c r="AL56" i="11"/>
  <c r="AK56" i="11"/>
  <c r="AJ56" i="11"/>
  <c r="AI56" i="11"/>
  <c r="AH56" i="11"/>
  <c r="AG56" i="11"/>
  <c r="AF56" i="11"/>
  <c r="AE56" i="11"/>
  <c r="AD56" i="11"/>
  <c r="AC56" i="11"/>
  <c r="AB56" i="11"/>
  <c r="AA56" i="11"/>
  <c r="Z56" i="11"/>
  <c r="Y56" i="11"/>
  <c r="X56" i="11"/>
  <c r="W56" i="11"/>
  <c r="V56" i="11"/>
  <c r="U56" i="11"/>
  <c r="T56" i="11"/>
  <c r="S56" i="11"/>
  <c r="R56" i="11"/>
  <c r="Q56" i="11"/>
  <c r="P56" i="11"/>
  <c r="AY55" i="11"/>
  <c r="AX55" i="11"/>
  <c r="AW55" i="11"/>
  <c r="AV55" i="11"/>
  <c r="AU55" i="11"/>
  <c r="AT55" i="11"/>
  <c r="AS55" i="11"/>
  <c r="AR55" i="11"/>
  <c r="AQ55" i="11"/>
  <c r="AP55" i="11"/>
  <c r="AO55" i="11"/>
  <c r="AN55" i="11"/>
  <c r="AM55" i="11"/>
  <c r="AL55" i="11"/>
  <c r="AK55" i="11"/>
  <c r="AJ55" i="11"/>
  <c r="AI55" i="11"/>
  <c r="AH55" i="11"/>
  <c r="AG55" i="11"/>
  <c r="AF55" i="11"/>
  <c r="AE55" i="11"/>
  <c r="AD55" i="11"/>
  <c r="AC55" i="11"/>
  <c r="AB55" i="11"/>
  <c r="AA55" i="11"/>
  <c r="Z55" i="11"/>
  <c r="Y55" i="11"/>
  <c r="X55" i="11"/>
  <c r="W55" i="11"/>
  <c r="V55" i="11"/>
  <c r="U55" i="11"/>
  <c r="T55" i="11"/>
  <c r="S55" i="11"/>
  <c r="R55" i="11"/>
  <c r="Q55" i="11"/>
  <c r="P55" i="11"/>
  <c r="O54" i="11"/>
  <c r="N54" i="11"/>
  <c r="M54" i="11"/>
  <c r="L54" i="11"/>
  <c r="K54" i="11"/>
  <c r="J54" i="11"/>
  <c r="I54" i="11"/>
  <c r="H54" i="11"/>
  <c r="G54" i="11"/>
  <c r="E54" i="11"/>
  <c r="D54" i="11"/>
  <c r="F64" i="11"/>
  <c r="E64" i="12" s="1"/>
  <c r="M58" i="18"/>
  <c r="G42" i="25"/>
  <c r="M41" i="25"/>
  <c r="L41" i="25"/>
  <c r="I41" i="25"/>
  <c r="M40" i="25"/>
  <c r="L40" i="25"/>
  <c r="I40" i="25"/>
  <c r="M39" i="25"/>
  <c r="L39" i="25"/>
  <c r="M45" i="25"/>
  <c r="L45" i="25"/>
  <c r="I45" i="25"/>
  <c r="M44" i="25"/>
  <c r="L44" i="25"/>
  <c r="I44" i="25"/>
  <c r="M43" i="25"/>
  <c r="L43" i="25"/>
  <c r="I43" i="25"/>
  <c r="AY60" i="27"/>
  <c r="AX60" i="27"/>
  <c r="AW60" i="27"/>
  <c r="AV60" i="27"/>
  <c r="AU60" i="27"/>
  <c r="AT60" i="27"/>
  <c r="AS60" i="27"/>
  <c r="AR60" i="27"/>
  <c r="AQ60" i="27"/>
  <c r="AP60" i="27"/>
  <c r="AO60" i="27"/>
  <c r="AN60" i="27"/>
  <c r="AM60" i="27"/>
  <c r="AL60" i="27"/>
  <c r="AK60" i="27"/>
  <c r="AJ60" i="27"/>
  <c r="AI60" i="27"/>
  <c r="AH60" i="27"/>
  <c r="AG60" i="27"/>
  <c r="AF60" i="27"/>
  <c r="AE60" i="27"/>
  <c r="AD60" i="27"/>
  <c r="AC60" i="27"/>
  <c r="AB60" i="27"/>
  <c r="AA60" i="27"/>
  <c r="Z60" i="27"/>
  <c r="Y60" i="27"/>
  <c r="X60" i="27"/>
  <c r="W60" i="27"/>
  <c r="V60" i="27"/>
  <c r="U60" i="27"/>
  <c r="T60" i="27"/>
  <c r="S60" i="27"/>
  <c r="R60" i="27"/>
  <c r="Q60" i="27"/>
  <c r="P60" i="27"/>
  <c r="AY59" i="27"/>
  <c r="AX59" i="27"/>
  <c r="AW59" i="27"/>
  <c r="AV59" i="27"/>
  <c r="AU59" i="27"/>
  <c r="AT59" i="27"/>
  <c r="AS59" i="27"/>
  <c r="AR59" i="27"/>
  <c r="AQ59" i="27"/>
  <c r="AP59" i="27"/>
  <c r="AO59" i="27"/>
  <c r="AN59" i="27"/>
  <c r="AM59" i="27"/>
  <c r="AL59" i="27"/>
  <c r="AK59" i="27"/>
  <c r="AJ59" i="27"/>
  <c r="AI59" i="27"/>
  <c r="AH59" i="27"/>
  <c r="AG59" i="27"/>
  <c r="AF59" i="27"/>
  <c r="AE59" i="27"/>
  <c r="AD59" i="27"/>
  <c r="AC59" i="27"/>
  <c r="AB59" i="27"/>
  <c r="AA59" i="27"/>
  <c r="Z59" i="27"/>
  <c r="Y59" i="27"/>
  <c r="X59" i="27"/>
  <c r="W59" i="27"/>
  <c r="V59" i="27"/>
  <c r="U59" i="27"/>
  <c r="T59" i="27"/>
  <c r="S59" i="27"/>
  <c r="R59" i="27"/>
  <c r="Q59" i="27"/>
  <c r="P59" i="27"/>
  <c r="O59" i="27"/>
  <c r="N59" i="27"/>
  <c r="M59" i="27"/>
  <c r="L59" i="27"/>
  <c r="K59" i="27"/>
  <c r="J59" i="27"/>
  <c r="I59" i="27"/>
  <c r="H59" i="27"/>
  <c r="G59" i="27"/>
  <c r="F59" i="27"/>
  <c r="E59" i="27"/>
  <c r="D59" i="27"/>
  <c r="AY58" i="27"/>
  <c r="AX58" i="27"/>
  <c r="AW58" i="27"/>
  <c r="AV58" i="27"/>
  <c r="AU58" i="27"/>
  <c r="AT58" i="27"/>
  <c r="AS58" i="27"/>
  <c r="AR58" i="27"/>
  <c r="AQ58" i="27"/>
  <c r="AP58" i="27"/>
  <c r="AO58" i="27"/>
  <c r="AN58" i="27"/>
  <c r="AM58" i="27"/>
  <c r="AL58" i="27"/>
  <c r="AK58" i="27"/>
  <c r="AJ58" i="27"/>
  <c r="AI58" i="27"/>
  <c r="AH58" i="27"/>
  <c r="AG58" i="27"/>
  <c r="AF58" i="27"/>
  <c r="AE58" i="27"/>
  <c r="AD58" i="27"/>
  <c r="AC58" i="27"/>
  <c r="AB58" i="27"/>
  <c r="AA58" i="27"/>
  <c r="Z58" i="27"/>
  <c r="Y58" i="27"/>
  <c r="X58" i="27"/>
  <c r="W58" i="27"/>
  <c r="V58" i="27"/>
  <c r="U58" i="27"/>
  <c r="T58" i="27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AY57" i="27"/>
  <c r="AX57" i="27"/>
  <c r="AW57" i="27"/>
  <c r="AV57" i="27"/>
  <c r="AU57" i="27"/>
  <c r="AT57" i="27"/>
  <c r="AS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Y57" i="27"/>
  <c r="X57" i="27"/>
  <c r="W57" i="27"/>
  <c r="V57" i="27"/>
  <c r="U57" i="27"/>
  <c r="T57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U56" i="27"/>
  <c r="T56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AY54" i="27"/>
  <c r="AX54" i="27"/>
  <c r="AW54" i="27"/>
  <c r="AV54" i="27"/>
  <c r="AU54" i="27"/>
  <c r="AT54" i="27"/>
  <c r="AS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Z54" i="27"/>
  <c r="Y54" i="27"/>
  <c r="X54" i="27"/>
  <c r="W54" i="27"/>
  <c r="V54" i="27"/>
  <c r="U54" i="27"/>
  <c r="T54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AY53" i="27"/>
  <c r="AX53" i="27"/>
  <c r="AW53" i="27"/>
  <c r="AV53" i="27"/>
  <c r="AU53" i="27"/>
  <c r="AT53" i="27"/>
  <c r="AS53" i="27"/>
  <c r="AR53" i="27"/>
  <c r="AQ53" i="27"/>
  <c r="AP53" i="27"/>
  <c r="AO53" i="27"/>
  <c r="AN53" i="27"/>
  <c r="AM53" i="27"/>
  <c r="AL53" i="27"/>
  <c r="AK53" i="27"/>
  <c r="AJ53" i="27"/>
  <c r="AI53" i="27"/>
  <c r="AH53" i="27"/>
  <c r="AG53" i="27"/>
  <c r="AF53" i="27"/>
  <c r="AE53" i="27"/>
  <c r="AD53" i="27"/>
  <c r="AC53" i="27"/>
  <c r="AB53" i="27"/>
  <c r="AA53" i="27"/>
  <c r="Z53" i="27"/>
  <c r="Y53" i="27"/>
  <c r="X53" i="27"/>
  <c r="W53" i="27"/>
  <c r="V53" i="27"/>
  <c r="U53" i="27"/>
  <c r="T53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AY36" i="27"/>
  <c r="AX36" i="27"/>
  <c r="AW36" i="27"/>
  <c r="AV36" i="27"/>
  <c r="AU36" i="27"/>
  <c r="AT36" i="27"/>
  <c r="AS36" i="27"/>
  <c r="AR36" i="27"/>
  <c r="AQ36" i="27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AY35" i="27"/>
  <c r="AX35" i="27"/>
  <c r="AW35" i="27"/>
  <c r="AV35" i="27"/>
  <c r="AU35" i="27"/>
  <c r="AT35" i="27"/>
  <c r="AS35" i="27"/>
  <c r="AR35" i="27"/>
  <c r="AQ35" i="27"/>
  <c r="AP35" i="27"/>
  <c r="AO35" i="27"/>
  <c r="AN35" i="27"/>
  <c r="AM35" i="27"/>
  <c r="AL35" i="27"/>
  <c r="AK35" i="27"/>
  <c r="AJ35" i="27"/>
  <c r="AI35" i="27"/>
  <c r="AH35" i="27"/>
  <c r="AG35" i="27"/>
  <c r="AF35" i="27"/>
  <c r="AE35" i="27"/>
  <c r="AD35" i="27"/>
  <c r="AC35" i="27"/>
  <c r="AB35" i="27"/>
  <c r="AA35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O33" i="27"/>
  <c r="N33" i="27"/>
  <c r="M33" i="27"/>
  <c r="L33" i="27"/>
  <c r="K33" i="27"/>
  <c r="J33" i="27"/>
  <c r="I33" i="27"/>
  <c r="H33" i="27"/>
  <c r="G33" i="27"/>
  <c r="E33" i="27"/>
  <c r="D33" i="27"/>
  <c r="AY32" i="27"/>
  <c r="AX32" i="27"/>
  <c r="AW32" i="27"/>
  <c r="AV32" i="27"/>
  <c r="AU32" i="27"/>
  <c r="AT32" i="27"/>
  <c r="AS32" i="27"/>
  <c r="AR32" i="27"/>
  <c r="AQ32" i="27"/>
  <c r="AP32" i="27"/>
  <c r="AO32" i="27"/>
  <c r="AN32" i="27"/>
  <c r="AM32" i="27"/>
  <c r="AL32" i="27"/>
  <c r="AK32" i="27"/>
  <c r="AJ32" i="27"/>
  <c r="AI32" i="27"/>
  <c r="AH32" i="27"/>
  <c r="AG32" i="27"/>
  <c r="AF32" i="27"/>
  <c r="AE32" i="27"/>
  <c r="AD32" i="27"/>
  <c r="AC32" i="27"/>
  <c r="AB32" i="27"/>
  <c r="AA32" i="27"/>
  <c r="Z32" i="27"/>
  <c r="Y32" i="27"/>
  <c r="X32" i="27"/>
  <c r="W32" i="27"/>
  <c r="V32" i="27"/>
  <c r="U32" i="27"/>
  <c r="T32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AY31" i="27"/>
  <c r="AX31" i="27"/>
  <c r="AW31" i="27"/>
  <c r="AV31" i="27"/>
  <c r="AU31" i="27"/>
  <c r="AT31" i="27"/>
  <c r="AS31" i="27"/>
  <c r="AR31" i="27"/>
  <c r="AQ31" i="27"/>
  <c r="AP31" i="27"/>
  <c r="AO31" i="27"/>
  <c r="AN31" i="27"/>
  <c r="AM31" i="27"/>
  <c r="AL31" i="27"/>
  <c r="AK31" i="27"/>
  <c r="AJ31" i="27"/>
  <c r="AI31" i="27"/>
  <c r="AH31" i="27"/>
  <c r="AG31" i="27"/>
  <c r="AF31" i="27"/>
  <c r="AE31" i="27"/>
  <c r="AD31" i="27"/>
  <c r="AC31" i="27"/>
  <c r="AB31" i="27"/>
  <c r="AA31" i="27"/>
  <c r="Z31" i="27"/>
  <c r="Y31" i="27"/>
  <c r="X31" i="27"/>
  <c r="W31" i="27"/>
  <c r="V31" i="27"/>
  <c r="U31" i="27"/>
  <c r="T31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AY30" i="27"/>
  <c r="AX30" i="27"/>
  <c r="AW30" i="27"/>
  <c r="AV30" i="27"/>
  <c r="AU30" i="27"/>
  <c r="AT30" i="27"/>
  <c r="AS30" i="27"/>
  <c r="AR30" i="27"/>
  <c r="AQ30" i="27"/>
  <c r="AP30" i="27"/>
  <c r="AO30" i="27"/>
  <c r="AN30" i="27"/>
  <c r="AM30" i="27"/>
  <c r="AL30" i="27"/>
  <c r="AK30" i="27"/>
  <c r="AJ30" i="27"/>
  <c r="AI30" i="27"/>
  <c r="AH30" i="27"/>
  <c r="AG30" i="27"/>
  <c r="AF30" i="27"/>
  <c r="AE30" i="27"/>
  <c r="AD30" i="27"/>
  <c r="AC30" i="27"/>
  <c r="AB30" i="27"/>
  <c r="AA30" i="27"/>
  <c r="Z30" i="27"/>
  <c r="Y30" i="27"/>
  <c r="X30" i="27"/>
  <c r="W30" i="27"/>
  <c r="V30" i="27"/>
  <c r="U30" i="27"/>
  <c r="T30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AY28" i="27"/>
  <c r="AX28" i="27"/>
  <c r="AW28" i="27"/>
  <c r="AV28" i="27"/>
  <c r="AU28" i="27"/>
  <c r="AT28" i="27"/>
  <c r="AS28" i="27"/>
  <c r="AR28" i="27"/>
  <c r="AQ28" i="27"/>
  <c r="AP28" i="27"/>
  <c r="AO28" i="27"/>
  <c r="AN28" i="27"/>
  <c r="AM28" i="27"/>
  <c r="AL28" i="27"/>
  <c r="AK28" i="27"/>
  <c r="AJ28" i="27"/>
  <c r="AI28" i="27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Y27" i="27"/>
  <c r="AX27" i="27"/>
  <c r="AW27" i="27"/>
  <c r="AV27" i="27"/>
  <c r="AU27" i="27"/>
  <c r="AT27" i="27"/>
  <c r="AS27" i="27"/>
  <c r="AR27" i="27"/>
  <c r="AQ27" i="27"/>
  <c r="AP27" i="27"/>
  <c r="AO27" i="27"/>
  <c r="AN27" i="27"/>
  <c r="AM27" i="27"/>
  <c r="AL27" i="27"/>
  <c r="AK27" i="27"/>
  <c r="AJ27" i="27"/>
  <c r="AI27" i="27"/>
  <c r="AH27" i="27"/>
  <c r="AG27" i="27"/>
  <c r="AF27" i="27"/>
  <c r="AE27" i="27"/>
  <c r="AD27" i="27"/>
  <c r="AC27" i="27"/>
  <c r="AB27" i="27"/>
  <c r="AA27" i="27"/>
  <c r="Z27" i="27"/>
  <c r="Y27" i="27"/>
  <c r="X27" i="27"/>
  <c r="W27" i="27"/>
  <c r="V27" i="27"/>
  <c r="U27" i="27"/>
  <c r="T27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AY26" i="27"/>
  <c r="AX26" i="27"/>
  <c r="AW26" i="27"/>
  <c r="AV26" i="27"/>
  <c r="AU26" i="27"/>
  <c r="AT26" i="27"/>
  <c r="AS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Y26" i="27"/>
  <c r="X26" i="27"/>
  <c r="W26" i="27"/>
  <c r="V26" i="27"/>
  <c r="U26" i="27"/>
  <c r="T26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AY25" i="27"/>
  <c r="AX25" i="27"/>
  <c r="AW25" i="27"/>
  <c r="AV25" i="27"/>
  <c r="AU25" i="27"/>
  <c r="AT25" i="27"/>
  <c r="AS25" i="27"/>
  <c r="AR25" i="27"/>
  <c r="AQ25" i="27"/>
  <c r="AP25" i="27"/>
  <c r="AO25" i="27"/>
  <c r="AN25" i="27"/>
  <c r="AM25" i="27"/>
  <c r="AL25" i="27"/>
  <c r="AK25" i="27"/>
  <c r="AJ25" i="27"/>
  <c r="AI25" i="27"/>
  <c r="AH25" i="27"/>
  <c r="AG25" i="27"/>
  <c r="AF25" i="27"/>
  <c r="AE25" i="27"/>
  <c r="AD25" i="27"/>
  <c r="AC25" i="27"/>
  <c r="AB25" i="27"/>
  <c r="AA25" i="27"/>
  <c r="Z25" i="27"/>
  <c r="Y25" i="27"/>
  <c r="X25" i="27"/>
  <c r="W25" i="27"/>
  <c r="V25" i="27"/>
  <c r="U25" i="27"/>
  <c r="T25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AY24" i="27"/>
  <c r="AX24" i="27"/>
  <c r="AW24" i="27"/>
  <c r="AV24" i="27"/>
  <c r="AU24" i="27"/>
  <c r="AT24" i="27"/>
  <c r="AS24" i="27"/>
  <c r="AR24" i="27"/>
  <c r="AQ24" i="27"/>
  <c r="AP24" i="27"/>
  <c r="AO24" i="27"/>
  <c r="AN24" i="27"/>
  <c r="AM24" i="27"/>
  <c r="AL24" i="27"/>
  <c r="AK24" i="27"/>
  <c r="AJ24" i="27"/>
  <c r="AI24" i="27"/>
  <c r="AH24" i="27"/>
  <c r="AG24" i="27"/>
  <c r="AF24" i="27"/>
  <c r="AE24" i="27"/>
  <c r="AD24" i="27"/>
  <c r="AC24" i="27"/>
  <c r="AB24" i="27"/>
  <c r="AA24" i="27"/>
  <c r="Z24" i="27"/>
  <c r="Y24" i="27"/>
  <c r="X24" i="27"/>
  <c r="W24" i="27"/>
  <c r="V24" i="27"/>
  <c r="U24" i="27"/>
  <c r="T24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AY22" i="27"/>
  <c r="AX22" i="27"/>
  <c r="AW22" i="27"/>
  <c r="AV22" i="27"/>
  <c r="AU22" i="27"/>
  <c r="AT22" i="27"/>
  <c r="AS22" i="27"/>
  <c r="AR22" i="27"/>
  <c r="AQ22" i="27"/>
  <c r="AP22" i="27"/>
  <c r="AO22" i="27"/>
  <c r="AN22" i="27"/>
  <c r="AM22" i="27"/>
  <c r="AL22" i="27"/>
  <c r="AK22" i="27"/>
  <c r="AJ22" i="27"/>
  <c r="AI22" i="27"/>
  <c r="AH22" i="27"/>
  <c r="AG22" i="27"/>
  <c r="AF22" i="27"/>
  <c r="AE22" i="27"/>
  <c r="AD22" i="27"/>
  <c r="AC22" i="27"/>
  <c r="AB22" i="27"/>
  <c r="AA22" i="27"/>
  <c r="Z22" i="27"/>
  <c r="Y22" i="27"/>
  <c r="X22" i="27"/>
  <c r="W22" i="27"/>
  <c r="V22" i="27"/>
  <c r="U22" i="27"/>
  <c r="T22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AY21" i="27"/>
  <c r="AX21" i="27"/>
  <c r="AW21" i="27"/>
  <c r="AV21" i="27"/>
  <c r="AU21" i="27"/>
  <c r="AT21" i="27"/>
  <c r="AS21" i="27"/>
  <c r="AR21" i="27"/>
  <c r="AQ21" i="27"/>
  <c r="AP21" i="27"/>
  <c r="AO21" i="27"/>
  <c r="AN21" i="27"/>
  <c r="AM21" i="27"/>
  <c r="AL21" i="27"/>
  <c r="AK21" i="27"/>
  <c r="AJ21" i="27"/>
  <c r="AI21" i="27"/>
  <c r="AH21" i="27"/>
  <c r="AG21" i="27"/>
  <c r="AF21" i="27"/>
  <c r="AE21" i="27"/>
  <c r="AD21" i="27"/>
  <c r="AC21" i="27"/>
  <c r="AB21" i="27"/>
  <c r="AA21" i="27"/>
  <c r="Z21" i="27"/>
  <c r="Y21" i="27"/>
  <c r="X21" i="27"/>
  <c r="W21" i="27"/>
  <c r="V21" i="27"/>
  <c r="U21" i="27"/>
  <c r="T21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AY20" i="27"/>
  <c r="AX20" i="27"/>
  <c r="AW20" i="27"/>
  <c r="AV20" i="27"/>
  <c r="AU20" i="27"/>
  <c r="AT20" i="27"/>
  <c r="AS20" i="27"/>
  <c r="AR20" i="27"/>
  <c r="AQ20" i="27"/>
  <c r="AP20" i="27"/>
  <c r="AO20" i="27"/>
  <c r="AN20" i="27"/>
  <c r="AM20" i="27"/>
  <c r="AL20" i="27"/>
  <c r="AK20" i="27"/>
  <c r="AJ20" i="27"/>
  <c r="AI20" i="27"/>
  <c r="AH20" i="27"/>
  <c r="AG20" i="27"/>
  <c r="AF20" i="27"/>
  <c r="AE20" i="27"/>
  <c r="AD20" i="27"/>
  <c r="AC20" i="27"/>
  <c r="AB20" i="27"/>
  <c r="AA20" i="27"/>
  <c r="Z20" i="27"/>
  <c r="Y20" i="27"/>
  <c r="X20" i="27"/>
  <c r="W20" i="27"/>
  <c r="V20" i="27"/>
  <c r="U20" i="27"/>
  <c r="T20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AY19" i="27"/>
  <c r="AX19" i="27"/>
  <c r="AW19" i="27"/>
  <c r="AV19" i="27"/>
  <c r="AU19" i="27"/>
  <c r="AT19" i="27"/>
  <c r="AS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Y19" i="27"/>
  <c r="X19" i="27"/>
  <c r="W19" i="27"/>
  <c r="V19" i="27"/>
  <c r="U19" i="27"/>
  <c r="T19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AY18" i="27"/>
  <c r="AX18" i="27"/>
  <c r="AW18" i="27"/>
  <c r="AV18" i="27"/>
  <c r="AU18" i="27"/>
  <c r="AT18" i="27"/>
  <c r="AS18" i="27"/>
  <c r="AR18" i="27"/>
  <c r="AQ18" i="27"/>
  <c r="AP18" i="27"/>
  <c r="AO18" i="27"/>
  <c r="AN18" i="27"/>
  <c r="AM18" i="27"/>
  <c r="AL18" i="27"/>
  <c r="AK18" i="27"/>
  <c r="AJ18" i="27"/>
  <c r="AI18" i="27"/>
  <c r="AH18" i="27"/>
  <c r="AG18" i="27"/>
  <c r="AF18" i="27"/>
  <c r="AE18" i="27"/>
  <c r="AD18" i="27"/>
  <c r="AC18" i="27"/>
  <c r="AB18" i="27"/>
  <c r="AA18" i="27"/>
  <c r="Z18" i="27"/>
  <c r="Y18" i="27"/>
  <c r="X18" i="27"/>
  <c r="W18" i="27"/>
  <c r="V18" i="27"/>
  <c r="U18" i="27"/>
  <c r="T18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N16" i="27"/>
  <c r="M16" i="27"/>
  <c r="L16" i="27"/>
  <c r="K16" i="27"/>
  <c r="I16" i="27"/>
  <c r="H16" i="27"/>
  <c r="G16" i="27"/>
  <c r="F16" i="27"/>
  <c r="E16" i="27"/>
  <c r="D16" i="27"/>
  <c r="O15" i="27"/>
  <c r="N15" i="27"/>
  <c r="M15" i="27"/>
  <c r="L15" i="27"/>
  <c r="K15" i="27"/>
  <c r="I15" i="27"/>
  <c r="H15" i="27"/>
  <c r="G15" i="27"/>
  <c r="F15" i="27"/>
  <c r="E15" i="27"/>
  <c r="D15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AY16" i="27"/>
  <c r="AX16" i="27"/>
  <c r="AW16" i="27"/>
  <c r="AV16" i="27"/>
  <c r="AU16" i="27"/>
  <c r="AT16" i="27"/>
  <c r="AS16" i="27"/>
  <c r="AR16" i="27"/>
  <c r="AQ16" i="27"/>
  <c r="AP16" i="27"/>
  <c r="AO16" i="27"/>
  <c r="AN16" i="27"/>
  <c r="AM16" i="27"/>
  <c r="AL16" i="27"/>
  <c r="AK16" i="27"/>
  <c r="AJ16" i="27"/>
  <c r="AI16" i="27"/>
  <c r="AH16" i="27"/>
  <c r="AG16" i="27"/>
  <c r="AF16" i="27"/>
  <c r="AE16" i="27"/>
  <c r="AD16" i="27"/>
  <c r="AC16" i="27"/>
  <c r="AB16" i="27"/>
  <c r="AA16" i="27"/>
  <c r="Z16" i="27"/>
  <c r="Y16" i="27"/>
  <c r="X16" i="27"/>
  <c r="W16" i="27"/>
  <c r="V16" i="27"/>
  <c r="U16" i="27"/>
  <c r="T16" i="27"/>
  <c r="S16" i="27"/>
  <c r="R16" i="27"/>
  <c r="Q16" i="27"/>
  <c r="P16" i="27"/>
  <c r="AY15" i="27"/>
  <c r="AX15" i="27"/>
  <c r="AW15" i="27"/>
  <c r="AV15" i="27"/>
  <c r="AU15" i="27"/>
  <c r="AT15" i="27"/>
  <c r="AS15" i="27"/>
  <c r="AR15" i="27"/>
  <c r="AQ15" i="27"/>
  <c r="AP15" i="27"/>
  <c r="AO15" i="27"/>
  <c r="AN15" i="27"/>
  <c r="AM15" i="27"/>
  <c r="AL15" i="27"/>
  <c r="AK15" i="27"/>
  <c r="AJ15" i="27"/>
  <c r="AI15" i="27"/>
  <c r="AH15" i="27"/>
  <c r="AG15" i="27"/>
  <c r="AF15" i="27"/>
  <c r="AE15" i="27"/>
  <c r="AD15" i="27"/>
  <c r="AC15" i="27"/>
  <c r="AB15" i="27"/>
  <c r="AA15" i="27"/>
  <c r="Z15" i="27"/>
  <c r="Y15" i="27"/>
  <c r="X15" i="27"/>
  <c r="W15" i="27"/>
  <c r="V15" i="27"/>
  <c r="U15" i="27"/>
  <c r="T15" i="27"/>
  <c r="S15" i="27"/>
  <c r="R15" i="27"/>
  <c r="Q15" i="27"/>
  <c r="P15" i="27"/>
  <c r="AY14" i="27"/>
  <c r="AX14" i="27"/>
  <c r="AW14" i="27"/>
  <c r="AV14" i="27"/>
  <c r="AU14" i="27"/>
  <c r="AT14" i="27"/>
  <c r="AS14" i="27"/>
  <c r="AR14" i="27"/>
  <c r="AQ14" i="27"/>
  <c r="AP14" i="27"/>
  <c r="AO14" i="27"/>
  <c r="AN14" i="27"/>
  <c r="AM14" i="27"/>
  <c r="AL14" i="27"/>
  <c r="AK14" i="27"/>
  <c r="AJ14" i="27"/>
  <c r="AI14" i="27"/>
  <c r="AH14" i="27"/>
  <c r="AG14" i="27"/>
  <c r="AF14" i="27"/>
  <c r="AE14" i="27"/>
  <c r="AD14" i="27"/>
  <c r="AC14" i="27"/>
  <c r="AB14" i="27"/>
  <c r="AA14" i="27"/>
  <c r="Z14" i="27"/>
  <c r="Y14" i="27"/>
  <c r="X14" i="27"/>
  <c r="W14" i="27"/>
  <c r="V14" i="27"/>
  <c r="U14" i="27"/>
  <c r="T14" i="27"/>
  <c r="S14" i="27"/>
  <c r="R14" i="27"/>
  <c r="Q14" i="27"/>
  <c r="P14" i="27"/>
  <c r="AY13" i="27"/>
  <c r="AX13" i="27"/>
  <c r="AW13" i="27"/>
  <c r="AV13" i="27"/>
  <c r="AU13" i="27"/>
  <c r="AT13" i="27"/>
  <c r="AS13" i="27"/>
  <c r="AR13" i="27"/>
  <c r="AQ13" i="27"/>
  <c r="AP13" i="27"/>
  <c r="AO13" i="27"/>
  <c r="AN13" i="27"/>
  <c r="AM13" i="27"/>
  <c r="AL13" i="27"/>
  <c r="AK13" i="27"/>
  <c r="AJ13" i="27"/>
  <c r="AI13" i="27"/>
  <c r="AH13" i="27"/>
  <c r="AG13" i="27"/>
  <c r="AF13" i="27"/>
  <c r="AE13" i="27"/>
  <c r="AD13" i="27"/>
  <c r="AC13" i="27"/>
  <c r="AB13" i="27"/>
  <c r="AA13" i="27"/>
  <c r="Z13" i="27"/>
  <c r="Y13" i="27"/>
  <c r="X13" i="27"/>
  <c r="W13" i="27"/>
  <c r="V13" i="27"/>
  <c r="U13" i="27"/>
  <c r="T13" i="27"/>
  <c r="S13" i="27"/>
  <c r="R13" i="27"/>
  <c r="Q13" i="27"/>
  <c r="P13" i="27"/>
  <c r="O74" i="4"/>
  <c r="N74" i="4"/>
  <c r="M74" i="4"/>
  <c r="L74" i="4"/>
  <c r="K74" i="4"/>
  <c r="I74" i="4"/>
  <c r="H74" i="4"/>
  <c r="G74" i="4"/>
  <c r="F74" i="4"/>
  <c r="E74" i="4"/>
  <c r="D74" i="4"/>
  <c r="N71" i="4"/>
  <c r="O71" i="4"/>
  <c r="BG71" i="4"/>
  <c r="BI71" i="4"/>
  <c r="BK71" i="4"/>
  <c r="O76" i="18"/>
  <c r="AA135" i="27"/>
  <c r="Z135" i="27"/>
  <c r="Y135" i="27"/>
  <c r="X135" i="27"/>
  <c r="W135" i="27"/>
  <c r="V135" i="27"/>
  <c r="U135" i="27"/>
  <c r="T135" i="27"/>
  <c r="S135" i="27"/>
  <c r="Q135" i="27"/>
  <c r="P135" i="27"/>
  <c r="O135" i="27"/>
  <c r="N135" i="27"/>
  <c r="M135" i="27"/>
  <c r="L135" i="27"/>
  <c r="AY39" i="27"/>
  <c r="AX39" i="27"/>
  <c r="AW39" i="27"/>
  <c r="AV39" i="27"/>
  <c r="AU39" i="27"/>
  <c r="AT39" i="27"/>
  <c r="AS39" i="27"/>
  <c r="AR39" i="27"/>
  <c r="AQ39" i="27"/>
  <c r="AP39" i="27"/>
  <c r="AO39" i="27"/>
  <c r="AN39" i="27"/>
  <c r="AM39" i="27"/>
  <c r="AL39" i="27"/>
  <c r="AK39" i="27"/>
  <c r="AJ39" i="27"/>
  <c r="AI39" i="27"/>
  <c r="AH39" i="27"/>
  <c r="AG39" i="27"/>
  <c r="AF39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R39" i="27"/>
  <c r="Q39" i="27"/>
  <c r="P39" i="27"/>
  <c r="O39" i="27"/>
  <c r="O17" i="17" s="1"/>
  <c r="N39" i="27"/>
  <c r="N17" i="17" s="1"/>
  <c r="M39" i="27"/>
  <c r="M17" i="17" s="1"/>
  <c r="L39" i="27"/>
  <c r="L17" i="17" s="1"/>
  <c r="K39" i="27"/>
  <c r="K17" i="17" s="1"/>
  <c r="J39" i="27"/>
  <c r="J17" i="17" s="1"/>
  <c r="I39" i="27"/>
  <c r="I17" i="17" s="1"/>
  <c r="H39" i="27"/>
  <c r="H17" i="17" s="1"/>
  <c r="G39" i="27"/>
  <c r="G17" i="17" s="1"/>
  <c r="F39" i="27"/>
  <c r="F17" i="17" s="1"/>
  <c r="E39" i="27"/>
  <c r="E17" i="17" s="1"/>
  <c r="D39" i="27"/>
  <c r="D17" i="17" s="1"/>
  <c r="R38" i="27"/>
  <c r="Q38" i="27"/>
  <c r="P38" i="27"/>
  <c r="O38" i="27"/>
  <c r="O16" i="17" s="1"/>
  <c r="N38" i="27"/>
  <c r="N16" i="17" s="1"/>
  <c r="M38" i="27"/>
  <c r="M16" i="17" s="1"/>
  <c r="L38" i="27"/>
  <c r="L16" i="17" s="1"/>
  <c r="K38" i="27"/>
  <c r="K16" i="17" s="1"/>
  <c r="J38" i="27"/>
  <c r="J16" i="17" s="1"/>
  <c r="I38" i="27"/>
  <c r="I16" i="17" s="1"/>
  <c r="H38" i="27"/>
  <c r="H16" i="17" s="1"/>
  <c r="G38" i="27"/>
  <c r="G16" i="17" s="1"/>
  <c r="F38" i="27"/>
  <c r="F16" i="17" s="1"/>
  <c r="E38" i="27"/>
  <c r="E16" i="17" s="1"/>
  <c r="D38" i="27"/>
  <c r="D16" i="17" s="1"/>
  <c r="Z37" i="27"/>
  <c r="S37" i="27"/>
  <c r="R37" i="27"/>
  <c r="Q37" i="27"/>
  <c r="P37" i="27"/>
  <c r="AY12" i="27"/>
  <c r="AX12" i="27"/>
  <c r="AW12" i="27"/>
  <c r="AV12" i="27"/>
  <c r="AU12" i="27"/>
  <c r="AT12" i="27"/>
  <c r="AS12" i="27"/>
  <c r="AR12" i="27"/>
  <c r="AO12" i="27"/>
  <c r="AN12" i="27"/>
  <c r="AM12" i="27"/>
  <c r="AL12" i="27"/>
  <c r="AK12" i="27"/>
  <c r="AJ12" i="27"/>
  <c r="AI12" i="27"/>
  <c r="AH12" i="27"/>
  <c r="AG12" i="27"/>
  <c r="AF12" i="27"/>
  <c r="AE12" i="27"/>
  <c r="AB12" i="27"/>
  <c r="P108" i="4"/>
  <c r="R32" i="18"/>
  <c r="Q32" i="18"/>
  <c r="R29" i="18"/>
  <c r="Q29" i="18"/>
  <c r="R26" i="18"/>
  <c r="Q26" i="18"/>
  <c r="R23" i="18"/>
  <c r="Q23" i="18"/>
  <c r="R20" i="18"/>
  <c r="Q20" i="18"/>
  <c r="R17" i="18"/>
  <c r="Q17" i="18"/>
  <c r="R14" i="18"/>
  <c r="Q14" i="18"/>
  <c r="R11" i="18"/>
  <c r="Q11" i="18"/>
  <c r="R8" i="18"/>
  <c r="Q8" i="18"/>
  <c r="AE102" i="25"/>
  <c r="AW199" i="4" s="1"/>
  <c r="BD199" i="4"/>
  <c r="AE108" i="25"/>
  <c r="AY199" i="4" s="1"/>
  <c r="AE104" i="25"/>
  <c r="AX199" i="4" s="1"/>
  <c r="AE100" i="25"/>
  <c r="AV199" i="4" s="1"/>
  <c r="AE96" i="25"/>
  <c r="AU199" i="4" s="1"/>
  <c r="AE94" i="25"/>
  <c r="AT199" i="4" s="1"/>
  <c r="AE92" i="25"/>
  <c r="AS199" i="4" s="1"/>
  <c r="AE88" i="25"/>
  <c r="AR199" i="4" s="1"/>
  <c r="AE86" i="25"/>
  <c r="AQ199" i="4" s="1"/>
  <c r="AE82" i="25"/>
  <c r="AP199" i="4" s="1"/>
  <c r="AE80" i="25"/>
  <c r="AO199" i="4" s="1"/>
  <c r="AE78" i="25"/>
  <c r="AN199" i="4" s="1"/>
  <c r="S106" i="25"/>
  <c r="AM199" i="4" s="1"/>
  <c r="S102" i="25"/>
  <c r="AL199" i="4" s="1"/>
  <c r="S99" i="25"/>
  <c r="AJ199" i="4" s="1"/>
  <c r="S96" i="25"/>
  <c r="AI199" i="4" s="1"/>
  <c r="S94" i="25"/>
  <c r="AH199" i="4" s="1"/>
  <c r="AG199" i="4"/>
  <c r="S86" i="25"/>
  <c r="AF199" i="4" s="1"/>
  <c r="S81" i="25"/>
  <c r="AD199" i="4" s="1"/>
  <c r="AC199" i="4"/>
  <c r="S77" i="25"/>
  <c r="AB199" i="4" s="1"/>
  <c r="Y117" i="4"/>
  <c r="X117" i="4"/>
  <c r="X60" i="11" s="1"/>
  <c r="W117" i="4"/>
  <c r="W29" i="27" s="1"/>
  <c r="V117" i="4"/>
  <c r="V29" i="27" s="1"/>
  <c r="U117" i="4"/>
  <c r="P64" i="18"/>
  <c r="AJ64" i="18"/>
  <c r="AE61" i="18"/>
  <c r="W58" i="18"/>
  <c r="AQ63" i="4"/>
  <c r="AE63" i="4"/>
  <c r="AE33" i="4"/>
  <c r="T9" i="4"/>
  <c r="BB75" i="4"/>
  <c r="BA75" i="4"/>
  <c r="AZ75" i="4"/>
  <c r="AY75" i="4"/>
  <c r="AX75" i="4"/>
  <c r="AW75" i="4"/>
  <c r="AV75" i="4"/>
  <c r="AU75" i="4"/>
  <c r="AT75" i="4"/>
  <c r="AS75" i="4"/>
  <c r="AR75" i="4"/>
  <c r="AQ75" i="4"/>
  <c r="AP75" i="4"/>
  <c r="AO75" i="4"/>
  <c r="AN75" i="4"/>
  <c r="AM75" i="4"/>
  <c r="AL75" i="4"/>
  <c r="AK75" i="4"/>
  <c r="AJ75" i="4"/>
  <c r="AI75" i="4"/>
  <c r="AH75" i="4"/>
  <c r="AG75" i="4"/>
  <c r="AF75" i="4"/>
  <c r="AE75" i="4"/>
  <c r="AD75" i="4"/>
  <c r="AC75" i="4"/>
  <c r="AB75" i="4"/>
  <c r="AA75" i="4"/>
  <c r="Z75" i="4"/>
  <c r="Y75" i="4"/>
  <c r="X75" i="4"/>
  <c r="W75" i="4"/>
  <c r="V75" i="4"/>
  <c r="T75" i="4"/>
  <c r="BB225" i="4"/>
  <c r="BA225" i="4"/>
  <c r="AZ225" i="4"/>
  <c r="BB228" i="4"/>
  <c r="AP228" i="4"/>
  <c r="G94" i="25"/>
  <c r="AA199" i="4" s="1"/>
  <c r="G92" i="25"/>
  <c r="Z199" i="4" s="1"/>
  <c r="G87" i="25"/>
  <c r="W199" i="4" s="1"/>
  <c r="U199" i="4"/>
  <c r="S105" i="11"/>
  <c r="AE56" i="25"/>
  <c r="AV195" i="4" s="1"/>
  <c r="AE52" i="25"/>
  <c r="AU195" i="4" s="1"/>
  <c r="AE43" i="25"/>
  <c r="AR195" i="4" s="1"/>
  <c r="AN195" i="4"/>
  <c r="AE49" i="25"/>
  <c r="AT195" i="4" s="1"/>
  <c r="S46" i="25"/>
  <c r="AG195" i="4" s="1"/>
  <c r="S40" i="25"/>
  <c r="AE195" i="4" s="1"/>
  <c r="S38" i="25"/>
  <c r="S52" i="25"/>
  <c r="AI195" i="4" s="1"/>
  <c r="S49" i="25"/>
  <c r="AH195" i="4" s="1"/>
  <c r="S43" i="25"/>
  <c r="AF195" i="4" s="1"/>
  <c r="S35" i="25"/>
  <c r="AG66" i="25"/>
  <c r="AG65" i="25"/>
  <c r="AE59" i="25"/>
  <c r="AW195" i="4" s="1"/>
  <c r="AE64" i="25"/>
  <c r="AY195" i="4" s="1"/>
  <c r="AG61" i="25"/>
  <c r="AG63" i="25"/>
  <c r="AG60" i="25"/>
  <c r="AG58" i="25"/>
  <c r="AG57" i="25"/>
  <c r="AG55" i="25"/>
  <c r="AG54" i="25"/>
  <c r="AG53" i="25"/>
  <c r="AG51" i="25"/>
  <c r="AG50" i="25"/>
  <c r="AG48" i="25"/>
  <c r="AG47" i="25"/>
  <c r="AG45" i="25"/>
  <c r="AG44" i="25"/>
  <c r="AG42" i="25"/>
  <c r="AG36" i="25"/>
  <c r="AG41" i="25"/>
  <c r="AG39" i="25"/>
  <c r="AG37" i="25"/>
  <c r="Y36" i="25"/>
  <c r="U45" i="25"/>
  <c r="U39" i="25"/>
  <c r="S226" i="4"/>
  <c r="Q226" i="4"/>
  <c r="P226" i="4"/>
  <c r="M63" i="25"/>
  <c r="M62" i="25" s="1"/>
  <c r="I63" i="25"/>
  <c r="U66" i="25"/>
  <c r="U65" i="25"/>
  <c r="U63" i="25"/>
  <c r="U62" i="25"/>
  <c r="U60" i="25"/>
  <c r="U59" i="25"/>
  <c r="U57" i="25"/>
  <c r="U55" i="25"/>
  <c r="U54" i="25"/>
  <c r="U53" i="25"/>
  <c r="U51" i="25"/>
  <c r="U50" i="25"/>
  <c r="U48" i="25"/>
  <c r="U47" i="25"/>
  <c r="U44" i="25"/>
  <c r="U42" i="25"/>
  <c r="U41" i="25"/>
  <c r="U37" i="25"/>
  <c r="U36" i="25"/>
  <c r="I60" i="25"/>
  <c r="I59" i="25"/>
  <c r="I57" i="25"/>
  <c r="I56" i="25"/>
  <c r="I54" i="25"/>
  <c r="I53" i="25"/>
  <c r="I52" i="25"/>
  <c r="I51" i="25"/>
  <c r="I50" i="25"/>
  <c r="I48" i="25"/>
  <c r="I47" i="25"/>
  <c r="I46" i="25"/>
  <c r="AB66" i="18"/>
  <c r="Z65" i="18"/>
  <c r="W56" i="18"/>
  <c r="AQ56" i="18" s="1"/>
  <c r="AK45" i="25"/>
  <c r="AJ45" i="25"/>
  <c r="AE38" i="25"/>
  <c r="AP195" i="4" s="1"/>
  <c r="AE35" i="25"/>
  <c r="AO195" i="4" s="1"/>
  <c r="AK66" i="25"/>
  <c r="AJ66" i="25"/>
  <c r="AK65" i="25"/>
  <c r="AJ65" i="25"/>
  <c r="AK61" i="25"/>
  <c r="AJ61" i="25"/>
  <c r="AK63" i="25"/>
  <c r="AJ63" i="25"/>
  <c r="AE62" i="25"/>
  <c r="AK58" i="25"/>
  <c r="AJ58" i="25"/>
  <c r="AK60" i="25"/>
  <c r="AJ60" i="25"/>
  <c r="AK57" i="25"/>
  <c r="AJ57" i="25"/>
  <c r="AK55" i="25"/>
  <c r="AJ55" i="25"/>
  <c r="AK54" i="25"/>
  <c r="AJ54" i="25"/>
  <c r="AK53" i="25"/>
  <c r="AJ53" i="25"/>
  <c r="AK51" i="25"/>
  <c r="AJ51" i="25"/>
  <c r="AK50" i="25"/>
  <c r="AJ50" i="25"/>
  <c r="AK48" i="25"/>
  <c r="AJ48" i="25"/>
  <c r="AK47" i="25"/>
  <c r="AJ47" i="25"/>
  <c r="AE46" i="25"/>
  <c r="AS195" i="4" s="1"/>
  <c r="AK44" i="25"/>
  <c r="AJ44" i="25"/>
  <c r="AK42" i="25"/>
  <c r="AJ42" i="25"/>
  <c r="AK41" i="25"/>
  <c r="AJ41" i="25"/>
  <c r="AE40" i="25"/>
  <c r="AQ195" i="4" s="1"/>
  <c r="AK39" i="25"/>
  <c r="AJ39" i="25"/>
  <c r="AK37" i="25"/>
  <c r="AJ37" i="25"/>
  <c r="AK36" i="25"/>
  <c r="AJ36" i="25"/>
  <c r="Y66" i="25"/>
  <c r="Y65" i="25"/>
  <c r="Y63" i="25"/>
  <c r="Y62" i="25"/>
  <c r="Y60" i="25"/>
  <c r="Y59" i="25"/>
  <c r="Y57" i="25"/>
  <c r="Y55" i="25"/>
  <c r="Y54" i="25"/>
  <c r="Y53" i="25"/>
  <c r="Y51" i="25"/>
  <c r="Y50" i="25"/>
  <c r="Y48" i="25"/>
  <c r="Y47" i="25"/>
  <c r="Y44" i="25"/>
  <c r="Y42" i="25"/>
  <c r="Y41" i="25"/>
  <c r="Y39" i="25"/>
  <c r="Y45" i="25"/>
  <c r="Y37" i="25"/>
  <c r="M60" i="25"/>
  <c r="M59" i="25"/>
  <c r="M57" i="25"/>
  <c r="M56" i="25"/>
  <c r="M54" i="25"/>
  <c r="M53" i="25"/>
  <c r="M52" i="25"/>
  <c r="M51" i="25"/>
  <c r="M50" i="25"/>
  <c r="M48" i="25"/>
  <c r="M47" i="25"/>
  <c r="M46" i="25"/>
  <c r="X66" i="25"/>
  <c r="X65" i="25"/>
  <c r="S64" i="25"/>
  <c r="AM195" i="4" s="1"/>
  <c r="S61" i="25"/>
  <c r="AL195" i="4" s="1"/>
  <c r="X63" i="25"/>
  <c r="X62" i="25"/>
  <c r="BK178" i="4"/>
  <c r="BK179" i="4"/>
  <c r="S58" i="25"/>
  <c r="AK195" i="4" s="1"/>
  <c r="X60" i="25"/>
  <c r="X59" i="25"/>
  <c r="X57" i="25"/>
  <c r="X56" i="25" s="1"/>
  <c r="X55" i="25"/>
  <c r="X54" i="25"/>
  <c r="X53" i="25"/>
  <c r="X51" i="25"/>
  <c r="X50" i="25"/>
  <c r="X48" i="25"/>
  <c r="X47" i="25"/>
  <c r="X42" i="25"/>
  <c r="X41" i="25"/>
  <c r="X39" i="25"/>
  <c r="X45" i="25"/>
  <c r="X37" i="25"/>
  <c r="X36" i="25"/>
  <c r="L59" i="25"/>
  <c r="L48" i="25"/>
  <c r="G62" i="25"/>
  <c r="L63" i="25"/>
  <c r="L62" i="25" s="1"/>
  <c r="G58" i="25"/>
  <c r="L60" i="25"/>
  <c r="G55" i="25"/>
  <c r="L57" i="25"/>
  <c r="L56" i="25"/>
  <c r="G49" i="25"/>
  <c r="L54" i="25"/>
  <c r="L53" i="25"/>
  <c r="L52" i="25"/>
  <c r="L51" i="25"/>
  <c r="L50" i="25"/>
  <c r="L47" i="25"/>
  <c r="L46" i="25"/>
  <c r="G38" i="25"/>
  <c r="AQ58" i="18" l="1"/>
  <c r="AV58" i="18" s="1"/>
  <c r="BD71" i="4"/>
  <c r="S51" i="24"/>
  <c r="AE12" i="17"/>
  <c r="W51" i="24"/>
  <c r="AI12" i="17"/>
  <c r="AA51" i="24"/>
  <c r="AM12" i="17"/>
  <c r="AG51" i="24"/>
  <c r="AS12" i="17"/>
  <c r="AK51" i="24"/>
  <c r="AW12" i="17"/>
  <c r="E54" i="24"/>
  <c r="Q15" i="17"/>
  <c r="D55" i="24"/>
  <c r="P16" i="17"/>
  <c r="E56" i="24"/>
  <c r="Q17" i="17"/>
  <c r="I56" i="24"/>
  <c r="U17" i="17"/>
  <c r="M56" i="24"/>
  <c r="Y17" i="17"/>
  <c r="Q56" i="24"/>
  <c r="AC17" i="17"/>
  <c r="U56" i="24"/>
  <c r="AG17" i="17"/>
  <c r="Y56" i="24"/>
  <c r="AK17" i="17"/>
  <c r="AC56" i="24"/>
  <c r="AO17" i="17"/>
  <c r="AG56" i="24"/>
  <c r="AS17" i="17"/>
  <c r="AK56" i="24"/>
  <c r="AW17" i="17"/>
  <c r="X29" i="27"/>
  <c r="U60" i="11"/>
  <c r="Y60" i="11"/>
  <c r="T51" i="24"/>
  <c r="AF12" i="17"/>
  <c r="X51" i="24"/>
  <c r="AJ12" i="17"/>
  <c r="AB51" i="24"/>
  <c r="AN12" i="17"/>
  <c r="AH51" i="24"/>
  <c r="AT12" i="17"/>
  <c r="AL51" i="24"/>
  <c r="AX12" i="17"/>
  <c r="F54" i="24"/>
  <c r="R15" i="17"/>
  <c r="E55" i="24"/>
  <c r="Q16" i="17"/>
  <c r="F56" i="24"/>
  <c r="R17" i="17"/>
  <c r="J56" i="24"/>
  <c r="V17" i="17"/>
  <c r="N56" i="24"/>
  <c r="Z17" i="17"/>
  <c r="R56" i="24"/>
  <c r="AD17" i="17"/>
  <c r="V56" i="24"/>
  <c r="AH17" i="17"/>
  <c r="Z56" i="24"/>
  <c r="AL17" i="17"/>
  <c r="AD56" i="24"/>
  <c r="AP17" i="17"/>
  <c r="AH56" i="24"/>
  <c r="AT17" i="17"/>
  <c r="AL56" i="24"/>
  <c r="AX17" i="17"/>
  <c r="U29" i="27"/>
  <c r="Y29" i="27"/>
  <c r="V60" i="11"/>
  <c r="U51" i="24"/>
  <c r="AG12" i="17"/>
  <c r="Y51" i="24"/>
  <c r="AK12" i="17"/>
  <c r="AC51" i="24"/>
  <c r="AO12" i="17"/>
  <c r="AI51" i="24"/>
  <c r="AU12" i="17"/>
  <c r="AM51" i="24"/>
  <c r="AY12" i="17"/>
  <c r="G54" i="24"/>
  <c r="S15" i="17"/>
  <c r="F55" i="24"/>
  <c r="R16" i="17"/>
  <c r="G56" i="24"/>
  <c r="S17" i="17"/>
  <c r="K56" i="24"/>
  <c r="W17" i="17"/>
  <c r="O56" i="24"/>
  <c r="AA17" i="17"/>
  <c r="S56" i="24"/>
  <c r="AE17" i="17"/>
  <c r="W56" i="24"/>
  <c r="AI17" i="17"/>
  <c r="AA56" i="24"/>
  <c r="AM17" i="17"/>
  <c r="AE56" i="24"/>
  <c r="AQ17" i="17"/>
  <c r="AI56" i="24"/>
  <c r="AU17" i="17"/>
  <c r="AM56" i="24"/>
  <c r="AY17" i="17"/>
  <c r="W60" i="11"/>
  <c r="P51" i="24"/>
  <c r="AB12" i="17"/>
  <c r="V51" i="24"/>
  <c r="AH12" i="17"/>
  <c r="Z51" i="24"/>
  <c r="AL12" i="17"/>
  <c r="AF51" i="24"/>
  <c r="AR12" i="17"/>
  <c r="AJ51" i="24"/>
  <c r="AV12" i="17"/>
  <c r="D54" i="24"/>
  <c r="P15" i="17"/>
  <c r="D56" i="24"/>
  <c r="P17" i="17"/>
  <c r="H56" i="24"/>
  <c r="T17" i="17"/>
  <c r="L56" i="24"/>
  <c r="X17" i="17"/>
  <c r="P56" i="24"/>
  <c r="AB17" i="17"/>
  <c r="T56" i="24"/>
  <c r="AF17" i="17"/>
  <c r="X56" i="24"/>
  <c r="AJ17" i="17"/>
  <c r="AB56" i="24"/>
  <c r="AN17" i="17"/>
  <c r="AF56" i="24"/>
  <c r="AR17" i="17"/>
  <c r="AJ56" i="24"/>
  <c r="AV17" i="17"/>
  <c r="N54" i="24"/>
  <c r="Z15" i="17"/>
  <c r="X65" i="4"/>
  <c r="X35" i="4"/>
  <c r="W65" i="4"/>
  <c r="W35" i="4"/>
  <c r="V65" i="4"/>
  <c r="V35" i="4"/>
  <c r="Y65" i="4"/>
  <c r="U65" i="4"/>
  <c r="Y35" i="4"/>
  <c r="U35" i="4"/>
  <c r="AO105" i="11"/>
  <c r="W195" i="4"/>
  <c r="W37" i="27" s="1"/>
  <c r="AB195" i="4"/>
  <c r="AB37" i="27" s="1"/>
  <c r="BB76" i="4"/>
  <c r="F66" i="12"/>
  <c r="G66" i="12"/>
  <c r="O130" i="27"/>
  <c r="O131" i="27"/>
  <c r="W131" i="27"/>
  <c r="O132" i="27"/>
  <c r="W132" i="27"/>
  <c r="W133" i="27"/>
  <c r="AA133" i="27"/>
  <c r="F56" i="12"/>
  <c r="F58" i="12"/>
  <c r="F63" i="12"/>
  <c r="N45" i="25"/>
  <c r="S127" i="27"/>
  <c r="U105" i="11"/>
  <c r="AG38" i="27"/>
  <c r="AN37" i="27"/>
  <c r="AF37" i="27"/>
  <c r="AR37" i="27"/>
  <c r="AH38" i="27"/>
  <c r="AA105" i="11"/>
  <c r="AY105" i="11"/>
  <c r="AP105" i="11"/>
  <c r="AU37" i="27"/>
  <c r="T105" i="11"/>
  <c r="AR105" i="11"/>
  <c r="AE105" i="11"/>
  <c r="AQ105" i="11"/>
  <c r="AC105" i="11"/>
  <c r="W105" i="11"/>
  <c r="AU105" i="11"/>
  <c r="AB38" i="27"/>
  <c r="AN105" i="11"/>
  <c r="AD105" i="11"/>
  <c r="R7" i="18"/>
  <c r="Q7" i="18"/>
  <c r="Q38" i="18" s="1"/>
  <c r="Q11" i="27" s="1"/>
  <c r="AT56" i="18"/>
  <c r="G55" i="12"/>
  <c r="G56" i="12"/>
  <c r="H56" i="12"/>
  <c r="G57" i="12"/>
  <c r="H57" i="12"/>
  <c r="G58" i="12"/>
  <c r="G59" i="12"/>
  <c r="H59" i="12"/>
  <c r="G60" i="12"/>
  <c r="H60" i="12"/>
  <c r="G61" i="12"/>
  <c r="H61" i="12"/>
  <c r="G62" i="12"/>
  <c r="H62" i="12"/>
  <c r="H58" i="12"/>
  <c r="W130" i="27"/>
  <c r="G63" i="12"/>
  <c r="H63" i="12"/>
  <c r="N41" i="25"/>
  <c r="Z105" i="11"/>
  <c r="AB105" i="11"/>
  <c r="V105" i="11"/>
  <c r="F62" i="12"/>
  <c r="F61" i="12"/>
  <c r="F57" i="12"/>
  <c r="F59" i="12"/>
  <c r="H66" i="12"/>
  <c r="F67" i="12"/>
  <c r="G67" i="12"/>
  <c r="H67" i="12"/>
  <c r="F87" i="12"/>
  <c r="G87" i="12"/>
  <c r="H87" i="12"/>
  <c r="F88" i="12"/>
  <c r="G88" i="12"/>
  <c r="H88" i="12"/>
  <c r="F89" i="12"/>
  <c r="G89" i="12"/>
  <c r="H89" i="12"/>
  <c r="F90" i="12"/>
  <c r="G90" i="12"/>
  <c r="H90" i="12"/>
  <c r="F91" i="12"/>
  <c r="G91" i="12"/>
  <c r="H91" i="12"/>
  <c r="E90" i="12"/>
  <c r="E91" i="12"/>
  <c r="F54" i="11"/>
  <c r="F55" i="12"/>
  <c r="H55" i="12"/>
  <c r="O129" i="27"/>
  <c r="M129" i="27"/>
  <c r="M130" i="27"/>
  <c r="Q130" i="27"/>
  <c r="U130" i="27"/>
  <c r="Y130" i="27"/>
  <c r="M131" i="27"/>
  <c r="Q131" i="27"/>
  <c r="U131" i="27"/>
  <c r="Y131" i="27"/>
  <c r="M132" i="27"/>
  <c r="Q132" i="27"/>
  <c r="U132" i="27"/>
  <c r="Y132" i="27"/>
  <c r="Q133" i="27"/>
  <c r="U133" i="27"/>
  <c r="Y133" i="27"/>
  <c r="M126" i="27"/>
  <c r="U126" i="27"/>
  <c r="Y126" i="27"/>
  <c r="M127" i="27"/>
  <c r="U127" i="27"/>
  <c r="Y127" i="27"/>
  <c r="M128" i="27"/>
  <c r="AA127" i="27"/>
  <c r="O126" i="27"/>
  <c r="W126" i="27"/>
  <c r="AA126" i="27"/>
  <c r="O127" i="27"/>
  <c r="W127" i="27"/>
  <c r="O128" i="27"/>
  <c r="N43" i="25"/>
  <c r="M42" i="25"/>
  <c r="L42" i="25"/>
  <c r="Q129" i="27"/>
  <c r="Q127" i="27"/>
  <c r="Q126" i="27"/>
  <c r="N40" i="25"/>
  <c r="N39" i="25"/>
  <c r="AE110" i="25"/>
  <c r="N44" i="25"/>
  <c r="S108" i="25"/>
  <c r="T99" i="27"/>
  <c r="T101" i="27"/>
  <c r="T102" i="27"/>
  <c r="T103" i="27"/>
  <c r="L118" i="27"/>
  <c r="N118" i="27"/>
  <c r="L119" i="27"/>
  <c r="L126" i="27"/>
  <c r="P126" i="27"/>
  <c r="R126" i="27"/>
  <c r="T126" i="27"/>
  <c r="V126" i="27"/>
  <c r="X126" i="27"/>
  <c r="Z126" i="27"/>
  <c r="L127" i="27"/>
  <c r="P127" i="27"/>
  <c r="R127" i="27"/>
  <c r="T127" i="27"/>
  <c r="V127" i="27"/>
  <c r="X127" i="27"/>
  <c r="Z127" i="27"/>
  <c r="L128" i="27"/>
  <c r="N128" i="27"/>
  <c r="S130" i="27"/>
  <c r="AA130" i="27"/>
  <c r="S131" i="27"/>
  <c r="AA131" i="27"/>
  <c r="S132" i="27"/>
  <c r="AA132" i="27"/>
  <c r="S133" i="27"/>
  <c r="L129" i="27"/>
  <c r="N129" i="27"/>
  <c r="P129" i="27"/>
  <c r="L130" i="27"/>
  <c r="N130" i="27"/>
  <c r="P130" i="27"/>
  <c r="R130" i="27"/>
  <c r="T130" i="27"/>
  <c r="V130" i="27"/>
  <c r="X130" i="27"/>
  <c r="Z130" i="27"/>
  <c r="L131" i="27"/>
  <c r="N131" i="27"/>
  <c r="P131" i="27"/>
  <c r="R131" i="27"/>
  <c r="T131" i="27"/>
  <c r="V131" i="27"/>
  <c r="X131" i="27"/>
  <c r="Z131" i="27"/>
  <c r="L132" i="27"/>
  <c r="N132" i="27"/>
  <c r="P132" i="27"/>
  <c r="R132" i="27"/>
  <c r="T132" i="27"/>
  <c r="V132" i="27"/>
  <c r="X132" i="27"/>
  <c r="Z132" i="27"/>
  <c r="P133" i="27"/>
  <c r="R133" i="27"/>
  <c r="T133" i="27"/>
  <c r="V133" i="27"/>
  <c r="X133" i="27"/>
  <c r="Z133" i="27"/>
  <c r="T85" i="27"/>
  <c r="T88" i="27"/>
  <c r="T89" i="27"/>
  <c r="T91" i="27"/>
  <c r="T92" i="27"/>
  <c r="T95" i="27"/>
  <c r="T97" i="27"/>
  <c r="T98" i="27"/>
  <c r="L120" i="27"/>
  <c r="L121" i="27"/>
  <c r="L122" i="27"/>
  <c r="L123" i="27"/>
  <c r="S126" i="27"/>
  <c r="O89" i="27"/>
  <c r="O95" i="27"/>
  <c r="O88" i="27"/>
  <c r="O90" i="27"/>
  <c r="R82" i="27"/>
  <c r="V82" i="27"/>
  <c r="Z82" i="27"/>
  <c r="R83" i="27"/>
  <c r="V83" i="27"/>
  <c r="Z83" i="27"/>
  <c r="R84" i="27"/>
  <c r="V84" i="27"/>
  <c r="Z84" i="27"/>
  <c r="R85" i="27"/>
  <c r="V85" i="27"/>
  <c r="Z85" i="27"/>
  <c r="N82" i="27"/>
  <c r="N83" i="27"/>
  <c r="N88" i="27"/>
  <c r="R88" i="27"/>
  <c r="V88" i="27"/>
  <c r="Z88" i="27"/>
  <c r="N89" i="27"/>
  <c r="R89" i="27"/>
  <c r="V89" i="27"/>
  <c r="Z89" i="27"/>
  <c r="N90" i="27"/>
  <c r="R90" i="27"/>
  <c r="T90" i="27"/>
  <c r="V90" i="27"/>
  <c r="Z90" i="27"/>
  <c r="N91" i="27"/>
  <c r="R91" i="27"/>
  <c r="V91" i="27"/>
  <c r="Z91" i="27"/>
  <c r="N92" i="27"/>
  <c r="R92" i="27"/>
  <c r="V92" i="27"/>
  <c r="Z92" i="27"/>
  <c r="N95" i="27"/>
  <c r="R95" i="27"/>
  <c r="V95" i="27"/>
  <c r="Z95" i="27"/>
  <c r="N96" i="27"/>
  <c r="Q82" i="27"/>
  <c r="U82" i="27"/>
  <c r="U84" i="27"/>
  <c r="Y84" i="27"/>
  <c r="Q85" i="27"/>
  <c r="U85" i="27"/>
  <c r="Y85" i="27"/>
  <c r="M82" i="27"/>
  <c r="M83" i="27"/>
  <c r="M84" i="27"/>
  <c r="M85" i="27"/>
  <c r="M88" i="27"/>
  <c r="Q88" i="27"/>
  <c r="U88" i="27"/>
  <c r="Y88" i="27"/>
  <c r="M89" i="27"/>
  <c r="Q89" i="27"/>
  <c r="U89" i="27"/>
  <c r="Y89" i="27"/>
  <c r="M90" i="27"/>
  <c r="Q90" i="27"/>
  <c r="U90" i="27"/>
  <c r="Y90" i="27"/>
  <c r="M91" i="27"/>
  <c r="Q91" i="27"/>
  <c r="U91" i="27"/>
  <c r="Y91" i="27"/>
  <c r="M92" i="27"/>
  <c r="Q92" i="27"/>
  <c r="U92" i="27"/>
  <c r="Y92" i="27"/>
  <c r="Q95" i="27"/>
  <c r="M96" i="27"/>
  <c r="Q96" i="27"/>
  <c r="U96" i="27"/>
  <c r="Y96" i="27"/>
  <c r="M97" i="27"/>
  <c r="Q97" i="27"/>
  <c r="U97" i="27"/>
  <c r="Y97" i="27"/>
  <c r="M98" i="27"/>
  <c r="Q98" i="27"/>
  <c r="U98" i="27"/>
  <c r="Y98" i="27"/>
  <c r="O91" i="27"/>
  <c r="O92" i="27"/>
  <c r="O96" i="27"/>
  <c r="O97" i="27"/>
  <c r="O98" i="27"/>
  <c r="O100" i="27"/>
  <c r="O101" i="27"/>
  <c r="O102" i="27"/>
  <c r="O104" i="27"/>
  <c r="R96" i="27"/>
  <c r="T96" i="27"/>
  <c r="V96" i="27"/>
  <c r="Z96" i="27"/>
  <c r="N97" i="27"/>
  <c r="R97" i="27"/>
  <c r="V97" i="27"/>
  <c r="Z97" i="27"/>
  <c r="N98" i="27"/>
  <c r="R98" i="27"/>
  <c r="V98" i="27"/>
  <c r="Z98" i="27"/>
  <c r="N99" i="27"/>
  <c r="O99" i="27"/>
  <c r="R99" i="27"/>
  <c r="V99" i="27"/>
  <c r="Z99" i="27"/>
  <c r="N100" i="27"/>
  <c r="R100" i="27"/>
  <c r="T100" i="27"/>
  <c r="V100" i="27"/>
  <c r="Z100" i="27"/>
  <c r="N101" i="27"/>
  <c r="R101" i="27"/>
  <c r="V101" i="27"/>
  <c r="Z101" i="27"/>
  <c r="N102" i="27"/>
  <c r="R102" i="27"/>
  <c r="V102" i="27"/>
  <c r="Z102" i="27"/>
  <c r="N103" i="27"/>
  <c r="O103" i="27"/>
  <c r="R103" i="27"/>
  <c r="V103" i="27"/>
  <c r="Z103" i="27"/>
  <c r="N104" i="27"/>
  <c r="N105" i="27"/>
  <c r="N106" i="27"/>
  <c r="R106" i="27"/>
  <c r="V106" i="27"/>
  <c r="Z106" i="27"/>
  <c r="N107" i="27"/>
  <c r="R107" i="27"/>
  <c r="V107" i="27"/>
  <c r="Z107" i="27"/>
  <c r="N113" i="27"/>
  <c r="N114" i="27"/>
  <c r="N115" i="27"/>
  <c r="N116" i="27"/>
  <c r="N117" i="27"/>
  <c r="N119" i="27"/>
  <c r="N120" i="27"/>
  <c r="N121" i="27"/>
  <c r="N123" i="27"/>
  <c r="M99" i="27"/>
  <c r="Q99" i="27"/>
  <c r="U99" i="27"/>
  <c r="Y99" i="27"/>
  <c r="M100" i="27"/>
  <c r="Q100" i="27"/>
  <c r="Y100" i="27"/>
  <c r="M101" i="27"/>
  <c r="Q101" i="27"/>
  <c r="Y101" i="27"/>
  <c r="M102" i="27"/>
  <c r="Q102" i="27"/>
  <c r="Y102" i="27"/>
  <c r="M103" i="27"/>
  <c r="Q103" i="27"/>
  <c r="Y103" i="27"/>
  <c r="M104" i="27"/>
  <c r="M105" i="27"/>
  <c r="M106" i="27"/>
  <c r="Q106" i="27"/>
  <c r="U106" i="27"/>
  <c r="Y106" i="27"/>
  <c r="M107" i="27"/>
  <c r="Q107" i="27"/>
  <c r="U107" i="27"/>
  <c r="Y107" i="27"/>
  <c r="M113" i="27"/>
  <c r="M114" i="27"/>
  <c r="M115" i="27"/>
  <c r="M116" i="27"/>
  <c r="M117" i="27"/>
  <c r="M118" i="27"/>
  <c r="M119" i="27"/>
  <c r="M120" i="27"/>
  <c r="M121" i="27"/>
  <c r="M122" i="27"/>
  <c r="N122" i="27"/>
  <c r="M123" i="27"/>
  <c r="Y82" i="27"/>
  <c r="Q83" i="27"/>
  <c r="U83" i="27"/>
  <c r="Y83" i="27"/>
  <c r="Q84" i="27"/>
  <c r="M95" i="27"/>
  <c r="U95" i="27"/>
  <c r="Y95" i="27"/>
  <c r="U100" i="27"/>
  <c r="U101" i="27"/>
  <c r="U102" i="27"/>
  <c r="U103" i="27"/>
  <c r="P82" i="27"/>
  <c r="T82" i="27"/>
  <c r="X82" i="27"/>
  <c r="P83" i="27"/>
  <c r="T83" i="27"/>
  <c r="X83" i="27"/>
  <c r="P84" i="27"/>
  <c r="T84" i="27"/>
  <c r="X84" i="27"/>
  <c r="P85" i="27"/>
  <c r="X85" i="27"/>
  <c r="L82" i="27"/>
  <c r="L83" i="27"/>
  <c r="L84" i="27"/>
  <c r="L85" i="27"/>
  <c r="L88" i="27"/>
  <c r="P88" i="27"/>
  <c r="X88" i="27"/>
  <c r="L89" i="27"/>
  <c r="P89" i="27"/>
  <c r="X89" i="27"/>
  <c r="L90" i="27"/>
  <c r="P90" i="27"/>
  <c r="X90" i="27"/>
  <c r="L91" i="27"/>
  <c r="P91" i="27"/>
  <c r="X91" i="27"/>
  <c r="L92" i="27"/>
  <c r="P92" i="27"/>
  <c r="X92" i="27"/>
  <c r="L95" i="27"/>
  <c r="P95" i="27"/>
  <c r="X95" i="27"/>
  <c r="L96" i="27"/>
  <c r="P96" i="27"/>
  <c r="X96" i="27"/>
  <c r="L97" i="27"/>
  <c r="P97" i="27"/>
  <c r="X97" i="27"/>
  <c r="L98" i="27"/>
  <c r="P98" i="27"/>
  <c r="X98" i="27"/>
  <c r="L99" i="27"/>
  <c r="P99" i="27"/>
  <c r="X99" i="27"/>
  <c r="L100" i="27"/>
  <c r="P100" i="27"/>
  <c r="X100" i="27"/>
  <c r="L101" i="27"/>
  <c r="P101" i="27"/>
  <c r="X101" i="27"/>
  <c r="L102" i="27"/>
  <c r="P102" i="27"/>
  <c r="X102" i="27"/>
  <c r="L103" i="27"/>
  <c r="P103" i="27"/>
  <c r="X103" i="27"/>
  <c r="L105" i="27"/>
  <c r="P105" i="27"/>
  <c r="L106" i="27"/>
  <c r="P106" i="27"/>
  <c r="T106" i="27"/>
  <c r="X106" i="27"/>
  <c r="L107" i="27"/>
  <c r="P107" i="27"/>
  <c r="T107" i="27"/>
  <c r="X107" i="27"/>
  <c r="L113" i="27"/>
  <c r="L114" i="27"/>
  <c r="L115" i="27"/>
  <c r="L116" i="27"/>
  <c r="L117" i="27"/>
  <c r="S82" i="27"/>
  <c r="W82" i="27"/>
  <c r="AA82" i="27"/>
  <c r="S83" i="27"/>
  <c r="W83" i="27"/>
  <c r="AA83" i="27"/>
  <c r="S84" i="27"/>
  <c r="W84" i="27"/>
  <c r="AA84" i="27"/>
  <c r="S85" i="27"/>
  <c r="W85" i="27"/>
  <c r="AA85" i="27"/>
  <c r="O82" i="27"/>
  <c r="O83" i="27"/>
  <c r="O84" i="27"/>
  <c r="S88" i="27"/>
  <c r="W88" i="27"/>
  <c r="AA88" i="27"/>
  <c r="S89" i="27"/>
  <c r="W89" i="27"/>
  <c r="AA89" i="27"/>
  <c r="S90" i="27"/>
  <c r="W90" i="27"/>
  <c r="AA90" i="27"/>
  <c r="S91" i="27"/>
  <c r="W91" i="27"/>
  <c r="AA91" i="27"/>
  <c r="S92" i="27"/>
  <c r="W92" i="27"/>
  <c r="AA92" i="27"/>
  <c r="S95" i="27"/>
  <c r="W95" i="27"/>
  <c r="AA95" i="27"/>
  <c r="S96" i="27"/>
  <c r="W96" i="27"/>
  <c r="AA96" i="27"/>
  <c r="S97" i="27"/>
  <c r="W97" i="27"/>
  <c r="AA97" i="27"/>
  <c r="S98" i="27"/>
  <c r="W98" i="27"/>
  <c r="AA98" i="27"/>
  <c r="S99" i="27"/>
  <c r="W99" i="27"/>
  <c r="AA99" i="27"/>
  <c r="S100" i="27"/>
  <c r="W100" i="27"/>
  <c r="AA100" i="27"/>
  <c r="S101" i="27"/>
  <c r="W101" i="27"/>
  <c r="AA101" i="27"/>
  <c r="S102" i="27"/>
  <c r="W102" i="27"/>
  <c r="AA102" i="27"/>
  <c r="S103" i="27"/>
  <c r="W103" i="27"/>
  <c r="AA103" i="27"/>
  <c r="O105" i="27"/>
  <c r="O106" i="27"/>
  <c r="S106" i="27"/>
  <c r="W106" i="27"/>
  <c r="AA106" i="27"/>
  <c r="O107" i="27"/>
  <c r="S107" i="27"/>
  <c r="W107" i="27"/>
  <c r="AA107" i="27"/>
  <c r="O113" i="27"/>
  <c r="O114" i="27"/>
  <c r="O115" i="27"/>
  <c r="O116" i="27"/>
  <c r="O117" i="27"/>
  <c r="O118" i="27"/>
  <c r="O119" i="27"/>
  <c r="O120" i="27"/>
  <c r="O121" i="27"/>
  <c r="O122" i="27"/>
  <c r="O123" i="27"/>
  <c r="N126" i="27"/>
  <c r="N127" i="27"/>
  <c r="AF135" i="27"/>
  <c r="AH135" i="27"/>
  <c r="AJ135" i="27"/>
  <c r="N110" i="27"/>
  <c r="N44" i="17" s="1"/>
  <c r="V81" i="27"/>
  <c r="V40" i="17" s="1"/>
  <c r="N111" i="27"/>
  <c r="N45" i="17" s="1"/>
  <c r="R111" i="27"/>
  <c r="R45" i="17" s="1"/>
  <c r="V111" i="27"/>
  <c r="V45" i="17" s="1"/>
  <c r="S38" i="27"/>
  <c r="W38" i="27"/>
  <c r="AO38" i="27"/>
  <c r="Z38" i="27"/>
  <c r="AC38" i="27"/>
  <c r="V38" i="27"/>
  <c r="AD38" i="27"/>
  <c r="U38" i="27"/>
  <c r="AA38" i="27"/>
  <c r="T38" i="27"/>
  <c r="AE38" i="27"/>
  <c r="W81" i="27"/>
  <c r="W40" i="17" s="1"/>
  <c r="AA81" i="27"/>
  <c r="AA40" i="17" s="1"/>
  <c r="O110" i="27"/>
  <c r="O44" i="17" s="1"/>
  <c r="O111" i="27"/>
  <c r="O45" i="17" s="1"/>
  <c r="S111" i="27"/>
  <c r="S45" i="17" s="1"/>
  <c r="W111" i="27"/>
  <c r="W45" i="17" s="1"/>
  <c r="AA111" i="27"/>
  <c r="AA45" i="17" s="1"/>
  <c r="Z81" i="27"/>
  <c r="Z40" i="17" s="1"/>
  <c r="Z111" i="27"/>
  <c r="Z45" i="17" s="1"/>
  <c r="U81" i="27"/>
  <c r="U40" i="17" s="1"/>
  <c r="M110" i="27"/>
  <c r="M44" i="17" s="1"/>
  <c r="M111" i="27"/>
  <c r="M45" i="17" s="1"/>
  <c r="Q111" i="27"/>
  <c r="Q45" i="17" s="1"/>
  <c r="U111" i="27"/>
  <c r="U45" i="17" s="1"/>
  <c r="Y111" i="27"/>
  <c r="Y45" i="17" s="1"/>
  <c r="P109" i="27"/>
  <c r="P43" i="17" s="1"/>
  <c r="L110" i="27"/>
  <c r="L44" i="17" s="1"/>
  <c r="P110" i="27"/>
  <c r="P44" i="17" s="1"/>
  <c r="L111" i="27"/>
  <c r="L45" i="17" s="1"/>
  <c r="P111" i="27"/>
  <c r="P45" i="17" s="1"/>
  <c r="T111" i="27"/>
  <c r="T45" i="17" s="1"/>
  <c r="X111" i="27"/>
  <c r="X45" i="17" s="1"/>
  <c r="AD135" i="27"/>
  <c r="AK56" i="25"/>
  <c r="AJ56" i="25"/>
  <c r="AK49" i="25"/>
  <c r="Y38" i="25"/>
  <c r="AJ49" i="25"/>
  <c r="AP76" i="4"/>
  <c r="G96" i="25"/>
  <c r="X35" i="25"/>
  <c r="X38" i="25"/>
  <c r="Y43" i="25"/>
  <c r="X46" i="25"/>
  <c r="Y52" i="25"/>
  <c r="Y49" i="25"/>
  <c r="N60" i="25"/>
  <c r="X43" i="25"/>
  <c r="Y46" i="25"/>
  <c r="X49" i="25"/>
  <c r="AJ59" i="25"/>
  <c r="N56" i="25"/>
  <c r="AK59" i="25"/>
  <c r="X52" i="25"/>
  <c r="N48" i="25"/>
  <c r="Y35" i="25"/>
  <c r="N46" i="25"/>
  <c r="N62" i="25"/>
  <c r="AA223" i="4" s="1"/>
  <c r="N47" i="25"/>
  <c r="N52" i="25"/>
  <c r="N50" i="25"/>
  <c r="N54" i="25"/>
  <c r="N57" i="25"/>
  <c r="N51" i="25"/>
  <c r="N53" i="25"/>
  <c r="N59" i="25"/>
  <c r="N63" i="25"/>
  <c r="T195" i="4"/>
  <c r="T37" i="27" s="1"/>
  <c r="X195" i="4"/>
  <c r="AC195" i="4"/>
  <c r="U195" i="4"/>
  <c r="Y195" i="4"/>
  <c r="AD195" i="4"/>
  <c r="V195" i="4"/>
  <c r="AA195" i="4"/>
  <c r="AI37" i="27"/>
  <c r="AJ43" i="25"/>
  <c r="AK43" i="25"/>
  <c r="AL45" i="25"/>
  <c r="AK38" i="25"/>
  <c r="AK52" i="25"/>
  <c r="AJ52" i="25"/>
  <c r="AK64" i="25"/>
  <c r="AJ38" i="25"/>
  <c r="Z44" i="25"/>
  <c r="AJ64" i="25"/>
  <c r="M49" i="25"/>
  <c r="AJ35" i="25"/>
  <c r="AL36" i="25"/>
  <c r="AJ62" i="25"/>
  <c r="AL47" i="25"/>
  <c r="AK46" i="25"/>
  <c r="AL41" i="25"/>
  <c r="AL48" i="25"/>
  <c r="AJ46" i="25"/>
  <c r="AK35" i="25"/>
  <c r="AJ40" i="25"/>
  <c r="AK40" i="25"/>
  <c r="AL44" i="25"/>
  <c r="AL58" i="25"/>
  <c r="AL63" i="25"/>
  <c r="Z57" i="25"/>
  <c r="AL37" i="25"/>
  <c r="AL55" i="25"/>
  <c r="AV223" i="4" s="1"/>
  <c r="AL60" i="25"/>
  <c r="Z41" i="25"/>
  <c r="Z53" i="25"/>
  <c r="Z66" i="25"/>
  <c r="M58" i="25"/>
  <c r="AK62" i="25"/>
  <c r="M38" i="25"/>
  <c r="AE67" i="25"/>
  <c r="AL42" i="25"/>
  <c r="AL51" i="25"/>
  <c r="AL54" i="25"/>
  <c r="AL61" i="25"/>
  <c r="AL66" i="25"/>
  <c r="Z54" i="25"/>
  <c r="AL39" i="25"/>
  <c r="AL50" i="25"/>
  <c r="AL53" i="25"/>
  <c r="AL57" i="25"/>
  <c r="AL65" i="25"/>
  <c r="Z37" i="25"/>
  <c r="Z48" i="25"/>
  <c r="Z62" i="25"/>
  <c r="X64" i="25"/>
  <c r="Z45" i="25"/>
  <c r="Z59" i="25"/>
  <c r="Z42" i="25"/>
  <c r="Z50" i="25"/>
  <c r="Z55" i="25"/>
  <c r="Z60" i="25"/>
  <c r="Z63" i="25"/>
  <c r="S67" i="25"/>
  <c r="Z39" i="25"/>
  <c r="Z51" i="25"/>
  <c r="Y56" i="25"/>
  <c r="Z65" i="25"/>
  <c r="Y61" i="25"/>
  <c r="Y40" i="25"/>
  <c r="Y64" i="25"/>
  <c r="Z36" i="25"/>
  <c r="Z47" i="25"/>
  <c r="Y58" i="25"/>
  <c r="X61" i="25"/>
  <c r="X58" i="25"/>
  <c r="X40" i="25"/>
  <c r="L58" i="25"/>
  <c r="G64" i="25"/>
  <c r="L55" i="25"/>
  <c r="L38" i="25"/>
  <c r="L49" i="25"/>
  <c r="E50" i="24" l="1"/>
  <c r="Q11" i="17"/>
  <c r="AT58" i="18"/>
  <c r="F60" i="12"/>
  <c r="AC55" i="24"/>
  <c r="AO16" i="17"/>
  <c r="H55" i="24"/>
  <c r="T16" i="17"/>
  <c r="J55" i="24"/>
  <c r="V16" i="17"/>
  <c r="K55" i="24"/>
  <c r="W16" i="17"/>
  <c r="P55" i="24"/>
  <c r="AB16" i="17"/>
  <c r="AI54" i="24"/>
  <c r="AU15" i="17"/>
  <c r="AB54" i="24"/>
  <c r="AN15" i="17"/>
  <c r="S55" i="24"/>
  <c r="AE16" i="17"/>
  <c r="H54" i="24"/>
  <c r="T15" i="17"/>
  <c r="O55" i="24"/>
  <c r="AA16" i="17"/>
  <c r="Q55" i="24"/>
  <c r="AC16" i="17"/>
  <c r="G55" i="24"/>
  <c r="S16" i="17"/>
  <c r="K54" i="24"/>
  <c r="W15" i="17"/>
  <c r="V55" i="24"/>
  <c r="AH16" i="17"/>
  <c r="P54" i="24"/>
  <c r="AB15" i="17"/>
  <c r="R55" i="24"/>
  <c r="AD16" i="17"/>
  <c r="T54" i="24"/>
  <c r="AF15" i="17"/>
  <c r="W54" i="24"/>
  <c r="AI15" i="17"/>
  <c r="I55" i="24"/>
  <c r="U16" i="17"/>
  <c r="N55" i="24"/>
  <c r="Z16" i="17"/>
  <c r="AF54" i="24"/>
  <c r="AR15" i="17"/>
  <c r="U55" i="24"/>
  <c r="AG16" i="17"/>
  <c r="AD131" i="27"/>
  <c r="AD126" i="27"/>
  <c r="AD128" i="27"/>
  <c r="AD132" i="27"/>
  <c r="AD130" i="27"/>
  <c r="AD129" i="27"/>
  <c r="AR38" i="27"/>
  <c r="AQ38" i="27"/>
  <c r="BG199" i="4"/>
  <c r="AL38" i="27"/>
  <c r="AF105" i="11"/>
  <c r="AI38" i="27"/>
  <c r="AF38" i="27"/>
  <c r="AF16" i="17" s="1"/>
  <c r="AN38" i="27"/>
  <c r="AM38" i="27"/>
  <c r="AY38" i="27"/>
  <c r="AM105" i="11"/>
  <c r="AD37" i="27"/>
  <c r="AQ37" i="27"/>
  <c r="AP37" i="27"/>
  <c r="AC37" i="27"/>
  <c r="AO37" i="27"/>
  <c r="AI105" i="11"/>
  <c r="AH105" i="11"/>
  <c r="X105" i="11"/>
  <c r="X38" i="27"/>
  <c r="X16" i="17" s="1"/>
  <c r="AL105" i="11"/>
  <c r="U37" i="27"/>
  <c r="U15" i="17" s="1"/>
  <c r="AA37" i="27"/>
  <c r="Y37" i="27"/>
  <c r="X37" i="27"/>
  <c r="V37" i="27"/>
  <c r="AE37" i="27"/>
  <c r="AU38" i="27"/>
  <c r="Y105" i="11"/>
  <c r="Y38" i="27"/>
  <c r="Y16" i="17" s="1"/>
  <c r="AG105" i="11"/>
  <c r="AV56" i="18"/>
  <c r="AJ126" i="27"/>
  <c r="AJ127" i="27"/>
  <c r="AH130" i="27"/>
  <c r="AF127" i="27"/>
  <c r="AD127" i="27"/>
  <c r="AH96" i="27"/>
  <c r="AH90" i="27"/>
  <c r="AH85" i="27"/>
  <c r="AD102" i="27"/>
  <c r="AJ133" i="27"/>
  <c r="AF133" i="27"/>
  <c r="AJ132" i="27"/>
  <c r="AF132" i="27"/>
  <c r="AJ131" i="27"/>
  <c r="AF131" i="27"/>
  <c r="AJ130" i="27"/>
  <c r="AF130" i="27"/>
  <c r="AH126" i="27"/>
  <c r="AD121" i="27"/>
  <c r="AH97" i="27"/>
  <c r="AH91" i="27"/>
  <c r="AD96" i="27"/>
  <c r="AH127" i="27"/>
  <c r="N42" i="25"/>
  <c r="V223" i="4" s="1"/>
  <c r="AH133" i="27"/>
  <c r="AH132" i="27"/>
  <c r="AH131" i="27"/>
  <c r="AD123" i="27"/>
  <c r="AD122" i="27"/>
  <c r="AF126" i="27"/>
  <c r="AD117" i="27"/>
  <c r="AD101" i="27"/>
  <c r="AD97" i="27"/>
  <c r="AD91" i="27"/>
  <c r="AD98" i="27"/>
  <c r="AD92" i="27"/>
  <c r="AD88" i="27"/>
  <c r="AD82" i="27"/>
  <c r="AH101" i="27"/>
  <c r="AD120" i="27"/>
  <c r="AD119" i="27"/>
  <c r="AD118" i="27"/>
  <c r="AD115" i="27"/>
  <c r="AH98" i="27"/>
  <c r="AH92" i="27"/>
  <c r="AH88" i="27"/>
  <c r="AD95" i="27"/>
  <c r="AD89" i="27"/>
  <c r="AH99" i="27"/>
  <c r="AH89" i="27"/>
  <c r="AD113" i="27"/>
  <c r="AD90" i="27"/>
  <c r="AH102" i="27"/>
  <c r="AH103" i="27"/>
  <c r="AJ100" i="27"/>
  <c r="AJ96" i="27"/>
  <c r="AJ90" i="27"/>
  <c r="AH84" i="27"/>
  <c r="AF83" i="27"/>
  <c r="AH95" i="27"/>
  <c r="AD103" i="27"/>
  <c r="AD99" i="27"/>
  <c r="AJ85" i="27"/>
  <c r="AD116" i="27"/>
  <c r="AD114" i="27"/>
  <c r="AD100" i="27"/>
  <c r="AH100" i="27"/>
  <c r="AH107" i="27"/>
  <c r="AF89" i="27"/>
  <c r="AF107" i="27"/>
  <c r="AF106" i="27"/>
  <c r="AJ101" i="27"/>
  <c r="AF100" i="27"/>
  <c r="AJ97" i="27"/>
  <c r="AF96" i="27"/>
  <c r="AJ91" i="27"/>
  <c r="AF90" i="27"/>
  <c r="AF84" i="27"/>
  <c r="AJ82" i="27"/>
  <c r="AF99" i="27"/>
  <c r="AF95" i="27"/>
  <c r="AD107" i="27"/>
  <c r="AD105" i="27"/>
  <c r="AF101" i="27"/>
  <c r="AF97" i="27"/>
  <c r="AJ92" i="27"/>
  <c r="AJ88" i="27"/>
  <c r="AJ83" i="27"/>
  <c r="AH82" i="27"/>
  <c r="AH106" i="27"/>
  <c r="AF103" i="27"/>
  <c r="AD106" i="27"/>
  <c r="AJ102" i="27"/>
  <c r="AJ98" i="27"/>
  <c r="AF91" i="27"/>
  <c r="AF85" i="27"/>
  <c r="AJ107" i="27"/>
  <c r="AJ106" i="27"/>
  <c r="AJ103" i="27"/>
  <c r="AF102" i="27"/>
  <c r="AJ99" i="27"/>
  <c r="AF98" i="27"/>
  <c r="AJ95" i="27"/>
  <c r="AF92" i="27"/>
  <c r="AJ89" i="27"/>
  <c r="AF88" i="27"/>
  <c r="AD83" i="27"/>
  <c r="AJ84" i="27"/>
  <c r="AH83" i="27"/>
  <c r="AF82" i="27"/>
  <c r="T110" i="27"/>
  <c r="T44" i="17" s="1"/>
  <c r="Q110" i="27"/>
  <c r="Q44" i="17" s="1"/>
  <c r="AH111" i="27"/>
  <c r="AF111" i="27"/>
  <c r="AP38" i="27"/>
  <c r="AD111" i="27"/>
  <c r="AD110" i="27"/>
  <c r="AJ111" i="27"/>
  <c r="AD44" i="17"/>
  <c r="AL59" i="25"/>
  <c r="N38" i="25"/>
  <c r="U223" i="4" s="1"/>
  <c r="N49" i="25"/>
  <c r="W223" i="4" s="1"/>
  <c r="AV224" i="4"/>
  <c r="AV225" i="4" s="1"/>
  <c r="M55" i="25"/>
  <c r="N55" i="25" s="1"/>
  <c r="X223" i="4" s="1"/>
  <c r="N58" i="25"/>
  <c r="Y223" i="4" s="1"/>
  <c r="AL38" i="25"/>
  <c r="AP223" i="4" s="1"/>
  <c r="AL52" i="25"/>
  <c r="AU223" i="4" s="1"/>
  <c r="AN223" i="4"/>
  <c r="AL64" i="25"/>
  <c r="AY223" i="4" s="1"/>
  <c r="AL49" i="25"/>
  <c r="AT223" i="4" s="1"/>
  <c r="AL43" i="25"/>
  <c r="AR223" i="4" s="1"/>
  <c r="AL46" i="25"/>
  <c r="AS223" i="4" s="1"/>
  <c r="AL35" i="25"/>
  <c r="AO223" i="4" s="1"/>
  <c r="AJ67" i="25"/>
  <c r="AC72" i="25" s="1"/>
  <c r="AL62" i="25"/>
  <c r="AX223" i="4" s="1"/>
  <c r="Z58" i="25"/>
  <c r="AK223" i="4" s="1"/>
  <c r="Z38" i="25"/>
  <c r="AL56" i="25"/>
  <c r="AW223" i="4" s="1"/>
  <c r="AL40" i="25"/>
  <c r="AQ223" i="4" s="1"/>
  <c r="Z52" i="25"/>
  <c r="AI223" i="4" s="1"/>
  <c r="AK67" i="25"/>
  <c r="AD72" i="25" s="1"/>
  <c r="Z56" i="25"/>
  <c r="AJ223" i="4" s="1"/>
  <c r="Z40" i="25"/>
  <c r="AE223" i="4" s="1"/>
  <c r="Z35" i="25"/>
  <c r="Z61" i="25"/>
  <c r="AL223" i="4" s="1"/>
  <c r="Z46" i="25"/>
  <c r="AG223" i="4" s="1"/>
  <c r="Z64" i="25"/>
  <c r="AM223" i="4" s="1"/>
  <c r="Z49" i="25"/>
  <c r="AH223" i="4" s="1"/>
  <c r="Z43" i="25"/>
  <c r="AF223" i="4" s="1"/>
  <c r="Y67" i="25"/>
  <c r="R72" i="25" s="1"/>
  <c r="X67" i="25"/>
  <c r="Q72" i="25" s="1"/>
  <c r="L64" i="25"/>
  <c r="E69" i="25" s="1"/>
  <c r="J54" i="24" l="1"/>
  <c r="V15" i="17"/>
  <c r="AE55" i="24"/>
  <c r="AQ16" i="17"/>
  <c r="W55" i="24"/>
  <c r="AI16" i="17"/>
  <c r="AE54" i="24"/>
  <c r="AQ15" i="17"/>
  <c r="M54" i="24"/>
  <c r="Y15" i="17"/>
  <c r="AD54" i="24"/>
  <c r="AP15" i="17"/>
  <c r="AM55" i="24"/>
  <c r="AY16" i="17"/>
  <c r="L54" i="24"/>
  <c r="X15" i="17"/>
  <c r="AA55" i="24"/>
  <c r="AM16" i="17"/>
  <c r="AF55" i="24"/>
  <c r="AR16" i="17"/>
  <c r="AI55" i="24"/>
  <c r="AU16" i="17"/>
  <c r="AC54" i="24"/>
  <c r="AO15" i="17"/>
  <c r="R54" i="24"/>
  <c r="AD15" i="17"/>
  <c r="AB55" i="24"/>
  <c r="AN16" i="17"/>
  <c r="Z55" i="24"/>
  <c r="AL16" i="17"/>
  <c r="AD55" i="24"/>
  <c r="AP16" i="17"/>
  <c r="S54" i="24"/>
  <c r="AE15" i="17"/>
  <c r="O54" i="24"/>
  <c r="AA15" i="17"/>
  <c r="Q54" i="24"/>
  <c r="AC15" i="17"/>
  <c r="S110" i="27"/>
  <c r="S44" i="17" s="1"/>
  <c r="M55" i="24"/>
  <c r="R110" i="27"/>
  <c r="R44" i="17" s="1"/>
  <c r="L55" i="24"/>
  <c r="U110" i="27"/>
  <c r="U44" i="17" s="1"/>
  <c r="T55" i="24"/>
  <c r="Q109" i="27"/>
  <c r="Q43" i="17" s="1"/>
  <c r="I54" i="24"/>
  <c r="X110" i="27"/>
  <c r="X44" i="17" s="1"/>
  <c r="S109" i="27"/>
  <c r="S43" i="17" s="1"/>
  <c r="T109" i="27"/>
  <c r="T43" i="17" s="1"/>
  <c r="X109" i="27"/>
  <c r="X43" i="17" s="1"/>
  <c r="R109" i="27"/>
  <c r="R43" i="17" s="1"/>
  <c r="AT37" i="27"/>
  <c r="AH37" i="27"/>
  <c r="AY37" i="27"/>
  <c r="AM37" i="27"/>
  <c r="F98" i="12"/>
  <c r="AK105" i="11"/>
  <c r="AK38" i="27"/>
  <c r="AK16" i="17" s="1"/>
  <c r="AJ38" i="27"/>
  <c r="AJ16" i="17" s="1"/>
  <c r="AJ105" i="11"/>
  <c r="BI199" i="4"/>
  <c r="AW37" i="27"/>
  <c r="AK37" i="27"/>
  <c r="AX105" i="11"/>
  <c r="AX38" i="27"/>
  <c r="AS105" i="11"/>
  <c r="AS38" i="27"/>
  <c r="AS16" i="17" s="1"/>
  <c r="AX37" i="27"/>
  <c r="AL37" i="27"/>
  <c r="AS37" i="27"/>
  <c r="AS15" i="17" s="1"/>
  <c r="AG37" i="27"/>
  <c r="AG15" i="17" s="1"/>
  <c r="AV37" i="27"/>
  <c r="AJ37" i="27"/>
  <c r="AT105" i="11"/>
  <c r="AT38" i="27"/>
  <c r="AT224" i="4"/>
  <c r="AT225" i="4" s="1"/>
  <c r="AY224" i="4"/>
  <c r="AY225" i="4" s="1"/>
  <c r="AJ224" i="4"/>
  <c r="AJ225" i="4" s="1"/>
  <c r="AM224" i="4"/>
  <c r="AM225" i="4" s="1"/>
  <c r="AF224" i="4"/>
  <c r="AF225" i="4" s="1"/>
  <c r="AX224" i="4"/>
  <c r="AX225" i="4" s="1"/>
  <c r="AW224" i="4"/>
  <c r="AW225" i="4" s="1"/>
  <c r="AU224" i="4"/>
  <c r="AU225" i="4" s="1"/>
  <c r="AS224" i="4"/>
  <c r="AS225" i="4" s="1"/>
  <c r="AR224" i="4"/>
  <c r="AR225" i="4" s="1"/>
  <c r="AQ224" i="4"/>
  <c r="AQ225" i="4" s="1"/>
  <c r="AP224" i="4"/>
  <c r="AP225" i="4" s="1"/>
  <c r="AO224" i="4"/>
  <c r="AO225" i="4" s="1"/>
  <c r="AN224" i="4"/>
  <c r="AN225" i="4" s="1"/>
  <c r="BK223" i="4"/>
  <c r="AL224" i="4"/>
  <c r="AL225" i="4" s="1"/>
  <c r="AK224" i="4"/>
  <c r="AK225" i="4" s="1"/>
  <c r="AI224" i="4"/>
  <c r="AI225" i="4" s="1"/>
  <c r="AH224" i="4"/>
  <c r="AH225" i="4" s="1"/>
  <c r="AG224" i="4"/>
  <c r="AG225" i="4" s="1"/>
  <c r="AE224" i="4"/>
  <c r="AE225" i="4" s="1"/>
  <c r="BI223" i="4"/>
  <c r="BG223" i="4"/>
  <c r="AL67" i="25"/>
  <c r="AE72" i="25" s="1"/>
  <c r="Z67" i="25"/>
  <c r="S72" i="25" s="1"/>
  <c r="AF44" i="17" l="1"/>
  <c r="Y54" i="24"/>
  <c r="AK15" i="17"/>
  <c r="AH55" i="24"/>
  <c r="AT16" i="17"/>
  <c r="AL54" i="24"/>
  <c r="AX15" i="17"/>
  <c r="AH54" i="24"/>
  <c r="AT15" i="17"/>
  <c r="AA54" i="24"/>
  <c r="AM15" i="17"/>
  <c r="X54" i="24"/>
  <c r="AJ15" i="17"/>
  <c r="AK54" i="24"/>
  <c r="AW15" i="17"/>
  <c r="AM54" i="24"/>
  <c r="AY15" i="17"/>
  <c r="AJ54" i="24"/>
  <c r="AV15" i="17"/>
  <c r="Z54" i="24"/>
  <c r="AL15" i="17"/>
  <c r="AL55" i="24"/>
  <c r="AX16" i="17"/>
  <c r="V54" i="24"/>
  <c r="AH15" i="17"/>
  <c r="AF110" i="27"/>
  <c r="Y110" i="27"/>
  <c r="Y44" i="17" s="1"/>
  <c r="AG55" i="24"/>
  <c r="Y109" i="27"/>
  <c r="Y43" i="17" s="1"/>
  <c r="AG54" i="24"/>
  <c r="W110" i="27"/>
  <c r="W44" i="17" s="1"/>
  <c r="Y55" i="24"/>
  <c r="V110" i="27"/>
  <c r="V44" i="17" s="1"/>
  <c r="X55" i="24"/>
  <c r="U109" i="27"/>
  <c r="U43" i="17" s="1"/>
  <c r="U54" i="24"/>
  <c r="AF109" i="27"/>
  <c r="G98" i="12"/>
  <c r="AA109" i="27"/>
  <c r="AA43" i="17" s="1"/>
  <c r="AV105" i="11"/>
  <c r="AV38" i="27"/>
  <c r="AV16" i="17" s="1"/>
  <c r="BK199" i="4"/>
  <c r="AW38" i="27"/>
  <c r="AW16" i="17" s="1"/>
  <c r="AW105" i="11"/>
  <c r="V109" i="27"/>
  <c r="V43" i="17" s="1"/>
  <c r="Z109" i="27"/>
  <c r="Z43" i="17" s="1"/>
  <c r="W109" i="27"/>
  <c r="W43" i="17" s="1"/>
  <c r="BK225" i="4"/>
  <c r="T225" i="4"/>
  <c r="BK224" i="4"/>
  <c r="T72" i="25"/>
  <c r="U72" i="25" s="1"/>
  <c r="AF72" i="25"/>
  <c r="AG72" i="25" s="1"/>
  <c r="AH44" i="17" l="1"/>
  <c r="AH110" i="27"/>
  <c r="AA110" i="27"/>
  <c r="AA44" i="17" s="1"/>
  <c r="AK55" i="24"/>
  <c r="Z110" i="27"/>
  <c r="Z44" i="17" s="1"/>
  <c r="AJ55" i="24"/>
  <c r="AJ109" i="27"/>
  <c r="H98" i="12"/>
  <c r="AH109" i="27"/>
  <c r="BA175" i="4"/>
  <c r="AZ175" i="4"/>
  <c r="AY175" i="4"/>
  <c r="AY17" i="27" s="1"/>
  <c r="AX175" i="4"/>
  <c r="AW175" i="4"/>
  <c r="AW17" i="27" s="1"/>
  <c r="AV175" i="4"/>
  <c r="AV17" i="27" s="1"/>
  <c r="AU175" i="4"/>
  <c r="AU17" i="27" s="1"/>
  <c r="AT175" i="4"/>
  <c r="AS175" i="4"/>
  <c r="AS17" i="27" s="1"/>
  <c r="AR175" i="4"/>
  <c r="AR17" i="27" s="1"/>
  <c r="AQ175" i="4"/>
  <c r="AQ17" i="27" s="1"/>
  <c r="AP175" i="4"/>
  <c r="AP17" i="27" s="1"/>
  <c r="AO175" i="4"/>
  <c r="AO17" i="27" s="1"/>
  <c r="AN175" i="4"/>
  <c r="AN17" i="27" s="1"/>
  <c r="AM175" i="4"/>
  <c r="AM17" i="27" s="1"/>
  <c r="AL175" i="4"/>
  <c r="AL17" i="27" s="1"/>
  <c r="AK175" i="4"/>
  <c r="AK17" i="27" s="1"/>
  <c r="AJ175" i="4"/>
  <c r="AJ17" i="27" s="1"/>
  <c r="AI175" i="4"/>
  <c r="AI17" i="27" s="1"/>
  <c r="AH175" i="4"/>
  <c r="AH17" i="27" s="1"/>
  <c r="AG175" i="4"/>
  <c r="AG17" i="27" s="1"/>
  <c r="AF175" i="4"/>
  <c r="AF17" i="27" s="1"/>
  <c r="AE175" i="4"/>
  <c r="AE17" i="27" s="1"/>
  <c r="AD175" i="4"/>
  <c r="AD17" i="27" s="1"/>
  <c r="AC175" i="4"/>
  <c r="AC17" i="27" s="1"/>
  <c r="AB175" i="4"/>
  <c r="AB17" i="27" s="1"/>
  <c r="AA175" i="4"/>
  <c r="AA17" i="27" s="1"/>
  <c r="Z175" i="4"/>
  <c r="Z17" i="27" s="1"/>
  <c r="Y175" i="4"/>
  <c r="Y17" i="27" s="1"/>
  <c r="X175" i="4"/>
  <c r="X17" i="27" s="1"/>
  <c r="W175" i="4"/>
  <c r="W17" i="27" s="1"/>
  <c r="V175" i="4"/>
  <c r="V17" i="27" s="1"/>
  <c r="U175" i="4"/>
  <c r="U17" i="27" s="1"/>
  <c r="T175" i="4"/>
  <c r="T17" i="27" s="1"/>
  <c r="S175" i="4"/>
  <c r="S17" i="27" s="1"/>
  <c r="R175" i="4"/>
  <c r="R17" i="27" s="1"/>
  <c r="Q175" i="4"/>
  <c r="Q17" i="27" s="1"/>
  <c r="P175" i="4"/>
  <c r="P17" i="27" s="1"/>
  <c r="O175" i="4"/>
  <c r="O17" i="27" s="1"/>
  <c r="O13" i="17" s="1"/>
  <c r="N175" i="4"/>
  <c r="N17" i="27" s="1"/>
  <c r="N13" i="17" s="1"/>
  <c r="M175" i="4"/>
  <c r="M17" i="27" s="1"/>
  <c r="M13" i="17" s="1"/>
  <c r="L175" i="4"/>
  <c r="L17" i="27" s="1"/>
  <c r="L13" i="17" s="1"/>
  <c r="K175" i="4"/>
  <c r="K17" i="27" s="1"/>
  <c r="K13" i="17" s="1"/>
  <c r="J175" i="4"/>
  <c r="J17" i="27" s="1"/>
  <c r="J13" i="17" s="1"/>
  <c r="I175" i="4"/>
  <c r="I17" i="27" s="1"/>
  <c r="I13" i="17" s="1"/>
  <c r="H175" i="4"/>
  <c r="H17" i="27" s="1"/>
  <c r="H13" i="17" s="1"/>
  <c r="G175" i="4"/>
  <c r="G17" i="27" s="1"/>
  <c r="G13" i="17" s="1"/>
  <c r="F175" i="4"/>
  <c r="F17" i="27" s="1"/>
  <c r="F13" i="17" s="1"/>
  <c r="E175" i="4"/>
  <c r="E17" i="27" s="1"/>
  <c r="E13" i="17" s="1"/>
  <c r="D175" i="4"/>
  <c r="D17" i="27" s="1"/>
  <c r="D13" i="17" s="1"/>
  <c r="BK119" i="4"/>
  <c r="BK118" i="4"/>
  <c r="BK117" i="4"/>
  <c r="BK116" i="4"/>
  <c r="BK115" i="4"/>
  <c r="BK114" i="4"/>
  <c r="BK113" i="4"/>
  <c r="BK112" i="4"/>
  <c r="BI119" i="4"/>
  <c r="BI118" i="4"/>
  <c r="BI117" i="4"/>
  <c r="BI116" i="4"/>
  <c r="BI115" i="4"/>
  <c r="BI114" i="4"/>
  <c r="BI113" i="4"/>
  <c r="BI112" i="4"/>
  <c r="BI123" i="4"/>
  <c r="AF122" i="4"/>
  <c r="AF126" i="4"/>
  <c r="AF56" i="27" s="1"/>
  <c r="BD124" i="4"/>
  <c r="BG120" i="4"/>
  <c r="BG119" i="4"/>
  <c r="BG118" i="4"/>
  <c r="BG117" i="4"/>
  <c r="BG116" i="4"/>
  <c r="BG115" i="4"/>
  <c r="BG114" i="4"/>
  <c r="BG113" i="4"/>
  <c r="BG112" i="4"/>
  <c r="BD120" i="4"/>
  <c r="BD119" i="4"/>
  <c r="BD118" i="4"/>
  <c r="BD117" i="4"/>
  <c r="BD116" i="4"/>
  <c r="BD115" i="4"/>
  <c r="BD114" i="4"/>
  <c r="BD113" i="4"/>
  <c r="BD112" i="4"/>
  <c r="O23" i="27"/>
  <c r="O14" i="17" s="1"/>
  <c r="N23" i="27"/>
  <c r="N14" i="17" s="1"/>
  <c r="M23" i="27"/>
  <c r="M14" i="17" s="1"/>
  <c r="L23" i="27"/>
  <c r="L14" i="17" s="1"/>
  <c r="K23" i="27"/>
  <c r="K14" i="17" s="1"/>
  <c r="J23" i="27"/>
  <c r="J14" i="17" s="1"/>
  <c r="I23" i="27"/>
  <c r="I14" i="17" s="1"/>
  <c r="H23" i="27"/>
  <c r="H14" i="17" s="1"/>
  <c r="G23" i="27"/>
  <c r="G14" i="17" s="1"/>
  <c r="E23" i="27"/>
  <c r="E14" i="17" s="1"/>
  <c r="D23" i="27"/>
  <c r="D14" i="17" s="1"/>
  <c r="BD165" i="4"/>
  <c r="AZ173" i="4"/>
  <c r="AY173" i="4"/>
  <c r="AY51" i="27" s="1"/>
  <c r="AX173" i="4"/>
  <c r="AX51" i="27" s="1"/>
  <c r="AW173" i="4"/>
  <c r="AW51" i="27" s="1"/>
  <c r="AV173" i="4"/>
  <c r="AV51" i="27" s="1"/>
  <c r="AU173" i="4"/>
  <c r="AU51" i="27" s="1"/>
  <c r="AT173" i="4"/>
  <c r="AT51" i="27" s="1"/>
  <c r="AS173" i="4"/>
  <c r="AS51" i="27" s="1"/>
  <c r="AR173" i="4"/>
  <c r="AR51" i="27" s="1"/>
  <c r="AQ173" i="4"/>
  <c r="AQ51" i="27" s="1"/>
  <c r="AP173" i="4"/>
  <c r="AP51" i="27" s="1"/>
  <c r="AO173" i="4"/>
  <c r="AO51" i="27" s="1"/>
  <c r="AN173" i="4"/>
  <c r="AN51" i="27" s="1"/>
  <c r="AM173" i="4"/>
  <c r="AM51" i="27" s="1"/>
  <c r="AL173" i="4"/>
  <c r="AL51" i="27" s="1"/>
  <c r="AK173" i="4"/>
  <c r="AK51" i="27" s="1"/>
  <c r="AJ173" i="4"/>
  <c r="AJ51" i="27" s="1"/>
  <c r="AI173" i="4"/>
  <c r="AI51" i="27" s="1"/>
  <c r="AH173" i="4"/>
  <c r="AH51" i="27" s="1"/>
  <c r="AG173" i="4"/>
  <c r="AG51" i="27" s="1"/>
  <c r="AF173" i="4"/>
  <c r="AF51" i="27" s="1"/>
  <c r="AE173" i="4"/>
  <c r="AE51" i="27" s="1"/>
  <c r="AD173" i="4"/>
  <c r="AD51" i="27" s="1"/>
  <c r="AC173" i="4"/>
  <c r="AC51" i="27" s="1"/>
  <c r="AB173" i="4"/>
  <c r="AB51" i="27" s="1"/>
  <c r="AA173" i="4"/>
  <c r="AA51" i="27" s="1"/>
  <c r="Z173" i="4"/>
  <c r="Z51" i="27" s="1"/>
  <c r="Y173" i="4"/>
  <c r="Y51" i="27" s="1"/>
  <c r="X173" i="4"/>
  <c r="X51" i="27" s="1"/>
  <c r="W173" i="4"/>
  <c r="W51" i="27" s="1"/>
  <c r="V173" i="4"/>
  <c r="V51" i="27" s="1"/>
  <c r="U173" i="4"/>
  <c r="U51" i="27" s="1"/>
  <c r="T173" i="4"/>
  <c r="T51" i="27" s="1"/>
  <c r="S173" i="4"/>
  <c r="S51" i="27" s="1"/>
  <c r="R173" i="4"/>
  <c r="R51" i="27" s="1"/>
  <c r="Q173" i="4"/>
  <c r="Q51" i="27" s="1"/>
  <c r="AZ172" i="4"/>
  <c r="AY172" i="4"/>
  <c r="AX172" i="4"/>
  <c r="AW172" i="4"/>
  <c r="AV172" i="4"/>
  <c r="AU172" i="4"/>
  <c r="AT172" i="4"/>
  <c r="AS172" i="4"/>
  <c r="AR172" i="4"/>
  <c r="AQ172" i="4"/>
  <c r="AP172" i="4"/>
  <c r="AO172" i="4"/>
  <c r="AN172" i="4"/>
  <c r="AM172" i="4"/>
  <c r="AL172" i="4"/>
  <c r="AK172" i="4"/>
  <c r="AJ172" i="4"/>
  <c r="AI172" i="4"/>
  <c r="AH172" i="4"/>
  <c r="AG172" i="4"/>
  <c r="AF172" i="4"/>
  <c r="AE172" i="4"/>
  <c r="AD172" i="4"/>
  <c r="AC172" i="4"/>
  <c r="AB172" i="4"/>
  <c r="AA172" i="4"/>
  <c r="Z172" i="4"/>
  <c r="Y172" i="4"/>
  <c r="X172" i="4"/>
  <c r="W172" i="4"/>
  <c r="V172" i="4"/>
  <c r="U172" i="4"/>
  <c r="T172" i="4"/>
  <c r="S172" i="4"/>
  <c r="R172" i="4"/>
  <c r="Q172" i="4"/>
  <c r="AZ171" i="4"/>
  <c r="AY171" i="4"/>
  <c r="AX171" i="4"/>
  <c r="AW171" i="4"/>
  <c r="AV171" i="4"/>
  <c r="AU171" i="4"/>
  <c r="AT171" i="4"/>
  <c r="AS171" i="4"/>
  <c r="AR171" i="4"/>
  <c r="AQ171" i="4"/>
  <c r="AP171" i="4"/>
  <c r="AO171" i="4"/>
  <c r="AN171" i="4"/>
  <c r="AM171" i="4"/>
  <c r="AL171" i="4"/>
  <c r="AK171" i="4"/>
  <c r="AJ171" i="4"/>
  <c r="AI171" i="4"/>
  <c r="AH171" i="4"/>
  <c r="AG171" i="4"/>
  <c r="AF171" i="4"/>
  <c r="AE171" i="4"/>
  <c r="AD171" i="4"/>
  <c r="AC171" i="4"/>
  <c r="AB171" i="4"/>
  <c r="AA171" i="4"/>
  <c r="Z171" i="4"/>
  <c r="Y171" i="4"/>
  <c r="X171" i="4"/>
  <c r="W171" i="4"/>
  <c r="V171" i="4"/>
  <c r="U171" i="4"/>
  <c r="T171" i="4"/>
  <c r="S171" i="4"/>
  <c r="R171" i="4"/>
  <c r="Q171" i="4"/>
  <c r="AZ170" i="4"/>
  <c r="AY170" i="4"/>
  <c r="AX170" i="4"/>
  <c r="AW170" i="4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J170" i="4"/>
  <c r="AI170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AZ169" i="4"/>
  <c r="AY169" i="4"/>
  <c r="AX169" i="4"/>
  <c r="AW169" i="4"/>
  <c r="AV169" i="4"/>
  <c r="AU169" i="4"/>
  <c r="AT169" i="4"/>
  <c r="AS169" i="4"/>
  <c r="AR169" i="4"/>
  <c r="AQ169" i="4"/>
  <c r="AP169" i="4"/>
  <c r="AO169" i="4"/>
  <c r="AN169" i="4"/>
  <c r="AM169" i="4"/>
  <c r="AL169" i="4"/>
  <c r="AK169" i="4"/>
  <c r="AJ169" i="4"/>
  <c r="AI169" i="4"/>
  <c r="AH169" i="4"/>
  <c r="AG169" i="4"/>
  <c r="AF169" i="4"/>
  <c r="AE169" i="4"/>
  <c r="AD169" i="4"/>
  <c r="AC169" i="4"/>
  <c r="AB169" i="4"/>
  <c r="AA169" i="4"/>
  <c r="Z169" i="4"/>
  <c r="Y169" i="4"/>
  <c r="X169" i="4"/>
  <c r="W169" i="4"/>
  <c r="V169" i="4"/>
  <c r="U169" i="4"/>
  <c r="T169" i="4"/>
  <c r="S169" i="4"/>
  <c r="R169" i="4"/>
  <c r="Q169" i="4"/>
  <c r="AZ168" i="4"/>
  <c r="AY168" i="4"/>
  <c r="AX168" i="4"/>
  <c r="AW168" i="4"/>
  <c r="AV168" i="4"/>
  <c r="AU168" i="4"/>
  <c r="AT168" i="4"/>
  <c r="AS168" i="4"/>
  <c r="AR168" i="4"/>
  <c r="AQ168" i="4"/>
  <c r="AP168" i="4"/>
  <c r="AO168" i="4"/>
  <c r="AN168" i="4"/>
  <c r="AM168" i="4"/>
  <c r="AL168" i="4"/>
  <c r="AK168" i="4"/>
  <c r="AJ168" i="4"/>
  <c r="AI168" i="4"/>
  <c r="AH168" i="4"/>
  <c r="AG168" i="4"/>
  <c r="AF168" i="4"/>
  <c r="AE168" i="4"/>
  <c r="AD168" i="4"/>
  <c r="AC168" i="4"/>
  <c r="AB168" i="4"/>
  <c r="AA168" i="4"/>
  <c r="Z168" i="4"/>
  <c r="Y168" i="4"/>
  <c r="X168" i="4"/>
  <c r="W168" i="4"/>
  <c r="V168" i="4"/>
  <c r="U168" i="4"/>
  <c r="T168" i="4"/>
  <c r="S168" i="4"/>
  <c r="R168" i="4"/>
  <c r="Q168" i="4"/>
  <c r="AZ167" i="4"/>
  <c r="AY167" i="4"/>
  <c r="AX167" i="4"/>
  <c r="AW167" i="4"/>
  <c r="AV167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H167" i="4"/>
  <c r="AG167" i="4"/>
  <c r="AF167" i="4"/>
  <c r="AE167" i="4"/>
  <c r="AD167" i="4"/>
  <c r="AC167" i="4"/>
  <c r="AB167" i="4"/>
  <c r="AA167" i="4"/>
  <c r="Z167" i="4"/>
  <c r="Y167" i="4"/>
  <c r="X167" i="4"/>
  <c r="W167" i="4"/>
  <c r="V167" i="4"/>
  <c r="U167" i="4"/>
  <c r="T167" i="4"/>
  <c r="S167" i="4"/>
  <c r="R167" i="4"/>
  <c r="Q167" i="4"/>
  <c r="BA162" i="4"/>
  <c r="AZ166" i="4"/>
  <c r="AY166" i="4"/>
  <c r="AX166" i="4"/>
  <c r="AW166" i="4"/>
  <c r="AV166" i="4"/>
  <c r="AU166" i="4"/>
  <c r="AT166" i="4"/>
  <c r="AS166" i="4"/>
  <c r="AR166" i="4"/>
  <c r="AQ166" i="4"/>
  <c r="AP166" i="4"/>
  <c r="AO166" i="4"/>
  <c r="AN166" i="4"/>
  <c r="AM166" i="4"/>
  <c r="AL166" i="4"/>
  <c r="AK166" i="4"/>
  <c r="AJ166" i="4"/>
  <c r="AI166" i="4"/>
  <c r="AH166" i="4"/>
  <c r="AG166" i="4"/>
  <c r="AF166" i="4"/>
  <c r="AE166" i="4"/>
  <c r="AD166" i="4"/>
  <c r="AC166" i="4"/>
  <c r="AB166" i="4"/>
  <c r="AA166" i="4"/>
  <c r="Z166" i="4"/>
  <c r="Y166" i="4"/>
  <c r="X166" i="4"/>
  <c r="W166" i="4"/>
  <c r="V166" i="4"/>
  <c r="U166" i="4"/>
  <c r="T166" i="4"/>
  <c r="S166" i="4"/>
  <c r="R166" i="4"/>
  <c r="Q166" i="4"/>
  <c r="AZ165" i="4"/>
  <c r="AY165" i="4"/>
  <c r="AX165" i="4"/>
  <c r="AW165" i="4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AZ164" i="4"/>
  <c r="AY164" i="4"/>
  <c r="AX164" i="4"/>
  <c r="AW164" i="4"/>
  <c r="AV164" i="4"/>
  <c r="AU164" i="4"/>
  <c r="AT164" i="4"/>
  <c r="AS164" i="4"/>
  <c r="AR164" i="4"/>
  <c r="AQ164" i="4"/>
  <c r="AP164" i="4"/>
  <c r="AO164" i="4"/>
  <c r="AN164" i="4"/>
  <c r="AM164" i="4"/>
  <c r="AL164" i="4"/>
  <c r="AK164" i="4"/>
  <c r="AJ164" i="4"/>
  <c r="AI164" i="4"/>
  <c r="AH164" i="4"/>
  <c r="AG164" i="4"/>
  <c r="AF164" i="4"/>
  <c r="AE164" i="4"/>
  <c r="AD164" i="4"/>
  <c r="AC164" i="4"/>
  <c r="AB164" i="4"/>
  <c r="AA164" i="4"/>
  <c r="Z164" i="4"/>
  <c r="Y164" i="4"/>
  <c r="X164" i="4"/>
  <c r="W164" i="4"/>
  <c r="V164" i="4"/>
  <c r="U164" i="4"/>
  <c r="T164" i="4"/>
  <c r="S164" i="4"/>
  <c r="R164" i="4"/>
  <c r="Q164" i="4"/>
  <c r="AZ163" i="4"/>
  <c r="AY163" i="4"/>
  <c r="AX163" i="4"/>
  <c r="AW163" i="4"/>
  <c r="AV163" i="4"/>
  <c r="AU163" i="4"/>
  <c r="AT163" i="4"/>
  <c r="AS163" i="4"/>
  <c r="AR163" i="4"/>
  <c r="AQ163" i="4"/>
  <c r="AP163" i="4"/>
  <c r="AO163" i="4"/>
  <c r="AN163" i="4"/>
  <c r="AM163" i="4"/>
  <c r="AL163" i="4"/>
  <c r="AK163" i="4"/>
  <c r="AJ163" i="4"/>
  <c r="AI163" i="4"/>
  <c r="AH163" i="4"/>
  <c r="AG163" i="4"/>
  <c r="AF163" i="4"/>
  <c r="AE163" i="4"/>
  <c r="AD163" i="4"/>
  <c r="AC163" i="4"/>
  <c r="AB163" i="4"/>
  <c r="AA163" i="4"/>
  <c r="Z163" i="4"/>
  <c r="Y163" i="4"/>
  <c r="X163" i="4"/>
  <c r="W163" i="4"/>
  <c r="V163" i="4"/>
  <c r="U163" i="4"/>
  <c r="T163" i="4"/>
  <c r="S163" i="4"/>
  <c r="R163" i="4"/>
  <c r="Q163" i="4"/>
  <c r="P173" i="4"/>
  <c r="P51" i="27" s="1"/>
  <c r="P172" i="4"/>
  <c r="P171" i="4"/>
  <c r="P170" i="4"/>
  <c r="P169" i="4"/>
  <c r="P168" i="4"/>
  <c r="P167" i="4"/>
  <c r="P166" i="4"/>
  <c r="P165" i="4"/>
  <c r="P164" i="4"/>
  <c r="P163" i="4"/>
  <c r="AS51" i="7"/>
  <c r="AS50" i="7"/>
  <c r="AS49" i="7"/>
  <c r="AS48" i="7"/>
  <c r="AS47" i="7"/>
  <c r="AS46" i="7"/>
  <c r="AS45" i="7"/>
  <c r="AS43" i="7"/>
  <c r="AS42" i="7"/>
  <c r="X54" i="7"/>
  <c r="X41" i="7"/>
  <c r="AM54" i="7"/>
  <c r="AL54" i="7"/>
  <c r="AK54" i="7"/>
  <c r="AJ54" i="7"/>
  <c r="AI54" i="7"/>
  <c r="AH54" i="7"/>
  <c r="AG54" i="7"/>
  <c r="AF54" i="7"/>
  <c r="AE54" i="7"/>
  <c r="AD54" i="7"/>
  <c r="AC54" i="7"/>
  <c r="AB54" i="7"/>
  <c r="AM41" i="7"/>
  <c r="AL41" i="7"/>
  <c r="AK41" i="7"/>
  <c r="AJ41" i="7"/>
  <c r="AI41" i="7"/>
  <c r="AH41" i="7"/>
  <c r="AG41" i="7"/>
  <c r="AF41" i="7"/>
  <c r="AE41" i="7"/>
  <c r="AD41" i="7"/>
  <c r="AC41" i="7"/>
  <c r="AB41" i="7"/>
  <c r="AA54" i="7"/>
  <c r="Z54" i="7"/>
  <c r="Y54" i="7"/>
  <c r="W54" i="7"/>
  <c r="V54" i="7"/>
  <c r="R54" i="7"/>
  <c r="Q54" i="7"/>
  <c r="P54" i="7"/>
  <c r="O54" i="7"/>
  <c r="N54" i="7"/>
  <c r="M54" i="7"/>
  <c r="L54" i="7"/>
  <c r="K54" i="7"/>
  <c r="J54" i="7"/>
  <c r="I54" i="7"/>
  <c r="AA41" i="7"/>
  <c r="Z41" i="7"/>
  <c r="Y41" i="7"/>
  <c r="W41" i="7"/>
  <c r="V41" i="7"/>
  <c r="U41" i="7"/>
  <c r="R41" i="7"/>
  <c r="Q41" i="7"/>
  <c r="P41" i="7"/>
  <c r="O41" i="7"/>
  <c r="N41" i="7"/>
  <c r="M41" i="7"/>
  <c r="L41" i="7"/>
  <c r="K41" i="7"/>
  <c r="I41" i="7"/>
  <c r="H41" i="7"/>
  <c r="H54" i="7"/>
  <c r="M205" i="18"/>
  <c r="M80" i="18"/>
  <c r="BA58" i="18"/>
  <c r="AG58" i="18"/>
  <c r="BA65" i="18"/>
  <c r="BB64" i="18"/>
  <c r="BA64" i="18"/>
  <c r="BA62" i="18"/>
  <c r="BB61" i="18"/>
  <c r="BA61" i="18"/>
  <c r="BA60" i="18"/>
  <c r="BB59" i="18"/>
  <c r="BA59" i="18"/>
  <c r="BB58" i="18"/>
  <c r="BB57" i="18"/>
  <c r="BA57" i="18"/>
  <c r="BB56" i="18"/>
  <c r="AG65" i="18"/>
  <c r="AH64" i="18"/>
  <c r="AG64" i="18"/>
  <c r="AG62" i="18"/>
  <c r="AH61" i="18"/>
  <c r="AG61" i="18"/>
  <c r="AG60" i="18"/>
  <c r="AH59" i="18"/>
  <c r="AG59" i="18"/>
  <c r="AH58" i="18"/>
  <c r="AH57" i="18"/>
  <c r="AG57" i="18"/>
  <c r="AH56" i="18"/>
  <c r="M65" i="18"/>
  <c r="BB65" i="18" s="1"/>
  <c r="M62" i="18"/>
  <c r="N61" i="18"/>
  <c r="M61" i="18"/>
  <c r="M60" i="18"/>
  <c r="N59" i="18"/>
  <c r="M59" i="18"/>
  <c r="N58" i="18"/>
  <c r="N57" i="18"/>
  <c r="M57" i="18"/>
  <c r="N56" i="18"/>
  <c r="O206" i="18"/>
  <c r="M206" i="18"/>
  <c r="M210" i="18"/>
  <c r="I190" i="18"/>
  <c r="AG56" i="18" s="1"/>
  <c r="AC104" i="11"/>
  <c r="G33" i="21"/>
  <c r="G21" i="21"/>
  <c r="F164" i="21"/>
  <c r="F162" i="21"/>
  <c r="F160" i="21"/>
  <c r="F158" i="21"/>
  <c r="F157" i="21"/>
  <c r="F156" i="21"/>
  <c r="F155" i="21"/>
  <c r="F154" i="21"/>
  <c r="F152" i="21"/>
  <c r="F150" i="21"/>
  <c r="F148" i="21"/>
  <c r="F147" i="21"/>
  <c r="F146" i="21"/>
  <c r="F145" i="21"/>
  <c r="F144" i="21"/>
  <c r="F142" i="21"/>
  <c r="F140" i="21"/>
  <c r="F139" i="21"/>
  <c r="F138" i="21"/>
  <c r="F137" i="21"/>
  <c r="F135" i="21"/>
  <c r="F132" i="21"/>
  <c r="F128" i="21"/>
  <c r="F126" i="21"/>
  <c r="F125" i="21"/>
  <c r="F124" i="21"/>
  <c r="F123" i="21"/>
  <c r="F122" i="21"/>
  <c r="F120" i="21"/>
  <c r="F119" i="21"/>
  <c r="F118" i="21"/>
  <c r="F117" i="21"/>
  <c r="F116" i="21"/>
  <c r="F115" i="21"/>
  <c r="F114" i="21"/>
  <c r="F113" i="21"/>
  <c r="F112" i="21"/>
  <c r="F111" i="21"/>
  <c r="F110" i="21"/>
  <c r="F109" i="21"/>
  <c r="F108" i="21"/>
  <c r="F105" i="21"/>
  <c r="F102" i="21"/>
  <c r="F92" i="21"/>
  <c r="F90" i="21"/>
  <c r="F89" i="21"/>
  <c r="F88" i="21"/>
  <c r="F86" i="21"/>
  <c r="F84" i="21"/>
  <c r="AY101" i="11"/>
  <c r="AX101" i="11"/>
  <c r="AW101" i="11"/>
  <c r="AV101" i="11"/>
  <c r="AU101" i="11"/>
  <c r="AT101" i="11"/>
  <c r="AS101" i="11"/>
  <c r="AR101" i="11"/>
  <c r="AQ101" i="11"/>
  <c r="AP101" i="11"/>
  <c r="AO101" i="11"/>
  <c r="AN101" i="11"/>
  <c r="AM101" i="11"/>
  <c r="AL101" i="11"/>
  <c r="AK101" i="11"/>
  <c r="AJ101" i="11"/>
  <c r="AI101" i="11"/>
  <c r="AH101" i="11"/>
  <c r="AG101" i="11"/>
  <c r="AF101" i="11"/>
  <c r="AE101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H80" i="12"/>
  <c r="H75" i="12"/>
  <c r="AY107" i="11"/>
  <c r="AX107" i="11"/>
  <c r="AW107" i="11"/>
  <c r="AV107" i="11"/>
  <c r="AU107" i="11"/>
  <c r="AT107" i="11"/>
  <c r="AS107" i="11"/>
  <c r="AR107" i="11"/>
  <c r="AQ107" i="11"/>
  <c r="AP107" i="11"/>
  <c r="AO107" i="11"/>
  <c r="AN107" i="11"/>
  <c r="AM107" i="11"/>
  <c r="AL107" i="11"/>
  <c r="AK107" i="11"/>
  <c r="AJ107" i="11"/>
  <c r="AI107" i="11"/>
  <c r="AH107" i="11"/>
  <c r="AG107" i="11"/>
  <c r="AF107" i="11"/>
  <c r="AE107" i="11"/>
  <c r="AD107" i="11"/>
  <c r="AC107" i="11"/>
  <c r="AB107" i="11"/>
  <c r="AA107" i="11"/>
  <c r="Z107" i="11"/>
  <c r="Y107" i="11"/>
  <c r="X107" i="11"/>
  <c r="W107" i="11"/>
  <c r="V107" i="11"/>
  <c r="U107" i="11"/>
  <c r="T107" i="11"/>
  <c r="S107" i="11"/>
  <c r="R107" i="11"/>
  <c r="Q107" i="11"/>
  <c r="P107" i="11"/>
  <c r="BI179" i="4"/>
  <c r="BG179" i="4"/>
  <c r="BD179" i="4"/>
  <c r="AY78" i="11"/>
  <c r="AX78" i="11"/>
  <c r="AW78" i="11"/>
  <c r="AV78" i="11"/>
  <c r="AU78" i="11"/>
  <c r="AT78" i="11"/>
  <c r="AS78" i="11"/>
  <c r="AR78" i="11"/>
  <c r="AO78" i="11"/>
  <c r="AN78" i="11"/>
  <c r="AM78" i="11"/>
  <c r="AL78" i="11"/>
  <c r="AK78" i="11"/>
  <c r="AJ78" i="11"/>
  <c r="AI78" i="11"/>
  <c r="AH78" i="11"/>
  <c r="AG78" i="11"/>
  <c r="AF78" i="11"/>
  <c r="AE78" i="11"/>
  <c r="AB78" i="11"/>
  <c r="AY34" i="11"/>
  <c r="AX34" i="11"/>
  <c r="AW34" i="11"/>
  <c r="AV34" i="11"/>
  <c r="AU34" i="11"/>
  <c r="AT34" i="11"/>
  <c r="AS34" i="11"/>
  <c r="AR34" i="11"/>
  <c r="AQ34" i="11"/>
  <c r="AP34" i="11"/>
  <c r="AO34" i="11"/>
  <c r="AN34" i="11"/>
  <c r="AM34" i="11"/>
  <c r="AL34" i="11"/>
  <c r="AK34" i="11"/>
  <c r="AJ34" i="11"/>
  <c r="AI34" i="11"/>
  <c r="AH34" i="11"/>
  <c r="AG34" i="11"/>
  <c r="AF34" i="11"/>
  <c r="AE34" i="11"/>
  <c r="AD34" i="11"/>
  <c r="AC34" i="11"/>
  <c r="AY33" i="11"/>
  <c r="AX33" i="11"/>
  <c r="AW33" i="11"/>
  <c r="AV33" i="11"/>
  <c r="AU33" i="11"/>
  <c r="AT33" i="11"/>
  <c r="AS33" i="11"/>
  <c r="AR33" i="11"/>
  <c r="AQ33" i="11"/>
  <c r="AP33" i="11"/>
  <c r="AO33" i="11"/>
  <c r="AN33" i="11"/>
  <c r="AM33" i="11"/>
  <c r="AL33" i="11"/>
  <c r="AK33" i="11"/>
  <c r="AJ33" i="11"/>
  <c r="AI33" i="11"/>
  <c r="AH33" i="11"/>
  <c r="AG33" i="11"/>
  <c r="AF33" i="11"/>
  <c r="AE33" i="11"/>
  <c r="AD33" i="11"/>
  <c r="AC33" i="11"/>
  <c r="AY32" i="11"/>
  <c r="AX32" i="11"/>
  <c r="AW32" i="11"/>
  <c r="AV32" i="11"/>
  <c r="AU32" i="11"/>
  <c r="AT32" i="11"/>
  <c r="AS32" i="11"/>
  <c r="AR32" i="11"/>
  <c r="AQ32" i="11"/>
  <c r="AP32" i="11"/>
  <c r="AO32" i="11"/>
  <c r="AN32" i="11"/>
  <c r="AM32" i="11"/>
  <c r="AL32" i="11"/>
  <c r="AK32" i="11"/>
  <c r="AJ32" i="11"/>
  <c r="AI32" i="11"/>
  <c r="AH32" i="11"/>
  <c r="AG32" i="11"/>
  <c r="AF32" i="11"/>
  <c r="AE32" i="11"/>
  <c r="AD32" i="11"/>
  <c r="AC32" i="11"/>
  <c r="AR80" i="11"/>
  <c r="AS80" i="11"/>
  <c r="AS77" i="11" s="1"/>
  <c r="AT80" i="11"/>
  <c r="AU80" i="11"/>
  <c r="AU77" i="11" s="1"/>
  <c r="AV80" i="11"/>
  <c r="AW80" i="11"/>
  <c r="AW77" i="11" s="1"/>
  <c r="AX80" i="11"/>
  <c r="AY80" i="11"/>
  <c r="AY77" i="11" s="1"/>
  <c r="AR104" i="11"/>
  <c r="AS104" i="11"/>
  <c r="AT104" i="11"/>
  <c r="AU104" i="11"/>
  <c r="AV104" i="11"/>
  <c r="AW104" i="11"/>
  <c r="AX104" i="11"/>
  <c r="AY104" i="11"/>
  <c r="AR106" i="11"/>
  <c r="AS106" i="11"/>
  <c r="AT106" i="11"/>
  <c r="AU106" i="11"/>
  <c r="AV106" i="11"/>
  <c r="AW106" i="11"/>
  <c r="AX106" i="11"/>
  <c r="AY106" i="11"/>
  <c r="AR108" i="11"/>
  <c r="AS108" i="11"/>
  <c r="AT108" i="11"/>
  <c r="AU108" i="11"/>
  <c r="AV108" i="11"/>
  <c r="AW108" i="11"/>
  <c r="AX108" i="11"/>
  <c r="AY108" i="11"/>
  <c r="O44" i="22"/>
  <c r="N44" i="22"/>
  <c r="M44" i="22"/>
  <c r="AZ194" i="4"/>
  <c r="BK203" i="4"/>
  <c r="BK202" i="4"/>
  <c r="BK201" i="4"/>
  <c r="BK200" i="4"/>
  <c r="BK198" i="4"/>
  <c r="BK197" i="4"/>
  <c r="BK196" i="4"/>
  <c r="BK195" i="4"/>
  <c r="BK191" i="4"/>
  <c r="BK190" i="4"/>
  <c r="BK189" i="4"/>
  <c r="BK188" i="4"/>
  <c r="BK187" i="4"/>
  <c r="BK186" i="4"/>
  <c r="BK185" i="4"/>
  <c r="BK184" i="4"/>
  <c r="BK183" i="4"/>
  <c r="BK177" i="4"/>
  <c r="BK176" i="4"/>
  <c r="BK182" i="4"/>
  <c r="BK131" i="4"/>
  <c r="BK123" i="4"/>
  <c r="BK72" i="4"/>
  <c r="BK70" i="4"/>
  <c r="BD65" i="18"/>
  <c r="BD64" i="18"/>
  <c r="BD63" i="18"/>
  <c r="BD62" i="18"/>
  <c r="BD61" i="18"/>
  <c r="BD60" i="18"/>
  <c r="BD59" i="18"/>
  <c r="BD58" i="18"/>
  <c r="BD57" i="18"/>
  <c r="BD56" i="18"/>
  <c r="AX65" i="18"/>
  <c r="AP65" i="18"/>
  <c r="AO65" i="18"/>
  <c r="AJ65" i="18"/>
  <c r="AD65" i="18"/>
  <c r="W65" i="18"/>
  <c r="AQ65" i="18" s="1"/>
  <c r="V65" i="18"/>
  <c r="U65" i="18"/>
  <c r="AY64" i="18"/>
  <c r="AX64" i="18"/>
  <c r="AO64" i="18"/>
  <c r="AE64" i="18"/>
  <c r="AF34" i="18" s="1"/>
  <c r="AD64" i="18"/>
  <c r="AC34" i="18" s="1"/>
  <c r="W64" i="18"/>
  <c r="U64" i="18"/>
  <c r="BE34" i="18" s="1"/>
  <c r="BG34" i="18" s="1"/>
  <c r="AY59" i="18"/>
  <c r="AY61" i="18"/>
  <c r="BC34" i="18"/>
  <c r="P65" i="18"/>
  <c r="J65" i="18"/>
  <c r="AY65" i="18" s="1"/>
  <c r="F65" i="18"/>
  <c r="E65" i="18"/>
  <c r="D65" i="18"/>
  <c r="C65" i="18"/>
  <c r="K64" i="18"/>
  <c r="H64" i="18"/>
  <c r="BB194" i="4"/>
  <c r="BA194" i="4"/>
  <c r="AY194" i="4"/>
  <c r="AY103" i="11" s="1"/>
  <c r="AX194" i="4"/>
  <c r="AX103" i="11" s="1"/>
  <c r="AW194" i="4"/>
  <c r="AW103" i="11" s="1"/>
  <c r="AV194" i="4"/>
  <c r="AV103" i="11" s="1"/>
  <c r="AU194" i="4"/>
  <c r="AU103" i="11" s="1"/>
  <c r="AT194" i="4"/>
  <c r="AT103" i="11" s="1"/>
  <c r="AS194" i="4"/>
  <c r="AS103" i="11" s="1"/>
  <c r="AR194" i="4"/>
  <c r="AR103" i="11" s="1"/>
  <c r="AW94" i="11"/>
  <c r="AS94" i="11"/>
  <c r="BB133" i="4"/>
  <c r="BA133" i="4"/>
  <c r="AZ133" i="4"/>
  <c r="AY133" i="4"/>
  <c r="AX133" i="4"/>
  <c r="AW133" i="4"/>
  <c r="AV133" i="4"/>
  <c r="AU133" i="4"/>
  <c r="AT133" i="4"/>
  <c r="AS133" i="4"/>
  <c r="AR133" i="4"/>
  <c r="BB126" i="4"/>
  <c r="BA126" i="4"/>
  <c r="AZ126" i="4"/>
  <c r="AY126" i="4"/>
  <c r="AY56" i="27" s="1"/>
  <c r="AX126" i="4"/>
  <c r="AX56" i="27" s="1"/>
  <c r="AW126" i="4"/>
  <c r="AW56" i="27" s="1"/>
  <c r="AV126" i="4"/>
  <c r="AV56" i="27" s="1"/>
  <c r="AU126" i="4"/>
  <c r="AU56" i="27" s="1"/>
  <c r="AT126" i="4"/>
  <c r="AT56" i="27" s="1"/>
  <c r="AS126" i="4"/>
  <c r="AS56" i="27" s="1"/>
  <c r="AR126" i="4"/>
  <c r="BB122" i="4"/>
  <c r="BA122" i="4"/>
  <c r="AZ122" i="4"/>
  <c r="AY122" i="4"/>
  <c r="AX122" i="4"/>
  <c r="AW122" i="4"/>
  <c r="AV122" i="4"/>
  <c r="AU122" i="4"/>
  <c r="AT122" i="4"/>
  <c r="AS122" i="4"/>
  <c r="AR122" i="4"/>
  <c r="AR51" i="11"/>
  <c r="AU103" i="4"/>
  <c r="AT103" i="4"/>
  <c r="AS103" i="4"/>
  <c r="AR103" i="4"/>
  <c r="AU63" i="4"/>
  <c r="AT63" i="4"/>
  <c r="AS63" i="4"/>
  <c r="AR63" i="4"/>
  <c r="AU33" i="4"/>
  <c r="AI33" i="7" s="1"/>
  <c r="AT33" i="4"/>
  <c r="AH33" i="7" s="1"/>
  <c r="AS33" i="4"/>
  <c r="AG33" i="7" s="1"/>
  <c r="AR33" i="4"/>
  <c r="AF33" i="7" s="1"/>
  <c r="AF18" i="18"/>
  <c r="AO66" i="18"/>
  <c r="AY63" i="18"/>
  <c r="AX62" i="18"/>
  <c r="AO62" i="18"/>
  <c r="AX61" i="18"/>
  <c r="AO61" i="18"/>
  <c r="AX60" i="18"/>
  <c r="AO60" i="18"/>
  <c r="AX59" i="18"/>
  <c r="AO59" i="18"/>
  <c r="AY58" i="18"/>
  <c r="AX58" i="18"/>
  <c r="AO58" i="18"/>
  <c r="AY57" i="18"/>
  <c r="AX57" i="18"/>
  <c r="AO57" i="18"/>
  <c r="AY56" i="18"/>
  <c r="AX56" i="18"/>
  <c r="AP56" i="18"/>
  <c r="AO56" i="18"/>
  <c r="U66" i="18"/>
  <c r="AJ63" i="18"/>
  <c r="AE63" i="18"/>
  <c r="AJ62" i="18"/>
  <c r="AD62" i="18"/>
  <c r="AE62" i="18" s="1"/>
  <c r="W62" i="18"/>
  <c r="U62" i="18"/>
  <c r="AJ61" i="18"/>
  <c r="AD61" i="18"/>
  <c r="AO25" i="18" s="1"/>
  <c r="W61" i="18"/>
  <c r="U61" i="18"/>
  <c r="AJ60" i="18"/>
  <c r="AD60" i="18"/>
  <c r="AE60" i="18" s="1"/>
  <c r="W60" i="18"/>
  <c r="U60" i="18"/>
  <c r="AJ59" i="18"/>
  <c r="AE59" i="18"/>
  <c r="AD59" i="18"/>
  <c r="AO19" i="18" s="1"/>
  <c r="W59" i="18"/>
  <c r="U59" i="18"/>
  <c r="AJ58" i="18"/>
  <c r="AE58" i="18"/>
  <c r="AR16" i="18" s="1"/>
  <c r="AD58" i="18"/>
  <c r="AU88" i="4" s="1"/>
  <c r="U58" i="18"/>
  <c r="AJ57" i="18"/>
  <c r="AE57" i="18"/>
  <c r="AR13" i="18" s="1"/>
  <c r="AD57" i="18"/>
  <c r="AO13" i="18" s="1"/>
  <c r="W57" i="18"/>
  <c r="AQ57" i="18" s="1"/>
  <c r="U57" i="18"/>
  <c r="AJ56" i="18"/>
  <c r="AE56" i="18"/>
  <c r="AR10" i="18" s="1"/>
  <c r="AD56" i="18"/>
  <c r="V56" i="18"/>
  <c r="U56" i="18"/>
  <c r="BC10" i="18" s="1"/>
  <c r="BE10" i="18" s="1"/>
  <c r="BG10" i="18" s="1"/>
  <c r="AY32" i="18"/>
  <c r="AX32" i="18"/>
  <c r="AW32" i="18"/>
  <c r="AV32" i="18"/>
  <c r="AU32" i="18"/>
  <c r="AT32" i="18"/>
  <c r="AS32" i="18"/>
  <c r="AQ32" i="18"/>
  <c r="AP32" i="18"/>
  <c r="AN32" i="18"/>
  <c r="AO31" i="18"/>
  <c r="AY29" i="18"/>
  <c r="AX29" i="18"/>
  <c r="AW29" i="18"/>
  <c r="AV29" i="18"/>
  <c r="AU29" i="18"/>
  <c r="AT29" i="18"/>
  <c r="AS29" i="18"/>
  <c r="AQ29" i="18"/>
  <c r="AP29" i="18"/>
  <c r="AN29" i="18"/>
  <c r="AY26" i="18"/>
  <c r="AX26" i="18"/>
  <c r="AW26" i="18"/>
  <c r="AV26" i="18"/>
  <c r="AU26" i="18"/>
  <c r="AT26" i="18"/>
  <c r="AS26" i="18"/>
  <c r="AQ26" i="18"/>
  <c r="AP26" i="18"/>
  <c r="AN26" i="18"/>
  <c r="AY23" i="18"/>
  <c r="AX23" i="18"/>
  <c r="AW23" i="18"/>
  <c r="AV23" i="18"/>
  <c r="AU23" i="18"/>
  <c r="AT23" i="18"/>
  <c r="AS23" i="18"/>
  <c r="AQ23" i="18"/>
  <c r="AP23" i="18"/>
  <c r="AN23" i="18"/>
  <c r="AY20" i="18"/>
  <c r="AX20" i="18"/>
  <c r="AW20" i="18"/>
  <c r="AV20" i="18"/>
  <c r="AU20" i="18"/>
  <c r="AT20" i="18"/>
  <c r="AS20" i="18"/>
  <c r="AQ20" i="18"/>
  <c r="AP20" i="18"/>
  <c r="AN20" i="18"/>
  <c r="AY17" i="18"/>
  <c r="AX17" i="18"/>
  <c r="AW17" i="18"/>
  <c r="AV17" i="18"/>
  <c r="AU17" i="18"/>
  <c r="AT17" i="18"/>
  <c r="AS17" i="18"/>
  <c r="AQ17" i="18"/>
  <c r="AP17" i="18"/>
  <c r="AN17" i="18"/>
  <c r="AY14" i="18"/>
  <c r="AX14" i="18"/>
  <c r="AW14" i="18"/>
  <c r="AV14" i="18"/>
  <c r="AU14" i="18"/>
  <c r="AT14" i="18"/>
  <c r="AS14" i="18"/>
  <c r="AQ14" i="18"/>
  <c r="AP14" i="18"/>
  <c r="AN14" i="18"/>
  <c r="AY11" i="18"/>
  <c r="AX11" i="18"/>
  <c r="AW11" i="18"/>
  <c r="AV11" i="18"/>
  <c r="AU11" i="18"/>
  <c r="AT11" i="18"/>
  <c r="AS11" i="18"/>
  <c r="AQ11" i="18"/>
  <c r="AP11" i="18"/>
  <c r="AN11" i="18"/>
  <c r="AY8" i="18"/>
  <c r="AX8" i="18"/>
  <c r="AW8" i="18"/>
  <c r="AV8" i="18"/>
  <c r="AU8" i="18"/>
  <c r="AT8" i="18"/>
  <c r="AS8" i="18"/>
  <c r="AQ8" i="18"/>
  <c r="AP8" i="18"/>
  <c r="AN8" i="18"/>
  <c r="AM27" i="22"/>
  <c r="AM28" i="22" s="1"/>
  <c r="AL27" i="22"/>
  <c r="AL28" i="22" s="1"/>
  <c r="AK27" i="22"/>
  <c r="AK28" i="22" s="1"/>
  <c r="AJ27" i="22"/>
  <c r="AJ28" i="22" s="1"/>
  <c r="AI27" i="22"/>
  <c r="AI28" i="22" s="1"/>
  <c r="AH27" i="22"/>
  <c r="AH28" i="22" s="1"/>
  <c r="AG27" i="22"/>
  <c r="AG28" i="22" s="1"/>
  <c r="AF27" i="22"/>
  <c r="AF28" i="22" s="1"/>
  <c r="AE27" i="22"/>
  <c r="AE28" i="22" s="1"/>
  <c r="AD27" i="22"/>
  <c r="AD28" i="22" s="1"/>
  <c r="AC27" i="22"/>
  <c r="AC28" i="22" s="1"/>
  <c r="AB27" i="22"/>
  <c r="AB28" i="22" s="1"/>
  <c r="AA27" i="22"/>
  <c r="AA28" i="22" s="1"/>
  <c r="Z27" i="22"/>
  <c r="Z28" i="22" s="1"/>
  <c r="Y27" i="22"/>
  <c r="Y28" i="22" s="1"/>
  <c r="X27" i="22"/>
  <c r="X28" i="22" s="1"/>
  <c r="W27" i="22"/>
  <c r="W28" i="22" s="1"/>
  <c r="V27" i="22"/>
  <c r="V28" i="22" s="1"/>
  <c r="U27" i="22"/>
  <c r="U28" i="22" s="1"/>
  <c r="T27" i="22"/>
  <c r="T28" i="22" s="1"/>
  <c r="S27" i="22"/>
  <c r="S28" i="22" s="1"/>
  <c r="R27" i="22"/>
  <c r="R28" i="22" s="1"/>
  <c r="Q27" i="22"/>
  <c r="Q28" i="22" s="1"/>
  <c r="P27" i="22"/>
  <c r="P28" i="22" s="1"/>
  <c r="AZ26" i="22"/>
  <c r="AW26" i="22"/>
  <c r="AZ25" i="22"/>
  <c r="AW25" i="22"/>
  <c r="AQ15" i="22"/>
  <c r="AP15" i="22"/>
  <c r="AO15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AO12" i="22"/>
  <c r="AN12" i="22"/>
  <c r="AM12" i="22"/>
  <c r="AL12" i="22"/>
  <c r="AK12" i="22"/>
  <c r="AJ12" i="22"/>
  <c r="AI12" i="22"/>
  <c r="AH12" i="22"/>
  <c r="AG12" i="22"/>
  <c r="AF12" i="22"/>
  <c r="AE12" i="22"/>
  <c r="AB12" i="22"/>
  <c r="AQ11" i="22"/>
  <c r="AO11" i="22"/>
  <c r="F23" i="21"/>
  <c r="E23" i="21"/>
  <c r="D23" i="21"/>
  <c r="D12" i="21"/>
  <c r="E11" i="21"/>
  <c r="D11" i="21"/>
  <c r="E10" i="21"/>
  <c r="E9" i="21"/>
  <c r="D9" i="21"/>
  <c r="D7" i="21"/>
  <c r="AC31" i="18"/>
  <c r="W30" i="18"/>
  <c r="W27" i="18"/>
  <c r="W21" i="18"/>
  <c r="G80" i="12"/>
  <c r="F80" i="12"/>
  <c r="G75" i="12"/>
  <c r="F75" i="12"/>
  <c r="F33" i="12"/>
  <c r="F32" i="12"/>
  <c r="F31" i="12"/>
  <c r="AQ106" i="11"/>
  <c r="AP106" i="11"/>
  <c r="AO106" i="11"/>
  <c r="AN106" i="11"/>
  <c r="AM106" i="11"/>
  <c r="AL106" i="11"/>
  <c r="AK106" i="11"/>
  <c r="AJ106" i="11"/>
  <c r="AI106" i="11"/>
  <c r="AH106" i="11"/>
  <c r="AG106" i="11"/>
  <c r="AF106" i="11"/>
  <c r="AE106" i="11"/>
  <c r="AD106" i="11"/>
  <c r="AC106" i="11"/>
  <c r="AB106" i="11"/>
  <c r="AA106" i="11"/>
  <c r="Z106" i="11"/>
  <c r="Y106" i="11"/>
  <c r="X106" i="11"/>
  <c r="W106" i="11"/>
  <c r="V106" i="11"/>
  <c r="U106" i="11"/>
  <c r="T106" i="11"/>
  <c r="S106" i="11"/>
  <c r="R106" i="11"/>
  <c r="Q106" i="11"/>
  <c r="P106" i="11"/>
  <c r="H44" i="22"/>
  <c r="J44" i="22"/>
  <c r="I44" i="22"/>
  <c r="G44" i="22"/>
  <c r="F44" i="22"/>
  <c r="E44" i="22"/>
  <c r="D44" i="22"/>
  <c r="K44" i="22"/>
  <c r="L48" i="17"/>
  <c r="AQ60" i="18" l="1"/>
  <c r="AT60" i="18" s="1"/>
  <c r="AQ61" i="18"/>
  <c r="AT61" i="18" s="1"/>
  <c r="AT62" i="18"/>
  <c r="AQ62" i="18"/>
  <c r="AQ64" i="18"/>
  <c r="AT64" i="18" s="1"/>
  <c r="AT59" i="18"/>
  <c r="AQ59" i="18"/>
  <c r="AU94" i="11"/>
  <c r="AV94" i="11"/>
  <c r="AR94" i="11"/>
  <c r="AY94" i="11"/>
  <c r="AT34" i="27"/>
  <c r="AT65" i="11"/>
  <c r="AX34" i="27"/>
  <c r="AX65" i="11"/>
  <c r="AF65" i="11"/>
  <c r="AF34" i="27"/>
  <c r="F52" i="24"/>
  <c r="R13" i="17"/>
  <c r="J52" i="24"/>
  <c r="V13" i="17"/>
  <c r="N52" i="24"/>
  <c r="Z13" i="17"/>
  <c r="R52" i="24"/>
  <c r="AD13" i="17"/>
  <c r="V52" i="24"/>
  <c r="AH13" i="17"/>
  <c r="Z52" i="24"/>
  <c r="AL13" i="17"/>
  <c r="AD52" i="24"/>
  <c r="AP13" i="17"/>
  <c r="AU34" i="27"/>
  <c r="AU65" i="11"/>
  <c r="AY34" i="27"/>
  <c r="AY65" i="11"/>
  <c r="AR69" i="11"/>
  <c r="AR56" i="27"/>
  <c r="G52" i="24"/>
  <c r="S13" i="17"/>
  <c r="K52" i="24"/>
  <c r="W13" i="17"/>
  <c r="O52" i="24"/>
  <c r="AA13" i="17"/>
  <c r="S52" i="24"/>
  <c r="AE13" i="17"/>
  <c r="W52" i="24"/>
  <c r="AI13" i="17"/>
  <c r="AA52" i="24"/>
  <c r="AM13" i="17"/>
  <c r="AE52" i="24"/>
  <c r="AQ13" i="17"/>
  <c r="AI52" i="24"/>
  <c r="AU13" i="17"/>
  <c r="AM52" i="24"/>
  <c r="AY13" i="17"/>
  <c r="AR65" i="11"/>
  <c r="AR34" i="27"/>
  <c r="AV65" i="11"/>
  <c r="AV34" i="27"/>
  <c r="AA129" i="27"/>
  <c r="D52" i="24"/>
  <c r="P13" i="17"/>
  <c r="H52" i="24"/>
  <c r="T13" i="17"/>
  <c r="L52" i="24"/>
  <c r="X13" i="17"/>
  <c r="P52" i="24"/>
  <c r="AB13" i="17"/>
  <c r="T52" i="24"/>
  <c r="AF13" i="17"/>
  <c r="X52" i="24"/>
  <c r="AJ13" i="17"/>
  <c r="AB52" i="24"/>
  <c r="AN13" i="17"/>
  <c r="AF52" i="24"/>
  <c r="AR13" i="17"/>
  <c r="AJ52" i="24"/>
  <c r="AV13" i="17"/>
  <c r="AS65" i="11"/>
  <c r="AS34" i="27"/>
  <c r="AW65" i="11"/>
  <c r="AW34" i="27"/>
  <c r="AA105" i="27" s="1"/>
  <c r="Z129" i="27"/>
  <c r="E52" i="24"/>
  <c r="Q13" i="17"/>
  <c r="I52" i="24"/>
  <c r="U13" i="17"/>
  <c r="M52" i="24"/>
  <c r="Y13" i="17"/>
  <c r="Q52" i="24"/>
  <c r="AC13" i="17"/>
  <c r="U52" i="24"/>
  <c r="AG13" i="17"/>
  <c r="Y52" i="24"/>
  <c r="AK13" i="17"/>
  <c r="AC52" i="24"/>
  <c r="AO13" i="17"/>
  <c r="AG52" i="24"/>
  <c r="AS13" i="17"/>
  <c r="AK52" i="24"/>
  <c r="AW13" i="17"/>
  <c r="AJ44" i="17"/>
  <c r="AX77" i="11"/>
  <c r="AT77" i="11"/>
  <c r="AJ110" i="27"/>
  <c r="P123" i="27"/>
  <c r="AV77" i="11"/>
  <c r="S123" i="27"/>
  <c r="W123" i="27"/>
  <c r="P83" i="11"/>
  <c r="P41" i="27"/>
  <c r="P87" i="11"/>
  <c r="P45" i="27"/>
  <c r="P91" i="11"/>
  <c r="P49" i="27"/>
  <c r="R83" i="11"/>
  <c r="R41" i="27"/>
  <c r="Z83" i="11"/>
  <c r="Z41" i="27"/>
  <c r="AD83" i="11"/>
  <c r="AD41" i="27"/>
  <c r="AH83" i="11"/>
  <c r="AH41" i="27"/>
  <c r="AL83" i="11"/>
  <c r="AL41" i="27"/>
  <c r="AP83" i="11"/>
  <c r="AP41" i="27"/>
  <c r="AT83" i="11"/>
  <c r="AT41" i="27"/>
  <c r="AX83" i="11"/>
  <c r="AX41" i="27"/>
  <c r="R84" i="11"/>
  <c r="R42" i="27"/>
  <c r="Z84" i="11"/>
  <c r="Z42" i="27"/>
  <c r="AD84" i="11"/>
  <c r="AD42" i="27"/>
  <c r="AH84" i="11"/>
  <c r="AH42" i="27"/>
  <c r="AL84" i="11"/>
  <c r="AL42" i="27"/>
  <c r="AP84" i="11"/>
  <c r="AP42" i="27"/>
  <c r="AT84" i="11"/>
  <c r="AT42" i="27"/>
  <c r="AX84" i="11"/>
  <c r="AX42" i="27"/>
  <c r="R85" i="11"/>
  <c r="R43" i="27"/>
  <c r="Z85" i="11"/>
  <c r="Z43" i="27"/>
  <c r="AD85" i="11"/>
  <c r="AD43" i="27"/>
  <c r="AH85" i="11"/>
  <c r="AH43" i="27"/>
  <c r="AL85" i="11"/>
  <c r="AL43" i="27"/>
  <c r="AP85" i="11"/>
  <c r="AP43" i="27"/>
  <c r="AT85" i="11"/>
  <c r="AT43" i="27"/>
  <c r="AX85" i="11"/>
  <c r="AX43" i="27"/>
  <c r="R86" i="11"/>
  <c r="R44" i="27"/>
  <c r="Z86" i="11"/>
  <c r="Z44" i="27"/>
  <c r="AD86" i="11"/>
  <c r="AD44" i="27"/>
  <c r="AH86" i="11"/>
  <c r="AH44" i="27"/>
  <c r="AL86" i="11"/>
  <c r="AL44" i="27"/>
  <c r="AP86" i="11"/>
  <c r="AP44" i="27"/>
  <c r="AT86" i="11"/>
  <c r="AT44" i="27"/>
  <c r="AX86" i="11"/>
  <c r="AX44" i="27"/>
  <c r="Q87" i="11"/>
  <c r="Q45" i="27"/>
  <c r="U87" i="11"/>
  <c r="U45" i="27"/>
  <c r="Y87" i="11"/>
  <c r="Y45" i="27"/>
  <c r="AC87" i="11"/>
  <c r="AC45" i="27"/>
  <c r="AG87" i="11"/>
  <c r="AG45" i="27"/>
  <c r="AK87" i="11"/>
  <c r="AK45" i="27"/>
  <c r="AO87" i="11"/>
  <c r="AO45" i="27"/>
  <c r="AS87" i="11"/>
  <c r="AS45" i="27"/>
  <c r="AW87" i="11"/>
  <c r="AW45" i="27"/>
  <c r="Q88" i="11"/>
  <c r="Q46" i="27"/>
  <c r="U88" i="11"/>
  <c r="U46" i="27"/>
  <c r="Y88" i="11"/>
  <c r="Y46" i="27"/>
  <c r="AC88" i="11"/>
  <c r="AC46" i="27"/>
  <c r="AG88" i="11"/>
  <c r="AG46" i="27"/>
  <c r="AK88" i="11"/>
  <c r="AK46" i="27"/>
  <c r="AO88" i="11"/>
  <c r="AO46" i="27"/>
  <c r="AS88" i="11"/>
  <c r="AS46" i="27"/>
  <c r="AW88" i="11"/>
  <c r="AW46" i="27"/>
  <c r="Q89" i="11"/>
  <c r="Q47" i="27"/>
  <c r="U89" i="11"/>
  <c r="U47" i="27"/>
  <c r="Y89" i="11"/>
  <c r="Y47" i="27"/>
  <c r="AC89" i="11"/>
  <c r="AC47" i="27"/>
  <c r="AG89" i="11"/>
  <c r="AG47" i="27"/>
  <c r="AK89" i="11"/>
  <c r="AK47" i="27"/>
  <c r="AO89" i="11"/>
  <c r="AO47" i="27"/>
  <c r="AS89" i="11"/>
  <c r="AS47" i="27"/>
  <c r="AW89" i="11"/>
  <c r="AW47" i="27"/>
  <c r="Q90" i="11"/>
  <c r="Q48" i="27"/>
  <c r="U90" i="11"/>
  <c r="U48" i="27"/>
  <c r="Y90" i="11"/>
  <c r="Y48" i="27"/>
  <c r="AC90" i="11"/>
  <c r="AC48" i="27"/>
  <c r="AG90" i="11"/>
  <c r="AG48" i="27"/>
  <c r="AK90" i="11"/>
  <c r="AK48" i="27"/>
  <c r="AO90" i="11"/>
  <c r="AO48" i="27"/>
  <c r="AS90" i="11"/>
  <c r="AS48" i="27"/>
  <c r="AW90" i="11"/>
  <c r="AW48" i="27"/>
  <c r="Q91" i="11"/>
  <c r="Q49" i="27"/>
  <c r="U91" i="11"/>
  <c r="U49" i="27"/>
  <c r="Y91" i="11"/>
  <c r="Y49" i="27"/>
  <c r="AC91" i="11"/>
  <c r="AC49" i="27"/>
  <c r="AG91" i="11"/>
  <c r="AG49" i="27"/>
  <c r="AK91" i="11"/>
  <c r="AK49" i="27"/>
  <c r="AO91" i="11"/>
  <c r="AO49" i="27"/>
  <c r="AS91" i="11"/>
  <c r="AS49" i="27"/>
  <c r="AW91" i="11"/>
  <c r="AW49" i="27"/>
  <c r="Q92" i="11"/>
  <c r="Q50" i="27"/>
  <c r="U92" i="11"/>
  <c r="U50" i="27"/>
  <c r="Y92" i="11"/>
  <c r="Y50" i="27"/>
  <c r="AC92" i="11"/>
  <c r="AC50" i="27"/>
  <c r="AG92" i="11"/>
  <c r="AG50" i="27"/>
  <c r="AK92" i="11"/>
  <c r="AK50" i="27"/>
  <c r="AO92" i="11"/>
  <c r="AO50" i="27"/>
  <c r="AS92" i="11"/>
  <c r="AS50" i="27"/>
  <c r="AW92" i="11"/>
  <c r="AW50" i="27"/>
  <c r="AA123" i="27"/>
  <c r="P84" i="11"/>
  <c r="P42" i="27"/>
  <c r="P88" i="11"/>
  <c r="P46" i="27"/>
  <c r="P92" i="11"/>
  <c r="P50" i="27"/>
  <c r="S83" i="11"/>
  <c r="S41" i="27"/>
  <c r="W83" i="11"/>
  <c r="W41" i="27"/>
  <c r="AA83" i="11"/>
  <c r="AA41" i="27"/>
  <c r="AI83" i="11"/>
  <c r="AI41" i="27"/>
  <c r="AM83" i="11"/>
  <c r="AM41" i="27"/>
  <c r="AU83" i="11"/>
  <c r="AU41" i="27"/>
  <c r="AY83" i="11"/>
  <c r="AY41" i="27"/>
  <c r="S84" i="11"/>
  <c r="S42" i="27"/>
  <c r="W84" i="11"/>
  <c r="W42" i="27"/>
  <c r="AA84" i="11"/>
  <c r="AA42" i="27"/>
  <c r="AI84" i="11"/>
  <c r="AI42" i="27"/>
  <c r="AM84" i="11"/>
  <c r="AM42" i="27"/>
  <c r="AU84" i="11"/>
  <c r="AU42" i="27"/>
  <c r="AY84" i="11"/>
  <c r="AY42" i="27"/>
  <c r="S85" i="11"/>
  <c r="S43" i="27"/>
  <c r="W85" i="11"/>
  <c r="W43" i="27"/>
  <c r="AA85" i="11"/>
  <c r="AA43" i="27"/>
  <c r="AI85" i="11"/>
  <c r="AI43" i="27"/>
  <c r="AM85" i="11"/>
  <c r="AM43" i="27"/>
  <c r="AU85" i="11"/>
  <c r="AU43" i="27"/>
  <c r="AY85" i="11"/>
  <c r="AY43" i="27"/>
  <c r="S86" i="11"/>
  <c r="S44" i="27"/>
  <c r="W86" i="11"/>
  <c r="W44" i="27"/>
  <c r="AA86" i="11"/>
  <c r="AA44" i="27"/>
  <c r="AI86" i="11"/>
  <c r="AI44" i="27"/>
  <c r="AM86" i="11"/>
  <c r="AM44" i="27"/>
  <c r="AU86" i="11"/>
  <c r="AU44" i="27"/>
  <c r="AY86" i="11"/>
  <c r="AY44" i="27"/>
  <c r="R87" i="11"/>
  <c r="R45" i="27"/>
  <c r="Z87" i="11"/>
  <c r="Z45" i="27"/>
  <c r="AD87" i="11"/>
  <c r="AD45" i="27"/>
  <c r="AH87" i="11"/>
  <c r="AH45" i="27"/>
  <c r="AL87" i="11"/>
  <c r="AL45" i="27"/>
  <c r="AP87" i="11"/>
  <c r="AP45" i="27"/>
  <c r="AT87" i="11"/>
  <c r="AT45" i="27"/>
  <c r="AX87" i="11"/>
  <c r="AX45" i="27"/>
  <c r="R88" i="11"/>
  <c r="R46" i="27"/>
  <c r="Z88" i="11"/>
  <c r="Z46" i="27"/>
  <c r="AD88" i="11"/>
  <c r="AD46" i="27"/>
  <c r="AH88" i="11"/>
  <c r="AH46" i="27"/>
  <c r="AL88" i="11"/>
  <c r="AL46" i="27"/>
  <c r="AP88" i="11"/>
  <c r="AP46" i="27"/>
  <c r="AT88" i="11"/>
  <c r="AT46" i="27"/>
  <c r="AX88" i="11"/>
  <c r="AX46" i="27"/>
  <c r="R89" i="11"/>
  <c r="R47" i="27"/>
  <c r="Z89" i="11"/>
  <c r="Z47" i="27"/>
  <c r="AD89" i="11"/>
  <c r="AD47" i="27"/>
  <c r="AH89" i="11"/>
  <c r="AH47" i="27"/>
  <c r="AL89" i="11"/>
  <c r="AL47" i="27"/>
  <c r="AP89" i="11"/>
  <c r="AP47" i="27"/>
  <c r="AT89" i="11"/>
  <c r="AT47" i="27"/>
  <c r="AX89" i="11"/>
  <c r="AX47" i="27"/>
  <c r="R90" i="11"/>
  <c r="R48" i="27"/>
  <c r="Z90" i="11"/>
  <c r="Z48" i="27"/>
  <c r="AD90" i="11"/>
  <c r="AD48" i="27"/>
  <c r="AH90" i="11"/>
  <c r="AH48" i="27"/>
  <c r="AL90" i="11"/>
  <c r="AL48" i="27"/>
  <c r="AP90" i="11"/>
  <c r="AP48" i="27"/>
  <c r="AT90" i="11"/>
  <c r="AT48" i="27"/>
  <c r="AX90" i="11"/>
  <c r="AX48" i="27"/>
  <c r="R91" i="11"/>
  <c r="R49" i="27"/>
  <c r="Z91" i="11"/>
  <c r="Z49" i="27"/>
  <c r="AD91" i="11"/>
  <c r="AD49" i="27"/>
  <c r="AH91" i="11"/>
  <c r="AH49" i="27"/>
  <c r="AL91" i="11"/>
  <c r="AL49" i="27"/>
  <c r="AP91" i="11"/>
  <c r="AP49" i="27"/>
  <c r="AT91" i="11"/>
  <c r="AT49" i="27"/>
  <c r="AX91" i="11"/>
  <c r="AX49" i="27"/>
  <c r="R92" i="11"/>
  <c r="R50" i="27"/>
  <c r="Z92" i="11"/>
  <c r="Z50" i="27"/>
  <c r="AD92" i="11"/>
  <c r="AD50" i="27"/>
  <c r="AH92" i="11"/>
  <c r="AH50" i="27"/>
  <c r="AL92" i="11"/>
  <c r="AL50" i="27"/>
  <c r="AP92" i="11"/>
  <c r="AP50" i="27"/>
  <c r="AT92" i="11"/>
  <c r="AT50" i="27"/>
  <c r="AX92" i="11"/>
  <c r="AX50" i="27"/>
  <c r="R123" i="27"/>
  <c r="V123" i="27"/>
  <c r="Z123" i="27"/>
  <c r="P85" i="11"/>
  <c r="P43" i="27"/>
  <c r="P89" i="11"/>
  <c r="P47" i="27"/>
  <c r="T41" i="27"/>
  <c r="T83" i="11"/>
  <c r="X83" i="11"/>
  <c r="X41" i="27"/>
  <c r="AB83" i="11"/>
  <c r="AB41" i="27"/>
  <c r="AJ83" i="11"/>
  <c r="AJ41" i="27"/>
  <c r="AN83" i="11"/>
  <c r="AN41" i="27"/>
  <c r="AR83" i="11"/>
  <c r="AR41" i="27"/>
  <c r="AV83" i="11"/>
  <c r="AV41" i="27"/>
  <c r="T42" i="27"/>
  <c r="T84" i="11"/>
  <c r="X84" i="11"/>
  <c r="X42" i="27"/>
  <c r="AB84" i="11"/>
  <c r="AB42" i="27"/>
  <c r="AJ84" i="11"/>
  <c r="AJ42" i="27"/>
  <c r="AN84" i="11"/>
  <c r="AN42" i="27"/>
  <c r="AR84" i="11"/>
  <c r="AR42" i="27"/>
  <c r="AV84" i="11"/>
  <c r="AV42" i="27"/>
  <c r="T43" i="27"/>
  <c r="T85" i="11"/>
  <c r="X85" i="11"/>
  <c r="X43" i="27"/>
  <c r="AB85" i="11"/>
  <c r="AB43" i="27"/>
  <c r="AJ85" i="11"/>
  <c r="AJ43" i="27"/>
  <c r="AN85" i="11"/>
  <c r="AN43" i="27"/>
  <c r="AR85" i="11"/>
  <c r="AR43" i="27"/>
  <c r="AV85" i="11"/>
  <c r="AV43" i="27"/>
  <c r="T44" i="27"/>
  <c r="T86" i="11"/>
  <c r="X86" i="11"/>
  <c r="X44" i="27"/>
  <c r="AB86" i="11"/>
  <c r="AB44" i="27"/>
  <c r="AJ86" i="11"/>
  <c r="AJ44" i="27"/>
  <c r="AN86" i="11"/>
  <c r="AN44" i="27"/>
  <c r="AR86" i="11"/>
  <c r="AR44" i="27"/>
  <c r="AV86" i="11"/>
  <c r="AV44" i="27"/>
  <c r="S87" i="11"/>
  <c r="S45" i="27"/>
  <c r="W87" i="11"/>
  <c r="W45" i="27"/>
  <c r="AA87" i="11"/>
  <c r="AA45" i="27"/>
  <c r="AI87" i="11"/>
  <c r="AI45" i="27"/>
  <c r="AM87" i="11"/>
  <c r="AM45" i="27"/>
  <c r="AU87" i="11"/>
  <c r="AU45" i="27"/>
  <c r="AY87" i="11"/>
  <c r="AY45" i="27"/>
  <c r="S88" i="11"/>
  <c r="S46" i="27"/>
  <c r="W88" i="11"/>
  <c r="W46" i="27"/>
  <c r="AA88" i="11"/>
  <c r="AA46" i="27"/>
  <c r="AI88" i="11"/>
  <c r="AI46" i="27"/>
  <c r="AM88" i="11"/>
  <c r="AM46" i="27"/>
  <c r="AU88" i="11"/>
  <c r="AU46" i="27"/>
  <c r="AY88" i="11"/>
  <c r="AY46" i="27"/>
  <c r="S89" i="11"/>
  <c r="S47" i="27"/>
  <c r="W89" i="11"/>
  <c r="W47" i="27"/>
  <c r="AA89" i="11"/>
  <c r="AA47" i="27"/>
  <c r="AI89" i="11"/>
  <c r="AI47" i="27"/>
  <c r="AM89" i="11"/>
  <c r="AM47" i="27"/>
  <c r="AU89" i="11"/>
  <c r="AU47" i="27"/>
  <c r="AY89" i="11"/>
  <c r="AY47" i="27"/>
  <c r="S90" i="11"/>
  <c r="S48" i="27"/>
  <c r="W90" i="11"/>
  <c r="W48" i="27"/>
  <c r="AA90" i="11"/>
  <c r="AA48" i="27"/>
  <c r="AI90" i="11"/>
  <c r="AI48" i="27"/>
  <c r="AM90" i="11"/>
  <c r="AM48" i="27"/>
  <c r="AU90" i="11"/>
  <c r="AU48" i="27"/>
  <c r="AY90" i="11"/>
  <c r="AY48" i="27"/>
  <c r="S91" i="11"/>
  <c r="S49" i="27"/>
  <c r="W91" i="11"/>
  <c r="W49" i="27"/>
  <c r="AA91" i="11"/>
  <c r="AA49" i="27"/>
  <c r="AI91" i="11"/>
  <c r="AI49" i="27"/>
  <c r="AM91" i="11"/>
  <c r="AM49" i="27"/>
  <c r="AU91" i="11"/>
  <c r="AU49" i="27"/>
  <c r="AY91" i="11"/>
  <c r="AY49" i="27"/>
  <c r="S92" i="11"/>
  <c r="S50" i="27"/>
  <c r="W92" i="11"/>
  <c r="W50" i="27"/>
  <c r="AA92" i="11"/>
  <c r="AA50" i="27"/>
  <c r="AI92" i="11"/>
  <c r="AI50" i="27"/>
  <c r="AM92" i="11"/>
  <c r="AM50" i="27"/>
  <c r="AU92" i="11"/>
  <c r="AU50" i="27"/>
  <c r="AY92" i="11"/>
  <c r="AY50" i="27"/>
  <c r="Y123" i="27"/>
  <c r="P86" i="11"/>
  <c r="P44" i="27"/>
  <c r="P90" i="11"/>
  <c r="P48" i="27"/>
  <c r="Q83" i="11"/>
  <c r="Q41" i="27"/>
  <c r="U83" i="11"/>
  <c r="U41" i="27"/>
  <c r="Y83" i="11"/>
  <c r="Y41" i="27"/>
  <c r="AC83" i="11"/>
  <c r="AC41" i="27"/>
  <c r="AG83" i="11"/>
  <c r="AG41" i="27"/>
  <c r="AK83" i="11"/>
  <c r="AK41" i="27"/>
  <c r="AO83" i="11"/>
  <c r="AO41" i="27"/>
  <c r="AS83" i="11"/>
  <c r="AS41" i="27"/>
  <c r="AW83" i="11"/>
  <c r="AW41" i="27"/>
  <c r="Q84" i="11"/>
  <c r="Q42" i="27"/>
  <c r="U84" i="11"/>
  <c r="U42" i="27"/>
  <c r="Y84" i="11"/>
  <c r="Y42" i="27"/>
  <c r="AC84" i="11"/>
  <c r="AC42" i="27"/>
  <c r="AG84" i="11"/>
  <c r="AG42" i="27"/>
  <c r="AK84" i="11"/>
  <c r="AK42" i="27"/>
  <c r="AO84" i="11"/>
  <c r="AO42" i="27"/>
  <c r="AS84" i="11"/>
  <c r="AS42" i="27"/>
  <c r="AW84" i="11"/>
  <c r="AW42" i="27"/>
  <c r="Q85" i="11"/>
  <c r="Q43" i="27"/>
  <c r="U85" i="11"/>
  <c r="U43" i="27"/>
  <c r="Y85" i="11"/>
  <c r="Y43" i="27"/>
  <c r="AC85" i="11"/>
  <c r="AC43" i="27"/>
  <c r="AG85" i="11"/>
  <c r="AG43" i="27"/>
  <c r="AK85" i="11"/>
  <c r="AK43" i="27"/>
  <c r="AO85" i="11"/>
  <c r="AO43" i="27"/>
  <c r="AS85" i="11"/>
  <c r="AS43" i="27"/>
  <c r="AW85" i="11"/>
  <c r="AW43" i="27"/>
  <c r="Q86" i="11"/>
  <c r="Q44" i="27"/>
  <c r="U86" i="11"/>
  <c r="U44" i="27"/>
  <c r="Y86" i="11"/>
  <c r="Y44" i="27"/>
  <c r="AC86" i="11"/>
  <c r="AC44" i="27"/>
  <c r="AG86" i="11"/>
  <c r="AG44" i="27"/>
  <c r="AK86" i="11"/>
  <c r="AK44" i="27"/>
  <c r="AO86" i="11"/>
  <c r="AO44" i="27"/>
  <c r="AS86" i="11"/>
  <c r="AS44" i="27"/>
  <c r="AW86" i="11"/>
  <c r="AW44" i="27"/>
  <c r="T45" i="27"/>
  <c r="Q117" i="27" s="1"/>
  <c r="T87" i="11"/>
  <c r="X87" i="11"/>
  <c r="X45" i="27"/>
  <c r="AB87" i="11"/>
  <c r="AB45" i="27"/>
  <c r="AJ87" i="11"/>
  <c r="AJ45" i="27"/>
  <c r="AN87" i="11"/>
  <c r="AN45" i="27"/>
  <c r="AR87" i="11"/>
  <c r="AR45" i="27"/>
  <c r="AV87" i="11"/>
  <c r="AV45" i="27"/>
  <c r="T46" i="27"/>
  <c r="Q118" i="27" s="1"/>
  <c r="T88" i="11"/>
  <c r="X88" i="11"/>
  <c r="X46" i="27"/>
  <c r="AB88" i="11"/>
  <c r="AB46" i="27"/>
  <c r="AJ88" i="11"/>
  <c r="AJ46" i="27"/>
  <c r="AN88" i="11"/>
  <c r="AN46" i="27"/>
  <c r="AR88" i="11"/>
  <c r="AR46" i="27"/>
  <c r="AV88" i="11"/>
  <c r="AV46" i="27"/>
  <c r="T47" i="27"/>
  <c r="Q119" i="27" s="1"/>
  <c r="T89" i="11"/>
  <c r="X89" i="11"/>
  <c r="X47" i="27"/>
  <c r="AB89" i="11"/>
  <c r="AB47" i="27"/>
  <c r="AJ89" i="11"/>
  <c r="AJ47" i="27"/>
  <c r="AN89" i="11"/>
  <c r="AN47" i="27"/>
  <c r="AR89" i="11"/>
  <c r="AR47" i="27"/>
  <c r="AV89" i="11"/>
  <c r="AV47" i="27"/>
  <c r="T48" i="27"/>
  <c r="Q120" i="27" s="1"/>
  <c r="T90" i="11"/>
  <c r="X90" i="11"/>
  <c r="X48" i="27"/>
  <c r="AB90" i="11"/>
  <c r="AB48" i="27"/>
  <c r="AJ90" i="11"/>
  <c r="AJ48" i="27"/>
  <c r="AN90" i="11"/>
  <c r="AN48" i="27"/>
  <c r="AR90" i="11"/>
  <c r="AR48" i="27"/>
  <c r="AV90" i="11"/>
  <c r="AV48" i="27"/>
  <c r="T49" i="27"/>
  <c r="Q121" i="27" s="1"/>
  <c r="T91" i="11"/>
  <c r="X91" i="11"/>
  <c r="X49" i="27"/>
  <c r="AB91" i="11"/>
  <c r="AB49" i="27"/>
  <c r="AJ91" i="11"/>
  <c r="AJ49" i="27"/>
  <c r="AN91" i="11"/>
  <c r="AN49" i="27"/>
  <c r="AR91" i="11"/>
  <c r="AR49" i="27"/>
  <c r="AV91" i="11"/>
  <c r="AV49" i="27"/>
  <c r="T50" i="27"/>
  <c r="Q122" i="27" s="1"/>
  <c r="T92" i="11"/>
  <c r="X92" i="11"/>
  <c r="X50" i="27"/>
  <c r="AB92" i="11"/>
  <c r="AB50" i="27"/>
  <c r="AJ92" i="11"/>
  <c r="AJ50" i="27"/>
  <c r="AN92" i="11"/>
  <c r="AN50" i="27"/>
  <c r="AR92" i="11"/>
  <c r="AR50" i="27"/>
  <c r="AV92" i="11"/>
  <c r="AV50" i="27"/>
  <c r="Q123" i="27"/>
  <c r="T123" i="27"/>
  <c r="X123" i="27"/>
  <c r="AQ83" i="11"/>
  <c r="AQ41" i="27"/>
  <c r="AQ84" i="11"/>
  <c r="AQ42" i="27"/>
  <c r="AQ43" i="27"/>
  <c r="AQ85" i="11"/>
  <c r="AQ86" i="11"/>
  <c r="AQ44" i="27"/>
  <c r="AQ87" i="11"/>
  <c r="AQ45" i="27"/>
  <c r="AQ88" i="11"/>
  <c r="AQ46" i="27"/>
  <c r="AQ47" i="27"/>
  <c r="AQ89" i="11"/>
  <c r="AQ90" i="11"/>
  <c r="AQ48" i="27"/>
  <c r="AQ91" i="11"/>
  <c r="AQ49" i="27"/>
  <c r="U123" i="27"/>
  <c r="AF83" i="11"/>
  <c r="AF41" i="27"/>
  <c r="AF42" i="27"/>
  <c r="AF84" i="11"/>
  <c r="AF85" i="11"/>
  <c r="AF43" i="27"/>
  <c r="AF44" i="27"/>
  <c r="AF86" i="11"/>
  <c r="AF87" i="11"/>
  <c r="AF45" i="27"/>
  <c r="AF46" i="27"/>
  <c r="AF88" i="11"/>
  <c r="AF47" i="27"/>
  <c r="AF89" i="11"/>
  <c r="AF90" i="11"/>
  <c r="AF48" i="27"/>
  <c r="AF91" i="11"/>
  <c r="AF49" i="27"/>
  <c r="AF50" i="27"/>
  <c r="AF92" i="11"/>
  <c r="AE41" i="27"/>
  <c r="AE83" i="11"/>
  <c r="AE84" i="11"/>
  <c r="AE42" i="27"/>
  <c r="AE85" i="11"/>
  <c r="AE43" i="27"/>
  <c r="AE86" i="11"/>
  <c r="AE44" i="27"/>
  <c r="AE45" i="27"/>
  <c r="AE87" i="11"/>
  <c r="AE88" i="11"/>
  <c r="AE46" i="27"/>
  <c r="AE89" i="11"/>
  <c r="AE47" i="27"/>
  <c r="AE48" i="27"/>
  <c r="AE90" i="11"/>
  <c r="AE49" i="27"/>
  <c r="AE91" i="11"/>
  <c r="AE92" i="11"/>
  <c r="AE50" i="27"/>
  <c r="AV60" i="18"/>
  <c r="AV61" i="18"/>
  <c r="AV62" i="18"/>
  <c r="AV59" i="18"/>
  <c r="AV64" i="18"/>
  <c r="S36" i="18"/>
  <c r="S108" i="4" s="1"/>
  <c r="AT57" i="18"/>
  <c r="AL67" i="18"/>
  <c r="AR77" i="11"/>
  <c r="AQ50" i="27"/>
  <c r="AQ92" i="11"/>
  <c r="W67" i="18"/>
  <c r="V47" i="27"/>
  <c r="V89" i="11"/>
  <c r="V49" i="27"/>
  <c r="V91" i="11"/>
  <c r="V50" i="27"/>
  <c r="V92" i="11"/>
  <c r="V41" i="27"/>
  <c r="V83" i="11"/>
  <c r="V42" i="27"/>
  <c r="V84" i="11"/>
  <c r="V44" i="27"/>
  <c r="V86" i="11"/>
  <c r="V45" i="27"/>
  <c r="V87" i="11"/>
  <c r="V48" i="27"/>
  <c r="V90" i="11"/>
  <c r="V46" i="27"/>
  <c r="V88" i="11"/>
  <c r="V43" i="27"/>
  <c r="V85" i="11"/>
  <c r="M87" i="27"/>
  <c r="M41" i="17" s="1"/>
  <c r="Q87" i="27"/>
  <c r="Q41" i="17" s="1"/>
  <c r="M94" i="27"/>
  <c r="M42" i="17" s="1"/>
  <c r="N87" i="27"/>
  <c r="N41" i="17" s="1"/>
  <c r="R87" i="27"/>
  <c r="R41" i="17" s="1"/>
  <c r="Y87" i="27"/>
  <c r="Y41" i="17" s="1"/>
  <c r="AD78" i="11"/>
  <c r="AD12" i="27"/>
  <c r="V87" i="27"/>
  <c r="V41" i="17" s="1"/>
  <c r="AT94" i="11"/>
  <c r="AT17" i="27"/>
  <c r="AX94" i="11"/>
  <c r="AX17" i="27"/>
  <c r="AV69" i="11"/>
  <c r="BK134" i="4"/>
  <c r="AP12" i="27"/>
  <c r="U87" i="27"/>
  <c r="U41" i="17" s="1"/>
  <c r="AU69" i="11"/>
  <c r="AS69" i="11"/>
  <c r="AW69" i="11"/>
  <c r="O94" i="27"/>
  <c r="O42" i="17" s="1"/>
  <c r="L87" i="27"/>
  <c r="L41" i="17" s="1"/>
  <c r="P87" i="27"/>
  <c r="P41" i="17" s="1"/>
  <c r="T87" i="27"/>
  <c r="T41" i="17" s="1"/>
  <c r="X87" i="27"/>
  <c r="X41" i="17" s="1"/>
  <c r="AY69" i="11"/>
  <c r="AT69" i="11"/>
  <c r="AX69" i="11"/>
  <c r="AQ78" i="11"/>
  <c r="AQ12" i="27"/>
  <c r="AC12" i="22"/>
  <c r="AC12" i="27"/>
  <c r="AC12" i="17" s="1"/>
  <c r="N94" i="27"/>
  <c r="N42" i="17" s="1"/>
  <c r="O87" i="27"/>
  <c r="O41" i="17" s="1"/>
  <c r="S87" i="27"/>
  <c r="S41" i="17" s="1"/>
  <c r="W87" i="27"/>
  <c r="W41" i="17" s="1"/>
  <c r="AA87" i="27"/>
  <c r="AA41" i="17" s="1"/>
  <c r="S33" i="18"/>
  <c r="AO10" i="18"/>
  <c r="AE82" i="4"/>
  <c r="AS42" i="4"/>
  <c r="AQ42" i="4"/>
  <c r="AQ12" i="4"/>
  <c r="AE42" i="4"/>
  <c r="AE12" i="4"/>
  <c r="AQ21" i="4"/>
  <c r="AE51" i="4"/>
  <c r="AE21" i="4"/>
  <c r="AT45" i="4"/>
  <c r="AE45" i="4"/>
  <c r="AE15" i="4"/>
  <c r="AF60" i="4"/>
  <c r="AE60" i="4"/>
  <c r="AE30" i="4"/>
  <c r="AQ30" i="4"/>
  <c r="AQ24" i="4"/>
  <c r="AE54" i="4"/>
  <c r="AE24" i="4"/>
  <c r="AQ54" i="4"/>
  <c r="AU48" i="4"/>
  <c r="AQ48" i="4"/>
  <c r="AQ18" i="4"/>
  <c r="AE48" i="4"/>
  <c r="AE18" i="4"/>
  <c r="AE27" i="4"/>
  <c r="AQ27" i="4"/>
  <c r="AQ57" i="4"/>
  <c r="BK169" i="4"/>
  <c r="BA56" i="18"/>
  <c r="M56" i="18"/>
  <c r="BI120" i="4"/>
  <c r="BK120" i="4"/>
  <c r="BK175" i="4"/>
  <c r="AY162" i="4"/>
  <c r="BK168" i="4"/>
  <c r="AZ162" i="4"/>
  <c r="AZ130" i="4" s="1"/>
  <c r="BK166" i="4"/>
  <c r="AQ12" i="22"/>
  <c r="G33" i="12"/>
  <c r="AS162" i="4"/>
  <c r="BK171" i="4"/>
  <c r="BI165" i="4"/>
  <c r="BK165" i="4"/>
  <c r="BG165" i="4"/>
  <c r="BK163" i="4"/>
  <c r="BK164" i="4"/>
  <c r="AU162" i="4"/>
  <c r="BK170" i="4"/>
  <c r="BK167" i="4"/>
  <c r="AT162" i="4"/>
  <c r="AX162" i="4"/>
  <c r="AR162" i="4"/>
  <c r="AV162" i="4"/>
  <c r="BK172" i="4"/>
  <c r="AW162" i="4"/>
  <c r="BK173" i="4"/>
  <c r="H100" i="12"/>
  <c r="F27" i="21"/>
  <c r="F91" i="21"/>
  <c r="BB130" i="4"/>
  <c r="BA130" i="4"/>
  <c r="E27" i="21"/>
  <c r="F96" i="21"/>
  <c r="H99" i="12"/>
  <c r="H31" i="12"/>
  <c r="G32" i="12"/>
  <c r="H32" i="12"/>
  <c r="H33" i="12"/>
  <c r="G100" i="12"/>
  <c r="AS54" i="7"/>
  <c r="AS41" i="7"/>
  <c r="AP78" i="11"/>
  <c r="AC78" i="11"/>
  <c r="AD12" i="22"/>
  <c r="AC10" i="18"/>
  <c r="AE65" i="18"/>
  <c r="AU65" i="18"/>
  <c r="AT65" i="18" s="1"/>
  <c r="AK65" i="18"/>
  <c r="AW65" i="18"/>
  <c r="AV65" i="18" s="1"/>
  <c r="F95" i="21"/>
  <c r="H93" i="12"/>
  <c r="F93" i="12"/>
  <c r="G93" i="12"/>
  <c r="F10" i="21"/>
  <c r="F11" i="21"/>
  <c r="F100" i="12"/>
  <c r="AJ48" i="17"/>
  <c r="J65" i="22" s="1"/>
  <c r="L44" i="22"/>
  <c r="F130" i="21"/>
  <c r="AP12" i="22"/>
  <c r="N38" i="22"/>
  <c r="O38" i="22"/>
  <c r="AH65" i="18"/>
  <c r="K65" i="18"/>
  <c r="AT42" i="4"/>
  <c r="AT100" i="4"/>
  <c r="AN7" i="18"/>
  <c r="AN36" i="18" s="1"/>
  <c r="AT7" i="18"/>
  <c r="AT36" i="18" s="1"/>
  <c r="AX7" i="18"/>
  <c r="AX36" i="18" s="1"/>
  <c r="AU42" i="4"/>
  <c r="AT12" i="4"/>
  <c r="AH12" i="7" s="1"/>
  <c r="AT85" i="4"/>
  <c r="AU12" i="4"/>
  <c r="AI12" i="7" s="1"/>
  <c r="AT88" i="4"/>
  <c r="AU15" i="4"/>
  <c r="AI15" i="7" s="1"/>
  <c r="AU18" i="4"/>
  <c r="AI18" i="7" s="1"/>
  <c r="AU45" i="4"/>
  <c r="AO22" i="18"/>
  <c r="AS7" i="18"/>
  <c r="AS36" i="18" s="1"/>
  <c r="AW7" i="18"/>
  <c r="AW36" i="18" s="1"/>
  <c r="AR12" i="4"/>
  <c r="AF12" i="7" s="1"/>
  <c r="AR15" i="4"/>
  <c r="AF15" i="7" s="1"/>
  <c r="AR18" i="4"/>
  <c r="AF18" i="7" s="1"/>
  <c r="AR42" i="4"/>
  <c r="AR45" i="4"/>
  <c r="AR48" i="4"/>
  <c r="AR82" i="4"/>
  <c r="AR85" i="4"/>
  <c r="AR88" i="4"/>
  <c r="AR91" i="4"/>
  <c r="AR94" i="4"/>
  <c r="AR97" i="4"/>
  <c r="AR100" i="4"/>
  <c r="AS12" i="4"/>
  <c r="AG12" i="7" s="1"/>
  <c r="AS15" i="4"/>
  <c r="AG15" i="7" s="1"/>
  <c r="AS18" i="4"/>
  <c r="AG18" i="7" s="1"/>
  <c r="AS45" i="4"/>
  <c r="AS48" i="4"/>
  <c r="AS82" i="4"/>
  <c r="AS85" i="4"/>
  <c r="AS88" i="4"/>
  <c r="AS91" i="4"/>
  <c r="AS94" i="4"/>
  <c r="AS97" i="4"/>
  <c r="AS100" i="4"/>
  <c r="AT15" i="4"/>
  <c r="AH15" i="7" s="1"/>
  <c r="AT18" i="4"/>
  <c r="AH18" i="7" s="1"/>
  <c r="AT48" i="4"/>
  <c r="AT82" i="4"/>
  <c r="AT91" i="4"/>
  <c r="AT94" i="4"/>
  <c r="AT97" i="4"/>
  <c r="N65" i="18"/>
  <c r="AU82" i="4"/>
  <c r="AU85" i="4"/>
  <c r="AU91" i="4"/>
  <c r="AU94" i="4"/>
  <c r="AU97" i="4"/>
  <c r="AU100" i="4"/>
  <c r="I64" i="18"/>
  <c r="G65" i="18"/>
  <c r="G64" i="18"/>
  <c r="I65" i="18"/>
  <c r="Q65" i="18"/>
  <c r="AY60" i="18"/>
  <c r="AU7" i="18"/>
  <c r="AU36" i="18" s="1"/>
  <c r="AY7" i="18"/>
  <c r="AY36" i="18" s="1"/>
  <c r="AY62" i="18"/>
  <c r="AO28" i="18"/>
  <c r="AQ7" i="18"/>
  <c r="AQ36" i="18" s="1"/>
  <c r="AV7" i="18"/>
  <c r="AV36" i="18" s="1"/>
  <c r="AP7" i="18"/>
  <c r="AP38" i="18" s="1"/>
  <c r="G99" i="12"/>
  <c r="F99" i="12"/>
  <c r="AW27" i="22"/>
  <c r="AZ27" i="22"/>
  <c r="AH48" i="17"/>
  <c r="H65" i="22" s="1"/>
  <c r="AD48" i="17"/>
  <c r="D65" i="22" s="1"/>
  <c r="AF48" i="17"/>
  <c r="F65" i="22" s="1"/>
  <c r="AY38" i="18" l="1"/>
  <c r="AY108" i="4"/>
  <c r="AS108" i="4"/>
  <c r="AS38" i="18"/>
  <c r="AN108" i="4"/>
  <c r="AN38" i="18"/>
  <c r="AV38" i="18"/>
  <c r="AV108" i="4"/>
  <c r="AU38" i="18"/>
  <c r="AU108" i="4"/>
  <c r="AQ38" i="18"/>
  <c r="AQ108" i="4"/>
  <c r="AX108" i="4"/>
  <c r="AX38" i="18"/>
  <c r="AW108" i="4"/>
  <c r="AW38" i="18"/>
  <c r="AT108" i="4"/>
  <c r="AT38" i="18"/>
  <c r="AH52" i="24"/>
  <c r="AT13" i="17"/>
  <c r="AE51" i="24"/>
  <c r="AQ12" i="17"/>
  <c r="AL52" i="24"/>
  <c r="AX13" i="17"/>
  <c r="AD51" i="24"/>
  <c r="AP12" i="17"/>
  <c r="R51" i="24"/>
  <c r="AD12" i="17"/>
  <c r="Z105" i="27"/>
  <c r="R116" i="27"/>
  <c r="Y121" i="27"/>
  <c r="Y117" i="27"/>
  <c r="AH123" i="27"/>
  <c r="Y113" i="27"/>
  <c r="AF123" i="27"/>
  <c r="R115" i="27"/>
  <c r="R113" i="27"/>
  <c r="R121" i="27"/>
  <c r="F83" i="21"/>
  <c r="Y115" i="27"/>
  <c r="T81" i="27"/>
  <c r="Q51" i="24"/>
  <c r="Y119" i="27"/>
  <c r="X120" i="27"/>
  <c r="AA116" i="27"/>
  <c r="AA114" i="27"/>
  <c r="X122" i="27"/>
  <c r="X118" i="27"/>
  <c r="S116" i="27"/>
  <c r="S114" i="27"/>
  <c r="T121" i="27"/>
  <c r="T119" i="27"/>
  <c r="T117" i="27"/>
  <c r="R117" i="27"/>
  <c r="R114" i="27"/>
  <c r="R119" i="27"/>
  <c r="X116" i="27"/>
  <c r="X114" i="27"/>
  <c r="F81" i="21"/>
  <c r="F79" i="21"/>
  <c r="F77" i="21"/>
  <c r="X121" i="27"/>
  <c r="X119" i="27"/>
  <c r="X117" i="27"/>
  <c r="W116" i="27"/>
  <c r="AA115" i="27"/>
  <c r="S115" i="27"/>
  <c r="W114" i="27"/>
  <c r="AA113" i="27"/>
  <c r="S113" i="27"/>
  <c r="P116" i="27"/>
  <c r="Z122" i="27"/>
  <c r="Z120" i="27"/>
  <c r="Z118" i="27"/>
  <c r="R120" i="27"/>
  <c r="Y120" i="27"/>
  <c r="Y118" i="27"/>
  <c r="Y116" i="27"/>
  <c r="Y114" i="27"/>
  <c r="T116" i="27"/>
  <c r="T114" i="27"/>
  <c r="P119" i="27"/>
  <c r="W122" i="27"/>
  <c r="AA121" i="27"/>
  <c r="S121" i="27"/>
  <c r="W120" i="27"/>
  <c r="AA119" i="27"/>
  <c r="S119" i="27"/>
  <c r="W118" i="27"/>
  <c r="AA117" i="27"/>
  <c r="S117" i="27"/>
  <c r="Z116" i="27"/>
  <c r="Z115" i="27"/>
  <c r="Z114" i="27"/>
  <c r="Z113" i="27"/>
  <c r="P117" i="27"/>
  <c r="Q116" i="27"/>
  <c r="Q114" i="27"/>
  <c r="Z121" i="27"/>
  <c r="Z119" i="27"/>
  <c r="Z117" i="27"/>
  <c r="P118" i="27"/>
  <c r="R118" i="27"/>
  <c r="R122" i="27"/>
  <c r="Y122" i="27"/>
  <c r="F80" i="21"/>
  <c r="X115" i="27"/>
  <c r="T115" i="27"/>
  <c r="X113" i="27"/>
  <c r="T113" i="27"/>
  <c r="P115" i="27"/>
  <c r="AA122" i="27"/>
  <c r="S122" i="27"/>
  <c r="W121" i="27"/>
  <c r="AA120" i="27"/>
  <c r="S120" i="27"/>
  <c r="W119" i="27"/>
  <c r="AA118" i="27"/>
  <c r="S118" i="27"/>
  <c r="W117" i="27"/>
  <c r="V116" i="27"/>
  <c r="V115" i="27"/>
  <c r="V114" i="27"/>
  <c r="V113" i="27"/>
  <c r="P121" i="27"/>
  <c r="P113" i="27"/>
  <c r="U119" i="27"/>
  <c r="U115" i="27"/>
  <c r="F82" i="21"/>
  <c r="F78" i="21"/>
  <c r="T122" i="27"/>
  <c r="T120" i="27"/>
  <c r="T118" i="27"/>
  <c r="W115" i="27"/>
  <c r="W113" i="27"/>
  <c r="P120" i="27"/>
  <c r="AJ123" i="27"/>
  <c r="Q115" i="27"/>
  <c r="Q113" i="27"/>
  <c r="V122" i="27"/>
  <c r="V121" i="27"/>
  <c r="V120" i="27"/>
  <c r="V119" i="27"/>
  <c r="V118" i="27"/>
  <c r="V117" i="27"/>
  <c r="P122" i="27"/>
  <c r="P114" i="27"/>
  <c r="U121" i="27"/>
  <c r="U117" i="27"/>
  <c r="U113" i="27"/>
  <c r="U122" i="27"/>
  <c r="U118" i="27"/>
  <c r="U116" i="27"/>
  <c r="U114" i="27"/>
  <c r="U120" i="27"/>
  <c r="AV57" i="18"/>
  <c r="AT51" i="11"/>
  <c r="AQ67" i="18"/>
  <c r="BF67" i="18"/>
  <c r="AX11" i="27"/>
  <c r="AT11" i="27"/>
  <c r="AP11" i="27"/>
  <c r="AQ11" i="27"/>
  <c r="AN11" i="22"/>
  <c r="AN11" i="27"/>
  <c r="AU65" i="4"/>
  <c r="AQ65" i="4"/>
  <c r="AT65" i="4"/>
  <c r="AS65" i="4"/>
  <c r="AR65" i="4"/>
  <c r="G79" i="12"/>
  <c r="AD87" i="27"/>
  <c r="H79" i="12"/>
  <c r="AR82" i="11"/>
  <c r="AR74" i="11" s="1"/>
  <c r="AR40" i="27"/>
  <c r="AS40" i="27"/>
  <c r="AJ43" i="17"/>
  <c r="AW40" i="27"/>
  <c r="AX82" i="11"/>
  <c r="AX74" i="11" s="1"/>
  <c r="AX40" i="27"/>
  <c r="AU40" i="27"/>
  <c r="AH43" i="17"/>
  <c r="Y81" i="27"/>
  <c r="Y40" i="17" s="1"/>
  <c r="AH87" i="27"/>
  <c r="Z87" i="27"/>
  <c r="Z41" i="17" s="1"/>
  <c r="N39" i="22" s="1"/>
  <c r="AT82" i="11"/>
  <c r="AT74" i="11" s="1"/>
  <c r="AT40" i="27"/>
  <c r="AY40" i="27"/>
  <c r="AV40" i="27"/>
  <c r="AF87" i="27"/>
  <c r="X81" i="27"/>
  <c r="X40" i="17" s="1"/>
  <c r="AW82" i="11"/>
  <c r="AW74" i="11" s="1"/>
  <c r="AX51" i="11"/>
  <c r="AS35" i="4"/>
  <c r="AU35" i="4"/>
  <c r="AQ35" i="4"/>
  <c r="AT35" i="4"/>
  <c r="AR35" i="4"/>
  <c r="AX130" i="4"/>
  <c r="AT130" i="4"/>
  <c r="AY82" i="11"/>
  <c r="AY74" i="11" s="1"/>
  <c r="AF43" i="17"/>
  <c r="AY130" i="4"/>
  <c r="AU82" i="11"/>
  <c r="AU74" i="11" s="1"/>
  <c r="AS82" i="11"/>
  <c r="AS74" i="11" s="1"/>
  <c r="AW130" i="4"/>
  <c r="AU130" i="4"/>
  <c r="AR130" i="4"/>
  <c r="AS130" i="4"/>
  <c r="AV82" i="11"/>
  <c r="AV74" i="11" s="1"/>
  <c r="AV130" i="4"/>
  <c r="O41" i="22"/>
  <c r="N41" i="22"/>
  <c r="O39" i="22"/>
  <c r="AY51" i="11"/>
  <c r="AV51" i="11"/>
  <c r="AW51" i="11"/>
  <c r="AU51" i="11"/>
  <c r="AS51" i="11"/>
  <c r="BI203" i="4"/>
  <c r="BG203" i="4"/>
  <c r="BD203" i="4"/>
  <c r="BI202" i="4"/>
  <c r="BG202" i="4"/>
  <c r="BI201" i="4"/>
  <c r="BG201" i="4"/>
  <c r="BD201" i="4"/>
  <c r="BI200" i="4"/>
  <c r="BG200" i="4"/>
  <c r="BD200" i="4"/>
  <c r="BI198" i="4"/>
  <c r="BG198" i="4"/>
  <c r="BI197" i="4"/>
  <c r="BG197" i="4"/>
  <c r="BD197" i="4"/>
  <c r="BI196" i="4"/>
  <c r="BG196" i="4"/>
  <c r="BD196" i="4"/>
  <c r="BI195" i="4"/>
  <c r="BG195" i="4"/>
  <c r="BI191" i="4"/>
  <c r="BG191" i="4"/>
  <c r="BD191" i="4"/>
  <c r="BI190" i="4"/>
  <c r="BG190" i="4"/>
  <c r="BD190" i="4"/>
  <c r="BI189" i="4"/>
  <c r="BG189" i="4"/>
  <c r="BD189" i="4"/>
  <c r="BI188" i="4"/>
  <c r="BG188" i="4"/>
  <c r="BD188" i="4"/>
  <c r="BI187" i="4"/>
  <c r="BG187" i="4"/>
  <c r="BD187" i="4"/>
  <c r="BI186" i="4"/>
  <c r="BG186" i="4"/>
  <c r="BD186" i="4"/>
  <c r="BI185" i="4"/>
  <c r="BG185" i="4"/>
  <c r="BD185" i="4"/>
  <c r="BI184" i="4"/>
  <c r="BG184" i="4"/>
  <c r="BD184" i="4"/>
  <c r="BI183" i="4"/>
  <c r="BG183" i="4"/>
  <c r="BD183" i="4"/>
  <c r="BI178" i="4"/>
  <c r="BG178" i="4"/>
  <c r="BD178" i="4"/>
  <c r="BI177" i="4"/>
  <c r="BG177" i="4"/>
  <c r="BD177" i="4"/>
  <c r="BI176" i="4"/>
  <c r="BG176" i="4"/>
  <c r="BD176" i="4"/>
  <c r="BI173" i="4"/>
  <c r="BG173" i="4"/>
  <c r="BD173" i="4"/>
  <c r="BI172" i="4"/>
  <c r="BG172" i="4"/>
  <c r="BD172" i="4"/>
  <c r="BI171" i="4"/>
  <c r="BG171" i="4"/>
  <c r="BD171" i="4"/>
  <c r="BI170" i="4"/>
  <c r="BG170" i="4"/>
  <c r="BD170" i="4"/>
  <c r="BI169" i="4"/>
  <c r="BG169" i="4"/>
  <c r="BD169" i="4"/>
  <c r="BI168" i="4"/>
  <c r="BG168" i="4"/>
  <c r="BD168" i="4"/>
  <c r="BI167" i="4"/>
  <c r="BG167" i="4"/>
  <c r="BD167" i="4"/>
  <c r="BI166" i="4"/>
  <c r="BG166" i="4"/>
  <c r="BD166" i="4"/>
  <c r="BI164" i="4"/>
  <c r="BG164" i="4"/>
  <c r="BD164" i="4"/>
  <c r="BI163" i="4"/>
  <c r="BG163" i="4"/>
  <c r="BD163" i="4"/>
  <c r="BI134" i="4"/>
  <c r="BI131" i="4"/>
  <c r="BG131" i="4"/>
  <c r="BD131" i="4"/>
  <c r="BD126" i="4"/>
  <c r="BG123" i="4"/>
  <c r="BD123" i="4"/>
  <c r="BD122" i="4"/>
  <c r="BD109" i="4"/>
  <c r="BD108" i="4"/>
  <c r="BD105" i="4"/>
  <c r="BD104" i="4"/>
  <c r="BD102" i="4"/>
  <c r="BD101" i="4"/>
  <c r="BD98" i="4"/>
  <c r="BD92" i="4"/>
  <c r="BD89" i="4"/>
  <c r="BD83" i="4"/>
  <c r="BD80" i="4"/>
  <c r="BI182" i="4"/>
  <c r="BG182" i="4"/>
  <c r="BD72" i="4"/>
  <c r="BD70" i="4"/>
  <c r="BI72" i="4"/>
  <c r="BG72" i="4"/>
  <c r="BG70" i="4"/>
  <c r="AN122" i="4"/>
  <c r="AO122" i="4"/>
  <c r="AP122" i="4"/>
  <c r="AQ122" i="4"/>
  <c r="AN126" i="4"/>
  <c r="AN56" i="27" s="1"/>
  <c r="AO126" i="4"/>
  <c r="AO56" i="27" s="1"/>
  <c r="AP126" i="4"/>
  <c r="AP56" i="27" s="1"/>
  <c r="AQ126" i="4"/>
  <c r="AQ56" i="27" s="1"/>
  <c r="Y129" i="27" s="1"/>
  <c r="AN133" i="4"/>
  <c r="AO133" i="4"/>
  <c r="AQ133" i="4"/>
  <c r="AN162" i="4"/>
  <c r="AO162" i="4"/>
  <c r="AO40" i="27" s="1"/>
  <c r="AP162" i="4"/>
  <c r="AP40" i="27" s="1"/>
  <c r="AQ162" i="4"/>
  <c r="AQ40" i="27" s="1"/>
  <c r="AO13" i="22"/>
  <c r="AP13" i="22"/>
  <c r="AQ13" i="22"/>
  <c r="AN194" i="4"/>
  <c r="AO194" i="4"/>
  <c r="AP194" i="4"/>
  <c r="AQ194" i="4"/>
  <c r="BD10" i="4"/>
  <c r="BD13" i="4"/>
  <c r="BD16" i="4"/>
  <c r="BD19" i="4"/>
  <c r="BD22" i="4"/>
  <c r="BD25" i="4"/>
  <c r="BD28" i="4"/>
  <c r="BD31" i="4"/>
  <c r="BD34" i="4"/>
  <c r="BD40" i="4"/>
  <c r="BD38" i="4" s="1"/>
  <c r="BD43" i="4"/>
  <c r="BD46" i="4"/>
  <c r="BD49" i="4"/>
  <c r="BD52" i="4"/>
  <c r="BD55" i="4"/>
  <c r="BD58" i="4"/>
  <c r="BD61" i="4"/>
  <c r="BD64" i="4"/>
  <c r="E100" i="12"/>
  <c r="E99" i="12"/>
  <c r="E75" i="12"/>
  <c r="E51" i="12"/>
  <c r="E50" i="12"/>
  <c r="E34" i="12"/>
  <c r="E33" i="12"/>
  <c r="E31" i="12"/>
  <c r="E7" i="12"/>
  <c r="AL50" i="24" l="1"/>
  <c r="AX11" i="17"/>
  <c r="AE50" i="24"/>
  <c r="AQ11" i="17"/>
  <c r="AD50" i="24"/>
  <c r="AP11" i="17"/>
  <c r="AB50" i="24"/>
  <c r="AN11" i="17"/>
  <c r="AH50" i="24"/>
  <c r="AT11" i="17"/>
  <c r="AN40" i="27"/>
  <c r="AB57" i="24" s="1"/>
  <c r="BK162" i="4"/>
  <c r="X129" i="27"/>
  <c r="AJ129" i="27" s="1"/>
  <c r="AD57" i="24"/>
  <c r="AP18" i="17"/>
  <c r="AO65" i="11"/>
  <c r="AO34" i="27"/>
  <c r="AK57" i="24"/>
  <c r="AW18" i="17"/>
  <c r="AC57" i="24"/>
  <c r="AO18" i="17"/>
  <c r="AN65" i="11"/>
  <c r="AN34" i="27"/>
  <c r="AJ57" i="24"/>
  <c r="AV18" i="17"/>
  <c r="AI57" i="24"/>
  <c r="AU18" i="17"/>
  <c r="AH81" i="27"/>
  <c r="T40" i="17"/>
  <c r="AN18" i="17"/>
  <c r="AQ34" i="27"/>
  <c r="Y105" i="27" s="1"/>
  <c r="AQ65" i="11"/>
  <c r="AM57" i="24"/>
  <c r="AY18" i="17"/>
  <c r="AL57" i="24"/>
  <c r="AX18" i="17"/>
  <c r="AG57" i="24"/>
  <c r="AS18" i="17"/>
  <c r="AE57" i="24"/>
  <c r="AQ18" i="17"/>
  <c r="AP34" i="27"/>
  <c r="AP65" i="11"/>
  <c r="AH57" i="24"/>
  <c r="AT18" i="17"/>
  <c r="AF57" i="24"/>
  <c r="AR18" i="17"/>
  <c r="AH122" i="27"/>
  <c r="AF122" i="27"/>
  <c r="AF116" i="27"/>
  <c r="AJ115" i="27"/>
  <c r="AJ117" i="27"/>
  <c r="AH120" i="27"/>
  <c r="AF114" i="27"/>
  <c r="AF113" i="27"/>
  <c r="AH114" i="27"/>
  <c r="AF115" i="27"/>
  <c r="AJ121" i="27"/>
  <c r="AF117" i="27"/>
  <c r="AJ119" i="27"/>
  <c r="AF121" i="27"/>
  <c r="AJ113" i="27"/>
  <c r="AF119" i="27"/>
  <c r="AJ116" i="27"/>
  <c r="AH116" i="27"/>
  <c r="AH117" i="27"/>
  <c r="AH119" i="27"/>
  <c r="AJ118" i="27"/>
  <c r="AH118" i="27"/>
  <c r="AH121" i="27"/>
  <c r="AJ122" i="27"/>
  <c r="AF118" i="27"/>
  <c r="AJ120" i="27"/>
  <c r="AF120" i="27"/>
  <c r="AJ114" i="27"/>
  <c r="AH113" i="27"/>
  <c r="AH115" i="27"/>
  <c r="AU11" i="27"/>
  <c r="AS11" i="27"/>
  <c r="AW11" i="27"/>
  <c r="AY11" i="27"/>
  <c r="AV11" i="27"/>
  <c r="BK133" i="4"/>
  <c r="AJ87" i="27"/>
  <c r="Y112" i="27"/>
  <c r="Y46" i="17" s="1"/>
  <c r="M42" i="22" s="1"/>
  <c r="AJ81" i="27"/>
  <c r="Z112" i="27"/>
  <c r="Z46" i="17" s="1"/>
  <c r="N42" i="22" s="1"/>
  <c r="AA112" i="27"/>
  <c r="AA46" i="17" s="1"/>
  <c r="O42" i="22" s="1"/>
  <c r="AP16" i="22"/>
  <c r="AO16" i="22"/>
  <c r="AN16" i="22"/>
  <c r="AQ16" i="22"/>
  <c r="BK126" i="4"/>
  <c r="BK122" i="4"/>
  <c r="BK194" i="4"/>
  <c r="AN13" i="22"/>
  <c r="AN130" i="4"/>
  <c r="AP130" i="4"/>
  <c r="AQ130" i="4"/>
  <c r="AO130" i="4"/>
  <c r="BD8" i="4"/>
  <c r="BD39" i="4" s="1"/>
  <c r="K20" i="20"/>
  <c r="K19" i="20"/>
  <c r="K18" i="20"/>
  <c r="L18" i="20" s="1"/>
  <c r="K17" i="20"/>
  <c r="K24" i="20" s="1"/>
  <c r="K16" i="20"/>
  <c r="K15" i="20"/>
  <c r="K13" i="20"/>
  <c r="K12" i="20"/>
  <c r="K10" i="20"/>
  <c r="K11" i="20"/>
  <c r="K9" i="20"/>
  <c r="K8" i="20"/>
  <c r="G24" i="20"/>
  <c r="J20" i="20"/>
  <c r="J19" i="20"/>
  <c r="J18" i="20"/>
  <c r="J17" i="20"/>
  <c r="J16" i="20"/>
  <c r="J15" i="20"/>
  <c r="J13" i="20"/>
  <c r="J12" i="20"/>
  <c r="J10" i="20"/>
  <c r="J9" i="20"/>
  <c r="J8" i="20"/>
  <c r="K23" i="20"/>
  <c r="G23" i="20"/>
  <c r="L9" i="20"/>
  <c r="L10" i="20"/>
  <c r="L11" i="20"/>
  <c r="L12" i="20"/>
  <c r="L13" i="20"/>
  <c r="L14" i="20"/>
  <c r="L15" i="20"/>
  <c r="L16" i="20"/>
  <c r="L17" i="20"/>
  <c r="L19" i="20"/>
  <c r="L20" i="20"/>
  <c r="L8" i="20"/>
  <c r="M38" i="22"/>
  <c r="O33" i="11"/>
  <c r="N33" i="11"/>
  <c r="N36" i="11"/>
  <c r="AP51" i="11"/>
  <c r="AN80" i="11"/>
  <c r="AN77" i="11" s="1"/>
  <c r="AO80" i="11"/>
  <c r="AO77" i="11" s="1"/>
  <c r="AP80" i="11"/>
  <c r="AP77" i="11" s="1"/>
  <c r="AQ80" i="11"/>
  <c r="AQ77" i="11" s="1"/>
  <c r="AN104" i="11"/>
  <c r="AO104" i="11"/>
  <c r="AP104" i="11"/>
  <c r="AQ104" i="11"/>
  <c r="AN108" i="11"/>
  <c r="AO108" i="11"/>
  <c r="AP108" i="11"/>
  <c r="AQ108" i="11"/>
  <c r="G134" i="4"/>
  <c r="D134" i="4"/>
  <c r="N134" i="4"/>
  <c r="N12" i="27" s="1"/>
  <c r="N12" i="17" s="1"/>
  <c r="AA134" i="4"/>
  <c r="AA12" i="27" s="1"/>
  <c r="Z134" i="4"/>
  <c r="Z12" i="27" s="1"/>
  <c r="Y134" i="4"/>
  <c r="Y12" i="27" s="1"/>
  <c r="X134" i="4"/>
  <c r="X12" i="27" s="1"/>
  <c r="W134" i="4"/>
  <c r="W12" i="27" s="1"/>
  <c r="V134" i="4"/>
  <c r="V12" i="27" s="1"/>
  <c r="U134" i="4"/>
  <c r="U12" i="27" s="1"/>
  <c r="S134" i="4"/>
  <c r="S12" i="27" s="1"/>
  <c r="R134" i="4"/>
  <c r="R12" i="27" s="1"/>
  <c r="Q134" i="4"/>
  <c r="Q12" i="27" s="1"/>
  <c r="P134" i="4"/>
  <c r="O182" i="4"/>
  <c r="AM133" i="4"/>
  <c r="AL133" i="4"/>
  <c r="AK133" i="4"/>
  <c r="AJ133" i="4"/>
  <c r="AI133" i="4"/>
  <c r="AH133" i="4"/>
  <c r="AG133" i="4"/>
  <c r="AF133" i="4"/>
  <c r="AE133" i="4"/>
  <c r="AD133" i="4"/>
  <c r="AC133" i="4"/>
  <c r="AB133" i="4"/>
  <c r="H182" i="4"/>
  <c r="AN103" i="11"/>
  <c r="AM194" i="4"/>
  <c r="AL194" i="4"/>
  <c r="AK194" i="4"/>
  <c r="AJ194" i="4"/>
  <c r="AI194" i="4"/>
  <c r="AH194" i="4"/>
  <c r="AG194" i="4"/>
  <c r="AF194" i="4"/>
  <c r="AE194" i="4"/>
  <c r="AD194" i="4"/>
  <c r="AC194" i="4"/>
  <c r="AB194" i="4"/>
  <c r="AA194" i="4"/>
  <c r="Z194" i="4"/>
  <c r="Y194" i="4"/>
  <c r="X194" i="4"/>
  <c r="W194" i="4"/>
  <c r="V194" i="4"/>
  <c r="U194" i="4"/>
  <c r="T194" i="4"/>
  <c r="S194" i="4"/>
  <c r="R194" i="4"/>
  <c r="Q194" i="4"/>
  <c r="P194" i="4"/>
  <c r="AN51" i="11"/>
  <c r="AQ51" i="11"/>
  <c r="AN69" i="11"/>
  <c r="AO69" i="11"/>
  <c r="AP69" i="11"/>
  <c r="AQ69" i="11"/>
  <c r="AN82" i="11"/>
  <c r="AO82" i="11"/>
  <c r="AP82" i="11"/>
  <c r="AQ82" i="11"/>
  <c r="AN94" i="11"/>
  <c r="AO94" i="11"/>
  <c r="M39" i="22"/>
  <c r="M8" i="27"/>
  <c r="M8" i="17" s="1"/>
  <c r="L8" i="27"/>
  <c r="K8" i="27"/>
  <c r="I8" i="27"/>
  <c r="H8" i="27"/>
  <c r="G8" i="27"/>
  <c r="G8" i="17" s="1"/>
  <c r="F8" i="27"/>
  <c r="E8" i="27"/>
  <c r="D8" i="27"/>
  <c r="J58" i="18"/>
  <c r="J63" i="18"/>
  <c r="AR31" i="18" s="1"/>
  <c r="O27" i="18"/>
  <c r="N27" i="18"/>
  <c r="M27" i="18"/>
  <c r="L27" i="18"/>
  <c r="K27" i="18"/>
  <c r="J27" i="18"/>
  <c r="I27" i="18"/>
  <c r="H27" i="18"/>
  <c r="G27" i="18"/>
  <c r="F27" i="18"/>
  <c r="E27" i="18"/>
  <c r="D27" i="18"/>
  <c r="O24" i="18"/>
  <c r="N24" i="18"/>
  <c r="N23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O18" i="18"/>
  <c r="N18" i="18"/>
  <c r="M18" i="18"/>
  <c r="L18" i="18"/>
  <c r="K18" i="18"/>
  <c r="J18" i="18"/>
  <c r="I18" i="18"/>
  <c r="H18" i="18"/>
  <c r="G18" i="18"/>
  <c r="F18" i="18"/>
  <c r="E18" i="18"/>
  <c r="O15" i="18"/>
  <c r="N15" i="18"/>
  <c r="N14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O9" i="18"/>
  <c r="N9" i="18"/>
  <c r="M9" i="18"/>
  <c r="L9" i="18"/>
  <c r="K9" i="18"/>
  <c r="J9" i="18"/>
  <c r="I9" i="18"/>
  <c r="H9" i="18"/>
  <c r="G9" i="18"/>
  <c r="F9" i="18"/>
  <c r="E9" i="18"/>
  <c r="D9" i="18"/>
  <c r="O224" i="18"/>
  <c r="O223" i="18"/>
  <c r="O221" i="18"/>
  <c r="O220" i="18"/>
  <c r="O219" i="18"/>
  <c r="O218" i="18"/>
  <c r="O217" i="18"/>
  <c r="O216" i="18"/>
  <c r="O214" i="18"/>
  <c r="O213" i="18"/>
  <c r="O211" i="18"/>
  <c r="O210" i="18"/>
  <c r="O208" i="18"/>
  <c r="O207" i="18"/>
  <c r="O203" i="18"/>
  <c r="O202" i="18"/>
  <c r="O200" i="18"/>
  <c r="O199" i="18"/>
  <c r="O197" i="18"/>
  <c r="O195" i="18"/>
  <c r="O193" i="18"/>
  <c r="O192" i="18"/>
  <c r="O191" i="18"/>
  <c r="O190" i="18"/>
  <c r="O189" i="18"/>
  <c r="O188" i="18"/>
  <c r="O186" i="18"/>
  <c r="O185" i="18"/>
  <c r="O184" i="18"/>
  <c r="O182" i="18"/>
  <c r="O181" i="18"/>
  <c r="O179" i="18"/>
  <c r="O178" i="18"/>
  <c r="O177" i="18"/>
  <c r="O176" i="18"/>
  <c r="O174" i="18"/>
  <c r="O173" i="18"/>
  <c r="O172" i="18"/>
  <c r="O171" i="18"/>
  <c r="O169" i="18"/>
  <c r="O168" i="18"/>
  <c r="O167" i="18"/>
  <c r="O166" i="18"/>
  <c r="O165" i="18"/>
  <c r="O164" i="18"/>
  <c r="O163" i="18"/>
  <c r="O162" i="18"/>
  <c r="O160" i="18"/>
  <c r="O159" i="18"/>
  <c r="O158" i="18"/>
  <c r="O157" i="18"/>
  <c r="O155" i="18"/>
  <c r="O154" i="18"/>
  <c r="O153" i="18"/>
  <c r="O152" i="18"/>
  <c r="O150" i="18"/>
  <c r="O149" i="18"/>
  <c r="O148" i="18"/>
  <c r="O147" i="18"/>
  <c r="O140" i="18"/>
  <c r="O139" i="18"/>
  <c r="O136" i="18"/>
  <c r="O135" i="18"/>
  <c r="O134" i="18"/>
  <c r="O133" i="18"/>
  <c r="O131" i="18"/>
  <c r="O130" i="18"/>
  <c r="O129" i="18"/>
  <c r="O127" i="18"/>
  <c r="O126" i="18"/>
  <c r="O125" i="18"/>
  <c r="O124" i="18"/>
  <c r="O121" i="18"/>
  <c r="O120" i="18"/>
  <c r="O118" i="18"/>
  <c r="O117" i="18"/>
  <c r="O116" i="18"/>
  <c r="O114" i="18"/>
  <c r="O113" i="18"/>
  <c r="O112" i="18"/>
  <c r="O111" i="18"/>
  <c r="O109" i="18"/>
  <c r="O108" i="18"/>
  <c r="O106" i="18"/>
  <c r="O105" i="18"/>
  <c r="O104" i="18"/>
  <c r="O103" i="18"/>
  <c r="O102" i="18"/>
  <c r="O101" i="18"/>
  <c r="O99" i="18"/>
  <c r="O98" i="18"/>
  <c r="O97" i="18"/>
  <c r="O96" i="18"/>
  <c r="O94" i="18"/>
  <c r="O93" i="18"/>
  <c r="O92" i="18"/>
  <c r="O90" i="18"/>
  <c r="O89" i="18"/>
  <c r="O88" i="18"/>
  <c r="O87" i="18"/>
  <c r="O85" i="18"/>
  <c r="O84" i="18"/>
  <c r="O83" i="18"/>
  <c r="O81" i="18"/>
  <c r="O80" i="18"/>
  <c r="O79" i="18"/>
  <c r="O78" i="18"/>
  <c r="O77" i="18"/>
  <c r="M144" i="18"/>
  <c r="M142" i="18"/>
  <c r="M224" i="18"/>
  <c r="M223" i="18"/>
  <c r="M221" i="18"/>
  <c r="M220" i="18"/>
  <c r="M219" i="18"/>
  <c r="M218" i="18"/>
  <c r="M217" i="18"/>
  <c r="M216" i="18"/>
  <c r="M214" i="18"/>
  <c r="M213" i="18"/>
  <c r="M211" i="18"/>
  <c r="M208" i="18"/>
  <c r="M207" i="18"/>
  <c r="M203" i="18"/>
  <c r="M202" i="18"/>
  <c r="M200" i="18"/>
  <c r="M199" i="18"/>
  <c r="M197" i="18"/>
  <c r="M195" i="18"/>
  <c r="M193" i="18"/>
  <c r="M192" i="18"/>
  <c r="M191" i="18"/>
  <c r="M190" i="18"/>
  <c r="M189" i="18"/>
  <c r="M188" i="18"/>
  <c r="M186" i="18"/>
  <c r="M185" i="18"/>
  <c r="M184" i="18"/>
  <c r="M182" i="18"/>
  <c r="M181" i="18"/>
  <c r="M179" i="18"/>
  <c r="M178" i="18"/>
  <c r="M177" i="18"/>
  <c r="M176" i="18"/>
  <c r="M174" i="18"/>
  <c r="M173" i="18"/>
  <c r="M172" i="18"/>
  <c r="M171" i="18"/>
  <c r="M169" i="18"/>
  <c r="M168" i="18"/>
  <c r="M167" i="18"/>
  <c r="M166" i="18"/>
  <c r="M165" i="18"/>
  <c r="M164" i="18"/>
  <c r="M163" i="18"/>
  <c r="M162" i="18"/>
  <c r="M160" i="18"/>
  <c r="M159" i="18"/>
  <c r="M158" i="18"/>
  <c r="M157" i="18"/>
  <c r="M155" i="18"/>
  <c r="M154" i="18"/>
  <c r="M153" i="18"/>
  <c r="M152" i="18"/>
  <c r="M150" i="18"/>
  <c r="M149" i="18"/>
  <c r="M148" i="18"/>
  <c r="M147" i="18"/>
  <c r="M140" i="18"/>
  <c r="M136" i="18"/>
  <c r="M135" i="18"/>
  <c r="M134" i="18"/>
  <c r="M133" i="18"/>
  <c r="M131" i="18"/>
  <c r="M130" i="18"/>
  <c r="M129" i="18"/>
  <c r="M127" i="18"/>
  <c r="M126" i="18"/>
  <c r="M125" i="18"/>
  <c r="M124" i="18"/>
  <c r="M121" i="18"/>
  <c r="M120" i="18"/>
  <c r="M118" i="18"/>
  <c r="M117" i="18"/>
  <c r="M116" i="18"/>
  <c r="M114" i="18"/>
  <c r="M113" i="18"/>
  <c r="M112" i="18"/>
  <c r="M111" i="18"/>
  <c r="M109" i="18"/>
  <c r="M108" i="18"/>
  <c r="M106" i="18"/>
  <c r="M105" i="18"/>
  <c r="M104" i="18"/>
  <c r="M103" i="18"/>
  <c r="M102" i="18"/>
  <c r="M101" i="18"/>
  <c r="M99" i="18"/>
  <c r="M98" i="18"/>
  <c r="M97" i="18"/>
  <c r="M96" i="18"/>
  <c r="M94" i="18"/>
  <c r="M93" i="18"/>
  <c r="M92" i="18"/>
  <c r="M90" i="18"/>
  <c r="M89" i="18"/>
  <c r="M88" i="18"/>
  <c r="M87" i="18"/>
  <c r="M85" i="18"/>
  <c r="M84" i="18"/>
  <c r="M83" i="18"/>
  <c r="M81" i="18"/>
  <c r="M79" i="18"/>
  <c r="M77" i="18"/>
  <c r="L144" i="18"/>
  <c r="O144" i="18" s="1"/>
  <c r="L142" i="18"/>
  <c r="O142" i="18" s="1"/>
  <c r="M76" i="18"/>
  <c r="F41" i="7"/>
  <c r="F54" i="7" s="1"/>
  <c r="AF31" i="18"/>
  <c r="O81" i="4"/>
  <c r="M41" i="4" l="1"/>
  <c r="AK50" i="24"/>
  <c r="AW11" i="17"/>
  <c r="AG50" i="24"/>
  <c r="AS11" i="17"/>
  <c r="X112" i="27"/>
  <c r="X46" i="17" s="1"/>
  <c r="AJ50" i="24"/>
  <c r="AV11" i="17"/>
  <c r="AI50" i="24"/>
  <c r="AU11" i="17"/>
  <c r="J24" i="20"/>
  <c r="AM50" i="24"/>
  <c r="AY11" i="17"/>
  <c r="D12" i="27"/>
  <c r="D12" i="17" s="1"/>
  <c r="P12" i="27"/>
  <c r="P133" i="4"/>
  <c r="M51" i="24"/>
  <c r="Y12" i="17"/>
  <c r="K7" i="27"/>
  <c r="K7" i="17" s="1"/>
  <c r="K8" i="17"/>
  <c r="E51" i="24"/>
  <c r="Q12" i="17"/>
  <c r="E7" i="27"/>
  <c r="E7" i="17" s="1"/>
  <c r="E8" i="17"/>
  <c r="I7" i="27"/>
  <c r="I7" i="17" s="1"/>
  <c r="I8" i="17"/>
  <c r="H60" i="27"/>
  <c r="F51" i="24"/>
  <c r="R12" i="17"/>
  <c r="J51" i="24"/>
  <c r="V12" i="17"/>
  <c r="N51" i="24"/>
  <c r="Z12" i="17"/>
  <c r="X105" i="27"/>
  <c r="AJ105" i="27" s="1"/>
  <c r="L51" i="24"/>
  <c r="X12" i="17"/>
  <c r="D7" i="27"/>
  <c r="D7" i="17" s="1"/>
  <c r="D8" i="17"/>
  <c r="H7" i="27"/>
  <c r="H7" i="17" s="1"/>
  <c r="H8" i="17"/>
  <c r="L7" i="27"/>
  <c r="L7" i="17" s="1"/>
  <c r="L8" i="17"/>
  <c r="I51" i="24"/>
  <c r="U12" i="17"/>
  <c r="F7" i="27"/>
  <c r="F7" i="17" s="1"/>
  <c r="F8" i="17"/>
  <c r="O60" i="27"/>
  <c r="G51" i="24"/>
  <c r="S12" i="17"/>
  <c r="K51" i="24"/>
  <c r="W12" i="17"/>
  <c r="O51" i="24"/>
  <c r="AA12" i="17"/>
  <c r="H65" i="12"/>
  <c r="Z80" i="27"/>
  <c r="Z39" i="17" s="1"/>
  <c r="N37" i="22" s="1"/>
  <c r="AA80" i="27"/>
  <c r="AA39" i="17" s="1"/>
  <c r="O37" i="22" s="1"/>
  <c r="AO74" i="11"/>
  <c r="BK130" i="4"/>
  <c r="AN74" i="11"/>
  <c r="BI133" i="4"/>
  <c r="AJ112" i="27"/>
  <c r="M7" i="27"/>
  <c r="M7" i="17" s="1"/>
  <c r="R81" i="27"/>
  <c r="R40" i="17" s="1"/>
  <c r="G133" i="4"/>
  <c r="G12" i="27"/>
  <c r="G12" i="17" s="1"/>
  <c r="S81" i="27"/>
  <c r="S40" i="17" s="1"/>
  <c r="G7" i="27"/>
  <c r="G7" i="17" s="1"/>
  <c r="M77" i="27"/>
  <c r="M36" i="17" s="1"/>
  <c r="L77" i="27"/>
  <c r="L36" i="17" s="1"/>
  <c r="P81" i="27"/>
  <c r="P40" i="17" s="1"/>
  <c r="T12" i="22"/>
  <c r="T12" i="27"/>
  <c r="L42" i="22"/>
  <c r="H101" i="12"/>
  <c r="H97" i="12"/>
  <c r="H81" i="12"/>
  <c r="H83" i="12"/>
  <c r="G25" i="21" s="1"/>
  <c r="H69" i="12"/>
  <c r="M41" i="22"/>
  <c r="D10" i="21"/>
  <c r="E32" i="12"/>
  <c r="AC16" i="18"/>
  <c r="AO16" i="18"/>
  <c r="D8" i="22"/>
  <c r="D7" i="22" s="1"/>
  <c r="H8" i="22"/>
  <c r="H7" i="22" s="1"/>
  <c r="L8" i="22"/>
  <c r="L7" i="22" s="1"/>
  <c r="N13" i="22"/>
  <c r="P13" i="22"/>
  <c r="S133" i="4"/>
  <c r="S12" i="22"/>
  <c r="W133" i="4"/>
  <c r="W12" i="22"/>
  <c r="AA133" i="4"/>
  <c r="AA12" i="22"/>
  <c r="D8" i="21"/>
  <c r="E18" i="12"/>
  <c r="I8" i="22"/>
  <c r="I7" i="22" s="1"/>
  <c r="M8" i="22"/>
  <c r="M7" i="22" s="1"/>
  <c r="P12" i="22"/>
  <c r="BG134" i="4"/>
  <c r="X133" i="4"/>
  <c r="X12" i="22"/>
  <c r="N12" i="22"/>
  <c r="Q133" i="4"/>
  <c r="Q12" i="22"/>
  <c r="U133" i="4"/>
  <c r="U12" i="22"/>
  <c r="Y133" i="4"/>
  <c r="Y12" i="22"/>
  <c r="D12" i="22"/>
  <c r="E8" i="22"/>
  <c r="E7" i="22" s="1"/>
  <c r="F8" i="22"/>
  <c r="F7" i="22" s="1"/>
  <c r="G8" i="22"/>
  <c r="G7" i="22" s="1"/>
  <c r="K8" i="22"/>
  <c r="K7" i="22" s="1"/>
  <c r="O13" i="22"/>
  <c r="R133" i="4"/>
  <c r="R12" i="22"/>
  <c r="V133" i="4"/>
  <c r="V12" i="22"/>
  <c r="Z133" i="4"/>
  <c r="Z12" i="22"/>
  <c r="G12" i="22"/>
  <c r="BA9" i="18"/>
  <c r="BG194" i="4"/>
  <c r="BI194" i="4"/>
  <c r="BD9" i="4"/>
  <c r="AP103" i="11"/>
  <c r="D133" i="4"/>
  <c r="AP94" i="11"/>
  <c r="AP74" i="11" s="1"/>
  <c r="AQ103" i="11"/>
  <c r="AQ94" i="11"/>
  <c r="AQ74" i="11" s="1"/>
  <c r="AO103" i="11"/>
  <c r="M139" i="18"/>
  <c r="AC36" i="18" s="1"/>
  <c r="L24" i="20"/>
  <c r="L23" i="20"/>
  <c r="J23" i="20"/>
  <c r="J60" i="18"/>
  <c r="F57" i="18"/>
  <c r="H59" i="18"/>
  <c r="W18" i="18" s="1"/>
  <c r="J56" i="18"/>
  <c r="J61" i="18"/>
  <c r="AR25" i="18" s="1"/>
  <c r="H66" i="18"/>
  <c r="V36" i="18" s="1"/>
  <c r="F59" i="18"/>
  <c r="J57" i="18"/>
  <c r="J62" i="18"/>
  <c r="F66" i="18"/>
  <c r="R36" i="18" s="1"/>
  <c r="R108" i="4" s="1"/>
  <c r="E56" i="18"/>
  <c r="J59" i="18"/>
  <c r="AR19" i="18" s="1"/>
  <c r="F56" i="18"/>
  <c r="K61" i="18"/>
  <c r="BG108" i="4" l="1"/>
  <c r="V38" i="18"/>
  <c r="V108" i="4"/>
  <c r="AO36" i="18"/>
  <c r="AO108" i="4" s="1"/>
  <c r="AC108" i="4"/>
  <c r="T12" i="17"/>
  <c r="D51" i="24"/>
  <c r="P12" i="17"/>
  <c r="Q81" i="27"/>
  <c r="H51" i="24"/>
  <c r="AR22" i="18"/>
  <c r="AF22" i="18"/>
  <c r="R38" i="18"/>
  <c r="R11" i="27" s="1"/>
  <c r="S9" i="18"/>
  <c r="H102" i="12"/>
  <c r="H85" i="12"/>
  <c r="AJ46" i="17"/>
  <c r="J63" i="22" s="1"/>
  <c r="H77" i="12"/>
  <c r="I41" i="22"/>
  <c r="J41" i="22"/>
  <c r="K41" i="22"/>
  <c r="AJ40" i="17"/>
  <c r="J59" i="22" s="1"/>
  <c r="L38" i="22"/>
  <c r="H41" i="22"/>
  <c r="D41" i="22"/>
  <c r="E41" i="22"/>
  <c r="F41" i="22"/>
  <c r="G41" i="22"/>
  <c r="AJ45" i="17"/>
  <c r="J62" i="22" s="1"/>
  <c r="L41" i="22"/>
  <c r="K62" i="18"/>
  <c r="AR28" i="18"/>
  <c r="AR34" i="18"/>
  <c r="BG133" i="4"/>
  <c r="W33" i="18"/>
  <c r="AF45" i="17"/>
  <c r="F62" i="22" s="1"/>
  <c r="AD45" i="17"/>
  <c r="D62" i="22" s="1"/>
  <c r="AH45" i="17"/>
  <c r="H62" i="22" s="1"/>
  <c r="F50" i="24" l="1"/>
  <c r="R11" i="17"/>
  <c r="BK108" i="4"/>
  <c r="AO51" i="11"/>
  <c r="H50" i="12" s="1"/>
  <c r="AF81" i="27"/>
  <c r="Q40" i="17"/>
  <c r="H95" i="12"/>
  <c r="AJ41" i="17"/>
  <c r="J60" i="22" s="1"/>
  <c r="L39" i="22"/>
  <c r="N81" i="4"/>
  <c r="N195" i="4"/>
  <c r="N202" i="4"/>
  <c r="N37" i="27" l="1"/>
  <c r="N15" i="17" s="1"/>
  <c r="O14" i="22"/>
  <c r="N14" i="22"/>
  <c r="N194" i="4"/>
  <c r="M81" i="4" l="1"/>
  <c r="L81" i="4"/>
  <c r="K81" i="4"/>
  <c r="J81" i="4"/>
  <c r="I81" i="4"/>
  <c r="H81" i="4"/>
  <c r="G81" i="4"/>
  <c r="E81" i="4"/>
  <c r="D81" i="4"/>
  <c r="H90" i="4"/>
  <c r="H93" i="4"/>
  <c r="BD81" i="4" l="1"/>
  <c r="AB122" i="4"/>
  <c r="AB65" i="11" l="1"/>
  <c r="AB34" i="27"/>
  <c r="AI103" i="4"/>
  <c r="AH103" i="4"/>
  <c r="AG103" i="4"/>
  <c r="AF103" i="4"/>
  <c r="AI63" i="4"/>
  <c r="AH63" i="4"/>
  <c r="AG63" i="4"/>
  <c r="AF63" i="4"/>
  <c r="AI33" i="4"/>
  <c r="W33" i="7" s="1"/>
  <c r="AH33" i="4"/>
  <c r="V33" i="7" s="1"/>
  <c r="AG33" i="4"/>
  <c r="U33" i="7" s="1"/>
  <c r="AF33" i="4"/>
  <c r="T33" i="7" s="1"/>
  <c r="AG15" i="4"/>
  <c r="U15" i="7" s="1"/>
  <c r="K59" i="18"/>
  <c r="AF16" i="18"/>
  <c r="AF13" i="18"/>
  <c r="K58" i="18"/>
  <c r="K57" i="18"/>
  <c r="AF10" i="18"/>
  <c r="K56" i="18"/>
  <c r="AF88" i="4"/>
  <c r="H61" i="18"/>
  <c r="W24" i="18" s="1"/>
  <c r="H58" i="18"/>
  <c r="W15" i="18" s="1"/>
  <c r="H57" i="18"/>
  <c r="W12" i="18" s="1"/>
  <c r="H56" i="18"/>
  <c r="W9" i="18" s="1"/>
  <c r="F62" i="18"/>
  <c r="F61" i="18"/>
  <c r="F60" i="18"/>
  <c r="F58" i="18"/>
  <c r="E62" i="18"/>
  <c r="E61" i="18"/>
  <c r="E60" i="18"/>
  <c r="E59" i="18"/>
  <c r="E58" i="18"/>
  <c r="E57" i="18"/>
  <c r="C61" i="18"/>
  <c r="BC25" i="18" s="1"/>
  <c r="BE25" i="18" s="1"/>
  <c r="BG25" i="18" s="1"/>
  <c r="C62" i="18"/>
  <c r="BC28" i="18" s="1"/>
  <c r="C60" i="18"/>
  <c r="BC22" i="18" s="1"/>
  <c r="BE22" i="18" s="1"/>
  <c r="BG22" i="18" s="1"/>
  <c r="G223" i="18"/>
  <c r="C58" i="18"/>
  <c r="BC16" i="18" s="1"/>
  <c r="BE16" i="18" s="1"/>
  <c r="BG16" i="18" s="1"/>
  <c r="K63" i="18"/>
  <c r="W103" i="4"/>
  <c r="V103" i="4"/>
  <c r="U103" i="4"/>
  <c r="T103" i="4"/>
  <c r="AM32" i="18"/>
  <c r="AL32" i="18"/>
  <c r="AK32" i="18"/>
  <c r="AJ32" i="18"/>
  <c r="AI32" i="18"/>
  <c r="AH32" i="18"/>
  <c r="AG32" i="18"/>
  <c r="AM29" i="18"/>
  <c r="AL29" i="18"/>
  <c r="AK29" i="18"/>
  <c r="AJ29" i="18"/>
  <c r="AI29" i="18"/>
  <c r="AH29" i="18"/>
  <c r="AG29" i="18"/>
  <c r="AM26" i="18"/>
  <c r="AL26" i="18"/>
  <c r="AK26" i="18"/>
  <c r="AJ26" i="18"/>
  <c r="AI26" i="18"/>
  <c r="AH26" i="18"/>
  <c r="AG26" i="18"/>
  <c r="AM23" i="18"/>
  <c r="AL23" i="18"/>
  <c r="AK23" i="18"/>
  <c r="AJ23" i="18"/>
  <c r="AI23" i="18"/>
  <c r="AH23" i="18"/>
  <c r="AG23" i="18"/>
  <c r="AM20" i="18"/>
  <c r="AL20" i="18"/>
  <c r="AK20" i="18"/>
  <c r="AJ20" i="18"/>
  <c r="AI20" i="18"/>
  <c r="AH20" i="18"/>
  <c r="AG20" i="18"/>
  <c r="AM17" i="18"/>
  <c r="AL17" i="18"/>
  <c r="AK17" i="18"/>
  <c r="AJ17" i="18"/>
  <c r="AI17" i="18"/>
  <c r="AH17" i="18"/>
  <c r="AG17" i="18"/>
  <c r="AM14" i="18"/>
  <c r="AL14" i="18"/>
  <c r="AK14" i="18"/>
  <c r="AJ14" i="18"/>
  <c r="AI14" i="18"/>
  <c r="AH14" i="18"/>
  <c r="AG14" i="18"/>
  <c r="AM11" i="18"/>
  <c r="AL11" i="18"/>
  <c r="AK11" i="18"/>
  <c r="AJ11" i="18"/>
  <c r="AI11" i="18"/>
  <c r="AH11" i="18"/>
  <c r="AG11" i="18"/>
  <c r="AM8" i="18"/>
  <c r="AL8" i="18"/>
  <c r="AK8" i="18"/>
  <c r="AJ8" i="18"/>
  <c r="AI8" i="18"/>
  <c r="AH8" i="18"/>
  <c r="AG8" i="18"/>
  <c r="AE32" i="18"/>
  <c r="AD32" i="18"/>
  <c r="AE29" i="18"/>
  <c r="AD29" i="18"/>
  <c r="AE26" i="18"/>
  <c r="AD26" i="18"/>
  <c r="AE23" i="18"/>
  <c r="AD23" i="18"/>
  <c r="AE20" i="18"/>
  <c r="AD20" i="18"/>
  <c r="AE17" i="18"/>
  <c r="AD17" i="18"/>
  <c r="AE14" i="18"/>
  <c r="AD14" i="18"/>
  <c r="AE11" i="18"/>
  <c r="AD11" i="18"/>
  <c r="AE8" i="18"/>
  <c r="AD8" i="18"/>
  <c r="AB32" i="18"/>
  <c r="AB29" i="18"/>
  <c r="AB26" i="18"/>
  <c r="AB23" i="18"/>
  <c r="AB20" i="18"/>
  <c r="AB17" i="18"/>
  <c r="AB14" i="18"/>
  <c r="AB11" i="18"/>
  <c r="AB8" i="18"/>
  <c r="P63" i="18"/>
  <c r="P62" i="18"/>
  <c r="P61" i="18"/>
  <c r="P60" i="18"/>
  <c r="P59" i="18"/>
  <c r="P58" i="18"/>
  <c r="P57" i="18"/>
  <c r="P56" i="18"/>
  <c r="D12" i="7"/>
  <c r="G7" i="18"/>
  <c r="G38" i="18" s="1"/>
  <c r="G11" i="27" s="1"/>
  <c r="G11" i="17" s="1"/>
  <c r="C59" i="18"/>
  <c r="BC19" i="18" s="1"/>
  <c r="BE19" i="18" s="1"/>
  <c r="BG19" i="18" s="1"/>
  <c r="C57" i="18"/>
  <c r="BC13" i="18" s="1"/>
  <c r="BE13" i="18" s="1"/>
  <c r="BG13" i="18" s="1"/>
  <c r="C56" i="18"/>
  <c r="O8" i="27"/>
  <c r="W63" i="4"/>
  <c r="V63" i="4"/>
  <c r="U63" i="4"/>
  <c r="W33" i="4"/>
  <c r="K33" i="7" s="1"/>
  <c r="V33" i="4"/>
  <c r="J33" i="7" s="1"/>
  <c r="U33" i="4"/>
  <c r="I33" i="7" s="1"/>
  <c r="I63" i="18"/>
  <c r="G63" i="18"/>
  <c r="S31" i="18"/>
  <c r="S30" i="18"/>
  <c r="G144" i="18"/>
  <c r="G142" i="18"/>
  <c r="G135" i="18"/>
  <c r="G133" i="18"/>
  <c r="G130" i="18"/>
  <c r="G129" i="18"/>
  <c r="G210" i="18"/>
  <c r="G208" i="18"/>
  <c r="G203" i="18"/>
  <c r="G199" i="18"/>
  <c r="G197" i="18"/>
  <c r="G195" i="18"/>
  <c r="G105" i="18"/>
  <c r="G103" i="18"/>
  <c r="G101" i="18"/>
  <c r="G182" i="18"/>
  <c r="G179" i="18"/>
  <c r="G173" i="18"/>
  <c r="G78" i="18"/>
  <c r="BA36" i="18"/>
  <c r="BA108" i="4" s="1"/>
  <c r="BA34" i="18"/>
  <c r="BA33" i="18"/>
  <c r="AA32" i="18"/>
  <c r="Z32" i="18"/>
  <c r="Y32" i="18"/>
  <c r="X32" i="18"/>
  <c r="U32" i="18"/>
  <c r="P32" i="18"/>
  <c r="BE31" i="18"/>
  <c r="BG31" i="18" s="1"/>
  <c r="BA30" i="18"/>
  <c r="AA29" i="18"/>
  <c r="Z29" i="18"/>
  <c r="Y29" i="18"/>
  <c r="X29" i="18"/>
  <c r="U29" i="18"/>
  <c r="P29" i="18"/>
  <c r="BE28" i="18"/>
  <c r="BG28" i="18" s="1"/>
  <c r="AA26" i="18"/>
  <c r="Z26" i="18"/>
  <c r="Y26" i="18"/>
  <c r="X26" i="18"/>
  <c r="U26" i="18"/>
  <c r="P26" i="18"/>
  <c r="BA24" i="18"/>
  <c r="AA23" i="18"/>
  <c r="Z23" i="18"/>
  <c r="Y23" i="18"/>
  <c r="X23" i="18"/>
  <c r="U23" i="18"/>
  <c r="P23" i="18"/>
  <c r="AA20" i="18"/>
  <c r="Z20" i="18"/>
  <c r="Y20" i="18"/>
  <c r="X20" i="18"/>
  <c r="U20" i="18"/>
  <c r="P20" i="18"/>
  <c r="AA17" i="18"/>
  <c r="Z17" i="18"/>
  <c r="Y17" i="18"/>
  <c r="X17" i="18"/>
  <c r="U17" i="18"/>
  <c r="P17" i="18"/>
  <c r="BA15" i="18"/>
  <c r="AA14" i="18"/>
  <c r="Z14" i="18"/>
  <c r="Y14" i="18"/>
  <c r="X14" i="18"/>
  <c r="U14" i="18"/>
  <c r="P14" i="18"/>
  <c r="AA11" i="18"/>
  <c r="Z11" i="18"/>
  <c r="Y11" i="18"/>
  <c r="X11" i="18"/>
  <c r="U11" i="18"/>
  <c r="P11" i="18"/>
  <c r="AA8" i="18"/>
  <c r="Z8" i="18"/>
  <c r="Y8" i="18"/>
  <c r="X8" i="18"/>
  <c r="X7" i="18" s="1"/>
  <c r="X38" i="18" s="1"/>
  <c r="U8" i="18"/>
  <c r="P8" i="18"/>
  <c r="M7" i="18"/>
  <c r="M38" i="18" s="1"/>
  <c r="M11" i="27" s="1"/>
  <c r="M11" i="17" s="1"/>
  <c r="L7" i="18"/>
  <c r="L38" i="18" s="1"/>
  <c r="L11" i="27" s="1"/>
  <c r="L11" i="17" s="1"/>
  <c r="K7" i="18"/>
  <c r="K38" i="18" s="1"/>
  <c r="K11" i="27" s="1"/>
  <c r="K11" i="17" s="1"/>
  <c r="J7" i="18"/>
  <c r="J38" i="18" s="1"/>
  <c r="J11" i="27" s="1"/>
  <c r="J11" i="17" s="1"/>
  <c r="I7" i="18"/>
  <c r="I38" i="18" s="1"/>
  <c r="I11" i="27" s="1"/>
  <c r="I11" i="17" s="1"/>
  <c r="H7" i="18"/>
  <c r="H38" i="18" s="1"/>
  <c r="H11" i="27" s="1"/>
  <c r="H11" i="17" s="1"/>
  <c r="F7" i="18"/>
  <c r="F38" i="18" s="1"/>
  <c r="F11" i="27" s="1"/>
  <c r="F11" i="17" s="1"/>
  <c r="E7" i="18"/>
  <c r="E38" i="18" s="1"/>
  <c r="E11" i="27" s="1"/>
  <c r="E11" i="17" s="1"/>
  <c r="D7" i="18"/>
  <c r="D38" i="18" s="1"/>
  <c r="D11" i="27" s="1"/>
  <c r="D11" i="17" s="1"/>
  <c r="AA78" i="11"/>
  <c r="Z78" i="11"/>
  <c r="Y78" i="11"/>
  <c r="X78" i="11"/>
  <c r="W78" i="11"/>
  <c r="V78" i="11"/>
  <c r="U78" i="11"/>
  <c r="T78" i="11"/>
  <c r="S78" i="11"/>
  <c r="P78" i="11"/>
  <c r="Q78" i="11"/>
  <c r="Y47" i="4" l="1"/>
  <c r="V17" i="4"/>
  <c r="W47" i="4"/>
  <c r="V47" i="4"/>
  <c r="U47" i="4"/>
  <c r="Y17" i="4"/>
  <c r="X47" i="4"/>
  <c r="U17" i="4"/>
  <c r="X17" i="4"/>
  <c r="W17" i="4"/>
  <c r="Y23" i="4"/>
  <c r="X23" i="4"/>
  <c r="V53" i="4"/>
  <c r="Y53" i="4"/>
  <c r="W23" i="4"/>
  <c r="W53" i="4"/>
  <c r="U53" i="4"/>
  <c r="X53" i="4"/>
  <c r="V23" i="4"/>
  <c r="U7" i="18"/>
  <c r="U38" i="18" s="1"/>
  <c r="U41" i="4"/>
  <c r="W11" i="4"/>
  <c r="U11" i="4"/>
  <c r="X11" i="4"/>
  <c r="V11" i="4"/>
  <c r="W41" i="4"/>
  <c r="Y11" i="4"/>
  <c r="Y41" i="4"/>
  <c r="V41" i="4"/>
  <c r="X41" i="4"/>
  <c r="R67" i="18"/>
  <c r="V56" i="4"/>
  <c r="X26" i="4"/>
  <c r="W56" i="4"/>
  <c r="X56" i="4"/>
  <c r="Y26" i="4"/>
  <c r="Y56" i="4"/>
  <c r="U26" i="4"/>
  <c r="U56" i="4"/>
  <c r="W26" i="4"/>
  <c r="V26" i="4"/>
  <c r="J16" i="27"/>
  <c r="N85" i="27" s="1"/>
  <c r="O7" i="27"/>
  <c r="O7" i="17" s="1"/>
  <c r="O8" i="17"/>
  <c r="Y20" i="4"/>
  <c r="W50" i="4"/>
  <c r="W20" i="4"/>
  <c r="V20" i="4"/>
  <c r="X20" i="4"/>
  <c r="V50" i="4"/>
  <c r="Y50" i="4"/>
  <c r="U50" i="4"/>
  <c r="U20" i="4"/>
  <c r="X50" i="4"/>
  <c r="W29" i="4"/>
  <c r="Y29" i="4"/>
  <c r="W59" i="4"/>
  <c r="X59" i="4"/>
  <c r="Y59" i="4"/>
  <c r="U59" i="4"/>
  <c r="V29" i="4"/>
  <c r="X29" i="4"/>
  <c r="V59" i="4"/>
  <c r="Y62" i="4"/>
  <c r="W32" i="4"/>
  <c r="W62" i="4"/>
  <c r="X62" i="4"/>
  <c r="X32" i="4"/>
  <c r="V62" i="4"/>
  <c r="V32" i="4"/>
  <c r="Y32" i="4"/>
  <c r="V44" i="4"/>
  <c r="U44" i="4"/>
  <c r="X44" i="4"/>
  <c r="Y44" i="4"/>
  <c r="Y14" i="4"/>
  <c r="W44" i="4"/>
  <c r="V14" i="4"/>
  <c r="U14" i="4"/>
  <c r="X14" i="4"/>
  <c r="W14" i="4"/>
  <c r="M80" i="27"/>
  <c r="M39" i="17" s="1"/>
  <c r="L80" i="27"/>
  <c r="L39" i="17" s="1"/>
  <c r="N80" i="27"/>
  <c r="N39" i="17" s="1"/>
  <c r="E67" i="18"/>
  <c r="I62" i="18"/>
  <c r="AB29" i="4"/>
  <c r="AC29" i="4"/>
  <c r="Z29" i="4"/>
  <c r="U29" i="4"/>
  <c r="AD29" i="4"/>
  <c r="AA29" i="4"/>
  <c r="Q59" i="18"/>
  <c r="U32" i="4"/>
  <c r="AD32" i="4"/>
  <c r="AB32" i="4"/>
  <c r="AA32" i="4"/>
  <c r="Z32" i="4"/>
  <c r="AC32" i="4"/>
  <c r="I60" i="18"/>
  <c r="U23" i="4"/>
  <c r="AP64" i="18"/>
  <c r="V64" i="18"/>
  <c r="D64" i="18"/>
  <c r="D11" i="22"/>
  <c r="V62" i="18"/>
  <c r="AP62" i="18"/>
  <c r="V59" i="18"/>
  <c r="AP59" i="18"/>
  <c r="D57" i="18"/>
  <c r="V57" i="18"/>
  <c r="AP57" i="18"/>
  <c r="AP60" i="18"/>
  <c r="V60" i="18"/>
  <c r="AP58" i="18"/>
  <c r="V58" i="18"/>
  <c r="V61" i="18"/>
  <c r="AP61" i="18"/>
  <c r="I11" i="22"/>
  <c r="G11" i="22"/>
  <c r="F11" i="22"/>
  <c r="H11" i="22"/>
  <c r="L11" i="22"/>
  <c r="M11" i="22"/>
  <c r="E11" i="22"/>
  <c r="J11" i="22"/>
  <c r="K11" i="22"/>
  <c r="O8" i="22"/>
  <c r="O7" i="22" s="1"/>
  <c r="AF85" i="4"/>
  <c r="AC13" i="18"/>
  <c r="AF97" i="4"/>
  <c r="AC25" i="18"/>
  <c r="S29" i="18"/>
  <c r="BC30" i="18"/>
  <c r="AC28" i="18"/>
  <c r="AF91" i="4"/>
  <c r="AC19" i="18"/>
  <c r="AI82" i="4"/>
  <c r="AC22" i="18"/>
  <c r="K38" i="22"/>
  <c r="J38" i="22"/>
  <c r="I38" i="22"/>
  <c r="H38" i="22"/>
  <c r="S27" i="18"/>
  <c r="H33" i="7"/>
  <c r="AF19" i="18"/>
  <c r="AF25" i="18"/>
  <c r="AF28" i="18"/>
  <c r="S28" i="18"/>
  <c r="T85" i="4"/>
  <c r="T91" i="4"/>
  <c r="T97" i="4"/>
  <c r="P106" i="4"/>
  <c r="W82" i="4"/>
  <c r="T94" i="4"/>
  <c r="T100" i="4"/>
  <c r="R78" i="11"/>
  <c r="S10" i="18"/>
  <c r="S22" i="18"/>
  <c r="AG94" i="4"/>
  <c r="AG85" i="4"/>
  <c r="AG97" i="4"/>
  <c r="AG88" i="4"/>
  <c r="AG100" i="4"/>
  <c r="AG91" i="4"/>
  <c r="AH85" i="4"/>
  <c r="AH88" i="4"/>
  <c r="AH91" i="4"/>
  <c r="AH94" i="4"/>
  <c r="AH97" i="4"/>
  <c r="AH100" i="4"/>
  <c r="AF45" i="4"/>
  <c r="AF82" i="4"/>
  <c r="AI85" i="4"/>
  <c r="AI88" i="4"/>
  <c r="AI91" i="4"/>
  <c r="AI94" i="4"/>
  <c r="AI97" i="4"/>
  <c r="AI100" i="4"/>
  <c r="AF94" i="4"/>
  <c r="AF100" i="4"/>
  <c r="AF48" i="4"/>
  <c r="T82" i="4"/>
  <c r="U82" i="4"/>
  <c r="AG45" i="4"/>
  <c r="AG82" i="4"/>
  <c r="V82" i="4"/>
  <c r="AH45" i="4"/>
  <c r="AH82" i="4"/>
  <c r="AI45" i="4"/>
  <c r="AH15" i="4"/>
  <c r="V15" i="7" s="1"/>
  <c r="AI15" i="4"/>
  <c r="W15" i="7" s="1"/>
  <c r="AF15" i="4"/>
  <c r="T15" i="7" s="1"/>
  <c r="D60" i="18"/>
  <c r="S18" i="18"/>
  <c r="S24" i="18"/>
  <c r="D59" i="18"/>
  <c r="D61" i="18"/>
  <c r="W60" i="4"/>
  <c r="T88" i="4"/>
  <c r="D56" i="18"/>
  <c r="D58" i="18"/>
  <c r="D62" i="18"/>
  <c r="S16" i="18"/>
  <c r="S13" i="18"/>
  <c r="S19" i="18"/>
  <c r="S25" i="18"/>
  <c r="S34" i="18"/>
  <c r="S32" i="18" s="1"/>
  <c r="U85" i="4"/>
  <c r="U88" i="4"/>
  <c r="U91" i="4"/>
  <c r="U94" i="4"/>
  <c r="U97" i="4"/>
  <c r="U100" i="4"/>
  <c r="U106" i="4"/>
  <c r="Q106" i="4"/>
  <c r="Q56" i="18"/>
  <c r="Q61" i="18"/>
  <c r="V85" i="4"/>
  <c r="V88" i="4"/>
  <c r="V91" i="4"/>
  <c r="V94" i="4"/>
  <c r="V97" i="4"/>
  <c r="V100" i="4"/>
  <c r="V106" i="4"/>
  <c r="R106" i="4"/>
  <c r="K60" i="18"/>
  <c r="Q57" i="18"/>
  <c r="W85" i="4"/>
  <c r="W88" i="4"/>
  <c r="W91" i="4"/>
  <c r="W94" i="4"/>
  <c r="W97" i="4"/>
  <c r="W100" i="4"/>
  <c r="W106" i="4"/>
  <c r="S106" i="4"/>
  <c r="Q58" i="18"/>
  <c r="T106" i="4"/>
  <c r="G58" i="18"/>
  <c r="G59" i="18"/>
  <c r="G57" i="18"/>
  <c r="G60" i="18"/>
  <c r="G56" i="18"/>
  <c r="W45" i="4"/>
  <c r="W15" i="4"/>
  <c r="K15" i="7" s="1"/>
  <c r="V45" i="4"/>
  <c r="V15" i="4"/>
  <c r="J15" i="7" s="1"/>
  <c r="U45" i="4"/>
  <c r="U15" i="4"/>
  <c r="I15" i="7" s="1"/>
  <c r="I58" i="18"/>
  <c r="W66" i="4"/>
  <c r="W36" i="4"/>
  <c r="K36" i="7" s="1"/>
  <c r="V66" i="4"/>
  <c r="V36" i="4"/>
  <c r="J36" i="7" s="1"/>
  <c r="U66" i="4"/>
  <c r="U36" i="4"/>
  <c r="I36" i="7" s="1"/>
  <c r="I59" i="18"/>
  <c r="G61" i="18"/>
  <c r="I56" i="18"/>
  <c r="G62" i="18"/>
  <c r="I57" i="18"/>
  <c r="I61" i="18"/>
  <c r="BC36" i="18"/>
  <c r="S21" i="18"/>
  <c r="S15" i="18"/>
  <c r="S12" i="18"/>
  <c r="O7" i="18"/>
  <c r="O38" i="18" s="1"/>
  <c r="O11" i="27" s="1"/>
  <c r="O11" i="17" s="1"/>
  <c r="BA29" i="18"/>
  <c r="Z7" i="18"/>
  <c r="Z38" i="18" s="1"/>
  <c r="BA11" i="18"/>
  <c r="P7" i="18"/>
  <c r="P38" i="18" s="1"/>
  <c r="P11" i="27" s="1"/>
  <c r="P11" i="17" s="1"/>
  <c r="AA7" i="18"/>
  <c r="AA38" i="18" s="1"/>
  <c r="BA20" i="18"/>
  <c r="BA8" i="18"/>
  <c r="BA23" i="18"/>
  <c r="BA32" i="18"/>
  <c r="Y7" i="18"/>
  <c r="Y38" i="18" s="1"/>
  <c r="N7" i="18"/>
  <c r="N38" i="18" s="1"/>
  <c r="N11" i="27" s="1"/>
  <c r="N11" i="17" s="1"/>
  <c r="BA14" i="18"/>
  <c r="BA12" i="18"/>
  <c r="BA21" i="18"/>
  <c r="BA27" i="18"/>
  <c r="BA26" i="18"/>
  <c r="BA17" i="18"/>
  <c r="P80" i="27" l="1"/>
  <c r="P39" i="17" s="1"/>
  <c r="D50" i="24"/>
  <c r="F79" i="12"/>
  <c r="O80" i="27"/>
  <c r="AA11" i="22"/>
  <c r="AA11" i="27"/>
  <c r="Y11" i="22"/>
  <c r="Y11" i="27"/>
  <c r="X11" i="22"/>
  <c r="X11" i="27"/>
  <c r="Z11" i="22"/>
  <c r="Z11" i="27"/>
  <c r="U11" i="22"/>
  <c r="U11" i="27"/>
  <c r="BB109" i="4"/>
  <c r="AV109" i="4"/>
  <c r="AV55" i="27" s="1"/>
  <c r="AW109" i="4"/>
  <c r="AW55" i="27" s="1"/>
  <c r="AU57" i="4"/>
  <c r="AT57" i="4"/>
  <c r="AT27" i="4"/>
  <c r="AH27" i="7" s="1"/>
  <c r="AS57" i="4"/>
  <c r="AS27" i="4"/>
  <c r="AG27" i="7" s="1"/>
  <c r="AR57" i="4"/>
  <c r="AR27" i="4"/>
  <c r="AF27" i="7" s="1"/>
  <c r="AU27" i="4"/>
  <c r="AI27" i="7" s="1"/>
  <c r="AS109" i="4"/>
  <c r="AS55" i="27" s="1"/>
  <c r="AX109" i="4"/>
  <c r="AX55" i="27" s="1"/>
  <c r="AZ109" i="4"/>
  <c r="AU60" i="4"/>
  <c r="AT60" i="4"/>
  <c r="AT30" i="4"/>
  <c r="AH30" i="7" s="1"/>
  <c r="AS60" i="4"/>
  <c r="AS30" i="4"/>
  <c r="AG30" i="7" s="1"/>
  <c r="AR60" i="4"/>
  <c r="AR30" i="4"/>
  <c r="AF30" i="7" s="1"/>
  <c r="AU30" i="4"/>
  <c r="AI30" i="7" s="1"/>
  <c r="AU51" i="4"/>
  <c r="AT51" i="4"/>
  <c r="AT21" i="4"/>
  <c r="AH21" i="7" s="1"/>
  <c r="AS51" i="4"/>
  <c r="AS21" i="4"/>
  <c r="AG21" i="7" s="1"/>
  <c r="AR51" i="4"/>
  <c r="AR21" i="4"/>
  <c r="AF21" i="7" s="1"/>
  <c r="AU21" i="4"/>
  <c r="AI21" i="7" s="1"/>
  <c r="AU109" i="4"/>
  <c r="AU55" i="27" s="1"/>
  <c r="AT109" i="4"/>
  <c r="AT55" i="27" s="1"/>
  <c r="BA109" i="4"/>
  <c r="AU54" i="4"/>
  <c r="AT54" i="4"/>
  <c r="AT24" i="4"/>
  <c r="AH24" i="7" s="1"/>
  <c r="AS54" i="4"/>
  <c r="AS24" i="4"/>
  <c r="AG24" i="7" s="1"/>
  <c r="AR54" i="4"/>
  <c r="AR24" i="4"/>
  <c r="AF24" i="7" s="1"/>
  <c r="AU24" i="4"/>
  <c r="AI24" i="7" s="1"/>
  <c r="AY109" i="4"/>
  <c r="AY55" i="27" s="1"/>
  <c r="BC9" i="18"/>
  <c r="O11" i="22"/>
  <c r="N11" i="22"/>
  <c r="BC33" i="18"/>
  <c r="BC27" i="18"/>
  <c r="S26" i="18"/>
  <c r="BC12" i="18"/>
  <c r="S11" i="18"/>
  <c r="BC15" i="18"/>
  <c r="S14" i="18"/>
  <c r="BC24" i="18"/>
  <c r="S23" i="18"/>
  <c r="S8" i="18"/>
  <c r="BC29" i="18"/>
  <c r="S20" i="18"/>
  <c r="BC21" i="18"/>
  <c r="S17" i="18"/>
  <c r="BC18" i="18"/>
  <c r="AA109" i="4"/>
  <c r="AA55" i="27" s="1"/>
  <c r="AO109" i="4"/>
  <c r="U109" i="4"/>
  <c r="U55" i="27" s="1"/>
  <c r="Z109" i="4"/>
  <c r="Z55" i="27" s="1"/>
  <c r="X109" i="4"/>
  <c r="X55" i="27" s="1"/>
  <c r="AN109" i="4"/>
  <c r="Y109" i="4"/>
  <c r="Y55" i="27" s="1"/>
  <c r="AQ109" i="4"/>
  <c r="D38" i="22"/>
  <c r="E38" i="22"/>
  <c r="F38" i="22"/>
  <c r="AH40" i="17"/>
  <c r="H59" i="22" s="1"/>
  <c r="G38" i="22"/>
  <c r="H15" i="7"/>
  <c r="H36" i="7"/>
  <c r="AI48" i="4"/>
  <c r="AH48" i="4"/>
  <c r="AG48" i="4"/>
  <c r="AI57" i="4"/>
  <c r="AH57" i="4"/>
  <c r="AG57" i="4"/>
  <c r="AF57" i="4"/>
  <c r="AI60" i="4"/>
  <c r="AH60" i="4"/>
  <c r="AG60" i="4"/>
  <c r="U42" i="4"/>
  <c r="U12" i="4"/>
  <c r="I12" i="7" s="1"/>
  <c r="W42" i="4"/>
  <c r="W12" i="4"/>
  <c r="K12" i="7" s="1"/>
  <c r="V42" i="4"/>
  <c r="V12" i="4"/>
  <c r="J12" i="7" s="1"/>
  <c r="AG42" i="4"/>
  <c r="AG12" i="4"/>
  <c r="U12" i="7" s="1"/>
  <c r="AF42" i="4"/>
  <c r="AF12" i="4"/>
  <c r="T12" i="7" s="1"/>
  <c r="AI42" i="4"/>
  <c r="AI12" i="4"/>
  <c r="W12" i="7" s="1"/>
  <c r="AH42" i="4"/>
  <c r="AH12" i="4"/>
  <c r="V12" i="7" s="1"/>
  <c r="AI54" i="4"/>
  <c r="AH54" i="4"/>
  <c r="AG54" i="4"/>
  <c r="AF54" i="4"/>
  <c r="AI51" i="4"/>
  <c r="AH51" i="4"/>
  <c r="AG51" i="4"/>
  <c r="AF51" i="4"/>
  <c r="AG30" i="4"/>
  <c r="U30" i="7" s="1"/>
  <c r="AF30" i="4"/>
  <c r="T30" i="7" s="1"/>
  <c r="AI30" i="4"/>
  <c r="W30" i="7" s="1"/>
  <c r="AH30" i="4"/>
  <c r="V30" i="7" s="1"/>
  <c r="AG27" i="4"/>
  <c r="U27" i="7" s="1"/>
  <c r="AF27" i="4"/>
  <c r="T27" i="7" s="1"/>
  <c r="AI27" i="4"/>
  <c r="W27" i="7" s="1"/>
  <c r="AH27" i="4"/>
  <c r="V27" i="7" s="1"/>
  <c r="AG24" i="4"/>
  <c r="U24" i="7" s="1"/>
  <c r="AF24" i="4"/>
  <c r="T24" i="7" s="1"/>
  <c r="AI24" i="4"/>
  <c r="W24" i="7" s="1"/>
  <c r="AH24" i="4"/>
  <c r="V24" i="7" s="1"/>
  <c r="AG21" i="4"/>
  <c r="U21" i="7" s="1"/>
  <c r="AF21" i="4"/>
  <c r="T21" i="7" s="1"/>
  <c r="AI21" i="4"/>
  <c r="W21" i="7" s="1"/>
  <c r="AH21" i="4"/>
  <c r="V21" i="7" s="1"/>
  <c r="AG18" i="4"/>
  <c r="U18" i="7" s="1"/>
  <c r="AF18" i="4"/>
  <c r="T18" i="7" s="1"/>
  <c r="AI18" i="4"/>
  <c r="W18" i="7" s="1"/>
  <c r="AH18" i="4"/>
  <c r="V18" i="7" s="1"/>
  <c r="P11" i="22"/>
  <c r="W48" i="4"/>
  <c r="W18" i="4"/>
  <c r="K18" i="7" s="1"/>
  <c r="V48" i="4"/>
  <c r="V18" i="4"/>
  <c r="J18" i="7" s="1"/>
  <c r="U48" i="4"/>
  <c r="U18" i="4"/>
  <c r="I18" i="7" s="1"/>
  <c r="W54" i="4"/>
  <c r="W24" i="4"/>
  <c r="K24" i="7" s="1"/>
  <c r="V54" i="4"/>
  <c r="V24" i="4"/>
  <c r="J24" i="7" s="1"/>
  <c r="U54" i="4"/>
  <c r="U24" i="4"/>
  <c r="I24" i="7" s="1"/>
  <c r="W57" i="4"/>
  <c r="W27" i="4"/>
  <c r="K27" i="7" s="1"/>
  <c r="V57" i="4"/>
  <c r="V27" i="4"/>
  <c r="J27" i="7" s="1"/>
  <c r="U57" i="4"/>
  <c r="U27" i="4"/>
  <c r="I27" i="7" s="1"/>
  <c r="W30" i="4"/>
  <c r="K30" i="7" s="1"/>
  <c r="V60" i="4"/>
  <c r="V30" i="4"/>
  <c r="J30" i="7" s="1"/>
  <c r="U60" i="4"/>
  <c r="U30" i="4"/>
  <c r="I30" i="7" s="1"/>
  <c r="W51" i="4"/>
  <c r="W21" i="4"/>
  <c r="K21" i="7" s="1"/>
  <c r="V51" i="4"/>
  <c r="V21" i="4"/>
  <c r="J21" i="7" s="1"/>
  <c r="U51" i="4"/>
  <c r="U21" i="4"/>
  <c r="I21" i="7" s="1"/>
  <c r="BA38" i="18"/>
  <c r="AP109" i="4" s="1"/>
  <c r="BA18" i="18"/>
  <c r="BA7" i="18"/>
  <c r="BA42" i="18" s="1"/>
  <c r="N50" i="24" l="1"/>
  <c r="Z11" i="17"/>
  <c r="M50" i="24"/>
  <c r="Y11" i="17"/>
  <c r="I50" i="24"/>
  <c r="U11" i="17"/>
  <c r="L50" i="24"/>
  <c r="X11" i="17"/>
  <c r="O50" i="24"/>
  <c r="AA11" i="17"/>
  <c r="AD80" i="27"/>
  <c r="O39" i="17"/>
  <c r="AD39" i="17" s="1"/>
  <c r="D58" i="22" s="1"/>
  <c r="S128" i="27"/>
  <c r="AA128" i="27"/>
  <c r="AP52" i="27"/>
  <c r="AP55" i="27"/>
  <c r="AN52" i="27"/>
  <c r="AN55" i="27"/>
  <c r="S80" i="27"/>
  <c r="S39" i="17" s="1"/>
  <c r="AQ52" i="27"/>
  <c r="AQ55" i="27"/>
  <c r="AO52" i="27"/>
  <c r="AO55" i="27"/>
  <c r="Z128" i="27"/>
  <c r="AT52" i="27"/>
  <c r="AS52" i="27"/>
  <c r="AU52" i="27"/>
  <c r="AW52" i="27"/>
  <c r="AY52" i="27"/>
  <c r="AV52" i="27"/>
  <c r="AX52" i="27"/>
  <c r="AO17" i="22"/>
  <c r="AN17" i="22"/>
  <c r="AP17" i="22"/>
  <c r="AQ17" i="22"/>
  <c r="AX52" i="11"/>
  <c r="AV52" i="11"/>
  <c r="AT52" i="11"/>
  <c r="AS52" i="11"/>
  <c r="AU52" i="11"/>
  <c r="AY52" i="11"/>
  <c r="AW52" i="11"/>
  <c r="G37" i="22"/>
  <c r="BC20" i="18"/>
  <c r="BC8" i="18"/>
  <c r="BC14" i="18"/>
  <c r="BC26" i="18"/>
  <c r="BC17" i="18"/>
  <c r="BC32" i="18"/>
  <c r="BC23" i="18"/>
  <c r="BC11" i="18"/>
  <c r="AP52" i="11"/>
  <c r="AO52" i="11"/>
  <c r="AQ52" i="11"/>
  <c r="AN52" i="11"/>
  <c r="AF40" i="17"/>
  <c r="F59" i="22" s="1"/>
  <c r="P109" i="4"/>
  <c r="H27" i="7"/>
  <c r="H18" i="7"/>
  <c r="H30" i="7"/>
  <c r="H24" i="7"/>
  <c r="H21" i="7"/>
  <c r="H12" i="7"/>
  <c r="S7" i="18"/>
  <c r="S38" i="18" s="1"/>
  <c r="AD7" i="18"/>
  <c r="AD38" i="18" s="1"/>
  <c r="AE7" i="18"/>
  <c r="AE36" i="18" s="1"/>
  <c r="AJ7" i="18"/>
  <c r="AJ36" i="18" s="1"/>
  <c r="AM7" i="18"/>
  <c r="AM36" i="18" s="1"/>
  <c r="AK7" i="18"/>
  <c r="AK36" i="18" s="1"/>
  <c r="AL7" i="18"/>
  <c r="AL36" i="18" s="1"/>
  <c r="AG7" i="18"/>
  <c r="AG36" i="18" s="1"/>
  <c r="AH7" i="18"/>
  <c r="AH36" i="18" s="1"/>
  <c r="AI7" i="18"/>
  <c r="AI36" i="18" s="1"/>
  <c r="AO42" i="7"/>
  <c r="G41" i="7"/>
  <c r="V162" i="4"/>
  <c r="U162" i="4"/>
  <c r="U40" i="27" s="1"/>
  <c r="T162" i="4"/>
  <c r="T40" i="27" s="1"/>
  <c r="D79" i="4"/>
  <c r="D78" i="4" s="1"/>
  <c r="AM108" i="11"/>
  <c r="AL108" i="11"/>
  <c r="AK108" i="11"/>
  <c r="AJ108" i="11"/>
  <c r="AI108" i="11"/>
  <c r="AH108" i="11"/>
  <c r="AG108" i="11"/>
  <c r="AF108" i="11"/>
  <c r="AE108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AM104" i="11"/>
  <c r="AL104" i="11"/>
  <c r="AK104" i="11"/>
  <c r="AJ104" i="11"/>
  <c r="AI104" i="11"/>
  <c r="AH104" i="11"/>
  <c r="AG104" i="11"/>
  <c r="AF104" i="11"/>
  <c r="AE104" i="11"/>
  <c r="AD104" i="11"/>
  <c r="AB104" i="11"/>
  <c r="AA104" i="11"/>
  <c r="Z104" i="11"/>
  <c r="Y104" i="11"/>
  <c r="X104" i="11"/>
  <c r="W104" i="11"/>
  <c r="V104" i="11"/>
  <c r="U104" i="11"/>
  <c r="T104" i="11"/>
  <c r="S104" i="11"/>
  <c r="R104" i="11"/>
  <c r="Q104" i="11"/>
  <c r="P104" i="11"/>
  <c r="AM80" i="11"/>
  <c r="AM77" i="11" s="1"/>
  <c r="AL80" i="11"/>
  <c r="AL77" i="11" s="1"/>
  <c r="AK80" i="11"/>
  <c r="AK77" i="11" s="1"/>
  <c r="AJ80" i="11"/>
  <c r="AJ77" i="11" s="1"/>
  <c r="AI80" i="11"/>
  <c r="AI77" i="11" s="1"/>
  <c r="AH80" i="11"/>
  <c r="AH77" i="11" s="1"/>
  <c r="AG80" i="11"/>
  <c r="AG77" i="11" s="1"/>
  <c r="AF80" i="11"/>
  <c r="AF77" i="11" s="1"/>
  <c r="AE80" i="11"/>
  <c r="AE77" i="11" s="1"/>
  <c r="AD80" i="11"/>
  <c r="AD77" i="11" s="1"/>
  <c r="AC80" i="11"/>
  <c r="AC77" i="11" s="1"/>
  <c r="AB80" i="11"/>
  <c r="AB77" i="11" s="1"/>
  <c r="AA80" i="11"/>
  <c r="AA77" i="11" s="1"/>
  <c r="Z80" i="11"/>
  <c r="Z77" i="11" s="1"/>
  <c r="Y80" i="11"/>
  <c r="Y77" i="11" s="1"/>
  <c r="X80" i="11"/>
  <c r="X77" i="11" s="1"/>
  <c r="W80" i="11"/>
  <c r="W77" i="11" s="1"/>
  <c r="V80" i="11"/>
  <c r="V77" i="11" s="1"/>
  <c r="U80" i="11"/>
  <c r="U77" i="11" s="1"/>
  <c r="T80" i="11"/>
  <c r="T77" i="11" s="1"/>
  <c r="S80" i="11"/>
  <c r="S77" i="11" s="1"/>
  <c r="R80" i="11"/>
  <c r="R77" i="11" s="1"/>
  <c r="Q80" i="11"/>
  <c r="Q77" i="11" s="1"/>
  <c r="P80" i="11"/>
  <c r="P77" i="11" s="1"/>
  <c r="M49" i="11"/>
  <c r="L49" i="11"/>
  <c r="K49" i="11"/>
  <c r="J49" i="11"/>
  <c r="I49" i="11"/>
  <c r="H49" i="11"/>
  <c r="G49" i="11"/>
  <c r="F49" i="11"/>
  <c r="E49" i="11"/>
  <c r="D49" i="11"/>
  <c r="M48" i="11"/>
  <c r="L48" i="11"/>
  <c r="K48" i="11"/>
  <c r="J48" i="11"/>
  <c r="I48" i="11"/>
  <c r="H48" i="11"/>
  <c r="G48" i="11"/>
  <c r="F48" i="11"/>
  <c r="E48" i="11"/>
  <c r="D48" i="11"/>
  <c r="M47" i="11"/>
  <c r="L47" i="11"/>
  <c r="K47" i="11"/>
  <c r="J47" i="11"/>
  <c r="I47" i="11"/>
  <c r="H47" i="11"/>
  <c r="G47" i="11"/>
  <c r="F47" i="11"/>
  <c r="E47" i="11"/>
  <c r="D47" i="11"/>
  <c r="M46" i="11"/>
  <c r="L46" i="11"/>
  <c r="K46" i="11"/>
  <c r="J46" i="11"/>
  <c r="I46" i="11"/>
  <c r="H46" i="11"/>
  <c r="G46" i="11"/>
  <c r="F46" i="11"/>
  <c r="E46" i="11"/>
  <c r="D46" i="11"/>
  <c r="M45" i="11"/>
  <c r="L45" i="11"/>
  <c r="K45" i="11"/>
  <c r="J45" i="11"/>
  <c r="I45" i="11"/>
  <c r="H45" i="11"/>
  <c r="G45" i="11"/>
  <c r="F45" i="11"/>
  <c r="E45" i="11"/>
  <c r="D45" i="11"/>
  <c r="M44" i="11"/>
  <c r="L44" i="11"/>
  <c r="K44" i="11"/>
  <c r="J44" i="11"/>
  <c r="I44" i="11"/>
  <c r="H44" i="11"/>
  <c r="G44" i="11"/>
  <c r="F44" i="11"/>
  <c r="E44" i="11"/>
  <c r="D44" i="11"/>
  <c r="M43" i="11"/>
  <c r="L43" i="11"/>
  <c r="K43" i="11"/>
  <c r="J43" i="11"/>
  <c r="I43" i="11"/>
  <c r="H43" i="11"/>
  <c r="G43" i="11"/>
  <c r="F43" i="11"/>
  <c r="E43" i="11"/>
  <c r="D43" i="11"/>
  <c r="M42" i="11"/>
  <c r="L42" i="11"/>
  <c r="K42" i="11"/>
  <c r="J42" i="11"/>
  <c r="I42" i="11"/>
  <c r="H42" i="11"/>
  <c r="G42" i="11"/>
  <c r="F42" i="11"/>
  <c r="E42" i="11"/>
  <c r="D42" i="11"/>
  <c r="M41" i="11"/>
  <c r="L41" i="11"/>
  <c r="K41" i="11"/>
  <c r="J41" i="11"/>
  <c r="I41" i="11"/>
  <c r="H41" i="11"/>
  <c r="G41" i="11"/>
  <c r="F41" i="11"/>
  <c r="E41" i="11"/>
  <c r="D41" i="11"/>
  <c r="O96" i="4"/>
  <c r="N96" i="4"/>
  <c r="O87" i="4"/>
  <c r="N87" i="4"/>
  <c r="D30" i="11"/>
  <c r="O97" i="11"/>
  <c r="N97" i="11"/>
  <c r="O96" i="11"/>
  <c r="N96" i="11"/>
  <c r="E88" i="12" s="1"/>
  <c r="M30" i="11"/>
  <c r="L30" i="11"/>
  <c r="K30" i="11"/>
  <c r="J30" i="11"/>
  <c r="I30" i="11"/>
  <c r="H30" i="11"/>
  <c r="G30" i="11"/>
  <c r="F30" i="11"/>
  <c r="E30" i="11"/>
  <c r="M79" i="4"/>
  <c r="M78" i="4" s="1"/>
  <c r="L79" i="4"/>
  <c r="L78" i="4" s="1"/>
  <c r="K79" i="4"/>
  <c r="K78" i="4" s="1"/>
  <c r="J79" i="4"/>
  <c r="J78" i="4" s="1"/>
  <c r="I79" i="4"/>
  <c r="I78" i="4" s="1"/>
  <c r="H79" i="4"/>
  <c r="H78" i="4" s="1"/>
  <c r="G79" i="4"/>
  <c r="G78" i="4" s="1"/>
  <c r="E79" i="4"/>
  <c r="E78" i="4" s="1"/>
  <c r="O49" i="11"/>
  <c r="N49" i="11"/>
  <c r="O48" i="11"/>
  <c r="N48" i="11"/>
  <c r="M99" i="4"/>
  <c r="L99" i="4"/>
  <c r="K99" i="4"/>
  <c r="J99" i="4"/>
  <c r="I99" i="4"/>
  <c r="H99" i="4"/>
  <c r="G99" i="4"/>
  <c r="F99" i="4"/>
  <c r="E99" i="4"/>
  <c r="D99" i="4"/>
  <c r="O46" i="11"/>
  <c r="N95" i="4"/>
  <c r="M93" i="4"/>
  <c r="L93" i="4"/>
  <c r="K93" i="4"/>
  <c r="J93" i="4"/>
  <c r="I93" i="4"/>
  <c r="G93" i="4"/>
  <c r="F93" i="4"/>
  <c r="E93" i="4"/>
  <c r="D93" i="4"/>
  <c r="O45" i="11"/>
  <c r="N45" i="11"/>
  <c r="M90" i="4"/>
  <c r="L90" i="4"/>
  <c r="K90" i="4"/>
  <c r="J90" i="4"/>
  <c r="I90" i="4"/>
  <c r="G90" i="4"/>
  <c r="F90" i="4"/>
  <c r="E90" i="4"/>
  <c r="O43" i="11"/>
  <c r="N86" i="4"/>
  <c r="M84" i="4"/>
  <c r="L84" i="4"/>
  <c r="K84" i="4"/>
  <c r="J84" i="4"/>
  <c r="I84" i="4"/>
  <c r="H84" i="4"/>
  <c r="G84" i="4"/>
  <c r="F84" i="4"/>
  <c r="E84" i="4"/>
  <c r="D84" i="4"/>
  <c r="O84" i="4"/>
  <c r="O41" i="11"/>
  <c r="N41" i="11"/>
  <c r="N79" i="11"/>
  <c r="O79" i="11"/>
  <c r="AM13" i="22"/>
  <c r="AL13" i="22"/>
  <c r="AK13" i="22"/>
  <c r="AJ13" i="22"/>
  <c r="AI13" i="22"/>
  <c r="AH13" i="22"/>
  <c r="AG13" i="22"/>
  <c r="AF13" i="22"/>
  <c r="AE13" i="22"/>
  <c r="AD13" i="22"/>
  <c r="AC13" i="22"/>
  <c r="AA13" i="22"/>
  <c r="Z13" i="22"/>
  <c r="Y13" i="22"/>
  <c r="X13" i="22"/>
  <c r="W13" i="22"/>
  <c r="V13" i="22"/>
  <c r="U13" i="22"/>
  <c r="T13" i="22"/>
  <c r="S13" i="22"/>
  <c r="R13" i="22"/>
  <c r="M13" i="22"/>
  <c r="L13" i="22"/>
  <c r="K13" i="22"/>
  <c r="J13" i="22"/>
  <c r="I13" i="22"/>
  <c r="H13" i="22"/>
  <c r="G13" i="22"/>
  <c r="AM162" i="4"/>
  <c r="AM40" i="27" s="1"/>
  <c r="AL162" i="4"/>
  <c r="AL40" i="27" s="1"/>
  <c r="AK162" i="4"/>
  <c r="AK40" i="27" s="1"/>
  <c r="AJ162" i="4"/>
  <c r="AJ40" i="27" s="1"/>
  <c r="AI162" i="4"/>
  <c r="AI40" i="27" s="1"/>
  <c r="AH162" i="4"/>
  <c r="AH40" i="27" s="1"/>
  <c r="AG162" i="4"/>
  <c r="AG40" i="27" s="1"/>
  <c r="AF162" i="4"/>
  <c r="AF40" i="27" s="1"/>
  <c r="AE162" i="4"/>
  <c r="AE40" i="27" s="1"/>
  <c r="AD162" i="4"/>
  <c r="AD40" i="27" s="1"/>
  <c r="AC162" i="4"/>
  <c r="AC40" i="27" s="1"/>
  <c r="AB162" i="4"/>
  <c r="AB40" i="27" s="1"/>
  <c r="AA162" i="4"/>
  <c r="AA40" i="27" s="1"/>
  <c r="Z162" i="4"/>
  <c r="Z40" i="27" s="1"/>
  <c r="Y162" i="4"/>
  <c r="Y40" i="27" s="1"/>
  <c r="X162" i="4"/>
  <c r="X40" i="27" s="1"/>
  <c r="W162" i="4"/>
  <c r="W40" i="27" s="1"/>
  <c r="S162" i="4"/>
  <c r="S40" i="27" s="1"/>
  <c r="R162" i="4"/>
  <c r="R40" i="27" s="1"/>
  <c r="Q162" i="4"/>
  <c r="Q40" i="27" s="1"/>
  <c r="P162" i="4"/>
  <c r="P40" i="27" s="1"/>
  <c r="O162" i="4"/>
  <c r="O40" i="27" s="1"/>
  <c r="O18" i="17" s="1"/>
  <c r="N162" i="4"/>
  <c r="N40" i="27" s="1"/>
  <c r="M162" i="4"/>
  <c r="M40" i="27" s="1"/>
  <c r="M18" i="17" s="1"/>
  <c r="L162" i="4"/>
  <c r="L40" i="27" s="1"/>
  <c r="L18" i="17" s="1"/>
  <c r="K162" i="4"/>
  <c r="K40" i="27" s="1"/>
  <c r="K18" i="17" s="1"/>
  <c r="J162" i="4"/>
  <c r="J40" i="27" s="1"/>
  <c r="J18" i="17" s="1"/>
  <c r="I162" i="4"/>
  <c r="I40" i="27" s="1"/>
  <c r="I18" i="17" s="1"/>
  <c r="H162" i="4"/>
  <c r="H40" i="27" s="1"/>
  <c r="H18" i="17" s="1"/>
  <c r="G162" i="4"/>
  <c r="G40" i="27" s="1"/>
  <c r="G18" i="17" s="1"/>
  <c r="F162" i="4"/>
  <c r="F40" i="27" s="1"/>
  <c r="F18" i="17" s="1"/>
  <c r="D162" i="4"/>
  <c r="D40" i="27" s="1"/>
  <c r="D18" i="17" s="1"/>
  <c r="E162" i="4"/>
  <c r="E40" i="27" s="1"/>
  <c r="E18" i="17" s="1"/>
  <c r="M182" i="4"/>
  <c r="L182" i="4"/>
  <c r="K182" i="4"/>
  <c r="J182" i="4"/>
  <c r="I182" i="4"/>
  <c r="H101" i="11"/>
  <c r="G182" i="4"/>
  <c r="F182" i="4"/>
  <c r="E182" i="4"/>
  <c r="D182" i="4"/>
  <c r="F13" i="22"/>
  <c r="E13" i="22"/>
  <c r="O69" i="11"/>
  <c r="E68" i="4"/>
  <c r="AG108" i="4" l="1"/>
  <c r="AG38" i="18"/>
  <c r="AJ108" i="4"/>
  <c r="AJ38" i="18"/>
  <c r="AL108" i="4"/>
  <c r="AL38" i="18"/>
  <c r="AE108" i="4"/>
  <c r="AE38" i="18"/>
  <c r="AI108" i="4"/>
  <c r="AI38" i="18"/>
  <c r="AK108" i="4"/>
  <c r="AK38" i="18"/>
  <c r="AH108" i="4"/>
  <c r="AH38" i="18"/>
  <c r="AM108" i="4"/>
  <c r="AM38" i="18"/>
  <c r="X57" i="24"/>
  <c r="AJ18" i="17"/>
  <c r="AK58" i="24"/>
  <c r="AW19" i="17"/>
  <c r="AE58" i="24"/>
  <c r="AQ19" i="17"/>
  <c r="G101" i="11"/>
  <c r="G60" i="27"/>
  <c r="E57" i="24"/>
  <c r="Q18" i="17"/>
  <c r="P57" i="24"/>
  <c r="AB18" i="17"/>
  <c r="F57" i="24"/>
  <c r="R18" i="17"/>
  <c r="Y57" i="24"/>
  <c r="AK18" i="17"/>
  <c r="H57" i="24"/>
  <c r="T18" i="17"/>
  <c r="AL58" i="24"/>
  <c r="AX19" i="17"/>
  <c r="AI58" i="24"/>
  <c r="AU19" i="17"/>
  <c r="AD58" i="24"/>
  <c r="AP19" i="17"/>
  <c r="L57" i="24"/>
  <c r="X18" i="17"/>
  <c r="T57" i="24"/>
  <c r="AF18" i="17"/>
  <c r="D60" i="27"/>
  <c r="L101" i="11"/>
  <c r="L60" i="27"/>
  <c r="N18" i="17"/>
  <c r="Q57" i="24"/>
  <c r="AC18" i="17"/>
  <c r="I60" i="27"/>
  <c r="M101" i="11"/>
  <c r="M60" i="27"/>
  <c r="G57" i="24"/>
  <c r="S18" i="17"/>
  <c r="N57" i="24"/>
  <c r="Z18" i="17"/>
  <c r="R57" i="24"/>
  <c r="AD18" i="17"/>
  <c r="V57" i="24"/>
  <c r="AH18" i="17"/>
  <c r="Z57" i="24"/>
  <c r="AL18" i="17"/>
  <c r="I57" i="24"/>
  <c r="U18" i="17"/>
  <c r="AJ58" i="24"/>
  <c r="AV19" i="17"/>
  <c r="AG58" i="24"/>
  <c r="AS19" i="17"/>
  <c r="AC58" i="24"/>
  <c r="AO19" i="17"/>
  <c r="K101" i="11"/>
  <c r="K60" i="27"/>
  <c r="M57" i="24"/>
  <c r="Y18" i="17"/>
  <c r="U57" i="24"/>
  <c r="AG18" i="17"/>
  <c r="E101" i="11"/>
  <c r="E60" i="27"/>
  <c r="F101" i="11"/>
  <c r="F60" i="27"/>
  <c r="J101" i="11"/>
  <c r="J60" i="27"/>
  <c r="D57" i="24"/>
  <c r="P18" i="17"/>
  <c r="K57" i="24"/>
  <c r="W18" i="17"/>
  <c r="O57" i="24"/>
  <c r="AA18" i="17"/>
  <c r="S57" i="24"/>
  <c r="AE18" i="17"/>
  <c r="W57" i="24"/>
  <c r="AI18" i="17"/>
  <c r="AA57" i="24"/>
  <c r="AM18" i="17"/>
  <c r="AM58" i="24"/>
  <c r="AY19" i="17"/>
  <c r="AH58" i="24"/>
  <c r="AT19" i="17"/>
  <c r="AB58" i="24"/>
  <c r="AN19" i="17"/>
  <c r="X125" i="27"/>
  <c r="X47" i="17" s="1"/>
  <c r="L43" i="22" s="1"/>
  <c r="X128" i="27"/>
  <c r="AD11" i="22"/>
  <c r="AD11" i="27"/>
  <c r="P52" i="27"/>
  <c r="P55" i="27"/>
  <c r="V40" i="27"/>
  <c r="V18" i="17" s="1"/>
  <c r="BG162" i="4"/>
  <c r="E89" i="12"/>
  <c r="Q112" i="27"/>
  <c r="Q46" i="17" s="1"/>
  <c r="P112" i="27"/>
  <c r="P46" i="17" s="1"/>
  <c r="U112" i="27"/>
  <c r="U46" i="17" s="1"/>
  <c r="AA125" i="27"/>
  <c r="AA47" i="17" s="1"/>
  <c r="L112" i="27"/>
  <c r="L46" i="17" s="1"/>
  <c r="O112" i="27"/>
  <c r="O46" i="17" s="1"/>
  <c r="T112" i="27"/>
  <c r="T46" i="17" s="1"/>
  <c r="Z125" i="27"/>
  <c r="Z47" i="17" s="1"/>
  <c r="S112" i="27"/>
  <c r="S46" i="17" s="1"/>
  <c r="W112" i="27"/>
  <c r="W46" i="17" s="1"/>
  <c r="N112" i="27"/>
  <c r="N46" i="17" s="1"/>
  <c r="M112" i="27"/>
  <c r="M46" i="17" s="1"/>
  <c r="V112" i="27"/>
  <c r="V46" i="17" s="1"/>
  <c r="Q11" i="22"/>
  <c r="S11" i="27"/>
  <c r="P17" i="22"/>
  <c r="F94" i="21"/>
  <c r="D16" i="22"/>
  <c r="I82" i="11"/>
  <c r="I16" i="22"/>
  <c r="X16" i="22"/>
  <c r="AJ16" i="22"/>
  <c r="E82" i="11"/>
  <c r="E16" i="22"/>
  <c r="H16" i="22"/>
  <c r="L82" i="11"/>
  <c r="L16" i="22"/>
  <c r="P16" i="22"/>
  <c r="W16" i="22"/>
  <c r="AA16" i="22"/>
  <c r="AE16" i="22"/>
  <c r="AI16" i="22"/>
  <c r="AM16" i="22"/>
  <c r="T16" i="22"/>
  <c r="M82" i="11"/>
  <c r="M16" i="22"/>
  <c r="Q16" i="22"/>
  <c r="AB16" i="22"/>
  <c r="AF16" i="22"/>
  <c r="U16" i="22"/>
  <c r="F82" i="11"/>
  <c r="F16" i="22"/>
  <c r="J82" i="11"/>
  <c r="J16" i="22"/>
  <c r="N82" i="11"/>
  <c r="N16" i="22"/>
  <c r="R16" i="22"/>
  <c r="Y16" i="22"/>
  <c r="AC16" i="22"/>
  <c r="AG16" i="22"/>
  <c r="AK16" i="22"/>
  <c r="BD175" i="4"/>
  <c r="G16" i="22"/>
  <c r="K82" i="11"/>
  <c r="K16" i="22"/>
  <c r="O82" i="11"/>
  <c r="O16" i="22"/>
  <c r="S16" i="22"/>
  <c r="Z16" i="22"/>
  <c r="AD16" i="22"/>
  <c r="AH16" i="22"/>
  <c r="AL16" i="22"/>
  <c r="V16" i="22"/>
  <c r="F97" i="21"/>
  <c r="BG36" i="18"/>
  <c r="BD87" i="4"/>
  <c r="E80" i="12"/>
  <c r="BD96" i="4"/>
  <c r="F81" i="12"/>
  <c r="G81" i="12"/>
  <c r="F97" i="12"/>
  <c r="G97" i="12"/>
  <c r="D101" i="11"/>
  <c r="N43" i="11"/>
  <c r="E43" i="12" s="1"/>
  <c r="BD86" i="4"/>
  <c r="D13" i="22"/>
  <c r="AB13" i="22"/>
  <c r="BI175" i="4"/>
  <c r="N46" i="11"/>
  <c r="E46" i="12" s="1"/>
  <c r="BD95" i="4"/>
  <c r="Q13" i="22"/>
  <c r="BG175" i="4"/>
  <c r="F101" i="12"/>
  <c r="G101" i="12"/>
  <c r="P130" i="4"/>
  <c r="BD162" i="4"/>
  <c r="BI162" i="4"/>
  <c r="BC7" i="18"/>
  <c r="AD109" i="4"/>
  <c r="AD55" i="27" s="1"/>
  <c r="S130" i="4"/>
  <c r="W130" i="4"/>
  <c r="AA130" i="4"/>
  <c r="AE130" i="4"/>
  <c r="AI130" i="4"/>
  <c r="AM130" i="4"/>
  <c r="R130" i="4"/>
  <c r="Z130" i="4"/>
  <c r="AD130" i="4"/>
  <c r="AH130" i="4"/>
  <c r="AL130" i="4"/>
  <c r="Y130" i="4"/>
  <c r="AC130" i="4"/>
  <c r="AG130" i="4"/>
  <c r="AK130" i="4"/>
  <c r="H94" i="11"/>
  <c r="L94" i="11"/>
  <c r="E41" i="12"/>
  <c r="E45" i="12"/>
  <c r="E49" i="12"/>
  <c r="E94" i="11"/>
  <c r="D94" i="11"/>
  <c r="I101" i="11"/>
  <c r="G82" i="11"/>
  <c r="G130" i="4"/>
  <c r="I94" i="11"/>
  <c r="M94" i="11"/>
  <c r="T130" i="4"/>
  <c r="J94" i="11"/>
  <c r="E48" i="12"/>
  <c r="U130" i="4"/>
  <c r="H82" i="11"/>
  <c r="F94" i="11"/>
  <c r="D82" i="11"/>
  <c r="D130" i="4"/>
  <c r="Q130" i="4"/>
  <c r="X130" i="4"/>
  <c r="AB130" i="4"/>
  <c r="AF130" i="4"/>
  <c r="AJ130" i="4"/>
  <c r="G94" i="11"/>
  <c r="K94" i="11"/>
  <c r="V130" i="4"/>
  <c r="Q109" i="4"/>
  <c r="Q55" i="27" s="1"/>
  <c r="W82" i="11"/>
  <c r="AA82" i="11"/>
  <c r="AE82" i="11"/>
  <c r="AI82" i="11"/>
  <c r="AM82" i="11"/>
  <c r="P94" i="11"/>
  <c r="T94" i="11"/>
  <c r="X94" i="11"/>
  <c r="AB94" i="11"/>
  <c r="AF94" i="11"/>
  <c r="AJ94" i="11"/>
  <c r="T82" i="11"/>
  <c r="Q82" i="11"/>
  <c r="X82" i="11"/>
  <c r="AB82" i="11"/>
  <c r="AF82" i="11"/>
  <c r="AJ82" i="11"/>
  <c r="U94" i="11"/>
  <c r="Y94" i="11"/>
  <c r="AC94" i="11"/>
  <c r="AG94" i="11"/>
  <c r="AK94" i="11"/>
  <c r="U82" i="11"/>
  <c r="R82" i="11"/>
  <c r="Y82" i="11"/>
  <c r="AC82" i="11"/>
  <c r="AG82" i="11"/>
  <c r="AK82" i="11"/>
  <c r="R94" i="11"/>
  <c r="V94" i="11"/>
  <c r="Z94" i="11"/>
  <c r="AD94" i="11"/>
  <c r="AH94" i="11"/>
  <c r="AL94" i="11"/>
  <c r="S82" i="11"/>
  <c r="Z82" i="11"/>
  <c r="AD82" i="11"/>
  <c r="AH82" i="11"/>
  <c r="AL82" i="11"/>
  <c r="S94" i="11"/>
  <c r="W94" i="11"/>
  <c r="AA94" i="11"/>
  <c r="AE94" i="11"/>
  <c r="AI94" i="11"/>
  <c r="AM94" i="11"/>
  <c r="N69" i="11"/>
  <c r="P82" i="11"/>
  <c r="M40" i="11"/>
  <c r="M39" i="11" s="1"/>
  <c r="M71" i="11" s="1"/>
  <c r="Q94" i="11"/>
  <c r="J40" i="11"/>
  <c r="J39" i="11" s="1"/>
  <c r="J71" i="11" s="1"/>
  <c r="I40" i="11"/>
  <c r="I39" i="11" s="1"/>
  <c r="I71" i="11" s="1"/>
  <c r="K40" i="11"/>
  <c r="K39" i="11" s="1"/>
  <c r="K71" i="11" s="1"/>
  <c r="O42" i="11"/>
  <c r="N93" i="4"/>
  <c r="N44" i="11"/>
  <c r="O93" i="4"/>
  <c r="O44" i="11"/>
  <c r="N99" i="4"/>
  <c r="N47" i="11"/>
  <c r="N84" i="4"/>
  <c r="BD84" i="4" s="1"/>
  <c r="N42" i="11"/>
  <c r="O99" i="4"/>
  <c r="O47" i="11"/>
  <c r="F40" i="11"/>
  <c r="F39" i="11" s="1"/>
  <c r="F71" i="11" s="1"/>
  <c r="E40" i="11"/>
  <c r="E39" i="11" s="1"/>
  <c r="E71" i="11" s="1"/>
  <c r="G40" i="11"/>
  <c r="D40" i="11"/>
  <c r="H40" i="11"/>
  <c r="L40" i="11"/>
  <c r="N30" i="11"/>
  <c r="O30" i="11"/>
  <c r="O79" i="4"/>
  <c r="N79" i="4"/>
  <c r="N90" i="4"/>
  <c r="O90" i="4"/>
  <c r="AH126" i="4"/>
  <c r="AH56" i="27" s="1"/>
  <c r="AG126" i="4"/>
  <c r="AG56" i="27" s="1"/>
  <c r="AB126" i="4"/>
  <c r="AB56" i="27" s="1"/>
  <c r="AA126" i="4"/>
  <c r="AA56" i="27" s="1"/>
  <c r="Z126" i="4"/>
  <c r="Z56" i="27" s="1"/>
  <c r="Y126" i="4"/>
  <c r="Y56" i="27" s="1"/>
  <c r="AJ126" i="4"/>
  <c r="AJ56" i="27" s="1"/>
  <c r="AI126" i="4"/>
  <c r="AI56" i="27" s="1"/>
  <c r="AM126" i="4"/>
  <c r="AM56" i="27" s="1"/>
  <c r="AE126" i="4"/>
  <c r="AE56" i="27" s="1"/>
  <c r="W126" i="4"/>
  <c r="W56" i="27" s="1"/>
  <c r="AL126" i="4"/>
  <c r="AL56" i="27" s="1"/>
  <c r="AD126" i="4"/>
  <c r="AD56" i="27" s="1"/>
  <c r="V126" i="4"/>
  <c r="V56" i="27" s="1"/>
  <c r="AF69" i="11"/>
  <c r="X126" i="4"/>
  <c r="X56" i="27" s="1"/>
  <c r="AK126" i="4"/>
  <c r="AK56" i="27" s="1"/>
  <c r="AC126" i="4"/>
  <c r="S69" i="11"/>
  <c r="R69" i="11"/>
  <c r="Q69" i="11"/>
  <c r="R50" i="24" l="1"/>
  <c r="AD11" i="17"/>
  <c r="AE74" i="11"/>
  <c r="AD74" i="11"/>
  <c r="W129" i="27"/>
  <c r="BD79" i="4"/>
  <c r="S129" i="27"/>
  <c r="N133" i="27"/>
  <c r="M133" i="27"/>
  <c r="R129" i="27"/>
  <c r="AC69" i="11"/>
  <c r="AC56" i="27"/>
  <c r="T129" i="27" s="1"/>
  <c r="V129" i="27"/>
  <c r="L133" i="27"/>
  <c r="U129" i="27"/>
  <c r="P74" i="11"/>
  <c r="D58" i="24"/>
  <c r="P19" i="17"/>
  <c r="G50" i="24"/>
  <c r="S11" i="17"/>
  <c r="Z74" i="11"/>
  <c r="AC74" i="11"/>
  <c r="AB74" i="11"/>
  <c r="Y74" i="11"/>
  <c r="X74" i="11"/>
  <c r="AK74" i="11"/>
  <c r="AJ74" i="11"/>
  <c r="W74" i="11"/>
  <c r="AH74" i="11"/>
  <c r="R112" i="27"/>
  <c r="J57" i="24"/>
  <c r="Q74" i="11"/>
  <c r="R74" i="11"/>
  <c r="U74" i="11"/>
  <c r="T74" i="11"/>
  <c r="AA74" i="11"/>
  <c r="S74" i="11"/>
  <c r="AI74" i="11"/>
  <c r="AM74" i="11"/>
  <c r="AL74" i="11"/>
  <c r="AG74" i="11"/>
  <c r="AF74" i="11"/>
  <c r="AI11" i="22"/>
  <c r="AI11" i="27"/>
  <c r="AE11" i="22"/>
  <c r="AE11" i="27"/>
  <c r="AG11" i="22"/>
  <c r="AG11" i="27"/>
  <c r="AJ11" i="22"/>
  <c r="AJ11" i="27"/>
  <c r="AK11" i="22"/>
  <c r="AK11" i="27"/>
  <c r="AH11" i="22"/>
  <c r="AH11" i="27"/>
  <c r="AM11" i="22"/>
  <c r="AM11" i="27"/>
  <c r="AL11" i="22"/>
  <c r="AL11" i="27"/>
  <c r="AD52" i="27"/>
  <c r="Z17" i="22"/>
  <c r="Z52" i="27"/>
  <c r="Y17" i="22"/>
  <c r="Y52" i="27"/>
  <c r="U17" i="22"/>
  <c r="U52" i="27"/>
  <c r="AD112" i="27"/>
  <c r="Q52" i="27"/>
  <c r="X17" i="22"/>
  <c r="X52" i="27"/>
  <c r="AA17" i="22"/>
  <c r="AA52" i="27"/>
  <c r="AH112" i="27"/>
  <c r="E42" i="12"/>
  <c r="BI130" i="4"/>
  <c r="G42" i="22"/>
  <c r="E42" i="22"/>
  <c r="J42" i="22"/>
  <c r="I42" i="22"/>
  <c r="K42" i="22"/>
  <c r="F85" i="21"/>
  <c r="E83" i="12"/>
  <c r="D25" i="21" s="1"/>
  <c r="G77" i="12"/>
  <c r="G83" i="12"/>
  <c r="F25" i="21" s="1"/>
  <c r="O43" i="22"/>
  <c r="N43" i="22"/>
  <c r="BG130" i="4"/>
  <c r="E29" i="12"/>
  <c r="BD90" i="4"/>
  <c r="BD99" i="4"/>
  <c r="BD93" i="4"/>
  <c r="BI126" i="4"/>
  <c r="E69" i="12"/>
  <c r="D17" i="21"/>
  <c r="AD17" i="22"/>
  <c r="BG126" i="4"/>
  <c r="F26" i="21"/>
  <c r="G85" i="12"/>
  <c r="Q17" i="22"/>
  <c r="F85" i="12"/>
  <c r="E26" i="21"/>
  <c r="AG109" i="4"/>
  <c r="AH109" i="4"/>
  <c r="AE109" i="4"/>
  <c r="AJ109" i="4"/>
  <c r="AM109" i="4"/>
  <c r="AK109" i="4"/>
  <c r="AL109" i="4"/>
  <c r="AI109" i="4"/>
  <c r="J39" i="22"/>
  <c r="F39" i="22"/>
  <c r="K39" i="22"/>
  <c r="H39" i="22"/>
  <c r="I39" i="22"/>
  <c r="D39" i="22"/>
  <c r="G39" i="22"/>
  <c r="E39" i="22"/>
  <c r="E44" i="12"/>
  <c r="E47" i="12"/>
  <c r="AI69" i="11"/>
  <c r="T69" i="11"/>
  <c r="W69" i="11"/>
  <c r="AB69" i="11"/>
  <c r="V69" i="11"/>
  <c r="AE69" i="11"/>
  <c r="Y69" i="11"/>
  <c r="U69" i="11"/>
  <c r="D39" i="11"/>
  <c r="D71" i="11" s="1"/>
  <c r="AK69" i="11"/>
  <c r="AD69" i="11"/>
  <c r="AM69" i="11"/>
  <c r="Z69" i="11"/>
  <c r="X69" i="11"/>
  <c r="AL69" i="11"/>
  <c r="AA69" i="11"/>
  <c r="AH69" i="11"/>
  <c r="AG69" i="11"/>
  <c r="AJ69" i="11"/>
  <c r="N40" i="11"/>
  <c r="G39" i="11"/>
  <c r="O40" i="11"/>
  <c r="P69" i="11"/>
  <c r="H39" i="11"/>
  <c r="L39" i="11"/>
  <c r="L71" i="11" s="1"/>
  <c r="AA50" i="24" l="1"/>
  <c r="AM11" i="17"/>
  <c r="Y50" i="24"/>
  <c r="AK11" i="17"/>
  <c r="U50" i="24"/>
  <c r="AG11" i="17"/>
  <c r="W50" i="24"/>
  <c r="AI11" i="17"/>
  <c r="Z50" i="24"/>
  <c r="AL11" i="17"/>
  <c r="V50" i="24"/>
  <c r="AH11" i="17"/>
  <c r="X50" i="24"/>
  <c r="AJ11" i="17"/>
  <c r="S50" i="24"/>
  <c r="AE11" i="17"/>
  <c r="AF129" i="27"/>
  <c r="AF112" i="27"/>
  <c r="R46" i="17"/>
  <c r="F42" i="22" s="1"/>
  <c r="L58" i="24"/>
  <c r="X19" i="17"/>
  <c r="I58" i="24"/>
  <c r="U19" i="17"/>
  <c r="N58" i="24"/>
  <c r="Z19" i="17"/>
  <c r="AH129" i="27"/>
  <c r="O58" i="24"/>
  <c r="AA19" i="17"/>
  <c r="M58" i="24"/>
  <c r="Y19" i="17"/>
  <c r="R58" i="24"/>
  <c r="AD19" i="17"/>
  <c r="E58" i="24"/>
  <c r="Q19" i="17"/>
  <c r="AJ55" i="27"/>
  <c r="V80" i="27"/>
  <c r="V39" i="17" s="1"/>
  <c r="J37" i="22" s="1"/>
  <c r="AK55" i="27"/>
  <c r="W80" i="27"/>
  <c r="W39" i="17" s="1"/>
  <c r="K37" i="22" s="1"/>
  <c r="AI55" i="27"/>
  <c r="AH55" i="27"/>
  <c r="AL55" i="27"/>
  <c r="AM55" i="27"/>
  <c r="AE55" i="27"/>
  <c r="AG52" i="27"/>
  <c r="AG55" i="27"/>
  <c r="AH52" i="27"/>
  <c r="AI52" i="27"/>
  <c r="AE52" i="27"/>
  <c r="AJ52" i="27"/>
  <c r="AL52" i="27"/>
  <c r="AK52" i="27"/>
  <c r="AM52" i="27"/>
  <c r="S125" i="27"/>
  <c r="S47" i="17" s="1"/>
  <c r="G43" i="22" s="1"/>
  <c r="AG17" i="22"/>
  <c r="G95" i="12"/>
  <c r="F24" i="21"/>
  <c r="D42" i="22"/>
  <c r="AD46" i="17"/>
  <c r="D63" i="22" s="1"/>
  <c r="AH46" i="17"/>
  <c r="H63" i="22" s="1"/>
  <c r="H42" i="22"/>
  <c r="E17" i="21"/>
  <c r="F69" i="12"/>
  <c r="AI17" i="22"/>
  <c r="AL17" i="22"/>
  <c r="AM17" i="22"/>
  <c r="AJ17" i="22"/>
  <c r="F17" i="21"/>
  <c r="G69" i="12"/>
  <c r="AK17" i="22"/>
  <c r="AD41" i="17"/>
  <c r="D60" i="22" s="1"/>
  <c r="AH17" i="22"/>
  <c r="AE17" i="22"/>
  <c r="AF41" i="17"/>
  <c r="F60" i="22" s="1"/>
  <c r="AH41" i="17"/>
  <c r="H60" i="22" s="1"/>
  <c r="E40" i="12"/>
  <c r="H71" i="11"/>
  <c r="G71" i="11"/>
  <c r="E9" i="4"/>
  <c r="M68" i="4"/>
  <c r="M39" i="4" s="1"/>
  <c r="L68" i="4"/>
  <c r="L9" i="4" s="1"/>
  <c r="K68" i="4"/>
  <c r="K9" i="4" s="1"/>
  <c r="I68" i="4"/>
  <c r="H68" i="4"/>
  <c r="G68" i="4"/>
  <c r="G39" i="4" s="1"/>
  <c r="F68" i="4"/>
  <c r="F39" i="4" s="1"/>
  <c r="E39" i="4"/>
  <c r="D68" i="4"/>
  <c r="D9" i="4" s="1"/>
  <c r="G54" i="7"/>
  <c r="E41" i="7"/>
  <c r="E54" i="7" s="1"/>
  <c r="D41" i="7"/>
  <c r="D54" i="7" s="1"/>
  <c r="F121" i="4"/>
  <c r="AM122" i="4"/>
  <c r="AL122" i="4"/>
  <c r="AK122" i="4"/>
  <c r="AJ122" i="4"/>
  <c r="AI122" i="4"/>
  <c r="AH122" i="4"/>
  <c r="AG122" i="4"/>
  <c r="AE122" i="4"/>
  <c r="AD122" i="4"/>
  <c r="AC122" i="4"/>
  <c r="AA122" i="4"/>
  <c r="Z122" i="4"/>
  <c r="Y122" i="4"/>
  <c r="X122" i="4"/>
  <c r="W122" i="4"/>
  <c r="V122" i="4"/>
  <c r="U122" i="4"/>
  <c r="T122" i="4"/>
  <c r="M134" i="4"/>
  <c r="M12" i="27" s="1"/>
  <c r="M12" i="17" s="1"/>
  <c r="L134" i="4"/>
  <c r="L12" i="27" s="1"/>
  <c r="L12" i="17" s="1"/>
  <c r="K134" i="4"/>
  <c r="K12" i="27" s="1"/>
  <c r="K12" i="17" s="1"/>
  <c r="H134" i="4"/>
  <c r="F134" i="4"/>
  <c r="F12" i="27" s="1"/>
  <c r="F12" i="17" s="1"/>
  <c r="E134" i="4"/>
  <c r="BD138" i="4"/>
  <c r="D195" i="4"/>
  <c r="D37" i="27" s="1"/>
  <c r="E195" i="4"/>
  <c r="F195" i="4"/>
  <c r="G195" i="4"/>
  <c r="H195" i="4"/>
  <c r="I195" i="4"/>
  <c r="K195" i="4"/>
  <c r="L195" i="4"/>
  <c r="M195" i="4"/>
  <c r="BD198" i="4"/>
  <c r="AQ51" i="7"/>
  <c r="AQ50" i="7"/>
  <c r="AQ49" i="7"/>
  <c r="AQ48" i="7"/>
  <c r="AQ47" i="7"/>
  <c r="AQ46" i="7"/>
  <c r="AQ45" i="7"/>
  <c r="AQ43" i="7"/>
  <c r="AQ42" i="7"/>
  <c r="AO51" i="7"/>
  <c r="AO50" i="7"/>
  <c r="AO49" i="7"/>
  <c r="AO48" i="7"/>
  <c r="AO47" i="7"/>
  <c r="AO46" i="7"/>
  <c r="AO45" i="7"/>
  <c r="AO43" i="7"/>
  <c r="N80" i="11"/>
  <c r="O80" i="11"/>
  <c r="G36" i="7"/>
  <c r="F36" i="7"/>
  <c r="E36" i="7"/>
  <c r="D36" i="7"/>
  <c r="AO36" i="7" s="1"/>
  <c r="G33" i="7"/>
  <c r="F33" i="7"/>
  <c r="E33" i="7"/>
  <c r="D33" i="7"/>
  <c r="AO33" i="7" s="1"/>
  <c r="G30" i="7"/>
  <c r="F30" i="7"/>
  <c r="E30" i="7"/>
  <c r="D30" i="7"/>
  <c r="AO30" i="7" s="1"/>
  <c r="G27" i="7"/>
  <c r="F27" i="7"/>
  <c r="E27" i="7"/>
  <c r="D27" i="7"/>
  <c r="AO27" i="7" s="1"/>
  <c r="G24" i="7"/>
  <c r="F24" i="7"/>
  <c r="E24" i="7"/>
  <c r="D24" i="7"/>
  <c r="AO24" i="7" s="1"/>
  <c r="G21" i="7"/>
  <c r="F21" i="7"/>
  <c r="E21" i="7"/>
  <c r="D21" i="7"/>
  <c r="AO21" i="7" s="1"/>
  <c r="G18" i="7"/>
  <c r="F18" i="7"/>
  <c r="E18" i="7"/>
  <c r="D18" i="7"/>
  <c r="AO18" i="7" s="1"/>
  <c r="G15" i="7"/>
  <c r="F15" i="7"/>
  <c r="E15" i="7"/>
  <c r="D15" i="7"/>
  <c r="AO15" i="7" s="1"/>
  <c r="G12" i="7"/>
  <c r="F12" i="7"/>
  <c r="E12" i="7"/>
  <c r="AO12" i="7"/>
  <c r="S9" i="4"/>
  <c r="R9" i="4"/>
  <c r="Q9" i="4"/>
  <c r="P9" i="4"/>
  <c r="M202" i="4"/>
  <c r="M52" i="27" s="1"/>
  <c r="M19" i="17" s="1"/>
  <c r="L202" i="4"/>
  <c r="L52" i="27" s="1"/>
  <c r="L19" i="17" s="1"/>
  <c r="K202" i="4"/>
  <c r="K52" i="27" s="1"/>
  <c r="K19" i="17" s="1"/>
  <c r="J202" i="4"/>
  <c r="J52" i="27" s="1"/>
  <c r="J19" i="17" s="1"/>
  <c r="I202" i="4"/>
  <c r="I52" i="27" s="1"/>
  <c r="I19" i="17" s="1"/>
  <c r="H202" i="4"/>
  <c r="H52" i="27" s="1"/>
  <c r="H19" i="17" s="1"/>
  <c r="G202" i="4"/>
  <c r="G52" i="27" s="1"/>
  <c r="G19" i="17" s="1"/>
  <c r="F202" i="4"/>
  <c r="F52" i="27" s="1"/>
  <c r="F19" i="17" s="1"/>
  <c r="E202" i="4"/>
  <c r="E52" i="27" s="1"/>
  <c r="E19" i="17" s="1"/>
  <c r="D202" i="4"/>
  <c r="D52" i="27" s="1"/>
  <c r="D19" i="17" s="1"/>
  <c r="M14" i="22"/>
  <c r="L14" i="22"/>
  <c r="K14" i="22"/>
  <c r="J14" i="22"/>
  <c r="I14" i="22"/>
  <c r="H14" i="22"/>
  <c r="G14" i="22"/>
  <c r="E14" i="22"/>
  <c r="N8" i="27"/>
  <c r="N8" i="17" s="1"/>
  <c r="E12" i="27" l="1"/>
  <c r="E12" i="17" s="1"/>
  <c r="AF46" i="17"/>
  <c r="F63" i="22" s="1"/>
  <c r="V34" i="27"/>
  <c r="V65" i="11"/>
  <c r="Z34" i="27"/>
  <c r="Z65" i="11"/>
  <c r="AE34" i="27"/>
  <c r="AE65" i="11"/>
  <c r="AJ65" i="11"/>
  <c r="AJ34" i="27"/>
  <c r="F33" i="27"/>
  <c r="L104" i="27" s="1"/>
  <c r="AD104" i="27" s="1"/>
  <c r="F111" i="4"/>
  <c r="AA58" i="24"/>
  <c r="AM19" i="17"/>
  <c r="S58" i="24"/>
  <c r="AE19" i="17"/>
  <c r="U58" i="24"/>
  <c r="AG19" i="17"/>
  <c r="D10" i="27"/>
  <c r="D10" i="17" s="1"/>
  <c r="D15" i="17"/>
  <c r="W34" i="27"/>
  <c r="W65" i="11"/>
  <c r="AA34" i="27"/>
  <c r="AA65" i="11"/>
  <c r="AG65" i="11"/>
  <c r="AG34" i="27"/>
  <c r="AK65" i="11"/>
  <c r="AK34" i="27"/>
  <c r="Y58" i="24"/>
  <c r="AK19" i="17"/>
  <c r="W58" i="24"/>
  <c r="AI19" i="17"/>
  <c r="O16" i="27"/>
  <c r="O85" i="27" s="1"/>
  <c r="AD85" i="27" s="1"/>
  <c r="T65" i="11"/>
  <c r="T34" i="27"/>
  <c r="X65" i="11"/>
  <c r="X34" i="27"/>
  <c r="AC65" i="11"/>
  <c r="AC34" i="27"/>
  <c r="AH34" i="27"/>
  <c r="AH65" i="11"/>
  <c r="AL34" i="27"/>
  <c r="AL65" i="11"/>
  <c r="Z58" i="24"/>
  <c r="AL19" i="17"/>
  <c r="V58" i="24"/>
  <c r="AH19" i="17"/>
  <c r="J15" i="27"/>
  <c r="N84" i="27" s="1"/>
  <c r="AD84" i="27" s="1"/>
  <c r="U65" i="11"/>
  <c r="U34" i="27"/>
  <c r="Y65" i="11"/>
  <c r="Y34" i="27"/>
  <c r="AD34" i="27"/>
  <c r="AD65" i="11"/>
  <c r="AI34" i="27"/>
  <c r="AI65" i="11"/>
  <c r="AM34" i="27"/>
  <c r="AM65" i="11"/>
  <c r="X58" i="24"/>
  <c r="AJ19" i="17"/>
  <c r="W128" i="27"/>
  <c r="V128" i="27"/>
  <c r="W125" i="27"/>
  <c r="W47" i="17" s="1"/>
  <c r="K43" i="22" s="1"/>
  <c r="N7" i="27"/>
  <c r="N7" i="17" s="1"/>
  <c r="O77" i="27"/>
  <c r="M37" i="27"/>
  <c r="I37" i="27"/>
  <c r="I15" i="17" s="1"/>
  <c r="H37" i="27"/>
  <c r="H15" i="17" s="1"/>
  <c r="L37" i="27"/>
  <c r="G37" i="27"/>
  <c r="H12" i="22"/>
  <c r="H12" i="27"/>
  <c r="H12" i="17" s="1"/>
  <c r="E37" i="27"/>
  <c r="K37" i="27"/>
  <c r="F37" i="27"/>
  <c r="F15" i="17" s="1"/>
  <c r="V125" i="27"/>
  <c r="V47" i="17" s="1"/>
  <c r="J43" i="22" s="1"/>
  <c r="BI122" i="4"/>
  <c r="AF121" i="4"/>
  <c r="F28" i="21"/>
  <c r="BD121" i="4"/>
  <c r="AY121" i="4"/>
  <c r="AU121" i="4"/>
  <c r="AR121" i="4"/>
  <c r="BB121" i="4"/>
  <c r="BB111" i="4" s="1"/>
  <c r="AX121" i="4"/>
  <c r="AT121" i="4"/>
  <c r="BA121" i="4"/>
  <c r="BA111" i="4" s="1"/>
  <c r="AW121" i="4"/>
  <c r="AS121" i="4"/>
  <c r="AV121" i="4"/>
  <c r="AZ121" i="4"/>
  <c r="AZ111" i="4" s="1"/>
  <c r="BG122" i="4"/>
  <c r="F12" i="22"/>
  <c r="M12" i="22"/>
  <c r="K12" i="22"/>
  <c r="N8" i="22"/>
  <c r="N7" i="22" s="1"/>
  <c r="D14" i="22"/>
  <c r="E12" i="22"/>
  <c r="L12" i="22"/>
  <c r="H9" i="4"/>
  <c r="AO121" i="4"/>
  <c r="AP121" i="4"/>
  <c r="AQ121" i="4"/>
  <c r="AN121" i="4"/>
  <c r="E81" i="12"/>
  <c r="K194" i="4"/>
  <c r="F194" i="4"/>
  <c r="I194" i="4"/>
  <c r="E194" i="4"/>
  <c r="M194" i="4"/>
  <c r="H194" i="4"/>
  <c r="BD157" i="4" s="1"/>
  <c r="D194" i="4"/>
  <c r="O134" i="4"/>
  <c r="L194" i="4"/>
  <c r="G104" i="11"/>
  <c r="G194" i="4"/>
  <c r="AE103" i="11"/>
  <c r="AI103" i="11"/>
  <c r="AD121" i="4"/>
  <c r="AB121" i="4"/>
  <c r="AB103" i="11"/>
  <c r="AF103" i="11"/>
  <c r="AJ103" i="11"/>
  <c r="AC103" i="11"/>
  <c r="AG103" i="11"/>
  <c r="AK103" i="11"/>
  <c r="AD103" i="11"/>
  <c r="AH103" i="11"/>
  <c r="AL103" i="11"/>
  <c r="AM103" i="11"/>
  <c r="I104" i="11"/>
  <c r="M133" i="4"/>
  <c r="M130" i="4" s="1"/>
  <c r="M78" i="11"/>
  <c r="M77" i="11" s="1"/>
  <c r="M74" i="11" s="1"/>
  <c r="E108" i="11"/>
  <c r="M108" i="11"/>
  <c r="H104" i="11"/>
  <c r="D78" i="11"/>
  <c r="G108" i="11"/>
  <c r="F104" i="11"/>
  <c r="F133" i="4"/>
  <c r="F130" i="4" s="1"/>
  <c r="F78" i="11"/>
  <c r="F77" i="11" s="1"/>
  <c r="F74" i="11" s="1"/>
  <c r="F108" i="11"/>
  <c r="H108" i="11"/>
  <c r="E104" i="11"/>
  <c r="G78" i="11"/>
  <c r="G77" i="11" s="1"/>
  <c r="G74" i="11" s="1"/>
  <c r="D108" i="11"/>
  <c r="I108" i="11"/>
  <c r="M104" i="11"/>
  <c r="D104" i="11"/>
  <c r="H133" i="4"/>
  <c r="H78" i="11"/>
  <c r="J108" i="11"/>
  <c r="L104" i="11"/>
  <c r="K133" i="4"/>
  <c r="K130" i="4" s="1"/>
  <c r="K78" i="11"/>
  <c r="K77" i="11" s="1"/>
  <c r="K74" i="11" s="1"/>
  <c r="O39" i="11"/>
  <c r="O78" i="4"/>
  <c r="L108" i="11"/>
  <c r="E133" i="4"/>
  <c r="E78" i="11"/>
  <c r="E77" i="11" s="1"/>
  <c r="E74" i="11" s="1"/>
  <c r="K108" i="11"/>
  <c r="K104" i="11"/>
  <c r="L133" i="4"/>
  <c r="L130" i="4" s="1"/>
  <c r="L78" i="11"/>
  <c r="L77" i="11" s="1"/>
  <c r="L74" i="11" s="1"/>
  <c r="N78" i="4"/>
  <c r="K128" i="4"/>
  <c r="G128" i="4"/>
  <c r="H128" i="4"/>
  <c r="I128" i="4"/>
  <c r="L128" i="4"/>
  <c r="D128" i="4"/>
  <c r="E128" i="4"/>
  <c r="M128" i="4"/>
  <c r="V121" i="4"/>
  <c r="AL121" i="4"/>
  <c r="N94" i="11"/>
  <c r="N182" i="4"/>
  <c r="O68" i="4"/>
  <c r="O9" i="4" s="1"/>
  <c r="F9" i="4"/>
  <c r="D39" i="4"/>
  <c r="H39" i="4"/>
  <c r="L39" i="4"/>
  <c r="M9" i="4"/>
  <c r="AK121" i="4"/>
  <c r="AC121" i="4"/>
  <c r="U121" i="4"/>
  <c r="Z121" i="4"/>
  <c r="R121" i="4"/>
  <c r="AJ121" i="4"/>
  <c r="T121" i="4"/>
  <c r="AI121" i="4"/>
  <c r="AA121" i="4"/>
  <c r="S121" i="4"/>
  <c r="AH121" i="4"/>
  <c r="AG121" i="4"/>
  <c r="Y121" i="4"/>
  <c r="Q121" i="4"/>
  <c r="X121" i="4"/>
  <c r="P121" i="4"/>
  <c r="AM121" i="4"/>
  <c r="AE121" i="4"/>
  <c r="W121" i="4"/>
  <c r="I9" i="4"/>
  <c r="I39" i="4"/>
  <c r="N68" i="4"/>
  <c r="N9" i="4" s="1"/>
  <c r="G9" i="4"/>
  <c r="K39" i="4"/>
  <c r="AQ41" i="7"/>
  <c r="AQ54" i="7"/>
  <c r="AO41" i="7"/>
  <c r="AO54" i="7"/>
  <c r="I134" i="4"/>
  <c r="I12" i="27" s="1"/>
  <c r="I12" i="17" s="1"/>
  <c r="J195" i="4"/>
  <c r="O195" i="4"/>
  <c r="O37" i="27" s="1"/>
  <c r="O15" i="17" s="1"/>
  <c r="O202" i="4"/>
  <c r="L81" i="27" l="1"/>
  <c r="L40" i="17" s="1"/>
  <c r="T105" i="27"/>
  <c r="W105" i="27"/>
  <c r="S105" i="27"/>
  <c r="AI33" i="27"/>
  <c r="AI64" i="11"/>
  <c r="AI54" i="11" s="1"/>
  <c r="AI111" i="4"/>
  <c r="AI23" i="27" s="1"/>
  <c r="AB64" i="11"/>
  <c r="AB111" i="4"/>
  <c r="AB33" i="27"/>
  <c r="L10" i="27"/>
  <c r="L10" i="17" s="1"/>
  <c r="L15" i="17"/>
  <c r="P64" i="11"/>
  <c r="P111" i="4"/>
  <c r="P23" i="27" s="1"/>
  <c r="P33" i="27"/>
  <c r="AL111" i="4"/>
  <c r="AL33" i="27"/>
  <c r="AL64" i="11"/>
  <c r="AL54" i="11" s="1"/>
  <c r="AY33" i="27"/>
  <c r="AY64" i="11"/>
  <c r="AY54" i="11" s="1"/>
  <c r="AY111" i="4"/>
  <c r="AY23" i="27" s="1"/>
  <c r="W33" i="27"/>
  <c r="W64" i="11"/>
  <c r="W54" i="11" s="1"/>
  <c r="W111" i="4"/>
  <c r="W23" i="27" s="1"/>
  <c r="T64" i="11"/>
  <c r="T54" i="11" s="1"/>
  <c r="T111" i="4"/>
  <c r="T23" i="27" s="1"/>
  <c r="T33" i="27"/>
  <c r="V33" i="27"/>
  <c r="V64" i="11"/>
  <c r="V54" i="11" s="1"/>
  <c r="V111" i="4"/>
  <c r="V23" i="27" s="1"/>
  <c r="V105" i="27"/>
  <c r="AG111" i="4"/>
  <c r="AG23" i="27" s="1"/>
  <c r="AG14" i="17" s="1"/>
  <c r="AG33" i="27"/>
  <c r="AG64" i="11"/>
  <c r="AG54" i="11" s="1"/>
  <c r="Z33" i="27"/>
  <c r="Z64" i="11"/>
  <c r="Z54" i="11" s="1"/>
  <c r="Z111" i="4"/>
  <c r="Z23" i="27" s="1"/>
  <c r="AH111" i="4"/>
  <c r="AH23" i="27" s="1"/>
  <c r="AH14" i="17" s="1"/>
  <c r="AH33" i="27"/>
  <c r="AH64" i="11"/>
  <c r="AH54" i="11" s="1"/>
  <c r="AD111" i="4"/>
  <c r="AD23" i="27" s="1"/>
  <c r="AD14" i="17" s="1"/>
  <c r="AD33" i="27"/>
  <c r="AD64" i="11"/>
  <c r="AD54" i="11" s="1"/>
  <c r="AQ33" i="27"/>
  <c r="AQ64" i="11"/>
  <c r="AQ54" i="11" s="1"/>
  <c r="AQ111" i="4"/>
  <c r="AW111" i="4"/>
  <c r="AW23" i="27" s="1"/>
  <c r="AW33" i="27"/>
  <c r="AW64" i="11"/>
  <c r="AW54" i="11" s="1"/>
  <c r="AE33" i="27"/>
  <c r="AE64" i="11"/>
  <c r="AE54" i="11" s="1"/>
  <c r="AE111" i="4"/>
  <c r="AE23" i="27" s="1"/>
  <c r="AE14" i="17" s="1"/>
  <c r="AJ64" i="11"/>
  <c r="AJ54" i="11" s="1"/>
  <c r="AJ111" i="4"/>
  <c r="AJ23" i="27" s="1"/>
  <c r="AJ14" i="17" s="1"/>
  <c r="AJ33" i="27"/>
  <c r="AP111" i="4"/>
  <c r="AP33" i="27"/>
  <c r="AP64" i="11"/>
  <c r="AP54" i="11" s="1"/>
  <c r="Q105" i="27"/>
  <c r="AN64" i="11"/>
  <c r="AN111" i="4"/>
  <c r="AN23" i="27" s="1"/>
  <c r="AN14" i="17" s="1"/>
  <c r="AN33" i="27"/>
  <c r="AS111" i="4"/>
  <c r="AS23" i="27" s="1"/>
  <c r="AS33" i="27"/>
  <c r="AS64" i="11"/>
  <c r="AS54" i="11" s="1"/>
  <c r="AX111" i="4"/>
  <c r="AX23" i="27" s="1"/>
  <c r="AX33" i="27"/>
  <c r="AX64" i="11"/>
  <c r="AX54" i="11" s="1"/>
  <c r="E10" i="27"/>
  <c r="E10" i="17" s="1"/>
  <c r="E15" i="17"/>
  <c r="X64" i="11"/>
  <c r="X54" i="11" s="1"/>
  <c r="X33" i="27"/>
  <c r="X111" i="4"/>
  <c r="X23" i="27" s="1"/>
  <c r="U33" i="27"/>
  <c r="U64" i="11"/>
  <c r="U54" i="11" s="1"/>
  <c r="U111" i="4"/>
  <c r="U23" i="27" s="1"/>
  <c r="BD202" i="4"/>
  <c r="O52" i="27"/>
  <c r="O19" i="17" s="1"/>
  <c r="Q111" i="4"/>
  <c r="Q23" i="27" s="1"/>
  <c r="Q14" i="17" s="1"/>
  <c r="Q33" i="27"/>
  <c r="Q64" i="11"/>
  <c r="Q54" i="11" s="1"/>
  <c r="S33" i="27"/>
  <c r="S64" i="11"/>
  <c r="S54" i="11" s="1"/>
  <c r="S111" i="4"/>
  <c r="S23" i="27" s="1"/>
  <c r="S14" i="17" s="1"/>
  <c r="AC111" i="4"/>
  <c r="AC23" i="27" s="1"/>
  <c r="AC33" i="27"/>
  <c r="AC64" i="11"/>
  <c r="AC54" i="11" s="1"/>
  <c r="N60" i="27"/>
  <c r="O133" i="27" s="1"/>
  <c r="AD133" i="27" s="1"/>
  <c r="N52" i="27"/>
  <c r="AR64" i="11"/>
  <c r="AR54" i="11" s="1"/>
  <c r="AR111" i="4"/>
  <c r="AR23" i="27" s="1"/>
  <c r="AR33" i="27"/>
  <c r="AM33" i="27"/>
  <c r="AM64" i="11"/>
  <c r="AM54" i="11" s="1"/>
  <c r="AM111" i="4"/>
  <c r="AM23" i="27" s="1"/>
  <c r="Y33" i="27"/>
  <c r="Y64" i="11"/>
  <c r="Y54" i="11" s="1"/>
  <c r="Y111" i="4"/>
  <c r="Y23" i="27" s="1"/>
  <c r="AA33" i="27"/>
  <c r="AA64" i="11"/>
  <c r="AA54" i="11" s="1"/>
  <c r="AA111" i="4"/>
  <c r="AA23" i="27" s="1"/>
  <c r="R33" i="27"/>
  <c r="R64" i="11"/>
  <c r="R54" i="11" s="1"/>
  <c r="R111" i="4"/>
  <c r="R23" i="27" s="1"/>
  <c r="AK111" i="4"/>
  <c r="AK23" i="27" s="1"/>
  <c r="AK14" i="17" s="1"/>
  <c r="AK33" i="27"/>
  <c r="AK64" i="11"/>
  <c r="AK54" i="11" s="1"/>
  <c r="AO111" i="4"/>
  <c r="AO33" i="27"/>
  <c r="AO64" i="11"/>
  <c r="AO54" i="11" s="1"/>
  <c r="AV64" i="11"/>
  <c r="AV54" i="11" s="1"/>
  <c r="AV111" i="4"/>
  <c r="AV23" i="27" s="1"/>
  <c r="AV33" i="27"/>
  <c r="AT111" i="4"/>
  <c r="AT23" i="27" s="1"/>
  <c r="AT33" i="27"/>
  <c r="AT64" i="11"/>
  <c r="AT54" i="11" s="1"/>
  <c r="AU33" i="27"/>
  <c r="AU64" i="11"/>
  <c r="AU54" i="11" s="1"/>
  <c r="AU111" i="4"/>
  <c r="AU23" i="27" s="1"/>
  <c r="AF64" i="11"/>
  <c r="AF54" i="11" s="1"/>
  <c r="AF111" i="4"/>
  <c r="AF23" i="27" s="1"/>
  <c r="AF33" i="27"/>
  <c r="K10" i="27"/>
  <c r="K10" i="17" s="1"/>
  <c r="K15" i="17"/>
  <c r="G10" i="27"/>
  <c r="G10" i="17" s="1"/>
  <c r="G15" i="17"/>
  <c r="M10" i="27"/>
  <c r="M10" i="17" s="1"/>
  <c r="M15" i="17"/>
  <c r="G65" i="12"/>
  <c r="F65" i="12"/>
  <c r="U105" i="27"/>
  <c r="R105" i="27"/>
  <c r="O36" i="17"/>
  <c r="I10" i="27"/>
  <c r="I10" i="17" s="1"/>
  <c r="H10" i="27"/>
  <c r="H10" i="17" s="1"/>
  <c r="L109" i="27"/>
  <c r="L43" i="17" s="1"/>
  <c r="G103" i="11"/>
  <c r="G110" i="11" s="1"/>
  <c r="G112" i="11" s="1"/>
  <c r="G114" i="11" s="1"/>
  <c r="M103" i="11"/>
  <c r="M110" i="11" s="1"/>
  <c r="M112" i="11" s="1"/>
  <c r="M114" i="11" s="1"/>
  <c r="E103" i="11"/>
  <c r="E110" i="11" s="1"/>
  <c r="E112" i="11" s="1"/>
  <c r="E114" i="11" s="1"/>
  <c r="K103" i="11"/>
  <c r="K110" i="11" s="1"/>
  <c r="K112" i="11" s="1"/>
  <c r="K114" i="11" s="1"/>
  <c r="O12" i="22"/>
  <c r="O12" i="27"/>
  <c r="I103" i="11"/>
  <c r="M109" i="27"/>
  <c r="M43" i="17" s="1"/>
  <c r="J37" i="27"/>
  <c r="L103" i="11"/>
  <c r="L110" i="11" s="1"/>
  <c r="L112" i="11" s="1"/>
  <c r="L114" i="11" s="1"/>
  <c r="D103" i="11"/>
  <c r="H17" i="22"/>
  <c r="H10" i="22" s="1"/>
  <c r="H21" i="22" s="1"/>
  <c r="F103" i="11"/>
  <c r="F110" i="11" s="1"/>
  <c r="F112" i="11" s="1"/>
  <c r="F114" i="11" s="1"/>
  <c r="F14" i="22"/>
  <c r="F23" i="27"/>
  <c r="M81" i="27"/>
  <c r="M40" i="17" s="1"/>
  <c r="O109" i="27"/>
  <c r="O43" i="17" s="1"/>
  <c r="BI121" i="4"/>
  <c r="J194" i="4"/>
  <c r="BK121" i="4"/>
  <c r="AL23" i="27"/>
  <c r="AL14" i="17" s="1"/>
  <c r="F93" i="21"/>
  <c r="BD78" i="4"/>
  <c r="H103" i="11"/>
  <c r="F30" i="21"/>
  <c r="F17" i="22"/>
  <c r="I12" i="22"/>
  <c r="G17" i="22"/>
  <c r="G10" i="22" s="1"/>
  <c r="G21" i="22" s="1"/>
  <c r="M17" i="22"/>
  <c r="M10" i="22" s="1"/>
  <c r="M21" i="22" s="1"/>
  <c r="E17" i="22"/>
  <c r="E10" i="22" s="1"/>
  <c r="E21" i="22" s="1"/>
  <c r="K17" i="22"/>
  <c r="K10" i="22" s="1"/>
  <c r="K21" i="22" s="1"/>
  <c r="N17" i="22"/>
  <c r="N10" i="22" s="1"/>
  <c r="N21" i="22" s="1"/>
  <c r="BD182" i="4"/>
  <c r="E130" i="4"/>
  <c r="E205" i="4" s="1"/>
  <c r="E206" i="4" s="1"/>
  <c r="I17" i="22"/>
  <c r="BD111" i="4"/>
  <c r="BD195" i="4"/>
  <c r="BG121" i="4"/>
  <c r="L17" i="22"/>
  <c r="L10" i="22" s="1"/>
  <c r="L21" i="22" s="1"/>
  <c r="D17" i="22"/>
  <c r="G102" i="12"/>
  <c r="BI70" i="4"/>
  <c r="O194" i="4"/>
  <c r="AB32" i="11"/>
  <c r="H130" i="4"/>
  <c r="H205" i="4" s="1"/>
  <c r="H206" i="4" s="1"/>
  <c r="O133" i="4"/>
  <c r="O130" i="4" s="1"/>
  <c r="H77" i="11"/>
  <c r="H74" i="11" s="1"/>
  <c r="AA103" i="11"/>
  <c r="Z103" i="11"/>
  <c r="V103" i="11"/>
  <c r="R103" i="11"/>
  <c r="W103" i="11"/>
  <c r="P103" i="11"/>
  <c r="Y103" i="11"/>
  <c r="U103" i="11"/>
  <c r="Q103" i="11"/>
  <c r="X103" i="11"/>
  <c r="T103" i="11"/>
  <c r="S103" i="11"/>
  <c r="F128" i="4"/>
  <c r="F205" i="4" s="1"/>
  <c r="F206" i="4" s="1"/>
  <c r="R14" i="22"/>
  <c r="T14" i="22"/>
  <c r="O104" i="11"/>
  <c r="N133" i="4"/>
  <c r="N130" i="4" s="1"/>
  <c r="N78" i="11"/>
  <c r="N77" i="11" s="1"/>
  <c r="D77" i="11"/>
  <c r="N101" i="11"/>
  <c r="O78" i="11"/>
  <c r="O77" i="11" s="1"/>
  <c r="O94" i="11"/>
  <c r="E85" i="12" s="1"/>
  <c r="O71" i="11"/>
  <c r="N108" i="11"/>
  <c r="O108" i="11"/>
  <c r="J104" i="11"/>
  <c r="I133" i="4"/>
  <c r="I78" i="11"/>
  <c r="I77" i="11" s="1"/>
  <c r="N39" i="11"/>
  <c r="N104" i="11"/>
  <c r="N128" i="4"/>
  <c r="G205" i="4"/>
  <c r="G206" i="4" s="1"/>
  <c r="L205" i="4"/>
  <c r="L206" i="4" s="1"/>
  <c r="M205" i="4"/>
  <c r="M206" i="4" s="1"/>
  <c r="D205" i="4"/>
  <c r="K205" i="4"/>
  <c r="K206" i="4" s="1"/>
  <c r="O39" i="4"/>
  <c r="N39" i="4"/>
  <c r="N103" i="11"/>
  <c r="D208" i="4" l="1"/>
  <c r="D209" i="4" s="1"/>
  <c r="D206" i="4"/>
  <c r="V14" i="22"/>
  <c r="Q14" i="22"/>
  <c r="Q10" i="22" s="1"/>
  <c r="Y14" i="22"/>
  <c r="Y10" i="22" s="1"/>
  <c r="U14" i="22"/>
  <c r="U10" i="22" s="1"/>
  <c r="AA14" i="22"/>
  <c r="AA10" i="22" s="1"/>
  <c r="S14" i="22"/>
  <c r="X14" i="22"/>
  <c r="X10" i="22" s="1"/>
  <c r="AS14" i="17"/>
  <c r="AG53" i="24"/>
  <c r="AX14" i="17"/>
  <c r="AX10" i="27"/>
  <c r="AX10" i="17" s="1"/>
  <c r="AI14" i="17"/>
  <c r="AI10" i="27"/>
  <c r="AI10" i="17" s="1"/>
  <c r="W53" i="24"/>
  <c r="P14" i="17"/>
  <c r="D53" i="24"/>
  <c r="AL53" i="24"/>
  <c r="AV14" i="17"/>
  <c r="AV10" i="27"/>
  <c r="AV10" i="17" s="1"/>
  <c r="AU14" i="17"/>
  <c r="AU10" i="27"/>
  <c r="AU10" i="17" s="1"/>
  <c r="E53" i="24"/>
  <c r="Z14" i="22"/>
  <c r="Z10" i="22" s="1"/>
  <c r="W14" i="22"/>
  <c r="AS10" i="27"/>
  <c r="AS10" i="17" s="1"/>
  <c r="P10" i="27"/>
  <c r="P10" i="17" s="1"/>
  <c r="Q10" i="27"/>
  <c r="Q10" i="17" s="1"/>
  <c r="AH105" i="27"/>
  <c r="W104" i="27"/>
  <c r="X104" i="27"/>
  <c r="H53" i="24"/>
  <c r="Q94" i="27"/>
  <c r="Q42" i="17" s="1"/>
  <c r="T14" i="17"/>
  <c r="AY14" i="17"/>
  <c r="AY10" i="27"/>
  <c r="AY10" i="17" s="1"/>
  <c r="AM53" i="24"/>
  <c r="F53" i="24"/>
  <c r="R14" i="17"/>
  <c r="P94" i="27"/>
  <c r="P42" i="17" s="1"/>
  <c r="W14" i="17"/>
  <c r="K53" i="24"/>
  <c r="Y14" i="17"/>
  <c r="Y10" i="27"/>
  <c r="Y10" i="17" s="1"/>
  <c r="M53" i="24"/>
  <c r="S94" i="27"/>
  <c r="U14" i="17"/>
  <c r="U10" i="27"/>
  <c r="U10" i="17" s="1"/>
  <c r="I53" i="24"/>
  <c r="J53" i="24"/>
  <c r="V14" i="17"/>
  <c r="R94" i="27"/>
  <c r="R42" i="17" s="1"/>
  <c r="AA14" i="17"/>
  <c r="AA10" i="27"/>
  <c r="AA10" i="17" s="1"/>
  <c r="O53" i="24"/>
  <c r="Z14" i="17"/>
  <c r="Z10" i="27"/>
  <c r="Z10" i="17" s="1"/>
  <c r="N53" i="24"/>
  <c r="AT14" i="17"/>
  <c r="AT10" i="27"/>
  <c r="AT10" i="17" s="1"/>
  <c r="Z94" i="27"/>
  <c r="AH53" i="24"/>
  <c r="AF53" i="24"/>
  <c r="AR14" i="17"/>
  <c r="X14" i="17"/>
  <c r="X10" i="27"/>
  <c r="X10" i="17" s="1"/>
  <c r="L53" i="24"/>
  <c r="AW14" i="17"/>
  <c r="AW10" i="27"/>
  <c r="AW10" i="17" s="1"/>
  <c r="AK53" i="24"/>
  <c r="AA94" i="27"/>
  <c r="AI53" i="24"/>
  <c r="AJ53" i="24"/>
  <c r="G53" i="24"/>
  <c r="Z104" i="27"/>
  <c r="Q104" i="27"/>
  <c r="H64" i="12"/>
  <c r="AN54" i="11"/>
  <c r="H53" i="12" s="1"/>
  <c r="AA104" i="27"/>
  <c r="Q53" i="24"/>
  <c r="AC14" i="17"/>
  <c r="N19" i="17"/>
  <c r="N10" i="27"/>
  <c r="AF105" i="27"/>
  <c r="Y104" i="27"/>
  <c r="F64" i="12"/>
  <c r="P54" i="11"/>
  <c r="T104" i="27"/>
  <c r="AA53" i="24"/>
  <c r="AM14" i="17"/>
  <c r="F10" i="27"/>
  <c r="F10" i="17" s="1"/>
  <c r="F14" i="17"/>
  <c r="O10" i="27"/>
  <c r="O10" i="17" s="1"/>
  <c r="O12" i="17"/>
  <c r="T53" i="24"/>
  <c r="AF14" i="17"/>
  <c r="U104" i="27"/>
  <c r="V104" i="27"/>
  <c r="R104" i="27"/>
  <c r="N109" i="27"/>
  <c r="N43" i="17" s="1"/>
  <c r="AD43" i="17" s="1"/>
  <c r="J15" i="17"/>
  <c r="S104" i="27"/>
  <c r="P104" i="27"/>
  <c r="G64" i="12"/>
  <c r="AB54" i="11"/>
  <c r="AH10" i="27"/>
  <c r="AH10" i="17" s="1"/>
  <c r="V53" i="24"/>
  <c r="AN10" i="27"/>
  <c r="AN10" i="17" s="1"/>
  <c r="AB53" i="24"/>
  <c r="AL10" i="27"/>
  <c r="AL10" i="17" s="1"/>
  <c r="Z53" i="24"/>
  <c r="AE10" i="27"/>
  <c r="AE10" i="17" s="1"/>
  <c r="S53" i="24"/>
  <c r="AD10" i="27"/>
  <c r="AD10" i="17" s="1"/>
  <c r="R53" i="24"/>
  <c r="AG10" i="27"/>
  <c r="AG10" i="17" s="1"/>
  <c r="U53" i="24"/>
  <c r="AK10" i="27"/>
  <c r="AK10" i="17" s="1"/>
  <c r="Y53" i="24"/>
  <c r="AJ10" i="27"/>
  <c r="AJ10" i="17" s="1"/>
  <c r="X53" i="24"/>
  <c r="AM10" i="27"/>
  <c r="AM10" i="17" s="1"/>
  <c r="F10" i="22"/>
  <c r="F21" i="22" s="1"/>
  <c r="K64" i="27"/>
  <c r="I64" i="27"/>
  <c r="E64" i="27"/>
  <c r="G64" i="27"/>
  <c r="H64" i="27"/>
  <c r="L64" i="27"/>
  <c r="U94" i="27"/>
  <c r="U42" i="17" s="1"/>
  <c r="L125" i="27"/>
  <c r="L47" i="17" s="1"/>
  <c r="D64" i="27"/>
  <c r="D23" i="17" s="1"/>
  <c r="O81" i="27"/>
  <c r="O40" i="17" s="1"/>
  <c r="O125" i="27"/>
  <c r="O47" i="17" s="1"/>
  <c r="M64" i="27"/>
  <c r="AQ14" i="22"/>
  <c r="AQ10" i="22" s="1"/>
  <c r="AQ23" i="27"/>
  <c r="AQ14" i="17" s="1"/>
  <c r="V94" i="27"/>
  <c r="AO14" i="22"/>
  <c r="AO10" i="22" s="1"/>
  <c r="AO23" i="27"/>
  <c r="AB14" i="22"/>
  <c r="AB23" i="27"/>
  <c r="M125" i="27"/>
  <c r="AP14" i="22"/>
  <c r="AP10" i="22" s="1"/>
  <c r="AP23" i="27"/>
  <c r="AP14" i="17" s="1"/>
  <c r="W94" i="27"/>
  <c r="L94" i="27"/>
  <c r="BD194" i="4"/>
  <c r="J17" i="22"/>
  <c r="BK111" i="4"/>
  <c r="D10" i="22"/>
  <c r="D21" i="22" s="1"/>
  <c r="AN14" i="22"/>
  <c r="AN10" i="22" s="1"/>
  <c r="O103" i="11"/>
  <c r="H110" i="11"/>
  <c r="H112" i="11" s="1"/>
  <c r="D26" i="21"/>
  <c r="F9" i="21"/>
  <c r="G31" i="12"/>
  <c r="E30" i="21"/>
  <c r="P14" i="22"/>
  <c r="P10" i="22" s="1"/>
  <c r="BG111" i="4"/>
  <c r="E38" i="12"/>
  <c r="D15" i="21"/>
  <c r="E35" i="12"/>
  <c r="D13" i="21"/>
  <c r="O17" i="22"/>
  <c r="O10" i="22" s="1"/>
  <c r="O21" i="22" s="1"/>
  <c r="I10" i="22"/>
  <c r="I21" i="22" s="1"/>
  <c r="F102" i="12"/>
  <c r="I130" i="4"/>
  <c r="E101" i="12"/>
  <c r="E97" i="12"/>
  <c r="O128" i="4"/>
  <c r="N74" i="11"/>
  <c r="D74" i="11"/>
  <c r="I74" i="11"/>
  <c r="I110" i="11" s="1"/>
  <c r="I112" i="11" s="1"/>
  <c r="I114" i="11" s="1"/>
  <c r="V61" i="4"/>
  <c r="U62" i="4"/>
  <c r="O101" i="11"/>
  <c r="O74" i="11" s="1"/>
  <c r="J103" i="11"/>
  <c r="D211" i="4"/>
  <c r="M208" i="4"/>
  <c r="M209" i="4" s="1"/>
  <c r="H208" i="4"/>
  <c r="H209" i="4" s="1"/>
  <c r="L208" i="4"/>
  <c r="L209" i="4" s="1"/>
  <c r="K208" i="4"/>
  <c r="K209" i="4" s="1"/>
  <c r="F208" i="4"/>
  <c r="F209" i="4" s="1"/>
  <c r="E208" i="4"/>
  <c r="E209" i="4" s="1"/>
  <c r="G208" i="4"/>
  <c r="G209" i="4" s="1"/>
  <c r="N205" i="4"/>
  <c r="N208" i="4" l="1"/>
  <c r="N206" i="4"/>
  <c r="AF104" i="27"/>
  <c r="AJ104" i="27"/>
  <c r="F64" i="27"/>
  <c r="F67" i="27" s="1"/>
  <c r="F26" i="17" s="1"/>
  <c r="AF94" i="27"/>
  <c r="W79" i="27"/>
  <c r="W38" i="17" s="1"/>
  <c r="W42" i="17"/>
  <c r="P53" i="24"/>
  <c r="AB14" i="17"/>
  <c r="V79" i="27"/>
  <c r="V38" i="17" s="1"/>
  <c r="V42" i="17"/>
  <c r="S79" i="27"/>
  <c r="S38" i="17" s="1"/>
  <c r="S42" i="17"/>
  <c r="Z79" i="27"/>
  <c r="Z38" i="17" s="1"/>
  <c r="Z42" i="17"/>
  <c r="AC53" i="24"/>
  <c r="AO14" i="17"/>
  <c r="AD109" i="27"/>
  <c r="O64" i="27"/>
  <c r="O23" i="17" s="1"/>
  <c r="AH104" i="27"/>
  <c r="L79" i="27"/>
  <c r="L38" i="17" s="1"/>
  <c r="L42" i="17"/>
  <c r="AD42" i="17" s="1"/>
  <c r="D61" i="22" s="1"/>
  <c r="M79" i="27"/>
  <c r="M38" i="17" s="1"/>
  <c r="M47" i="17"/>
  <c r="N10" i="17"/>
  <c r="N64" i="27"/>
  <c r="AA79" i="27"/>
  <c r="AA38" i="17" s="1"/>
  <c r="AA42" i="17"/>
  <c r="K67" i="27"/>
  <c r="K26" i="17" s="1"/>
  <c r="K23" i="17"/>
  <c r="H67" i="27"/>
  <c r="H26" i="17" s="1"/>
  <c r="H23" i="17"/>
  <c r="G67" i="27"/>
  <c r="G26" i="17" s="1"/>
  <c r="G23" i="17"/>
  <c r="E67" i="27"/>
  <c r="E26" i="17" s="1"/>
  <c r="E23" i="17"/>
  <c r="M67" i="27"/>
  <c r="M26" i="17" s="1"/>
  <c r="M23" i="17"/>
  <c r="L67" i="27"/>
  <c r="L26" i="17" s="1"/>
  <c r="L23" i="17"/>
  <c r="I67" i="27"/>
  <c r="I26" i="17" s="1"/>
  <c r="I23" i="17"/>
  <c r="U61" i="4"/>
  <c r="U27" i="11" s="1"/>
  <c r="AP10" i="27"/>
  <c r="AP10" i="17" s="1"/>
  <c r="AD53" i="24"/>
  <c r="AQ10" i="27"/>
  <c r="AQ10" i="17" s="1"/>
  <c r="AE53" i="24"/>
  <c r="O79" i="27"/>
  <c r="N125" i="27"/>
  <c r="N47" i="17" s="1"/>
  <c r="X94" i="27"/>
  <c r="X42" i="17" s="1"/>
  <c r="L40" i="22" s="1"/>
  <c r="T94" i="27"/>
  <c r="AD94" i="27"/>
  <c r="D65" i="27"/>
  <c r="D24" i="17" s="1"/>
  <c r="D67" i="27"/>
  <c r="D26" i="17" s="1"/>
  <c r="Y94" i="27"/>
  <c r="Y42" i="17" s="1"/>
  <c r="M40" i="22" s="1"/>
  <c r="AR105" i="4"/>
  <c r="AS105" i="4"/>
  <c r="AU105" i="4"/>
  <c r="AT105" i="4"/>
  <c r="E53" i="12"/>
  <c r="E71" i="12" s="1"/>
  <c r="D16" i="21"/>
  <c r="D18" i="21" s="1"/>
  <c r="E40" i="22"/>
  <c r="D27" i="21"/>
  <c r="E93" i="12"/>
  <c r="D30" i="21"/>
  <c r="E102" i="12"/>
  <c r="E16" i="21"/>
  <c r="F53" i="12"/>
  <c r="D40" i="22"/>
  <c r="I205" i="4"/>
  <c r="I206" i="4" s="1"/>
  <c r="D110" i="11"/>
  <c r="D112" i="11" s="1"/>
  <c r="H114" i="11"/>
  <c r="O205" i="4"/>
  <c r="N71" i="11"/>
  <c r="V27" i="11"/>
  <c r="K211" i="4"/>
  <c r="H211" i="4"/>
  <c r="G211" i="4"/>
  <c r="L211" i="4"/>
  <c r="M211" i="4"/>
  <c r="E211" i="4"/>
  <c r="F211" i="4"/>
  <c r="O208" i="4" l="1"/>
  <c r="O206" i="4"/>
  <c r="N211" i="4"/>
  <c r="N209" i="4"/>
  <c r="F23" i="17"/>
  <c r="O67" i="27"/>
  <c r="O26" i="17" s="1"/>
  <c r="M137" i="27"/>
  <c r="M140" i="27" s="1"/>
  <c r="M53" i="17" s="1"/>
  <c r="AH94" i="27"/>
  <c r="T42" i="17"/>
  <c r="N67" i="27"/>
  <c r="N26" i="17" s="1"/>
  <c r="N23" i="17"/>
  <c r="O137" i="27"/>
  <c r="O140" i="27" s="1"/>
  <c r="O53" i="17" s="1"/>
  <c r="O38" i="17"/>
  <c r="AD47" i="17"/>
  <c r="D64" i="22" s="1"/>
  <c r="AJ94" i="27"/>
  <c r="AD125" i="27"/>
  <c r="D68" i="27"/>
  <c r="E65" i="27"/>
  <c r="L137" i="27"/>
  <c r="L50" i="17" s="1"/>
  <c r="O40" i="22"/>
  <c r="O36" i="22"/>
  <c r="N40" i="22"/>
  <c r="N36" i="22"/>
  <c r="G36" i="22"/>
  <c r="G40" i="22"/>
  <c r="F40" i="22"/>
  <c r="AJ42" i="17"/>
  <c r="J61" i="22" s="1"/>
  <c r="D20" i="21"/>
  <c r="D21" i="21" s="1"/>
  <c r="E73" i="12"/>
  <c r="AF42" i="17"/>
  <c r="F61" i="22" s="1"/>
  <c r="I208" i="4"/>
  <c r="I209" i="4" s="1"/>
  <c r="D114" i="11"/>
  <c r="O110" i="11"/>
  <c r="O112" i="11" s="1"/>
  <c r="O114" i="11" s="1"/>
  <c r="N110" i="11"/>
  <c r="N112" i="11" s="1"/>
  <c r="N114" i="11" s="1"/>
  <c r="O211" i="4" l="1"/>
  <c r="O209" i="4"/>
  <c r="M50" i="17"/>
  <c r="O50" i="17"/>
  <c r="F65" i="27"/>
  <c r="E24" i="17"/>
  <c r="E68" i="27"/>
  <c r="F68" i="27" s="1"/>
  <c r="D27" i="17"/>
  <c r="L140" i="27"/>
  <c r="L53" i="17" s="1"/>
  <c r="L138" i="27"/>
  <c r="I211" i="4"/>
  <c r="E27" i="17" l="1"/>
  <c r="M138" i="27"/>
  <c r="M51" i="17" s="1"/>
  <c r="L51" i="17"/>
  <c r="G65" i="27"/>
  <c r="F24" i="17"/>
  <c r="G68" i="27"/>
  <c r="F27" i="17"/>
  <c r="L141" i="27"/>
  <c r="M141" i="27" l="1"/>
  <c r="L54" i="17"/>
  <c r="H65" i="27"/>
  <c r="G24" i="17"/>
  <c r="H68" i="27"/>
  <c r="G27" i="17"/>
  <c r="M54" i="17" l="1"/>
  <c r="I65" i="27"/>
  <c r="H24" i="17"/>
  <c r="I68" i="27"/>
  <c r="H27" i="17"/>
  <c r="I24" i="17" l="1"/>
  <c r="I27" i="17"/>
  <c r="Y51" i="11" l="1"/>
  <c r="V51" i="11"/>
  <c r="Z51" i="11"/>
  <c r="Q51" i="11"/>
  <c r="U51" i="11"/>
  <c r="P51" i="11"/>
  <c r="T51" i="11"/>
  <c r="AA51" i="11"/>
  <c r="W51" i="11"/>
  <c r="X51" i="11"/>
  <c r="R51" i="11"/>
  <c r="S51" i="11" l="1"/>
  <c r="F50" i="12" s="1"/>
  <c r="AH51" i="11" l="1"/>
  <c r="AK51" i="11"/>
  <c r="AF51" i="11"/>
  <c r="AE51" i="11" l="1"/>
  <c r="AI51" i="11"/>
  <c r="AG51" i="11"/>
  <c r="AD51" i="11"/>
  <c r="AL51" i="11"/>
  <c r="AJ51" i="11"/>
  <c r="AC51" i="11"/>
  <c r="AM51" i="11" l="1"/>
  <c r="V82" i="11" l="1"/>
  <c r="F83" i="12" l="1"/>
  <c r="E25" i="21" s="1"/>
  <c r="V74" i="11"/>
  <c r="E24" i="21"/>
  <c r="F77" i="12"/>
  <c r="E28" i="21" l="1"/>
  <c r="F95" i="12"/>
  <c r="U58" i="4" l="1"/>
  <c r="U52" i="4"/>
  <c r="V58" i="4"/>
  <c r="V52" i="4"/>
  <c r="U46" i="4"/>
  <c r="U40" i="4"/>
  <c r="V40" i="4"/>
  <c r="W55" i="4"/>
  <c r="V55" i="4"/>
  <c r="V43" i="4"/>
  <c r="V64" i="4"/>
  <c r="V46" i="4"/>
  <c r="V49" i="4"/>
  <c r="U49" i="4"/>
  <c r="U64" i="4"/>
  <c r="U43" i="4"/>
  <c r="U55" i="4"/>
  <c r="U87" i="4" l="1"/>
  <c r="V38" i="4"/>
  <c r="U38" i="4"/>
  <c r="U24" i="11"/>
  <c r="V26" i="11"/>
  <c r="U26" i="11"/>
  <c r="V24" i="11"/>
  <c r="W96" i="4"/>
  <c r="W95" i="4" s="1"/>
  <c r="V96" i="4"/>
  <c r="U96" i="4"/>
  <c r="U21" i="11"/>
  <c r="U22" i="11"/>
  <c r="V16" i="4"/>
  <c r="V87" i="4"/>
  <c r="U28" i="4"/>
  <c r="U99" i="4"/>
  <c r="V28" i="11"/>
  <c r="U19" i="4"/>
  <c r="U90" i="4"/>
  <c r="V25" i="11"/>
  <c r="U28" i="11"/>
  <c r="U23" i="11"/>
  <c r="V34" i="4"/>
  <c r="V105" i="4"/>
  <c r="U13" i="4"/>
  <c r="U84" i="4"/>
  <c r="V22" i="4"/>
  <c r="V93" i="4"/>
  <c r="U16" i="4"/>
  <c r="U20" i="11"/>
  <c r="V28" i="4"/>
  <c r="V99" i="4"/>
  <c r="U25" i="4"/>
  <c r="V19" i="4"/>
  <c r="V90" i="4"/>
  <c r="U31" i="4"/>
  <c r="U102" i="4"/>
  <c r="V13" i="4"/>
  <c r="V84" i="4"/>
  <c r="U22" i="4"/>
  <c r="U93" i="4"/>
  <c r="V25" i="4"/>
  <c r="V31" i="4"/>
  <c r="V102" i="4"/>
  <c r="U25" i="11"/>
  <c r="V20" i="11"/>
  <c r="U34" i="4"/>
  <c r="U105" i="4"/>
  <c r="V23" i="11"/>
  <c r="V22" i="11"/>
  <c r="V21" i="11"/>
  <c r="W43" i="4"/>
  <c r="W19" i="4"/>
  <c r="W31" i="4"/>
  <c r="W46" i="4"/>
  <c r="W22" i="11" s="1"/>
  <c r="W61" i="4"/>
  <c r="W22" i="4"/>
  <c r="W34" i="4"/>
  <c r="W52" i="4"/>
  <c r="W24" i="11" s="1"/>
  <c r="W64" i="4"/>
  <c r="W25" i="4"/>
  <c r="W49" i="4"/>
  <c r="W23" i="11" s="1"/>
  <c r="W13" i="4"/>
  <c r="W16" i="4"/>
  <c r="W28" i="4"/>
  <c r="W40" i="4"/>
  <c r="W90" i="4"/>
  <c r="W89" i="4" s="1"/>
  <c r="W105" i="4"/>
  <c r="W104" i="4" s="1"/>
  <c r="W93" i="4"/>
  <c r="W92" i="4" s="1"/>
  <c r="W87" i="4"/>
  <c r="W86" i="4" s="1"/>
  <c r="W84" i="4"/>
  <c r="W83" i="4" s="1"/>
  <c r="W102" i="4"/>
  <c r="W101" i="4" s="1"/>
  <c r="W15" i="11" l="1"/>
  <c r="W14" i="11"/>
  <c r="W12" i="11"/>
  <c r="W17" i="11"/>
  <c r="W16" i="11"/>
  <c r="V101" i="4"/>
  <c r="V48" i="11" s="1"/>
  <c r="V83" i="4"/>
  <c r="V42" i="11" s="1"/>
  <c r="V92" i="4"/>
  <c r="V45" i="11" s="1"/>
  <c r="V104" i="4"/>
  <c r="V49" i="11" s="1"/>
  <c r="U98" i="4"/>
  <c r="U47" i="11" s="1"/>
  <c r="V86" i="4"/>
  <c r="V43" i="11" s="1"/>
  <c r="V95" i="4"/>
  <c r="V46" i="11" s="1"/>
  <c r="U86" i="4"/>
  <c r="U43" i="11" s="1"/>
  <c r="V98" i="4"/>
  <c r="V47" i="11" s="1"/>
  <c r="U104" i="4"/>
  <c r="U49" i="11" s="1"/>
  <c r="U92" i="4"/>
  <c r="U45" i="11" s="1"/>
  <c r="U101" i="4"/>
  <c r="U48" i="11" s="1"/>
  <c r="V89" i="4"/>
  <c r="V44" i="11" s="1"/>
  <c r="U83" i="4"/>
  <c r="U42" i="11" s="1"/>
  <c r="U89" i="4"/>
  <c r="U44" i="11" s="1"/>
  <c r="U95" i="4"/>
  <c r="U46" i="11" s="1"/>
  <c r="W27" i="11"/>
  <c r="U19" i="11"/>
  <c r="V15" i="11"/>
  <c r="U12" i="11"/>
  <c r="U15" i="11"/>
  <c r="V16" i="11"/>
  <c r="U13" i="11"/>
  <c r="U16" i="11"/>
  <c r="V12" i="11"/>
  <c r="U11" i="11"/>
  <c r="U10" i="11"/>
  <c r="V17" i="11"/>
  <c r="V11" i="11"/>
  <c r="V19" i="11"/>
  <c r="U17" i="11"/>
  <c r="V14" i="11"/>
  <c r="V10" i="11"/>
  <c r="U14" i="11"/>
  <c r="V13" i="11"/>
  <c r="W21" i="11"/>
  <c r="W25" i="11"/>
  <c r="W20" i="11"/>
  <c r="W10" i="11"/>
  <c r="W28" i="11"/>
  <c r="W13" i="11"/>
  <c r="W11" i="11"/>
  <c r="W49" i="11" l="1"/>
  <c r="W43" i="11"/>
  <c r="W48" i="11"/>
  <c r="W46" i="11"/>
  <c r="W44" i="11"/>
  <c r="W42" i="11"/>
  <c r="W45" i="11"/>
  <c r="AF17" i="18" l="1"/>
  <c r="AQ106" i="4" l="1"/>
  <c r="AZ106" i="4"/>
  <c r="AV106" i="4"/>
  <c r="AY106" i="4"/>
  <c r="BA106" i="4"/>
  <c r="AW106" i="4"/>
  <c r="BB106" i="4"/>
  <c r="AX106" i="4"/>
  <c r="AP106" i="4"/>
  <c r="AM106" i="4"/>
  <c r="AN106" i="4"/>
  <c r="AL106" i="4"/>
  <c r="AK106" i="4"/>
  <c r="AJ106" i="4"/>
  <c r="AO106" i="4"/>
  <c r="U81" i="4" l="1"/>
  <c r="W81" i="4"/>
  <c r="W80" i="4" s="1"/>
  <c r="V81" i="4"/>
  <c r="U10" i="4"/>
  <c r="V10" i="4"/>
  <c r="V8" i="4" s="1"/>
  <c r="W10" i="4"/>
  <c r="W8" i="4" s="1"/>
  <c r="U80" i="4" l="1"/>
  <c r="U79" i="4" s="1"/>
  <c r="V80" i="4"/>
  <c r="V41" i="11" s="1"/>
  <c r="V40" i="11" s="1"/>
  <c r="V68" i="4"/>
  <c r="U9" i="11"/>
  <c r="U8" i="11" s="1"/>
  <c r="U36" i="11" s="1"/>
  <c r="V9" i="11"/>
  <c r="V8" i="11" s="1"/>
  <c r="V36" i="11" s="1"/>
  <c r="W9" i="11"/>
  <c r="W8" i="11" s="1"/>
  <c r="U8" i="4"/>
  <c r="U74" i="4" s="1"/>
  <c r="W41" i="11"/>
  <c r="V74" i="4" l="1"/>
  <c r="J20" i="7" s="1"/>
  <c r="U41" i="11"/>
  <c r="U40" i="11" s="1"/>
  <c r="V79" i="4"/>
  <c r="U8" i="27"/>
  <c r="U30" i="11"/>
  <c r="U68" i="4"/>
  <c r="V30" i="11"/>
  <c r="I47" i="24" l="1"/>
  <c r="U8" i="17"/>
  <c r="J13" i="7"/>
  <c r="J31" i="7"/>
  <c r="J28" i="7"/>
  <c r="J29" i="7"/>
  <c r="J32" i="7"/>
  <c r="J17" i="7"/>
  <c r="J22" i="7"/>
  <c r="J23" i="7"/>
  <c r="J10" i="7"/>
  <c r="J19" i="7"/>
  <c r="J16" i="7"/>
  <c r="J11" i="7"/>
  <c r="J26" i="7"/>
  <c r="V8" i="22"/>
  <c r="V7" i="22" s="1"/>
  <c r="V8" i="27"/>
  <c r="V8" i="17" s="1"/>
  <c r="J25" i="7"/>
  <c r="J34" i="7"/>
  <c r="J14" i="7"/>
  <c r="J35" i="7"/>
  <c r="U7" i="27"/>
  <c r="U7" i="17" s="1"/>
  <c r="I10" i="7"/>
  <c r="U8" i="22"/>
  <c r="U7" i="22" s="1"/>
  <c r="U21" i="22" s="1"/>
  <c r="I28" i="7"/>
  <c r="I25" i="7"/>
  <c r="I26" i="7"/>
  <c r="I35" i="7"/>
  <c r="I20" i="7"/>
  <c r="I22" i="7"/>
  <c r="I31" i="7"/>
  <c r="I32" i="7"/>
  <c r="I23" i="7"/>
  <c r="I34" i="7"/>
  <c r="I13" i="7"/>
  <c r="I17" i="7"/>
  <c r="I16" i="7"/>
  <c r="I19" i="7"/>
  <c r="I29" i="7"/>
  <c r="I11" i="7"/>
  <c r="I14" i="7"/>
  <c r="U9" i="4"/>
  <c r="V9" i="4"/>
  <c r="V39" i="4"/>
  <c r="U39" i="4"/>
  <c r="U64" i="27" l="1"/>
  <c r="U23" i="17" s="1"/>
  <c r="I46" i="24"/>
  <c r="V7" i="27"/>
  <c r="J47" i="24"/>
  <c r="J37" i="7"/>
  <c r="J56" i="7" s="1"/>
  <c r="J9" i="7"/>
  <c r="I37" i="7"/>
  <c r="I56" i="7" s="1"/>
  <c r="I9" i="7"/>
  <c r="J46" i="24" l="1"/>
  <c r="V7" i="17"/>
  <c r="U67" i="27"/>
  <c r="I62" i="24"/>
  <c r="Z52" i="11"/>
  <c r="P52" i="11"/>
  <c r="Q52" i="11"/>
  <c r="X52" i="11"/>
  <c r="Y52" i="11"/>
  <c r="U52" i="11"/>
  <c r="U39" i="11" s="1"/>
  <c r="U71" i="11" s="1"/>
  <c r="U110" i="11" s="1"/>
  <c r="U112" i="11" s="1"/>
  <c r="U114" i="11" s="1"/>
  <c r="U78" i="4"/>
  <c r="AA52" i="11"/>
  <c r="I65" i="24" l="1"/>
  <c r="U26" i="17"/>
  <c r="U128" i="4"/>
  <c r="U205" i="4" s="1"/>
  <c r="AI52" i="11"/>
  <c r="AE52" i="11"/>
  <c r="AH52" i="11"/>
  <c r="AL52" i="11"/>
  <c r="AD52" i="11"/>
  <c r="AK52" i="11"/>
  <c r="AG52" i="11"/>
  <c r="AJ52" i="11"/>
  <c r="AM52" i="11"/>
  <c r="U208" i="4" l="1"/>
  <c r="U206" i="4"/>
  <c r="AB7" i="18"/>
  <c r="AB36" i="18" s="1"/>
  <c r="AB38" i="18" s="1"/>
  <c r="U211" i="4" l="1"/>
  <c r="U209" i="4"/>
  <c r="BE36" i="18"/>
  <c r="AB108" i="4"/>
  <c r="BI108" i="4" s="1"/>
  <c r="AB11" i="22" l="1"/>
  <c r="AB11" i="27"/>
  <c r="AB109" i="4"/>
  <c r="AB55" i="27" s="1"/>
  <c r="AB51" i="11"/>
  <c r="G50" i="12" s="1"/>
  <c r="P50" i="24" l="1"/>
  <c r="AB11" i="17"/>
  <c r="AB52" i="27"/>
  <c r="AB19" i="17" s="1"/>
  <c r="AB17" i="22"/>
  <c r="AB10" i="22" s="1"/>
  <c r="AB52" i="11"/>
  <c r="AB10" i="27" l="1"/>
  <c r="AB10" i="17" s="1"/>
  <c r="P58" i="24"/>
  <c r="AL14" i="22" l="1"/>
  <c r="AL10" i="22" s="1"/>
  <c r="AJ14" i="22"/>
  <c r="AJ10" i="22" s="1"/>
  <c r="AC14" i="22"/>
  <c r="AG14" i="22"/>
  <c r="AG10" i="22" s="1"/>
  <c r="AE14" i="22"/>
  <c r="AE10" i="22" s="1"/>
  <c r="AI14" i="22"/>
  <c r="AI10" i="22" s="1"/>
  <c r="AM14" i="22" l="1"/>
  <c r="AM10" i="22" s="1"/>
  <c r="AD14" i="22"/>
  <c r="AD10" i="22" s="1"/>
  <c r="AK14" i="22"/>
  <c r="AK10" i="22" s="1"/>
  <c r="AH14" i="22"/>
  <c r="AH10" i="22" s="1"/>
  <c r="AF14" i="22"/>
  <c r="BI111" i="4"/>
  <c r="F16" i="21" l="1"/>
  <c r="G53" i="12"/>
  <c r="H40" i="22"/>
  <c r="K40" i="22"/>
  <c r="I40" i="22"/>
  <c r="J36" i="22" l="1"/>
  <c r="J40" i="22"/>
  <c r="K36" i="22"/>
  <c r="AH42" i="17"/>
  <c r="H61" i="22" s="1"/>
  <c r="W99" i="4" l="1"/>
  <c r="W58" i="4"/>
  <c r="W98" i="4" l="1"/>
  <c r="W38" i="4"/>
  <c r="W26" i="11"/>
  <c r="W74" i="4" l="1"/>
  <c r="K11" i="7" s="1"/>
  <c r="W68" i="4"/>
  <c r="W47" i="11"/>
  <c r="W40" i="11" s="1"/>
  <c r="W79" i="4"/>
  <c r="W19" i="11"/>
  <c r="W36" i="11" s="1"/>
  <c r="K13" i="7" l="1"/>
  <c r="K28" i="7"/>
  <c r="K20" i="7"/>
  <c r="K23" i="7"/>
  <c r="K25" i="7"/>
  <c r="K19" i="7"/>
  <c r="K14" i="7"/>
  <c r="K32" i="7"/>
  <c r="K10" i="7"/>
  <c r="K31" i="7"/>
  <c r="K26" i="7"/>
  <c r="K29" i="7"/>
  <c r="K22" i="7"/>
  <c r="K35" i="7"/>
  <c r="K17" i="7"/>
  <c r="K16" i="7"/>
  <c r="K34" i="7"/>
  <c r="W8" i="27"/>
  <c r="W8" i="22"/>
  <c r="W7" i="22" s="1"/>
  <c r="W9" i="4"/>
  <c r="W39" i="4"/>
  <c r="W30" i="11"/>
  <c r="K47" i="24" l="1"/>
  <c r="W8" i="17"/>
  <c r="W7" i="27"/>
  <c r="W7" i="17" s="1"/>
  <c r="K37" i="7"/>
  <c r="K56" i="7" s="1"/>
  <c r="K9" i="7"/>
  <c r="K46" i="24" l="1"/>
  <c r="H56" i="4" l="1"/>
  <c r="H55" i="4" s="1"/>
  <c r="E65" i="4"/>
  <c r="E64" i="4" s="1"/>
  <c r="K59" i="4"/>
  <c r="K58" i="4" s="1"/>
  <c r="G56" i="4"/>
  <c r="G55" i="4" s="1"/>
  <c r="M65" i="4"/>
  <c r="M64" i="4" s="1"/>
  <c r="M62" i="4"/>
  <c r="M61" i="4" s="1"/>
  <c r="O62" i="4"/>
  <c r="O61" i="4" s="1"/>
  <c r="F53" i="4"/>
  <c r="F52" i="4" s="1"/>
  <c r="E50" i="4"/>
  <c r="E49" i="4" s="1"/>
  <c r="H44" i="4"/>
  <c r="H43" i="4" s="1"/>
  <c r="L41" i="4"/>
  <c r="L40" i="4" s="1"/>
  <c r="E56" i="4"/>
  <c r="E55" i="4" s="1"/>
  <c r="E53" i="4"/>
  <c r="E52" i="4" s="1"/>
  <c r="I53" i="4"/>
  <c r="I52" i="4" s="1"/>
  <c r="K47" i="4"/>
  <c r="K46" i="4" s="1"/>
  <c r="K50" i="4"/>
  <c r="K49" i="4" s="1"/>
  <c r="H62" i="4"/>
  <c r="H61" i="4" s="1"/>
  <c r="H27" i="11" s="1"/>
  <c r="K53" i="4"/>
  <c r="K52" i="4" s="1"/>
  <c r="N44" i="4"/>
  <c r="N43" i="4" s="1"/>
  <c r="F65" i="4"/>
  <c r="F64" i="4" s="1"/>
  <c r="N41" i="4"/>
  <c r="N40" i="4" s="1"/>
  <c r="N20" i="11" s="1"/>
  <c r="N56" i="4"/>
  <c r="N55" i="4" s="1"/>
  <c r="N25" i="11" s="1"/>
  <c r="I62" i="4"/>
  <c r="I61" i="4" s="1"/>
  <c r="F44" i="4"/>
  <c r="F43" i="4" s="1"/>
  <c r="I47" i="4"/>
  <c r="I46" i="4" s="1"/>
  <c r="G50" i="4"/>
  <c r="G49" i="4" s="1"/>
  <c r="F47" i="4"/>
  <c r="F46" i="4" s="1"/>
  <c r="G62" i="4"/>
  <c r="G61" i="4" s="1"/>
  <c r="F59" i="4"/>
  <c r="F58" i="4" s="1"/>
  <c r="K41" i="4"/>
  <c r="K40" i="4" s="1"/>
  <c r="O47" i="4"/>
  <c r="O46" i="4" s="1"/>
  <c r="O44" i="4"/>
  <c r="O43" i="4" s="1"/>
  <c r="M44" i="4"/>
  <c r="M43" i="4" s="1"/>
  <c r="H53" i="4"/>
  <c r="H52" i="4" s="1"/>
  <c r="H24" i="11" s="1"/>
  <c r="I59" i="4"/>
  <c r="I58" i="4" s="1"/>
  <c r="G59" i="4"/>
  <c r="G58" i="4" s="1"/>
  <c r="G26" i="11" s="1"/>
  <c r="H41" i="4"/>
  <c r="H40" i="4" s="1"/>
  <c r="H20" i="11" s="1"/>
  <c r="N59" i="4"/>
  <c r="N58" i="4" s="1"/>
  <c r="K65" i="4"/>
  <c r="K64" i="4" s="1"/>
  <c r="O65" i="4"/>
  <c r="O64" i="4" s="1"/>
  <c r="O28" i="11" s="1"/>
  <c r="L56" i="4"/>
  <c r="L55" i="4" s="1"/>
  <c r="E62" i="4"/>
  <c r="E61" i="4" s="1"/>
  <c r="L53" i="4"/>
  <c r="L52" i="4" s="1"/>
  <c r="M47" i="4"/>
  <c r="M46" i="4" s="1"/>
  <c r="E41" i="4"/>
  <c r="E40" i="4" s="1"/>
  <c r="G41" i="4"/>
  <c r="G40" i="4" s="1"/>
  <c r="I65" i="4"/>
  <c r="I64" i="4" s="1"/>
  <c r="K56" i="4"/>
  <c r="K55" i="4" s="1"/>
  <c r="I41" i="4"/>
  <c r="I40" i="4" s="1"/>
  <c r="L44" i="4"/>
  <c r="L43" i="4" s="1"/>
  <c r="O53" i="4"/>
  <c r="O52" i="4" s="1"/>
  <c r="L62" i="4"/>
  <c r="L61" i="4" s="1"/>
  <c r="I50" i="4"/>
  <c r="I49" i="4" s="1"/>
  <c r="G53" i="4"/>
  <c r="G52" i="4" s="1"/>
  <c r="F41" i="4"/>
  <c r="F40" i="4" s="1"/>
  <c r="N65" i="4"/>
  <c r="N64" i="4" s="1"/>
  <c r="G44" i="4"/>
  <c r="G43" i="4" s="1"/>
  <c r="I44" i="4"/>
  <c r="I43" i="4" s="1"/>
  <c r="N50" i="4"/>
  <c r="N49" i="4" s="1"/>
  <c r="N53" i="4"/>
  <c r="N52" i="4" s="1"/>
  <c r="G47" i="4"/>
  <c r="G46" i="4" s="1"/>
  <c r="L50" i="4"/>
  <c r="L49" i="4" s="1"/>
  <c r="G65" i="4"/>
  <c r="G64" i="4" s="1"/>
  <c r="H59" i="4"/>
  <c r="H58" i="4" s="1"/>
  <c r="H26" i="11" s="1"/>
  <c r="E44" i="4"/>
  <c r="E43" i="4" s="1"/>
  <c r="O50" i="4"/>
  <c r="O49" i="4" s="1"/>
  <c r="O23" i="11" s="1"/>
  <c r="H50" i="4"/>
  <c r="H49" i="4" s="1"/>
  <c r="K62" i="4"/>
  <c r="K61" i="4" s="1"/>
  <c r="M50" i="4"/>
  <c r="M49" i="4" s="1"/>
  <c r="L47" i="4"/>
  <c r="L46" i="4" s="1"/>
  <c r="N62" i="4"/>
  <c r="N61" i="4" s="1"/>
  <c r="H65" i="4"/>
  <c r="H64" i="4" s="1"/>
  <c r="H28" i="11" s="1"/>
  <c r="M59" i="4"/>
  <c r="M58" i="4" s="1"/>
  <c r="M26" i="11" s="1"/>
  <c r="I56" i="4"/>
  <c r="I55" i="4" s="1"/>
  <c r="K44" i="4"/>
  <c r="K43" i="4" s="1"/>
  <c r="N47" i="4"/>
  <c r="N46" i="4" s="1"/>
  <c r="E47" i="4"/>
  <c r="E46" i="4" s="1"/>
  <c r="H47" i="4"/>
  <c r="H46" i="4" s="1"/>
  <c r="M53" i="4"/>
  <c r="M52" i="4" s="1"/>
  <c r="F62" i="4"/>
  <c r="F61" i="4" s="1"/>
  <c r="F50" i="4"/>
  <c r="F49" i="4" s="1"/>
  <c r="L65" i="4"/>
  <c r="L64" i="4" s="1"/>
  <c r="O41" i="4"/>
  <c r="O40" i="4" s="1"/>
  <c r="L59" i="4"/>
  <c r="L58" i="4" s="1"/>
  <c r="O59" i="4"/>
  <c r="O58" i="4" s="1"/>
  <c r="F56" i="4"/>
  <c r="F55" i="4" s="1"/>
  <c r="M40" i="4"/>
  <c r="O56" i="4"/>
  <c r="O55" i="4" s="1"/>
  <c r="E59" i="4"/>
  <c r="E58" i="4" s="1"/>
  <c r="M56" i="4"/>
  <c r="M55" i="4" s="1"/>
  <c r="G20" i="4"/>
  <c r="G19" i="4" s="1"/>
  <c r="E29" i="4"/>
  <c r="E28" i="4" s="1"/>
  <c r="E32" i="4"/>
  <c r="E31" i="4" s="1"/>
  <c r="G35" i="4"/>
  <c r="G34" i="4" s="1"/>
  <c r="M11" i="4"/>
  <c r="M10" i="4" s="1"/>
  <c r="O32" i="4"/>
  <c r="O31" i="4" s="1"/>
  <c r="L29" i="4"/>
  <c r="L28" i="4" s="1"/>
  <c r="H35" i="4"/>
  <c r="H34" i="4" s="1"/>
  <c r="M20" i="4"/>
  <c r="M19" i="4" s="1"/>
  <c r="M23" i="4"/>
  <c r="M22" i="4" s="1"/>
  <c r="G14" i="4"/>
  <c r="G13" i="4" s="1"/>
  <c r="I23" i="4"/>
  <c r="I22" i="4" s="1"/>
  <c r="J11" i="4"/>
  <c r="J10" i="4" s="1"/>
  <c r="M26" i="4"/>
  <c r="M25" i="4" s="1"/>
  <c r="H29" i="4"/>
  <c r="H28" i="4" s="1"/>
  <c r="H15" i="11" s="1"/>
  <c r="G17" i="4"/>
  <c r="G16" i="4" s="1"/>
  <c r="G11" i="11" s="1"/>
  <c r="E17" i="4"/>
  <c r="E16" i="4" s="1"/>
  <c r="L23" i="4"/>
  <c r="L22" i="4" s="1"/>
  <c r="L13" i="11" s="1"/>
  <c r="K32" i="4"/>
  <c r="K31" i="4" s="1"/>
  <c r="K16" i="11" s="1"/>
  <c r="G29" i="4"/>
  <c r="G28" i="4" s="1"/>
  <c r="F11" i="4"/>
  <c r="F10" i="4" s="1"/>
  <c r="I20" i="4"/>
  <c r="I19" i="4" s="1"/>
  <c r="I12" i="11" s="1"/>
  <c r="E35" i="4"/>
  <c r="E34" i="4" s="1"/>
  <c r="L32" i="4"/>
  <c r="L31" i="4" s="1"/>
  <c r="L16" i="11" s="1"/>
  <c r="K20" i="4"/>
  <c r="K19" i="4" s="1"/>
  <c r="K12" i="11" s="1"/>
  <c r="F20" i="4"/>
  <c r="F19" i="4" s="1"/>
  <c r="F32" i="4"/>
  <c r="F31" i="4" s="1"/>
  <c r="F16" i="11" s="1"/>
  <c r="J29" i="4"/>
  <c r="J28" i="4" s="1"/>
  <c r="J15" i="11" s="1"/>
  <c r="L14" i="4"/>
  <c r="L13" i="4" s="1"/>
  <c r="L10" i="11" s="1"/>
  <c r="F29" i="4"/>
  <c r="F28" i="4" s="1"/>
  <c r="F15" i="11" s="1"/>
  <c r="H14" i="4"/>
  <c r="H13" i="4" s="1"/>
  <c r="J17" i="4"/>
  <c r="J16" i="4" s="1"/>
  <c r="L20" i="4"/>
  <c r="L19" i="4" s="1"/>
  <c r="N23" i="4"/>
  <c r="N22" i="4" s="1"/>
  <c r="F14" i="4"/>
  <c r="F13" i="4" s="1"/>
  <c r="I14" i="4"/>
  <c r="I13" i="4" s="1"/>
  <c r="H17" i="4"/>
  <c r="H16" i="4" s="1"/>
  <c r="H11" i="11" s="1"/>
  <c r="I35" i="4"/>
  <c r="I34" i="4" s="1"/>
  <c r="I32" i="4"/>
  <c r="I31" i="4" s="1"/>
  <c r="I16" i="11" s="1"/>
  <c r="G32" i="4"/>
  <c r="G31" i="4" s="1"/>
  <c r="O23" i="4"/>
  <c r="O22" i="4" s="1"/>
  <c r="M17" i="4"/>
  <c r="M16" i="4" s="1"/>
  <c r="E11" i="4"/>
  <c r="E10" i="4" s="1"/>
  <c r="E9" i="11" s="1"/>
  <c r="L11" i="4"/>
  <c r="L10" i="4" s="1"/>
  <c r="O20" i="4"/>
  <c r="O19" i="4" s="1"/>
  <c r="O12" i="11" s="1"/>
  <c r="G26" i="4"/>
  <c r="G25" i="4" s="1"/>
  <c r="O26" i="4"/>
  <c r="O25" i="4" s="1"/>
  <c r="I11" i="4"/>
  <c r="I10" i="4" s="1"/>
  <c r="H11" i="4"/>
  <c r="H10" i="4" s="1"/>
  <c r="E26" i="4"/>
  <c r="E25" i="4" s="1"/>
  <c r="N26" i="4"/>
  <c r="N25" i="4" s="1"/>
  <c r="I26" i="4"/>
  <c r="I25" i="4" s="1"/>
  <c r="F26" i="4"/>
  <c r="F25" i="4" s="1"/>
  <c r="F35" i="4"/>
  <c r="F34" i="4" s="1"/>
  <c r="O11" i="4"/>
  <c r="O10" i="4" s="1"/>
  <c r="J32" i="4"/>
  <c r="J31" i="4" s="1"/>
  <c r="H23" i="4"/>
  <c r="H22" i="4" s="1"/>
  <c r="N14" i="4"/>
  <c r="N13" i="4" s="1"/>
  <c r="K29" i="4"/>
  <c r="K28" i="4" s="1"/>
  <c r="O17" i="4"/>
  <c r="O16" i="4" s="1"/>
  <c r="H32" i="4"/>
  <c r="H31" i="4" s="1"/>
  <c r="H16" i="11" s="1"/>
  <c r="I17" i="4"/>
  <c r="I16" i="4" s="1"/>
  <c r="I11" i="11" s="1"/>
  <c r="N20" i="4"/>
  <c r="N19" i="4" s="1"/>
  <c r="J26" i="4"/>
  <c r="J25" i="4" s="1"/>
  <c r="E23" i="4"/>
  <c r="E22" i="4" s="1"/>
  <c r="E13" i="11" s="1"/>
  <c r="K23" i="4"/>
  <c r="K22" i="4" s="1"/>
  <c r="K13" i="11" s="1"/>
  <c r="L17" i="4"/>
  <c r="L16" i="4" s="1"/>
  <c r="L11" i="11" s="1"/>
  <c r="H26" i="4"/>
  <c r="H25" i="4" s="1"/>
  <c r="N17" i="4"/>
  <c r="N16" i="4" s="1"/>
  <c r="E14" i="4"/>
  <c r="E13" i="4" s="1"/>
  <c r="O14" i="4"/>
  <c r="O13" i="4" s="1"/>
  <c r="K17" i="4"/>
  <c r="K16" i="4" s="1"/>
  <c r="I29" i="4"/>
  <c r="I28" i="4" s="1"/>
  <c r="J20" i="4"/>
  <c r="J19" i="4" s="1"/>
  <c r="J23" i="4"/>
  <c r="J22" i="4" s="1"/>
  <c r="K11" i="4"/>
  <c r="K10" i="4" s="1"/>
  <c r="F17" i="4"/>
  <c r="F16" i="4" s="1"/>
  <c r="J35" i="4"/>
  <c r="J34" i="4" s="1"/>
  <c r="N32" i="4"/>
  <c r="N31" i="4" s="1"/>
  <c r="N16" i="11" s="1"/>
  <c r="M29" i="4"/>
  <c r="M28" i="4" s="1"/>
  <c r="M15" i="11" s="1"/>
  <c r="K14" i="4"/>
  <c r="K13" i="4" s="1"/>
  <c r="K10" i="11" s="1"/>
  <c r="G23" i="4"/>
  <c r="G22" i="4" s="1"/>
  <c r="G13" i="11" s="1"/>
  <c r="E20" i="4"/>
  <c r="E19" i="4" s="1"/>
  <c r="O29" i="4"/>
  <c r="O28" i="4" s="1"/>
  <c r="O15" i="11" s="1"/>
  <c r="N35" i="4"/>
  <c r="N34" i="4" s="1"/>
  <c r="N29" i="4"/>
  <c r="N28" i="4" s="1"/>
  <c r="N15" i="11" s="1"/>
  <c r="M14" i="4"/>
  <c r="M13" i="4" s="1"/>
  <c r="M32" i="4"/>
  <c r="M31" i="4" s="1"/>
  <c r="M16" i="11" s="1"/>
  <c r="M35" i="4"/>
  <c r="M34" i="4" s="1"/>
  <c r="M17" i="11" s="1"/>
  <c r="L35" i="4"/>
  <c r="L34" i="4" s="1"/>
  <c r="G11" i="4"/>
  <c r="G10" i="4" s="1"/>
  <c r="K26" i="4"/>
  <c r="K25" i="4" s="1"/>
  <c r="K35" i="4"/>
  <c r="K34" i="4" s="1"/>
  <c r="K17" i="11" s="1"/>
  <c r="N11" i="4"/>
  <c r="N10" i="4" s="1"/>
  <c r="H20" i="4"/>
  <c r="H19" i="4" s="1"/>
  <c r="O35" i="4"/>
  <c r="O34" i="4" s="1"/>
  <c r="L26" i="4"/>
  <c r="L25" i="4" s="1"/>
  <c r="L14" i="11" s="1"/>
  <c r="F23" i="4"/>
  <c r="F22" i="4" s="1"/>
  <c r="F13" i="11" s="1"/>
  <c r="J14" i="4"/>
  <c r="J13" i="4" s="1"/>
  <c r="D65" i="4"/>
  <c r="D50" i="4"/>
  <c r="D53" i="4"/>
  <c r="D44" i="4"/>
  <c r="D56" i="4"/>
  <c r="D14" i="4"/>
  <c r="D20" i="4"/>
  <c r="D32" i="4"/>
  <c r="D26" i="4"/>
  <c r="D47" i="4"/>
  <c r="D59" i="4"/>
  <c r="D41" i="4"/>
  <c r="D62" i="4"/>
  <c r="D17" i="4"/>
  <c r="D23" i="4"/>
  <c r="D29" i="4"/>
  <c r="D35" i="4"/>
  <c r="D11" i="4"/>
  <c r="K20" i="11" l="1"/>
  <c r="T41" i="4"/>
  <c r="T40" i="4" s="1"/>
  <c r="T65" i="4"/>
  <c r="T64" i="4" s="1"/>
  <c r="T50" i="4"/>
  <c r="T49" i="4" s="1"/>
  <c r="T32" i="4"/>
  <c r="T20" i="11"/>
  <c r="D43" i="4"/>
  <c r="D21" i="11" s="1"/>
  <c r="T44" i="4"/>
  <c r="T23" i="4"/>
  <c r="D58" i="4"/>
  <c r="D26" i="11" s="1"/>
  <c r="T59" i="4"/>
  <c r="D19" i="4"/>
  <c r="D12" i="11" s="1"/>
  <c r="T20" i="4"/>
  <c r="D52" i="4"/>
  <c r="D24" i="11" s="1"/>
  <c r="T53" i="4"/>
  <c r="D10" i="4"/>
  <c r="D9" i="11" s="1"/>
  <c r="T11" i="4"/>
  <c r="P11" i="4"/>
  <c r="P10" i="4" s="1"/>
  <c r="D16" i="4"/>
  <c r="D11" i="11" s="1"/>
  <c r="T17" i="4"/>
  <c r="D46" i="4"/>
  <c r="D22" i="11" s="1"/>
  <c r="T47" i="4"/>
  <c r="T14" i="4"/>
  <c r="T31" i="4"/>
  <c r="D34" i="4"/>
  <c r="D17" i="11" s="1"/>
  <c r="T35" i="4"/>
  <c r="D61" i="4"/>
  <c r="D27" i="11" s="1"/>
  <c r="T62" i="4"/>
  <c r="D25" i="4"/>
  <c r="D14" i="11" s="1"/>
  <c r="T26" i="4"/>
  <c r="D55" i="4"/>
  <c r="D25" i="11" s="1"/>
  <c r="T56" i="4"/>
  <c r="T55" i="4" s="1"/>
  <c r="D28" i="4"/>
  <c r="D15" i="11" s="1"/>
  <c r="T29" i="4"/>
  <c r="P41" i="4"/>
  <c r="P40" i="4" s="1"/>
  <c r="P20" i="11" s="1"/>
  <c r="P32" i="4"/>
  <c r="P31" i="4" s="1"/>
  <c r="N17" i="11"/>
  <c r="P29" i="4"/>
  <c r="P28" i="4" s="1"/>
  <c r="E12" i="11"/>
  <c r="K28" i="11"/>
  <c r="O13" i="11"/>
  <c r="P14" i="4"/>
  <c r="P13" i="4" s="1"/>
  <c r="J17" i="11"/>
  <c r="L25" i="11"/>
  <c r="G9" i="11"/>
  <c r="G14" i="11"/>
  <c r="E21" i="11"/>
  <c r="L9" i="11"/>
  <c r="I9" i="11"/>
  <c r="I26" i="11"/>
  <c r="O14" i="11"/>
  <c r="M11" i="11"/>
  <c r="G16" i="11"/>
  <c r="P26" i="4"/>
  <c r="P25" i="4" s="1"/>
  <c r="P17" i="4"/>
  <c r="P16" i="4" s="1"/>
  <c r="L17" i="11"/>
  <c r="M10" i="11"/>
  <c r="P20" i="4"/>
  <c r="N9" i="11"/>
  <c r="J10" i="11"/>
  <c r="S65" i="4"/>
  <c r="S64" i="4" s="1"/>
  <c r="P65" i="4"/>
  <c r="Q65" i="4"/>
  <c r="Q64" i="4" s="1"/>
  <c r="R65" i="4"/>
  <c r="R64" i="4" s="1"/>
  <c r="Q23" i="4"/>
  <c r="S23" i="4"/>
  <c r="R23" i="4"/>
  <c r="Q50" i="4"/>
  <c r="Q49" i="4" s="1"/>
  <c r="P50" i="4"/>
  <c r="S50" i="4"/>
  <c r="S49" i="4" s="1"/>
  <c r="R50" i="4"/>
  <c r="R49" i="4" s="1"/>
  <c r="H12" i="11"/>
  <c r="N11" i="11"/>
  <c r="I14" i="11"/>
  <c r="N13" i="11"/>
  <c r="M14" i="11"/>
  <c r="M13" i="11"/>
  <c r="O16" i="11"/>
  <c r="R11" i="4"/>
  <c r="S11" i="4"/>
  <c r="Q11" i="4"/>
  <c r="P35" i="4"/>
  <c r="R29" i="4"/>
  <c r="S29" i="4"/>
  <c r="Q29" i="4"/>
  <c r="D22" i="4"/>
  <c r="P53" i="4"/>
  <c r="Q53" i="4"/>
  <c r="Q52" i="4" s="1"/>
  <c r="R53" i="4"/>
  <c r="R52" i="4" s="1"/>
  <c r="S53" i="4"/>
  <c r="S52" i="4" s="1"/>
  <c r="K14" i="11"/>
  <c r="K9" i="11"/>
  <c r="K11" i="11"/>
  <c r="H14" i="11"/>
  <c r="K15" i="11"/>
  <c r="O9" i="11"/>
  <c r="N14" i="11"/>
  <c r="L12" i="11"/>
  <c r="J9" i="11"/>
  <c r="M12" i="11"/>
  <c r="M9" i="11"/>
  <c r="J16" i="11"/>
  <c r="R26" i="4"/>
  <c r="Q26" i="4"/>
  <c r="S26" i="4"/>
  <c r="S32" i="4"/>
  <c r="R32" i="4"/>
  <c r="Q32" i="4"/>
  <c r="S14" i="4"/>
  <c r="Q14" i="4"/>
  <c r="R14" i="4"/>
  <c r="D31" i="4"/>
  <c r="J13" i="11"/>
  <c r="O10" i="11"/>
  <c r="N10" i="11"/>
  <c r="F17" i="11"/>
  <c r="E14" i="11"/>
  <c r="I10" i="11"/>
  <c r="J11" i="11"/>
  <c r="I13" i="11"/>
  <c r="H17" i="11"/>
  <c r="G17" i="11"/>
  <c r="F11" i="11"/>
  <c r="I15" i="11"/>
  <c r="O11" i="11"/>
  <c r="Q35" i="4"/>
  <c r="S35" i="4"/>
  <c r="R35" i="4"/>
  <c r="P23" i="4"/>
  <c r="S17" i="4"/>
  <c r="R17" i="4"/>
  <c r="Q17" i="4"/>
  <c r="P62" i="4"/>
  <c r="S62" i="4"/>
  <c r="S61" i="4" s="1"/>
  <c r="R62" i="4"/>
  <c r="R61" i="4" s="1"/>
  <c r="Q62" i="4"/>
  <c r="Q61" i="4" s="1"/>
  <c r="R41" i="4"/>
  <c r="R40" i="4" s="1"/>
  <c r="Q41" i="4"/>
  <c r="Q40" i="4" s="1"/>
  <c r="S41" i="4"/>
  <c r="S40" i="4" s="1"/>
  <c r="Q59" i="4"/>
  <c r="Q58" i="4" s="1"/>
  <c r="P59" i="4"/>
  <c r="S59" i="4"/>
  <c r="S58" i="4" s="1"/>
  <c r="R59" i="4"/>
  <c r="R58" i="4" s="1"/>
  <c r="S47" i="4"/>
  <c r="S46" i="4" s="1"/>
  <c r="R47" i="4"/>
  <c r="R46" i="4" s="1"/>
  <c r="P47" i="4"/>
  <c r="Q47" i="4"/>
  <c r="Q46" i="4" s="1"/>
  <c r="D40" i="4"/>
  <c r="Q20" i="4"/>
  <c r="R20" i="4"/>
  <c r="S20" i="4"/>
  <c r="R56" i="4"/>
  <c r="R55" i="4" s="1"/>
  <c r="S56" i="4"/>
  <c r="S55" i="4" s="1"/>
  <c r="P56" i="4"/>
  <c r="Q56" i="4"/>
  <c r="Q55" i="4" s="1"/>
  <c r="Q44" i="4"/>
  <c r="Q43" i="4" s="1"/>
  <c r="S44" i="4"/>
  <c r="S43" i="4" s="1"/>
  <c r="R44" i="4"/>
  <c r="R43" i="4" s="1"/>
  <c r="P44" i="4"/>
  <c r="D49" i="4"/>
  <c r="D13" i="4"/>
  <c r="D64" i="4"/>
  <c r="O17" i="11"/>
  <c r="J12" i="11"/>
  <c r="E10" i="11"/>
  <c r="H13" i="11"/>
  <c r="F14" i="11"/>
  <c r="H9" i="11"/>
  <c r="F10" i="11"/>
  <c r="H10" i="11"/>
  <c r="G10" i="11"/>
  <c r="L15" i="11"/>
  <c r="J14" i="11"/>
  <c r="N12" i="11"/>
  <c r="I17" i="11"/>
  <c r="E15" i="11"/>
  <c r="M25" i="11"/>
  <c r="F25" i="11"/>
  <c r="L28" i="11"/>
  <c r="H22" i="11"/>
  <c r="K27" i="11"/>
  <c r="L23" i="11"/>
  <c r="I21" i="11"/>
  <c r="G24" i="11"/>
  <c r="L27" i="11"/>
  <c r="K25" i="11"/>
  <c r="E20" i="11"/>
  <c r="E26" i="11"/>
  <c r="O26" i="11"/>
  <c r="F23" i="11"/>
  <c r="N27" i="11"/>
  <c r="H23" i="11"/>
  <c r="G22" i="11"/>
  <c r="G21" i="11"/>
  <c r="O24" i="11"/>
  <c r="M22" i="11"/>
  <c r="F12" i="11"/>
  <c r="E17" i="11"/>
  <c r="F9" i="11"/>
  <c r="G15" i="11"/>
  <c r="E11" i="11"/>
  <c r="E16" i="11"/>
  <c r="O25" i="11"/>
  <c r="L26" i="11"/>
  <c r="F27" i="11"/>
  <c r="L22" i="11"/>
  <c r="G28" i="11"/>
  <c r="N24" i="11"/>
  <c r="N28" i="11"/>
  <c r="I23" i="11"/>
  <c r="L21" i="11"/>
  <c r="I28" i="11"/>
  <c r="L24" i="11"/>
  <c r="G12" i="11"/>
  <c r="M20" i="11"/>
  <c r="O20" i="11"/>
  <c r="M24" i="11"/>
  <c r="M23" i="11"/>
  <c r="N23" i="11"/>
  <c r="F20" i="11"/>
  <c r="I20" i="11"/>
  <c r="G20" i="11"/>
  <c r="E27" i="11"/>
  <c r="M27" i="11"/>
  <c r="K26" i="11"/>
  <c r="N26" i="11"/>
  <c r="M21" i="11"/>
  <c r="O22" i="11"/>
  <c r="F26" i="11"/>
  <c r="F22" i="11"/>
  <c r="I22" i="11"/>
  <c r="I27" i="11"/>
  <c r="F28" i="11"/>
  <c r="K24" i="11"/>
  <c r="K23" i="11"/>
  <c r="I24" i="11"/>
  <c r="E25" i="11"/>
  <c r="H21" i="11"/>
  <c r="F24" i="11"/>
  <c r="E28" i="11"/>
  <c r="E22" i="11"/>
  <c r="N22" i="11"/>
  <c r="K21" i="11"/>
  <c r="I25" i="11"/>
  <c r="O27" i="11"/>
  <c r="M28" i="11"/>
  <c r="O21" i="11"/>
  <c r="G27" i="11"/>
  <c r="G23" i="11"/>
  <c r="F21" i="11"/>
  <c r="N21" i="11"/>
  <c r="K22" i="11"/>
  <c r="E24" i="11"/>
  <c r="L20" i="11"/>
  <c r="E23" i="11"/>
  <c r="G25" i="11"/>
  <c r="H25" i="11"/>
  <c r="Z20" i="4" l="1"/>
  <c r="Z26" i="4"/>
  <c r="AC26" i="4"/>
  <c r="AC56" i="4"/>
  <c r="AA56" i="4"/>
  <c r="AA26" i="4"/>
  <c r="AD26" i="4"/>
  <c r="AB56" i="4"/>
  <c r="AD56" i="4"/>
  <c r="AB26" i="4"/>
  <c r="Z56" i="4"/>
  <c r="AA65" i="4"/>
  <c r="AB35" i="4"/>
  <c r="AB65" i="4"/>
  <c r="AC35" i="4"/>
  <c r="AD65" i="4"/>
  <c r="AC65" i="4"/>
  <c r="AA35" i="4"/>
  <c r="AD35" i="4"/>
  <c r="Z65" i="4"/>
  <c r="Z35" i="4"/>
  <c r="AD14" i="4"/>
  <c r="AA14" i="4"/>
  <c r="AB44" i="4"/>
  <c r="Z44" i="4"/>
  <c r="AC14" i="4"/>
  <c r="AC44" i="4"/>
  <c r="AA44" i="4"/>
  <c r="AD44" i="4"/>
  <c r="Z14" i="4"/>
  <c r="AB14" i="4"/>
  <c r="Z53" i="4"/>
  <c r="AA53" i="4"/>
  <c r="AC53" i="4"/>
  <c r="AB53" i="4"/>
  <c r="AD53" i="4"/>
  <c r="AD59" i="4"/>
  <c r="AB59" i="4"/>
  <c r="Z59" i="4"/>
  <c r="AA59" i="4"/>
  <c r="AC59" i="4"/>
  <c r="L63" i="18"/>
  <c r="AA103" i="4" s="1"/>
  <c r="AB62" i="4"/>
  <c r="Z62" i="4"/>
  <c r="Z102" i="4" s="1"/>
  <c r="AD62" i="4"/>
  <c r="AC62" i="4"/>
  <c r="AA62" i="4"/>
  <c r="AA102" i="4" s="1"/>
  <c r="Z41" i="4"/>
  <c r="AC41" i="4"/>
  <c r="AA41" i="4"/>
  <c r="AB41" i="4"/>
  <c r="Z11" i="4"/>
  <c r="AD41" i="4"/>
  <c r="Z23" i="4"/>
  <c r="AB23" i="4"/>
  <c r="AC23" i="4"/>
  <c r="AA23" i="4"/>
  <c r="AD23" i="4"/>
  <c r="P81" i="4"/>
  <c r="P80" i="4" s="1"/>
  <c r="AB47" i="4"/>
  <c r="AA47" i="4"/>
  <c r="AC47" i="4"/>
  <c r="AA17" i="4"/>
  <c r="AC17" i="4"/>
  <c r="Z47" i="4"/>
  <c r="AD17" i="4"/>
  <c r="AD47" i="4"/>
  <c r="AB17" i="4"/>
  <c r="Z17" i="4"/>
  <c r="O63" i="18"/>
  <c r="X33" i="4" s="1"/>
  <c r="T81" i="4"/>
  <c r="T80" i="4" s="1"/>
  <c r="T102" i="4"/>
  <c r="T101" i="4" s="1"/>
  <c r="T48" i="11" s="1"/>
  <c r="T23" i="11"/>
  <c r="T16" i="4"/>
  <c r="T87" i="4"/>
  <c r="L58" i="18"/>
  <c r="O58" i="18"/>
  <c r="T43" i="4"/>
  <c r="T25" i="4"/>
  <c r="L61" i="18"/>
  <c r="O61" i="18"/>
  <c r="T96" i="4"/>
  <c r="T95" i="4" s="1"/>
  <c r="T46" i="11" s="1"/>
  <c r="T34" i="4"/>
  <c r="AZ65" i="18"/>
  <c r="L64" i="18"/>
  <c r="BC65" i="18"/>
  <c r="O64" i="18"/>
  <c r="T105" i="4"/>
  <c r="AF65" i="18"/>
  <c r="L65" i="18"/>
  <c r="O65" i="18"/>
  <c r="T13" i="4"/>
  <c r="O57" i="18"/>
  <c r="L57" i="18"/>
  <c r="T84" i="4"/>
  <c r="T52" i="4"/>
  <c r="T58" i="4"/>
  <c r="T28" i="11"/>
  <c r="T46" i="4"/>
  <c r="T28" i="4"/>
  <c r="T99" i="4"/>
  <c r="L62" i="18"/>
  <c r="O62" i="18"/>
  <c r="T25" i="11"/>
  <c r="T61" i="4"/>
  <c r="T16" i="11"/>
  <c r="T10" i="4"/>
  <c r="L56" i="18"/>
  <c r="O56" i="18"/>
  <c r="T19" i="4"/>
  <c r="L59" i="18"/>
  <c r="O59" i="18"/>
  <c r="T90" i="4"/>
  <c r="T22" i="4"/>
  <c r="O60" i="18"/>
  <c r="T93" i="4"/>
  <c r="L60" i="18"/>
  <c r="BG32" i="4"/>
  <c r="P55" i="4"/>
  <c r="P49" i="4"/>
  <c r="P46" i="4"/>
  <c r="P52" i="4"/>
  <c r="P58" i="4"/>
  <c r="P61" i="4"/>
  <c r="P27" i="11" s="1"/>
  <c r="P43" i="4"/>
  <c r="P64" i="4"/>
  <c r="BG29" i="4"/>
  <c r="P90" i="4"/>
  <c r="P89" i="4" s="1"/>
  <c r="P19" i="4"/>
  <c r="D10" i="11"/>
  <c r="E9" i="12" s="1"/>
  <c r="Q25" i="11"/>
  <c r="S90" i="4"/>
  <c r="S19" i="4"/>
  <c r="D20" i="11"/>
  <c r="R22" i="11"/>
  <c r="R20" i="11"/>
  <c r="R38" i="4"/>
  <c r="P22" i="4"/>
  <c r="P93" i="4"/>
  <c r="P92" i="4" s="1"/>
  <c r="S34" i="4"/>
  <c r="S105" i="4"/>
  <c r="P15" i="11"/>
  <c r="S31" i="4"/>
  <c r="S102" i="4"/>
  <c r="Q24" i="11"/>
  <c r="D13" i="11"/>
  <c r="E12" i="12" s="1"/>
  <c r="Q99" i="4"/>
  <c r="Q28" i="4"/>
  <c r="Q81" i="4"/>
  <c r="Q80" i="4" s="1"/>
  <c r="Q10" i="4"/>
  <c r="Q23" i="11"/>
  <c r="S22" i="4"/>
  <c r="S93" i="4"/>
  <c r="E10" i="12"/>
  <c r="E16" i="12"/>
  <c r="D23" i="11"/>
  <c r="R21" i="11"/>
  <c r="R90" i="4"/>
  <c r="R19" i="4"/>
  <c r="E8" i="12"/>
  <c r="S22" i="11"/>
  <c r="Q26" i="11"/>
  <c r="Q27" i="11"/>
  <c r="Q16" i="4"/>
  <c r="Q87" i="4"/>
  <c r="P99" i="4"/>
  <c r="P98" i="4" s="1"/>
  <c r="P11" i="11"/>
  <c r="Q105" i="4"/>
  <c r="Q34" i="4"/>
  <c r="R13" i="4"/>
  <c r="R84" i="4"/>
  <c r="S25" i="4"/>
  <c r="S96" i="4"/>
  <c r="P14" i="11"/>
  <c r="S28" i="4"/>
  <c r="S99" i="4"/>
  <c r="S10" i="4"/>
  <c r="S81" i="4"/>
  <c r="S80" i="4" s="1"/>
  <c r="R23" i="11"/>
  <c r="Q22" i="4"/>
  <c r="Q93" i="4"/>
  <c r="S28" i="11"/>
  <c r="P87" i="4"/>
  <c r="P86" i="4" s="1"/>
  <c r="E14" i="12"/>
  <c r="S21" i="11"/>
  <c r="S25" i="11"/>
  <c r="Q19" i="4"/>
  <c r="Q90" i="4"/>
  <c r="Q22" i="11"/>
  <c r="R26" i="11"/>
  <c r="S20" i="11"/>
  <c r="S38" i="4"/>
  <c r="R27" i="11"/>
  <c r="R16" i="4"/>
  <c r="R87" i="4"/>
  <c r="P9" i="11"/>
  <c r="D16" i="11"/>
  <c r="E15" i="12" s="1"/>
  <c r="Q13" i="4"/>
  <c r="Q84" i="4"/>
  <c r="Q31" i="4"/>
  <c r="Q102" i="4"/>
  <c r="Q25" i="4"/>
  <c r="Q96" i="4"/>
  <c r="S24" i="11"/>
  <c r="R99" i="4"/>
  <c r="R28" i="4"/>
  <c r="R10" i="4"/>
  <c r="R81" i="4"/>
  <c r="R80" i="4" s="1"/>
  <c r="S23" i="11"/>
  <c r="R28" i="11"/>
  <c r="P102" i="4"/>
  <c r="P101" i="4" s="1"/>
  <c r="E13" i="12"/>
  <c r="P84" i="4"/>
  <c r="P83" i="4" s="1"/>
  <c r="E11" i="12"/>
  <c r="D28" i="11"/>
  <c r="Q21" i="11"/>
  <c r="R25" i="11"/>
  <c r="P96" i="4"/>
  <c r="P95" i="4" s="1"/>
  <c r="S26" i="11"/>
  <c r="Q20" i="11"/>
  <c r="Q38" i="4"/>
  <c r="S27" i="11"/>
  <c r="S16" i="4"/>
  <c r="S87" i="4"/>
  <c r="R34" i="4"/>
  <c r="R105" i="4"/>
  <c r="S84" i="4"/>
  <c r="S13" i="4"/>
  <c r="R102" i="4"/>
  <c r="R31" i="4"/>
  <c r="R25" i="4"/>
  <c r="R96" i="4"/>
  <c r="R24" i="11"/>
  <c r="P34" i="4"/>
  <c r="P105" i="4"/>
  <c r="P104" i="4" s="1"/>
  <c r="R93" i="4"/>
  <c r="R22" i="4"/>
  <c r="Q28" i="11"/>
  <c r="P16" i="11"/>
  <c r="P10" i="11"/>
  <c r="Y103" i="4" l="1"/>
  <c r="AC103" i="4"/>
  <c r="W31" i="18"/>
  <c r="W29" i="18" s="1"/>
  <c r="X103" i="4"/>
  <c r="AD103" i="4"/>
  <c r="AE103" i="4"/>
  <c r="AB103" i="4"/>
  <c r="Z103" i="4"/>
  <c r="Z101" i="4" s="1"/>
  <c r="Z48" i="11" s="1"/>
  <c r="Z87" i="4"/>
  <c r="AC87" i="4"/>
  <c r="AE17" i="4"/>
  <c r="AD87" i="4"/>
  <c r="AB87" i="4"/>
  <c r="AC84" i="4"/>
  <c r="Z84" i="4"/>
  <c r="AD84" i="4"/>
  <c r="AA11" i="4"/>
  <c r="AB11" i="4"/>
  <c r="AB81" i="4" s="1"/>
  <c r="AC11" i="4"/>
  <c r="AC81" i="4" s="1"/>
  <c r="AD11" i="4"/>
  <c r="AD81" i="4" s="1"/>
  <c r="BG26" i="4"/>
  <c r="AC63" i="4"/>
  <c r="AC61" i="4" s="1"/>
  <c r="AC27" i="11" s="1"/>
  <c r="X63" i="4"/>
  <c r="X61" i="4" s="1"/>
  <c r="X27" i="11" s="1"/>
  <c r="AB33" i="4"/>
  <c r="P33" i="7" s="1"/>
  <c r="AQ33" i="7" s="1"/>
  <c r="BG59" i="4"/>
  <c r="BG44" i="4"/>
  <c r="AA33" i="4"/>
  <c r="O33" i="7" s="1"/>
  <c r="Y33" i="4"/>
  <c r="M33" i="7" s="1"/>
  <c r="AD63" i="4"/>
  <c r="AD61" i="4" s="1"/>
  <c r="AD27" i="11" s="1"/>
  <c r="Z33" i="4"/>
  <c r="N33" i="7" s="1"/>
  <c r="AA63" i="4"/>
  <c r="AA61" i="4" s="1"/>
  <c r="AA27" i="11" s="1"/>
  <c r="Y63" i="4"/>
  <c r="Y61" i="4" s="1"/>
  <c r="Y27" i="11" s="1"/>
  <c r="AC33" i="4"/>
  <c r="AB63" i="4"/>
  <c r="AB61" i="4" s="1"/>
  <c r="AD33" i="4"/>
  <c r="R33" i="7" s="1"/>
  <c r="Z63" i="4"/>
  <c r="Z61" i="4" s="1"/>
  <c r="Z27" i="11" s="1"/>
  <c r="BG65" i="4"/>
  <c r="BG53" i="4"/>
  <c r="BG56" i="4"/>
  <c r="BG35" i="4"/>
  <c r="AA101" i="4"/>
  <c r="AA48" i="11" s="1"/>
  <c r="BG62" i="4"/>
  <c r="BG47" i="4"/>
  <c r="Y93" i="4"/>
  <c r="T13" i="11"/>
  <c r="W19" i="18"/>
  <c r="W17" i="18" s="1"/>
  <c r="Y91" i="4"/>
  <c r="AA91" i="4"/>
  <c r="AB91" i="4"/>
  <c r="AD91" i="4"/>
  <c r="X91" i="4"/>
  <c r="Z91" i="4"/>
  <c r="AC91" i="4"/>
  <c r="AE91" i="4"/>
  <c r="W10" i="18"/>
  <c r="W8" i="18" s="1"/>
  <c r="AC82" i="4"/>
  <c r="Y82" i="4"/>
  <c r="AA82" i="4"/>
  <c r="AD82" i="4"/>
  <c r="AB82" i="4"/>
  <c r="X82" i="4"/>
  <c r="Z82" i="4"/>
  <c r="X81" i="4"/>
  <c r="X102" i="4"/>
  <c r="AC102" i="4"/>
  <c r="AE100" i="4"/>
  <c r="AA100" i="4"/>
  <c r="X100" i="4"/>
  <c r="W28" i="18"/>
  <c r="W26" i="18" s="1"/>
  <c r="Y100" i="4"/>
  <c r="AC100" i="4"/>
  <c r="Z100" i="4"/>
  <c r="AB100" i="4"/>
  <c r="AD100" i="4"/>
  <c r="Z99" i="4"/>
  <c r="AB99" i="4"/>
  <c r="AB84" i="4"/>
  <c r="T10" i="11"/>
  <c r="AD36" i="4"/>
  <c r="R36" i="7" s="1"/>
  <c r="AB36" i="4"/>
  <c r="P36" i="7" s="1"/>
  <c r="AQ36" i="7" s="1"/>
  <c r="AB66" i="4"/>
  <c r="AB64" i="4" s="1"/>
  <c r="AB28" i="11" s="1"/>
  <c r="Y36" i="4"/>
  <c r="M36" i="7" s="1"/>
  <c r="X36" i="4"/>
  <c r="L36" i="7" s="1"/>
  <c r="AD66" i="4"/>
  <c r="AD64" i="4" s="1"/>
  <c r="AD28" i="11" s="1"/>
  <c r="Z36" i="4"/>
  <c r="N36" i="7" s="1"/>
  <c r="AC36" i="4"/>
  <c r="Q36" i="7" s="1"/>
  <c r="X66" i="4"/>
  <c r="X64" i="4" s="1"/>
  <c r="X28" i="11" s="1"/>
  <c r="Y66" i="4"/>
  <c r="Y64" i="4" s="1"/>
  <c r="Y28" i="11" s="1"/>
  <c r="AA36" i="4"/>
  <c r="O36" i="7" s="1"/>
  <c r="Z66" i="4"/>
  <c r="Z64" i="4" s="1"/>
  <c r="Z28" i="11" s="1"/>
  <c r="AA66" i="4"/>
  <c r="AA64" i="4" s="1"/>
  <c r="AA28" i="11" s="1"/>
  <c r="AC66" i="4"/>
  <c r="AC64" i="4" s="1"/>
  <c r="AC28" i="11" s="1"/>
  <c r="W34" i="18"/>
  <c r="W32" i="18" s="1"/>
  <c r="AC106" i="4"/>
  <c r="AE106" i="4"/>
  <c r="AB106" i="4"/>
  <c r="Y106" i="4"/>
  <c r="AA106" i="4"/>
  <c r="AD106" i="4"/>
  <c r="X106" i="4"/>
  <c r="Z106" i="4"/>
  <c r="Z105" i="4"/>
  <c r="T17" i="11"/>
  <c r="S27" i="7"/>
  <c r="AA27" i="4"/>
  <c r="O27" i="7" s="1"/>
  <c r="Y57" i="4"/>
  <c r="Y55" i="4" s="1"/>
  <c r="Y25" i="11" s="1"/>
  <c r="AB27" i="4"/>
  <c r="AC57" i="4"/>
  <c r="AC55" i="4" s="1"/>
  <c r="AC25" i="11" s="1"/>
  <c r="AD27" i="4"/>
  <c r="R27" i="7" s="1"/>
  <c r="X27" i="4"/>
  <c r="AB57" i="4"/>
  <c r="AB55" i="4" s="1"/>
  <c r="AE57" i="4"/>
  <c r="AD57" i="4"/>
  <c r="AD55" i="4" s="1"/>
  <c r="AD25" i="11" s="1"/>
  <c r="AA57" i="4"/>
  <c r="AA55" i="4" s="1"/>
  <c r="AA25" i="11" s="1"/>
  <c r="Z27" i="4"/>
  <c r="N27" i="7" s="1"/>
  <c r="Z57" i="4"/>
  <c r="Z55" i="4" s="1"/>
  <c r="Z25" i="11" s="1"/>
  <c r="Y27" i="4"/>
  <c r="X57" i="4"/>
  <c r="X55" i="4" s="1"/>
  <c r="X25" i="11" s="1"/>
  <c r="AC27" i="4"/>
  <c r="Q27" i="7" s="1"/>
  <c r="AB96" i="4"/>
  <c r="AC48" i="4"/>
  <c r="AC46" i="4" s="1"/>
  <c r="AC22" i="11" s="1"/>
  <c r="AD18" i="4"/>
  <c r="R18" i="7" s="1"/>
  <c r="AA18" i="4"/>
  <c r="O18" i="7" s="1"/>
  <c r="Y18" i="4"/>
  <c r="M18" i="7" s="1"/>
  <c r="Z18" i="4"/>
  <c r="AB48" i="4"/>
  <c r="AB46" i="4" s="1"/>
  <c r="AC18" i="4"/>
  <c r="Q18" i="7" s="1"/>
  <c r="Z48" i="4"/>
  <c r="Z46" i="4" s="1"/>
  <c r="Z22" i="11" s="1"/>
  <c r="X48" i="4"/>
  <c r="X46" i="4" s="1"/>
  <c r="AB18" i="4"/>
  <c r="P18" i="7" s="1"/>
  <c r="AQ18" i="7" s="1"/>
  <c r="S18" i="7"/>
  <c r="X18" i="4"/>
  <c r="L18" i="7" s="1"/>
  <c r="AD48" i="4"/>
  <c r="AD46" i="4" s="1"/>
  <c r="AD22" i="11" s="1"/>
  <c r="AA48" i="4"/>
  <c r="AA46" i="4" s="1"/>
  <c r="AA22" i="11" s="1"/>
  <c r="Y48" i="4"/>
  <c r="Y46" i="4" s="1"/>
  <c r="Y22" i="11" s="1"/>
  <c r="AA87" i="4"/>
  <c r="AD24" i="4"/>
  <c r="R24" i="7" s="1"/>
  <c r="Z54" i="4"/>
  <c r="Z52" i="4" s="1"/>
  <c r="Z24" i="11" s="1"/>
  <c r="AB24" i="4"/>
  <c r="Z24" i="4"/>
  <c r="AB54" i="4"/>
  <c r="AB52" i="4" s="1"/>
  <c r="AD54" i="4"/>
  <c r="AD52" i="4" s="1"/>
  <c r="AD24" i="11" s="1"/>
  <c r="AA24" i="4"/>
  <c r="O24" i="7" s="1"/>
  <c r="X24" i="4"/>
  <c r="L24" i="7" s="1"/>
  <c r="AA54" i="4"/>
  <c r="AA52" i="4" s="1"/>
  <c r="AA24" i="11" s="1"/>
  <c r="X54" i="4"/>
  <c r="X52" i="4" s="1"/>
  <c r="Y54" i="4"/>
  <c r="Y52" i="4" s="1"/>
  <c r="Y24" i="11" s="1"/>
  <c r="AC24" i="4"/>
  <c r="Y24" i="4"/>
  <c r="AC54" i="4"/>
  <c r="AC52" i="4" s="1"/>
  <c r="AC24" i="11" s="1"/>
  <c r="Z93" i="4"/>
  <c r="AB93" i="4"/>
  <c r="T41" i="11"/>
  <c r="AB102" i="4"/>
  <c r="AD99" i="4"/>
  <c r="T26" i="11"/>
  <c r="T83" i="4"/>
  <c r="T42" i="11" s="1"/>
  <c r="AA84" i="4"/>
  <c r="AC45" i="4"/>
  <c r="AC43" i="4" s="1"/>
  <c r="AC21" i="11" s="1"/>
  <c r="AD15" i="4"/>
  <c r="R15" i="7" s="1"/>
  <c r="Z45" i="4"/>
  <c r="Z43" i="4" s="1"/>
  <c r="Z21" i="11" s="1"/>
  <c r="X45" i="4"/>
  <c r="X43" i="4" s="1"/>
  <c r="Y45" i="4"/>
  <c r="Y43" i="4" s="1"/>
  <c r="Y21" i="11" s="1"/>
  <c r="AD45" i="4"/>
  <c r="AD43" i="4" s="1"/>
  <c r="AD21" i="11" s="1"/>
  <c r="Y15" i="4"/>
  <c r="AB45" i="4"/>
  <c r="AB43" i="4" s="1"/>
  <c r="AC15" i="4"/>
  <c r="Q15" i="7" s="1"/>
  <c r="Z15" i="4"/>
  <c r="X15" i="4"/>
  <c r="L15" i="7" s="1"/>
  <c r="S15" i="7"/>
  <c r="AA15" i="4"/>
  <c r="O15" i="7" s="1"/>
  <c r="AB15" i="4"/>
  <c r="P15" i="7" s="1"/>
  <c r="AQ15" i="7" s="1"/>
  <c r="AA45" i="4"/>
  <c r="AA43" i="4" s="1"/>
  <c r="AA21" i="11" s="1"/>
  <c r="Q33" i="7"/>
  <c r="AC31" i="4"/>
  <c r="X105" i="4"/>
  <c r="Y105" i="4"/>
  <c r="W25" i="18"/>
  <c r="W23" i="18" s="1"/>
  <c r="Y97" i="4"/>
  <c r="AA97" i="4"/>
  <c r="AB97" i="4"/>
  <c r="AD97" i="4"/>
  <c r="X97" i="4"/>
  <c r="Z97" i="4"/>
  <c r="AC97" i="4"/>
  <c r="AE97" i="4"/>
  <c r="AD96" i="4"/>
  <c r="AC96" i="4"/>
  <c r="W16" i="18"/>
  <c r="W14" i="18" s="1"/>
  <c r="AC88" i="4"/>
  <c r="AE88" i="4"/>
  <c r="Y88" i="4"/>
  <c r="AA88" i="4"/>
  <c r="AB88" i="4"/>
  <c r="AD88" i="4"/>
  <c r="X88" i="4"/>
  <c r="Z88" i="4"/>
  <c r="X87" i="4"/>
  <c r="BG41" i="4"/>
  <c r="W22" i="18"/>
  <c r="W20" i="18" s="1"/>
  <c r="Y94" i="4"/>
  <c r="AA94" i="4"/>
  <c r="AB94" i="4"/>
  <c r="AD94" i="4"/>
  <c r="X94" i="4"/>
  <c r="Z94" i="4"/>
  <c r="AC94" i="4"/>
  <c r="AE94" i="4"/>
  <c r="AC93" i="4"/>
  <c r="X93" i="4"/>
  <c r="T89" i="4"/>
  <c r="X90" i="4"/>
  <c r="T8" i="4"/>
  <c r="T9" i="11"/>
  <c r="AD102" i="4"/>
  <c r="AD101" i="4" s="1"/>
  <c r="AD48" i="11" s="1"/>
  <c r="T27" i="11"/>
  <c r="T98" i="4"/>
  <c r="T47" i="11" s="1"/>
  <c r="T22" i="11"/>
  <c r="Y99" i="4"/>
  <c r="AA99" i="4"/>
  <c r="T24" i="11"/>
  <c r="Y84" i="4"/>
  <c r="W13" i="18"/>
  <c r="W11" i="18" s="1"/>
  <c r="AC85" i="4"/>
  <c r="AE85" i="4"/>
  <c r="Y85" i="4"/>
  <c r="AA85" i="4"/>
  <c r="AB85" i="4"/>
  <c r="AD85" i="4"/>
  <c r="X85" i="4"/>
  <c r="Z85" i="4"/>
  <c r="X84" i="4"/>
  <c r="X31" i="4"/>
  <c r="L33" i="7"/>
  <c r="AC105" i="4"/>
  <c r="AA105" i="4"/>
  <c r="AD105" i="4"/>
  <c r="X96" i="4"/>
  <c r="Z96" i="4"/>
  <c r="Y96" i="4"/>
  <c r="T21" i="11"/>
  <c r="T38" i="4"/>
  <c r="T86" i="4"/>
  <c r="T43" i="11" s="1"/>
  <c r="Y87" i="4"/>
  <c r="T11" i="11"/>
  <c r="BG23" i="4"/>
  <c r="T92" i="4"/>
  <c r="T45" i="11" s="1"/>
  <c r="AA93" i="4"/>
  <c r="AD93" i="4"/>
  <c r="AC21" i="4"/>
  <c r="Q21" i="7" s="1"/>
  <c r="Y51" i="4"/>
  <c r="Y49" i="4" s="1"/>
  <c r="Y23" i="11" s="1"/>
  <c r="Z21" i="4"/>
  <c r="N21" i="7" s="1"/>
  <c r="Y21" i="4"/>
  <c r="M21" i="7" s="1"/>
  <c r="AC51" i="4"/>
  <c r="S21" i="7"/>
  <c r="X21" i="4"/>
  <c r="L21" i="7" s="1"/>
  <c r="Z51" i="4"/>
  <c r="AA21" i="4"/>
  <c r="O21" i="7" s="1"/>
  <c r="AD51" i="4"/>
  <c r="AB21" i="4"/>
  <c r="P21" i="7" s="1"/>
  <c r="AQ21" i="7" s="1"/>
  <c r="X51" i="4"/>
  <c r="AA51" i="4"/>
  <c r="AB51" i="4"/>
  <c r="AD21" i="4"/>
  <c r="R21" i="7" s="1"/>
  <c r="T12" i="11"/>
  <c r="AD42" i="4"/>
  <c r="AD40" i="4" s="1"/>
  <c r="AC42" i="4"/>
  <c r="AC40" i="4" s="1"/>
  <c r="X12" i="4"/>
  <c r="L12" i="7" s="1"/>
  <c r="AD12" i="4"/>
  <c r="R12" i="7" s="1"/>
  <c r="X42" i="4"/>
  <c r="X40" i="4" s="1"/>
  <c r="AB12" i="4"/>
  <c r="P12" i="7" s="1"/>
  <c r="AQ12" i="7" s="1"/>
  <c r="AA42" i="4"/>
  <c r="AA40" i="4" s="1"/>
  <c r="AA20" i="11" s="1"/>
  <c r="Z42" i="4"/>
  <c r="Z40" i="4" s="1"/>
  <c r="Z20" i="11" s="1"/>
  <c r="Y42" i="4"/>
  <c r="Y40" i="4" s="1"/>
  <c r="Y20" i="11" s="1"/>
  <c r="AB42" i="4"/>
  <c r="AB40" i="4" s="1"/>
  <c r="S12" i="7"/>
  <c r="AC12" i="4"/>
  <c r="AA12" i="4"/>
  <c r="O12" i="7" s="1"/>
  <c r="Z12" i="4"/>
  <c r="Y12" i="4"/>
  <c r="M12" i="7" s="1"/>
  <c r="Y81" i="4"/>
  <c r="AA81" i="4"/>
  <c r="Y102" i="4"/>
  <c r="Y101" i="4" s="1"/>
  <c r="Y48" i="11" s="1"/>
  <c r="AB60" i="4"/>
  <c r="AB58" i="4" s="1"/>
  <c r="Y30" i="4"/>
  <c r="AC30" i="4"/>
  <c r="X30" i="4"/>
  <c r="AC60" i="4"/>
  <c r="AC58" i="4" s="1"/>
  <c r="AC26" i="11" s="1"/>
  <c r="AA30" i="4"/>
  <c r="Y60" i="4"/>
  <c r="Y58" i="4" s="1"/>
  <c r="AA60" i="4"/>
  <c r="AA58" i="4" s="1"/>
  <c r="AD30" i="4"/>
  <c r="R30" i="7" s="1"/>
  <c r="Z60" i="4"/>
  <c r="Z58" i="4" s="1"/>
  <c r="AD60" i="4"/>
  <c r="AD58" i="4" s="1"/>
  <c r="X60" i="4"/>
  <c r="X58" i="4" s="1"/>
  <c r="X26" i="11" s="1"/>
  <c r="AB30" i="4"/>
  <c r="Z30" i="4"/>
  <c r="T15" i="11"/>
  <c r="AC99" i="4"/>
  <c r="X99" i="4"/>
  <c r="S33" i="7"/>
  <c r="T104" i="4"/>
  <c r="T49" i="11" s="1"/>
  <c r="AB105" i="4"/>
  <c r="AA96" i="4"/>
  <c r="T14" i="11"/>
  <c r="P23" i="11"/>
  <c r="P24" i="11"/>
  <c r="P28" i="11"/>
  <c r="P38" i="4"/>
  <c r="P22" i="11"/>
  <c r="P25" i="11"/>
  <c r="P26" i="11"/>
  <c r="P8" i="4"/>
  <c r="P21" i="11"/>
  <c r="P12" i="11"/>
  <c r="R104" i="4"/>
  <c r="R49" i="11" s="1"/>
  <c r="S95" i="4"/>
  <c r="S46" i="11" s="1"/>
  <c r="S104" i="4"/>
  <c r="S49" i="11" s="1"/>
  <c r="S89" i="4"/>
  <c r="S44" i="11" s="1"/>
  <c r="R98" i="4"/>
  <c r="R47" i="11" s="1"/>
  <c r="R92" i="4"/>
  <c r="R45" i="11" s="1"/>
  <c r="R101" i="4"/>
  <c r="R48" i="11" s="1"/>
  <c r="Q95" i="4"/>
  <c r="Q46" i="11" s="1"/>
  <c r="Q83" i="4"/>
  <c r="Q42" i="11" s="1"/>
  <c r="S98" i="4"/>
  <c r="S47" i="11" s="1"/>
  <c r="Q104" i="4"/>
  <c r="Q49" i="11" s="1"/>
  <c r="Q86" i="4"/>
  <c r="Q43" i="11" s="1"/>
  <c r="Q98" i="4"/>
  <c r="Q47" i="11" s="1"/>
  <c r="S86" i="4"/>
  <c r="S43" i="11" s="1"/>
  <c r="R83" i="4"/>
  <c r="R42" i="11" s="1"/>
  <c r="S92" i="4"/>
  <c r="S45" i="11" s="1"/>
  <c r="S101" i="4"/>
  <c r="R95" i="4"/>
  <c r="R46" i="11" s="1"/>
  <c r="Q89" i="4"/>
  <c r="S83" i="4"/>
  <c r="S42" i="11" s="1"/>
  <c r="Q101" i="4"/>
  <c r="Q48" i="11" s="1"/>
  <c r="R86" i="4"/>
  <c r="R43" i="11" s="1"/>
  <c r="Q92" i="4"/>
  <c r="Q45" i="11" s="1"/>
  <c r="R89" i="4"/>
  <c r="R44" i="11" s="1"/>
  <c r="Q19" i="11"/>
  <c r="P41" i="11"/>
  <c r="R15" i="11"/>
  <c r="S41" i="11"/>
  <c r="S15" i="11"/>
  <c r="R10" i="11"/>
  <c r="Q11" i="11"/>
  <c r="R12" i="11"/>
  <c r="Q15" i="11"/>
  <c r="P13" i="11"/>
  <c r="S14" i="11"/>
  <c r="S13" i="11"/>
  <c r="S16" i="11"/>
  <c r="R19" i="11"/>
  <c r="R13" i="11"/>
  <c r="Q12" i="11"/>
  <c r="P17" i="11"/>
  <c r="R14" i="11"/>
  <c r="R9" i="11"/>
  <c r="R8" i="4"/>
  <c r="R74" i="4" s="1"/>
  <c r="P44" i="11"/>
  <c r="Q9" i="11"/>
  <c r="Q8" i="4"/>
  <c r="Q74" i="4" s="1"/>
  <c r="S17" i="11"/>
  <c r="S12" i="11"/>
  <c r="S11" i="11"/>
  <c r="R41" i="11"/>
  <c r="Q14" i="11"/>
  <c r="Q16" i="11"/>
  <c r="R11" i="11"/>
  <c r="S9" i="11"/>
  <c r="S8" i="4"/>
  <c r="S74" i="4" s="1"/>
  <c r="R16" i="11"/>
  <c r="S10" i="11"/>
  <c r="R17" i="11"/>
  <c r="Q10" i="11"/>
  <c r="S19" i="11"/>
  <c r="Q13" i="11"/>
  <c r="Q17" i="11"/>
  <c r="Q41" i="11"/>
  <c r="AC101" i="4" l="1"/>
  <c r="AC48" i="11" s="1"/>
  <c r="P74" i="4"/>
  <c r="T74" i="4"/>
  <c r="T8" i="27" s="1"/>
  <c r="T8" i="17" s="1"/>
  <c r="N12" i="7"/>
  <c r="Z10" i="4"/>
  <c r="N18" i="7"/>
  <c r="Z16" i="4"/>
  <c r="Z11" i="11" s="1"/>
  <c r="N15" i="7"/>
  <c r="Z13" i="4"/>
  <c r="BG14" i="4"/>
  <c r="BG17" i="4"/>
  <c r="BG11" i="4"/>
  <c r="Y80" i="4"/>
  <c r="Y41" i="11" s="1"/>
  <c r="Z81" i="4"/>
  <c r="X56" i="18" s="1"/>
  <c r="AA31" i="4"/>
  <c r="AA16" i="11" s="1"/>
  <c r="W7" i="18"/>
  <c r="W38" i="18" s="1"/>
  <c r="AD25" i="4"/>
  <c r="AD14" i="11" s="1"/>
  <c r="Z31" i="4"/>
  <c r="AD104" i="4"/>
  <c r="AD49" i="11" s="1"/>
  <c r="Y98" i="4"/>
  <c r="Y47" i="11" s="1"/>
  <c r="AA25" i="4"/>
  <c r="AA14" i="11" s="1"/>
  <c r="AA34" i="4"/>
  <c r="AA17" i="11" s="1"/>
  <c r="Y34" i="4"/>
  <c r="Y17" i="11" s="1"/>
  <c r="AB31" i="4"/>
  <c r="AB16" i="11" s="1"/>
  <c r="AD31" i="4"/>
  <c r="AD16" i="11" s="1"/>
  <c r="AD98" i="4"/>
  <c r="AD47" i="11" s="1"/>
  <c r="Y31" i="4"/>
  <c r="Y16" i="11" s="1"/>
  <c r="F26" i="12"/>
  <c r="AB104" i="4"/>
  <c r="AB49" i="11" s="1"/>
  <c r="AC16" i="4"/>
  <c r="AC11" i="11" s="1"/>
  <c r="BG93" i="4"/>
  <c r="AA95" i="4"/>
  <c r="AA46" i="11" s="1"/>
  <c r="BG99" i="4"/>
  <c r="AB34" i="4"/>
  <c r="AB17" i="11" s="1"/>
  <c r="AA22" i="4"/>
  <c r="AA13" i="11" s="1"/>
  <c r="Z25" i="4"/>
  <c r="Z14" i="11" s="1"/>
  <c r="AD34" i="4"/>
  <c r="AD17" i="11" s="1"/>
  <c r="AC34" i="4"/>
  <c r="AC17" i="11" s="1"/>
  <c r="AD16" i="4"/>
  <c r="AD11" i="11" s="1"/>
  <c r="BG96" i="4"/>
  <c r="BG84" i="4"/>
  <c r="Z86" i="4"/>
  <c r="Z43" i="11" s="1"/>
  <c r="AD22" i="4"/>
  <c r="AD13" i="11" s="1"/>
  <c r="AC104" i="4"/>
  <c r="AC49" i="11" s="1"/>
  <c r="Y95" i="4"/>
  <c r="Y46" i="11" s="1"/>
  <c r="AA104" i="4"/>
  <c r="AA49" i="11" s="1"/>
  <c r="AD13" i="4"/>
  <c r="AD10" i="11" s="1"/>
  <c r="AD92" i="4"/>
  <c r="AD45" i="11" s="1"/>
  <c r="AC86" i="4"/>
  <c r="AC43" i="11" s="1"/>
  <c r="AD83" i="4"/>
  <c r="AD42" i="11" s="1"/>
  <c r="AD86" i="4"/>
  <c r="AD43" i="11" s="1"/>
  <c r="T19" i="11"/>
  <c r="AA80" i="4"/>
  <c r="AA41" i="11" s="1"/>
  <c r="AD80" i="4"/>
  <c r="AD41" i="11" s="1"/>
  <c r="AA10" i="4"/>
  <c r="AA9" i="11" s="1"/>
  <c r="AD10" i="4"/>
  <c r="T44" i="11"/>
  <c r="T40" i="11" s="1"/>
  <c r="T79" i="4"/>
  <c r="Y16" i="4"/>
  <c r="Y11" i="11" s="1"/>
  <c r="BG87" i="4"/>
  <c r="Y86" i="4"/>
  <c r="Y43" i="11" s="1"/>
  <c r="BG105" i="4"/>
  <c r="X34" i="4"/>
  <c r="X17" i="11" s="1"/>
  <c r="X64" i="18"/>
  <c r="Y104" i="4"/>
  <c r="Y49" i="11" s="1"/>
  <c r="AB80" i="4"/>
  <c r="AB41" i="11" s="1"/>
  <c r="AA92" i="4"/>
  <c r="AA45" i="11" s="1"/>
  <c r="X22" i="4"/>
  <c r="X13" i="11" s="1"/>
  <c r="X83" i="4"/>
  <c r="X42" i="11" s="1"/>
  <c r="X57" i="18"/>
  <c r="X86" i="4"/>
  <c r="X43" i="11" s="1"/>
  <c r="X58" i="18"/>
  <c r="X80" i="4"/>
  <c r="X41" i="11" s="1"/>
  <c r="AD95" i="4"/>
  <c r="AD46" i="11" s="1"/>
  <c r="X95" i="4"/>
  <c r="X46" i="11" s="1"/>
  <c r="X61" i="18"/>
  <c r="X19" i="4"/>
  <c r="X12" i="11" s="1"/>
  <c r="X60" i="18"/>
  <c r="X98" i="4"/>
  <c r="X47" i="11" s="1"/>
  <c r="X62" i="18"/>
  <c r="X63" i="18"/>
  <c r="Z63" i="18" s="1"/>
  <c r="X89" i="4"/>
  <c r="X44" i="11" s="1"/>
  <c r="X22" i="11"/>
  <c r="F21" i="12" s="1"/>
  <c r="AB16" i="4"/>
  <c r="AB11" i="11" s="1"/>
  <c r="F24" i="12"/>
  <c r="AC92" i="4"/>
  <c r="AC45" i="11" s="1"/>
  <c r="Z34" i="4"/>
  <c r="F27" i="12"/>
  <c r="Y83" i="4"/>
  <c r="Y42" i="11" s="1"/>
  <c r="X16" i="4"/>
  <c r="X11" i="11" s="1"/>
  <c r="AC25" i="4"/>
  <c r="AC14" i="11" s="1"/>
  <c r="X104" i="4"/>
  <c r="X49" i="11" s="1"/>
  <c r="AC80" i="4"/>
  <c r="AC41" i="11" s="1"/>
  <c r="Z98" i="4"/>
  <c r="Z47" i="11" s="1"/>
  <c r="AD20" i="11"/>
  <c r="AB20" i="11"/>
  <c r="X24" i="11"/>
  <c r="F23" i="12" s="1"/>
  <c r="BG52" i="4"/>
  <c r="X20" i="11"/>
  <c r="BG40" i="4"/>
  <c r="AB26" i="11"/>
  <c r="X21" i="11"/>
  <c r="F20" i="12" s="1"/>
  <c r="BG43" i="4"/>
  <c r="Z28" i="4"/>
  <c r="N30" i="7"/>
  <c r="AD26" i="11"/>
  <c r="AA26" i="11"/>
  <c r="L30" i="7"/>
  <c r="X28" i="4"/>
  <c r="X16" i="11"/>
  <c r="BG61" i="4"/>
  <c r="AB21" i="11"/>
  <c r="Z22" i="4"/>
  <c r="N24" i="7"/>
  <c r="AB95" i="4"/>
  <c r="AC83" i="4"/>
  <c r="AC42" i="11" s="1"/>
  <c r="AC98" i="4"/>
  <c r="AA98" i="4"/>
  <c r="AA47" i="11" s="1"/>
  <c r="X10" i="4"/>
  <c r="Y38" i="4"/>
  <c r="Y26" i="11"/>
  <c r="Y19" i="11" s="1"/>
  <c r="AC20" i="11"/>
  <c r="Z16" i="11"/>
  <c r="Y13" i="4"/>
  <c r="M15" i="7"/>
  <c r="AB92" i="4"/>
  <c r="BG55" i="4"/>
  <c r="Y22" i="4"/>
  <c r="M24" i="7"/>
  <c r="AB22" i="4"/>
  <c r="P24" i="7"/>
  <c r="AQ24" i="7" s="1"/>
  <c r="AB25" i="11"/>
  <c r="AB25" i="4"/>
  <c r="P27" i="7"/>
  <c r="AQ27" i="7" s="1"/>
  <c r="Z83" i="4"/>
  <c r="Z42" i="11" s="1"/>
  <c r="AC13" i="4"/>
  <c r="S11" i="22"/>
  <c r="S109" i="4"/>
  <c r="S55" i="27" s="1"/>
  <c r="Y92" i="4"/>
  <c r="Y45" i="11" s="1"/>
  <c r="S30" i="7"/>
  <c r="Z26" i="11"/>
  <c r="AC28" i="4"/>
  <c r="Q30" i="7"/>
  <c r="BG102" i="4"/>
  <c r="P30" i="7"/>
  <c r="AQ30" i="7" s="1"/>
  <c r="AB28" i="4"/>
  <c r="O30" i="7"/>
  <c r="AA28" i="4"/>
  <c r="M30" i="7"/>
  <c r="Y28" i="4"/>
  <c r="Y10" i="4"/>
  <c r="Z95" i="4"/>
  <c r="Z46" i="11" s="1"/>
  <c r="X13" i="4"/>
  <c r="T8" i="11"/>
  <c r="X92" i="4"/>
  <c r="X45" i="11" s="1"/>
  <c r="BG64" i="4"/>
  <c r="AC95" i="4"/>
  <c r="AC46" i="11" s="1"/>
  <c r="AA13" i="4"/>
  <c r="AB101" i="4"/>
  <c r="X49" i="4"/>
  <c r="AC22" i="4"/>
  <c r="Q24" i="7"/>
  <c r="S24" i="7"/>
  <c r="AA16" i="4"/>
  <c r="AB22" i="11"/>
  <c r="X25" i="4"/>
  <c r="L27" i="7"/>
  <c r="Z104" i="4"/>
  <c r="Z49" i="11" s="1"/>
  <c r="AB83" i="4"/>
  <c r="AB98" i="4"/>
  <c r="T11" i="27"/>
  <c r="X101" i="4"/>
  <c r="X48" i="11" s="1"/>
  <c r="BG46" i="4"/>
  <c r="AD28" i="4"/>
  <c r="AB10" i="4"/>
  <c r="AC10" i="4"/>
  <c r="Q12" i="7"/>
  <c r="T68" i="4"/>
  <c r="AC16" i="11"/>
  <c r="AA83" i="4"/>
  <c r="AA42" i="11" s="1"/>
  <c r="AB27" i="11"/>
  <c r="Z92" i="4"/>
  <c r="Z45" i="11" s="1"/>
  <c r="AB24" i="11"/>
  <c r="AB86" i="4"/>
  <c r="AA86" i="4"/>
  <c r="AA43" i="11" s="1"/>
  <c r="Y25" i="4"/>
  <c r="M27" i="7"/>
  <c r="AB13" i="4"/>
  <c r="BG58" i="4"/>
  <c r="P68" i="4"/>
  <c r="P19" i="11"/>
  <c r="Q79" i="4"/>
  <c r="Q78" i="4" s="1"/>
  <c r="S79" i="4"/>
  <c r="R79" i="4"/>
  <c r="S48" i="11"/>
  <c r="S40" i="11" s="1"/>
  <c r="Q44" i="11"/>
  <c r="Q40" i="11" s="1"/>
  <c r="Q39" i="11" s="1"/>
  <c r="R40" i="11"/>
  <c r="P42" i="11"/>
  <c r="S8" i="11"/>
  <c r="S36" i="11" s="1"/>
  <c r="Q68" i="4"/>
  <c r="P46" i="11"/>
  <c r="Q8" i="11"/>
  <c r="Q36" i="11" s="1"/>
  <c r="P43" i="11"/>
  <c r="P47" i="11"/>
  <c r="P49" i="11"/>
  <c r="D29" i="7"/>
  <c r="R68" i="4"/>
  <c r="P45" i="11"/>
  <c r="P8" i="11"/>
  <c r="P48" i="11"/>
  <c r="S68" i="4"/>
  <c r="R8" i="11"/>
  <c r="R36" i="11" s="1"/>
  <c r="P79" i="4"/>
  <c r="P78" i="4" s="1"/>
  <c r="H50" i="24" l="1"/>
  <c r="T11" i="17"/>
  <c r="X8" i="4"/>
  <c r="BG81" i="4"/>
  <c r="Z80" i="4"/>
  <c r="Z41" i="11" s="1"/>
  <c r="BG31" i="4"/>
  <c r="T36" i="11"/>
  <c r="T7" i="27"/>
  <c r="H47" i="24"/>
  <c r="P36" i="11"/>
  <c r="W11" i="22"/>
  <c r="W11" i="27"/>
  <c r="W11" i="17" s="1"/>
  <c r="W109" i="4"/>
  <c r="V109" i="4"/>
  <c r="V11" i="22"/>
  <c r="V11" i="27"/>
  <c r="Y64" i="18"/>
  <c r="AC33" i="18" s="1"/>
  <c r="AE11" i="4"/>
  <c r="AE41" i="4"/>
  <c r="AI11" i="4"/>
  <c r="BG34" i="4"/>
  <c r="Y60" i="18"/>
  <c r="AF21" i="18" s="1"/>
  <c r="AF20" i="18" s="1"/>
  <c r="F46" i="12"/>
  <c r="P8" i="22"/>
  <c r="P7" i="22" s="1"/>
  <c r="P21" i="22" s="1"/>
  <c r="P8" i="27"/>
  <c r="D13" i="7"/>
  <c r="D16" i="7"/>
  <c r="D32" i="7"/>
  <c r="D26" i="7"/>
  <c r="Q8" i="22"/>
  <c r="Q7" i="22" s="1"/>
  <c r="Q21" i="22" s="1"/>
  <c r="Q8" i="27"/>
  <c r="Q8" i="17" s="1"/>
  <c r="S8" i="22"/>
  <c r="S7" i="22" s="1"/>
  <c r="S8" i="27"/>
  <c r="R8" i="22"/>
  <c r="R7" i="22" s="1"/>
  <c r="R8" i="27"/>
  <c r="R8" i="17" s="1"/>
  <c r="D10" i="7"/>
  <c r="D11" i="7"/>
  <c r="BG95" i="4"/>
  <c r="S52" i="27"/>
  <c r="S19" i="17" s="1"/>
  <c r="Z17" i="11"/>
  <c r="F16" i="12" s="1"/>
  <c r="Q80" i="27"/>
  <c r="Q39" i="17" s="1"/>
  <c r="T11" i="22"/>
  <c r="T109" i="4"/>
  <c r="D25" i="7"/>
  <c r="D31" i="7"/>
  <c r="D19" i="7"/>
  <c r="D28" i="7"/>
  <c r="D20" i="7"/>
  <c r="D23" i="7"/>
  <c r="D14" i="7"/>
  <c r="D35" i="7"/>
  <c r="F42" i="12"/>
  <c r="D34" i="7"/>
  <c r="AD9" i="11"/>
  <c r="BG98" i="4"/>
  <c r="BG101" i="4"/>
  <c r="Y58" i="18"/>
  <c r="AE53" i="4"/>
  <c r="AE52" i="4" s="1"/>
  <c r="F49" i="12"/>
  <c r="BG104" i="4"/>
  <c r="S78" i="4"/>
  <c r="S128" i="4" s="1"/>
  <c r="S205" i="4" s="1"/>
  <c r="F47" i="12"/>
  <c r="F15" i="12"/>
  <c r="AC9" i="18"/>
  <c r="AC8" i="18" s="1"/>
  <c r="BG92" i="4"/>
  <c r="AH53" i="4"/>
  <c r="AH52" i="4" s="1"/>
  <c r="AH24" i="11" s="1"/>
  <c r="AI23" i="4"/>
  <c r="AE23" i="4"/>
  <c r="AG53" i="4"/>
  <c r="AH23" i="4"/>
  <c r="AF53" i="4"/>
  <c r="AG23" i="4"/>
  <c r="AI53" i="4"/>
  <c r="AI52" i="4" s="1"/>
  <c r="AI24" i="11" s="1"/>
  <c r="AF23" i="4"/>
  <c r="F45" i="12"/>
  <c r="X40" i="11"/>
  <c r="X39" i="11" s="1"/>
  <c r="BG83" i="4"/>
  <c r="AB43" i="11"/>
  <c r="R11" i="22"/>
  <c r="BC38" i="18"/>
  <c r="BC42" i="18" s="1"/>
  <c r="R109" i="4"/>
  <c r="X14" i="11"/>
  <c r="BG25" i="4"/>
  <c r="AA11" i="11"/>
  <c r="F10" i="12" s="1"/>
  <c r="BG16" i="4"/>
  <c r="AC13" i="11"/>
  <c r="AB48" i="11"/>
  <c r="Y15" i="11"/>
  <c r="AB15" i="11"/>
  <c r="X79" i="4"/>
  <c r="AB45" i="11"/>
  <c r="Y10" i="11"/>
  <c r="Y61" i="18"/>
  <c r="Z15" i="11"/>
  <c r="F25" i="12"/>
  <c r="F43" i="12"/>
  <c r="Y14" i="11"/>
  <c r="AB9" i="11"/>
  <c r="AB42" i="11"/>
  <c r="X23" i="11"/>
  <c r="T30" i="11"/>
  <c r="Y9" i="11"/>
  <c r="AC15" i="11"/>
  <c r="Y13" i="11"/>
  <c r="BG22" i="4"/>
  <c r="X9" i="11"/>
  <c r="BG10" i="4"/>
  <c r="Z13" i="11"/>
  <c r="X15" i="11"/>
  <c r="BG28" i="4"/>
  <c r="X38" i="4"/>
  <c r="AC9" i="11"/>
  <c r="Y63" i="18"/>
  <c r="AB47" i="11"/>
  <c r="Z9" i="11"/>
  <c r="AA10" i="11"/>
  <c r="Y62" i="18"/>
  <c r="AA15" i="11"/>
  <c r="S17" i="22"/>
  <c r="S10" i="22" s="1"/>
  <c r="S52" i="11"/>
  <c r="S39" i="11" s="1"/>
  <c r="AC10" i="11"/>
  <c r="Y57" i="18"/>
  <c r="F19" i="12"/>
  <c r="BG86" i="4"/>
  <c r="AB10" i="11"/>
  <c r="T8" i="22"/>
  <c r="T7" i="22" s="1"/>
  <c r="H17" i="7"/>
  <c r="H35" i="7"/>
  <c r="H14" i="7"/>
  <c r="H32" i="7"/>
  <c r="H11" i="7"/>
  <c r="H23" i="7"/>
  <c r="H26" i="7"/>
  <c r="H29" i="7"/>
  <c r="H20" i="7"/>
  <c r="H31" i="7"/>
  <c r="H28" i="7"/>
  <c r="H25" i="7"/>
  <c r="H22" i="7"/>
  <c r="H13" i="7"/>
  <c r="H34" i="7"/>
  <c r="H10" i="7"/>
  <c r="H16" i="7"/>
  <c r="H19" i="7"/>
  <c r="AD15" i="11"/>
  <c r="Z10" i="11"/>
  <c r="X10" i="11"/>
  <c r="BG13" i="4"/>
  <c r="AB14" i="11"/>
  <c r="AB13" i="11"/>
  <c r="AC47" i="11"/>
  <c r="AB46" i="11"/>
  <c r="D22" i="7"/>
  <c r="D17" i="7"/>
  <c r="F48" i="12"/>
  <c r="BA43" i="18"/>
  <c r="BA45" i="18" s="1"/>
  <c r="BA47" i="18" s="1"/>
  <c r="Q128" i="4"/>
  <c r="Q205" i="4" s="1"/>
  <c r="E17" i="7"/>
  <c r="E29" i="7"/>
  <c r="E20" i="7"/>
  <c r="E26" i="7"/>
  <c r="E11" i="7"/>
  <c r="E35" i="7"/>
  <c r="E23" i="7"/>
  <c r="E14" i="7"/>
  <c r="E32" i="7"/>
  <c r="E10" i="7"/>
  <c r="E13" i="7"/>
  <c r="E25" i="7"/>
  <c r="E34" i="7"/>
  <c r="E28" i="7"/>
  <c r="E19" i="7"/>
  <c r="E31" i="7"/>
  <c r="E22" i="7"/>
  <c r="E16" i="7"/>
  <c r="R30" i="11"/>
  <c r="S30" i="11"/>
  <c r="G32" i="7"/>
  <c r="G26" i="7"/>
  <c r="G11" i="7"/>
  <c r="G17" i="7"/>
  <c r="G29" i="7"/>
  <c r="G14" i="7"/>
  <c r="G20" i="7"/>
  <c r="G35" i="7"/>
  <c r="G23" i="7"/>
  <c r="G25" i="7"/>
  <c r="G31" i="7"/>
  <c r="G34" i="7"/>
  <c r="G19" i="7"/>
  <c r="G13" i="7"/>
  <c r="G10" i="7"/>
  <c r="G28" i="7"/>
  <c r="G16" i="7"/>
  <c r="G22" i="7"/>
  <c r="F14" i="7"/>
  <c r="F29" i="7"/>
  <c r="F20" i="7"/>
  <c r="F17" i="7"/>
  <c r="F35" i="7"/>
  <c r="F26" i="7"/>
  <c r="F32" i="7"/>
  <c r="F23" i="7"/>
  <c r="F11" i="7"/>
  <c r="F34" i="7"/>
  <c r="F31" i="7"/>
  <c r="F13" i="7"/>
  <c r="F22" i="7"/>
  <c r="F25" i="7"/>
  <c r="F16" i="7"/>
  <c r="F28" i="7"/>
  <c r="F19" i="7"/>
  <c r="F10" i="7"/>
  <c r="P128" i="4"/>
  <c r="P205" i="4" s="1"/>
  <c r="P30" i="11"/>
  <c r="Q71" i="11"/>
  <c r="Q110" i="11" s="1"/>
  <c r="Q112" i="11" s="1"/>
  <c r="Q114" i="11" s="1"/>
  <c r="Q30" i="11"/>
  <c r="P40" i="11"/>
  <c r="J50" i="24" l="1"/>
  <c r="V11" i="17"/>
  <c r="Q208" i="4"/>
  <c r="Q206" i="4"/>
  <c r="S208" i="4"/>
  <c r="S206" i="4"/>
  <c r="P208" i="4"/>
  <c r="P209" i="4" s="1"/>
  <c r="P206" i="4"/>
  <c r="G47" i="24"/>
  <c r="S8" i="17"/>
  <c r="D47" i="24"/>
  <c r="P77" i="27"/>
  <c r="P36" i="17" s="1"/>
  <c r="P8" i="17"/>
  <c r="H46" i="24"/>
  <c r="T7" i="17"/>
  <c r="BG80" i="4"/>
  <c r="X68" i="4"/>
  <c r="F41" i="12"/>
  <c r="R7" i="27"/>
  <c r="F47" i="24"/>
  <c r="Q7" i="27"/>
  <c r="Q7" i="17" s="1"/>
  <c r="E47" i="24"/>
  <c r="W55" i="27"/>
  <c r="W17" i="22"/>
  <c r="W10" i="22" s="1"/>
  <c r="W21" i="22" s="1"/>
  <c r="W52" i="27"/>
  <c r="W52" i="11"/>
  <c r="W39" i="11" s="1"/>
  <c r="W71" i="11" s="1"/>
  <c r="W110" i="11" s="1"/>
  <c r="W112" i="11" s="1"/>
  <c r="W114" i="11" s="1"/>
  <c r="W78" i="4"/>
  <c r="W128" i="4" s="1"/>
  <c r="W205" i="4" s="1"/>
  <c r="S10" i="27"/>
  <c r="G58" i="24"/>
  <c r="K50" i="24"/>
  <c r="R80" i="27"/>
  <c r="R39" i="17" s="1"/>
  <c r="V55" i="27"/>
  <c r="V17" i="22"/>
  <c r="V10" i="22" s="1"/>
  <c r="V21" i="22" s="1"/>
  <c r="V52" i="27"/>
  <c r="V19" i="17" s="1"/>
  <c r="V52" i="11"/>
  <c r="V39" i="11" s="1"/>
  <c r="V71" i="11" s="1"/>
  <c r="V110" i="11" s="1"/>
  <c r="V112" i="11" s="1"/>
  <c r="V114" i="11" s="1"/>
  <c r="V78" i="4"/>
  <c r="V128" i="4" s="1"/>
  <c r="V205" i="4" s="1"/>
  <c r="AG14" i="4"/>
  <c r="AF14" i="4"/>
  <c r="AE14" i="4"/>
  <c r="AE13" i="4" s="1"/>
  <c r="AH14" i="4"/>
  <c r="AI14" i="4"/>
  <c r="R55" i="27"/>
  <c r="P128" i="27" s="1"/>
  <c r="R78" i="4"/>
  <c r="AC21" i="18"/>
  <c r="BE21" i="18" s="1"/>
  <c r="BE20" i="18" s="1"/>
  <c r="T52" i="27"/>
  <c r="T55" i="27"/>
  <c r="Q128" i="27" s="1"/>
  <c r="X74" i="4"/>
  <c r="S21" i="22"/>
  <c r="D37" i="7"/>
  <c r="D9" i="7"/>
  <c r="S7" i="27"/>
  <c r="S7" i="17" s="1"/>
  <c r="Q77" i="27"/>
  <c r="P7" i="27"/>
  <c r="P7" i="17" s="1"/>
  <c r="R52" i="27"/>
  <c r="R19" i="17" s="1"/>
  <c r="T17" i="22"/>
  <c r="T10" i="22" s="1"/>
  <c r="T21" i="22" s="1"/>
  <c r="T52" i="11"/>
  <c r="T39" i="11" s="1"/>
  <c r="T71" i="11" s="1"/>
  <c r="T110" i="11" s="1"/>
  <c r="T112" i="11" s="1"/>
  <c r="T114" i="11" s="1"/>
  <c r="T78" i="4"/>
  <c r="T128" i="4" s="1"/>
  <c r="T205" i="4" s="1"/>
  <c r="AF56" i="4"/>
  <c r="AI56" i="4"/>
  <c r="AI55" i="4" s="1"/>
  <c r="AI25" i="11" s="1"/>
  <c r="AE56" i="4"/>
  <c r="AE55" i="4" s="1"/>
  <c r="AH56" i="4"/>
  <c r="AH55" i="4" s="1"/>
  <c r="AH25" i="11" s="1"/>
  <c r="AG56" i="4"/>
  <c r="AG55" i="4" s="1"/>
  <c r="AG25" i="11" s="1"/>
  <c r="AE26" i="4"/>
  <c r="AC12" i="18"/>
  <c r="AF12" i="18"/>
  <c r="AF11" i="18" s="1"/>
  <c r="AE47" i="4"/>
  <c r="AE46" i="4" s="1"/>
  <c r="X78" i="4"/>
  <c r="AJ53" i="4"/>
  <c r="AM23" i="4"/>
  <c r="AL23" i="4"/>
  <c r="AP23" i="4"/>
  <c r="X19" i="11"/>
  <c r="AE65" i="4"/>
  <c r="AG65" i="4"/>
  <c r="AI35" i="4"/>
  <c r="AE35" i="4"/>
  <c r="AH65" i="4"/>
  <c r="AH35" i="4"/>
  <c r="AF35" i="4"/>
  <c r="AI65" i="4"/>
  <c r="AF65" i="4"/>
  <c r="AG35" i="4"/>
  <c r="AK23" i="4"/>
  <c r="AO23" i="4"/>
  <c r="AN23" i="4"/>
  <c r="AJ23" i="4"/>
  <c r="S71" i="11"/>
  <c r="S110" i="11" s="1"/>
  <c r="S112" i="11" s="1"/>
  <c r="S114" i="11" s="1"/>
  <c r="AI41" i="4"/>
  <c r="AG11" i="4"/>
  <c r="AH11" i="4"/>
  <c r="AF11" i="4"/>
  <c r="AF41" i="4"/>
  <c r="AE10" i="4"/>
  <c r="AH41" i="4"/>
  <c r="AG41" i="4"/>
  <c r="F9" i="12"/>
  <c r="AF33" i="18"/>
  <c r="AF32" i="18" s="1"/>
  <c r="AF44" i="4"/>
  <c r="AI44" i="4"/>
  <c r="AI43" i="4" s="1"/>
  <c r="AI21" i="11" s="1"/>
  <c r="AE44" i="4"/>
  <c r="AH44" i="4"/>
  <c r="AH43" i="4" s="1"/>
  <c r="AH21" i="11" s="1"/>
  <c r="AG44" i="4"/>
  <c r="AI62" i="4"/>
  <c r="AI61" i="4" s="1"/>
  <c r="AI27" i="11" s="1"/>
  <c r="AE62" i="4"/>
  <c r="AE61" i="4" s="1"/>
  <c r="AF32" i="4"/>
  <c r="AH62" i="4"/>
  <c r="AH61" i="4" s="1"/>
  <c r="AH27" i="11" s="1"/>
  <c r="AI32" i="4"/>
  <c r="AE32" i="4"/>
  <c r="AG62" i="4"/>
  <c r="AG61" i="4" s="1"/>
  <c r="AG27" i="11" s="1"/>
  <c r="AH32" i="4"/>
  <c r="AF62" i="4"/>
  <c r="AG32" i="4"/>
  <c r="AF47" i="4"/>
  <c r="AF17" i="4"/>
  <c r="AI47" i="4"/>
  <c r="AI46" i="4" s="1"/>
  <c r="AI22" i="11" s="1"/>
  <c r="AI17" i="4"/>
  <c r="AH47" i="4"/>
  <c r="AH46" i="4" s="1"/>
  <c r="AH22" i="11" s="1"/>
  <c r="AH17" i="4"/>
  <c r="AG47" i="4"/>
  <c r="AG46" i="4" s="1"/>
  <c r="AG22" i="11" s="1"/>
  <c r="AG17" i="4"/>
  <c r="AI59" i="4"/>
  <c r="AI58" i="4" s="1"/>
  <c r="AI26" i="11" s="1"/>
  <c r="AH29" i="4"/>
  <c r="AH59" i="4"/>
  <c r="AH58" i="4" s="1"/>
  <c r="AH26" i="11" s="1"/>
  <c r="AG29" i="4"/>
  <c r="AG59" i="4"/>
  <c r="AG58" i="4" s="1"/>
  <c r="AG26" i="11" s="1"/>
  <c r="AF29" i="4"/>
  <c r="AF59" i="4"/>
  <c r="AE59" i="4"/>
  <c r="AE58" i="4" s="1"/>
  <c r="AI29" i="4"/>
  <c r="AE29" i="4"/>
  <c r="AF26" i="4"/>
  <c r="AI26" i="4"/>
  <c r="AH26" i="4"/>
  <c r="AG26" i="4"/>
  <c r="AI60" i="18"/>
  <c r="AZ54" i="4" s="1"/>
  <c r="AG50" i="4"/>
  <c r="AG49" i="4" s="1"/>
  <c r="AG23" i="11" s="1"/>
  <c r="AF20" i="4"/>
  <c r="AF50" i="4"/>
  <c r="AI20" i="4"/>
  <c r="AE20" i="4"/>
  <c r="AI50" i="4"/>
  <c r="AI49" i="4" s="1"/>
  <c r="AI23" i="11" s="1"/>
  <c r="AE50" i="4"/>
  <c r="AE49" i="4" s="1"/>
  <c r="AH20" i="4"/>
  <c r="AH50" i="4"/>
  <c r="AH49" i="4" s="1"/>
  <c r="AH23" i="11" s="1"/>
  <c r="AG20" i="4"/>
  <c r="AG52" i="4"/>
  <c r="AG24" i="11" s="1"/>
  <c r="AM53" i="4"/>
  <c r="AN53" i="4"/>
  <c r="AO53" i="4"/>
  <c r="AL53" i="4"/>
  <c r="AE22" i="4"/>
  <c r="AE93" i="4"/>
  <c r="AP53" i="4"/>
  <c r="AE24" i="11"/>
  <c r="BG54" i="4"/>
  <c r="AK53" i="4"/>
  <c r="AF60" i="18"/>
  <c r="AN94" i="4" s="1"/>
  <c r="AK57" i="18"/>
  <c r="AE24" i="7"/>
  <c r="AG22" i="4"/>
  <c r="AG93" i="4"/>
  <c r="AG92" i="4" s="1"/>
  <c r="AG45" i="11" s="1"/>
  <c r="F14" i="12"/>
  <c r="AF24" i="18"/>
  <c r="AF23" i="18" s="1"/>
  <c r="AC24" i="18"/>
  <c r="H9" i="7"/>
  <c r="H37" i="7"/>
  <c r="H56" i="7" s="1"/>
  <c r="AZ60" i="18"/>
  <c r="AI22" i="4"/>
  <c r="AI93" i="4"/>
  <c r="AI92" i="4" s="1"/>
  <c r="AI45" i="11" s="1"/>
  <c r="AH22" i="4"/>
  <c r="AH13" i="11" s="1"/>
  <c r="AH93" i="4"/>
  <c r="AH92" i="4" s="1"/>
  <c r="AH45" i="11" s="1"/>
  <c r="X8" i="11"/>
  <c r="F8" i="12"/>
  <c r="E37" i="22"/>
  <c r="F13" i="12"/>
  <c r="AF52" i="4"/>
  <c r="F12" i="12"/>
  <c r="AK58" i="18"/>
  <c r="R17" i="22"/>
  <c r="R10" i="22" s="1"/>
  <c r="BG109" i="4"/>
  <c r="R52" i="11"/>
  <c r="AF93" i="4"/>
  <c r="AF22" i="4"/>
  <c r="AF27" i="18"/>
  <c r="AF26" i="18" s="1"/>
  <c r="AC27" i="18"/>
  <c r="AC30" i="18"/>
  <c r="AF30" i="18"/>
  <c r="AF29" i="18" s="1"/>
  <c r="AK61" i="18"/>
  <c r="AC15" i="18"/>
  <c r="AF15" i="18"/>
  <c r="AF14" i="18" s="1"/>
  <c r="AK59" i="18"/>
  <c r="G37" i="7"/>
  <c r="G56" i="7" s="1"/>
  <c r="G9" i="7"/>
  <c r="E37" i="7"/>
  <c r="E56" i="7" s="1"/>
  <c r="E9" i="7"/>
  <c r="P39" i="11"/>
  <c r="F37" i="7"/>
  <c r="F9" i="7"/>
  <c r="D56" i="7"/>
  <c r="BC40" i="18"/>
  <c r="AF80" i="27" l="1"/>
  <c r="W208" i="4"/>
  <c r="W206" i="4"/>
  <c r="Q211" i="4"/>
  <c r="Q209" i="4"/>
  <c r="T208" i="4"/>
  <c r="T206" i="4"/>
  <c r="S211" i="4"/>
  <c r="S209" i="4"/>
  <c r="P211" i="4"/>
  <c r="V208" i="4"/>
  <c r="V206" i="4"/>
  <c r="F46" i="24"/>
  <c r="R7" i="17"/>
  <c r="H58" i="24"/>
  <c r="T19" i="17"/>
  <c r="T10" i="27"/>
  <c r="T10" i="17" s="1"/>
  <c r="S10" i="17"/>
  <c r="K58" i="24"/>
  <c r="W19" i="17"/>
  <c r="Q36" i="17"/>
  <c r="E34" i="22" s="1"/>
  <c r="R128" i="27"/>
  <c r="AF128" i="27" s="1"/>
  <c r="W10" i="27"/>
  <c r="S64" i="27"/>
  <c r="G46" i="24"/>
  <c r="Q64" i="27"/>
  <c r="Q23" i="17" s="1"/>
  <c r="E46" i="24"/>
  <c r="R10" i="27"/>
  <c r="F58" i="24"/>
  <c r="P64" i="27"/>
  <c r="D46" i="24"/>
  <c r="R125" i="27"/>
  <c r="J58" i="24"/>
  <c r="AF39" i="17"/>
  <c r="F58" i="22" s="1"/>
  <c r="F37" i="22"/>
  <c r="V10" i="27"/>
  <c r="AC20" i="18"/>
  <c r="AE10" i="11"/>
  <c r="BG15" i="4"/>
  <c r="AJ17" i="4"/>
  <c r="AJ44" i="4"/>
  <c r="AJ14" i="4"/>
  <c r="Q125" i="27"/>
  <c r="X8" i="27"/>
  <c r="X8" i="17" s="1"/>
  <c r="X36" i="11"/>
  <c r="AO24" i="4"/>
  <c r="AC24" i="7" s="1"/>
  <c r="P125" i="27"/>
  <c r="AM26" i="4"/>
  <c r="AI13" i="11"/>
  <c r="AG13" i="11"/>
  <c r="AV54" i="4"/>
  <c r="AG43" i="4"/>
  <c r="AG21" i="11" s="1"/>
  <c r="AN26" i="4"/>
  <c r="AX54" i="4"/>
  <c r="AJ26" i="4"/>
  <c r="AO56" i="4"/>
  <c r="AP56" i="4"/>
  <c r="AO26" i="4"/>
  <c r="AL26" i="4"/>
  <c r="AE25" i="11"/>
  <c r="BG57" i="4"/>
  <c r="AK26" i="4"/>
  <c r="AP54" i="4"/>
  <c r="AP52" i="4" s="1"/>
  <c r="AP24" i="11" s="1"/>
  <c r="AW24" i="4"/>
  <c r="AK24" i="7" s="1"/>
  <c r="AP26" i="4"/>
  <c r="AJ56" i="4"/>
  <c r="AK54" i="4"/>
  <c r="AK52" i="4" s="1"/>
  <c r="AK24" i="11" s="1"/>
  <c r="AW54" i="4"/>
  <c r="AK56" i="4"/>
  <c r="AL56" i="4"/>
  <c r="AM56" i="4"/>
  <c r="AN56" i="4"/>
  <c r="AO32" i="4"/>
  <c r="AN32" i="4"/>
  <c r="AM32" i="4"/>
  <c r="AL32" i="4"/>
  <c r="AP32" i="4"/>
  <c r="AK32" i="4"/>
  <c r="AJ32" i="4"/>
  <c r="AI105" i="4"/>
  <c r="AJ47" i="4"/>
  <c r="AK17" i="4"/>
  <c r="AM17" i="4"/>
  <c r="AL17" i="4"/>
  <c r="AO17" i="4"/>
  <c r="AP17" i="4"/>
  <c r="AN17" i="4"/>
  <c r="AN24" i="4"/>
  <c r="AB24" i="7" s="1"/>
  <c r="BA24" i="4"/>
  <c r="AZ24" i="4"/>
  <c r="BB24" i="4"/>
  <c r="AM24" i="4"/>
  <c r="AA24" i="7" s="1"/>
  <c r="AY24" i="4"/>
  <c r="AM24" i="7" s="1"/>
  <c r="BB54" i="4"/>
  <c r="AM54" i="4"/>
  <c r="AM52" i="4" s="1"/>
  <c r="AM24" i="11" s="1"/>
  <c r="AK44" i="4"/>
  <c r="AN62" i="4"/>
  <c r="AJ62" i="4"/>
  <c r="AP47" i="4"/>
  <c r="AO62" i="4"/>
  <c r="AJ24" i="4"/>
  <c r="X24" i="7" s="1"/>
  <c r="AY54" i="4"/>
  <c r="AO54" i="4"/>
  <c r="AO52" i="4" s="1"/>
  <c r="AO24" i="11" s="1"/>
  <c r="AN54" i="4"/>
  <c r="AN52" i="4" s="1"/>
  <c r="AN24" i="11" s="1"/>
  <c r="AX24" i="4"/>
  <c r="AP24" i="4"/>
  <c r="AD24" i="7" s="1"/>
  <c r="AV24" i="4"/>
  <c r="AJ24" i="7" s="1"/>
  <c r="AM29" i="4"/>
  <c r="AN44" i="4"/>
  <c r="BA54" i="4"/>
  <c r="AJ54" i="4"/>
  <c r="AJ52" i="4" s="1"/>
  <c r="AJ24" i="11" s="1"/>
  <c r="AL54" i="4"/>
  <c r="AL52" i="4" s="1"/>
  <c r="AL24" i="11" s="1"/>
  <c r="AL24" i="4"/>
  <c r="Z24" i="7" s="1"/>
  <c r="AK24" i="4"/>
  <c r="Y24" i="7" s="1"/>
  <c r="AN59" i="4"/>
  <c r="AE26" i="11"/>
  <c r="BG60" i="4"/>
  <c r="AP29" i="4"/>
  <c r="AP59" i="4"/>
  <c r="AJ29" i="4"/>
  <c r="AO47" i="4"/>
  <c r="AE16" i="4"/>
  <c r="AE87" i="4"/>
  <c r="AM47" i="4"/>
  <c r="AE102" i="4"/>
  <c r="AE31" i="4"/>
  <c r="AP62" i="4"/>
  <c r="AM62" i="4"/>
  <c r="AL14" i="4"/>
  <c r="AP44" i="4"/>
  <c r="AM44" i="4"/>
  <c r="AE105" i="4"/>
  <c r="AO29" i="4"/>
  <c r="AK59" i="4"/>
  <c r="AM59" i="4"/>
  <c r="AL47" i="4"/>
  <c r="AK62" i="4"/>
  <c r="AP14" i="4"/>
  <c r="AM14" i="4"/>
  <c r="AE99" i="4"/>
  <c r="AE28" i="4"/>
  <c r="AO59" i="4"/>
  <c r="AJ59" i="4"/>
  <c r="AE22" i="11"/>
  <c r="BG48" i="4"/>
  <c r="AN47" i="4"/>
  <c r="AE27" i="11"/>
  <c r="BG63" i="4"/>
  <c r="AE43" i="4"/>
  <c r="AE84" i="4"/>
  <c r="AN14" i="4"/>
  <c r="AK14" i="4"/>
  <c r="AE25" i="4"/>
  <c r="AE96" i="4"/>
  <c r="AL29" i="4"/>
  <c r="AL59" i="4"/>
  <c r="AN29" i="4"/>
  <c r="AK29" i="4"/>
  <c r="AK47" i="4"/>
  <c r="AL62" i="4"/>
  <c r="AO44" i="4"/>
  <c r="AL44" i="4"/>
  <c r="AO14" i="4"/>
  <c r="AL50" i="4"/>
  <c r="AK20" i="4"/>
  <c r="AN20" i="4"/>
  <c r="AP20" i="4"/>
  <c r="AJ50" i="4"/>
  <c r="AK50" i="4"/>
  <c r="AE23" i="11"/>
  <c r="AE90" i="4"/>
  <c r="AE19" i="4"/>
  <c r="AN50" i="4"/>
  <c r="AO50" i="4"/>
  <c r="AJ20" i="4"/>
  <c r="AL20" i="4"/>
  <c r="AO20" i="4"/>
  <c r="AP50" i="4"/>
  <c r="AM50" i="4"/>
  <c r="AM20" i="4"/>
  <c r="AE92" i="4"/>
  <c r="AE45" i="11" s="1"/>
  <c r="AE13" i="11"/>
  <c r="BG24" i="4"/>
  <c r="AQ94" i="4"/>
  <c r="AL94" i="4"/>
  <c r="AK94" i="4"/>
  <c r="AW94" i="4"/>
  <c r="AP94" i="4"/>
  <c r="AZ94" i="4"/>
  <c r="AO94" i="4"/>
  <c r="AX94" i="4"/>
  <c r="BB94" i="4"/>
  <c r="AF57" i="18"/>
  <c r="AV85" i="4" s="1"/>
  <c r="AI57" i="18"/>
  <c r="AV15" i="4" s="1"/>
  <c r="AJ94" i="4"/>
  <c r="AM94" i="4"/>
  <c r="AY94" i="4"/>
  <c r="AV94" i="4"/>
  <c r="BI23" i="4"/>
  <c r="AF63" i="18"/>
  <c r="AV103" i="4" s="1"/>
  <c r="AZ57" i="18"/>
  <c r="BA94" i="4"/>
  <c r="BI53" i="4"/>
  <c r="AF61" i="18"/>
  <c r="AQ97" i="4" s="1"/>
  <c r="AF105" i="4"/>
  <c r="AG105" i="4"/>
  <c r="D37" i="22"/>
  <c r="AH90" i="4"/>
  <c r="AH89" i="4" s="1"/>
  <c r="AH44" i="11" s="1"/>
  <c r="AH19" i="4"/>
  <c r="AH12" i="11" s="1"/>
  <c r="AZ61" i="18"/>
  <c r="AH25" i="4"/>
  <c r="AH14" i="11" s="1"/>
  <c r="AH96" i="4"/>
  <c r="AH95" i="4" s="1"/>
  <c r="AH46" i="11" s="1"/>
  <c r="AF13" i="11"/>
  <c r="AH16" i="4"/>
  <c r="AH11" i="11" s="1"/>
  <c r="AH87" i="4"/>
  <c r="AH86" i="4" s="1"/>
  <c r="AH43" i="11" s="1"/>
  <c r="AF99" i="4"/>
  <c r="AF58" i="4"/>
  <c r="AI28" i="4"/>
  <c r="AI99" i="4"/>
  <c r="AI98" i="4" s="1"/>
  <c r="AI47" i="11" s="1"/>
  <c r="AF24" i="11"/>
  <c r="AL93" i="4"/>
  <c r="AF61" i="4"/>
  <c r="AG31" i="4"/>
  <c r="AG102" i="4"/>
  <c r="AG101" i="4" s="1"/>
  <c r="AG48" i="11" s="1"/>
  <c r="AH13" i="4"/>
  <c r="AH10" i="11" s="1"/>
  <c r="AH84" i="4"/>
  <c r="AH83" i="4" s="1"/>
  <c r="AH42" i="11" s="1"/>
  <c r="AI59" i="18"/>
  <c r="R128" i="4"/>
  <c r="R205" i="4" s="1"/>
  <c r="AZ59" i="18"/>
  <c r="AF59" i="18"/>
  <c r="AG90" i="4"/>
  <c r="AG89" i="4" s="1"/>
  <c r="AG44" i="11" s="1"/>
  <c r="AG19" i="4"/>
  <c r="AF90" i="4"/>
  <c r="AF19" i="4"/>
  <c r="AC14" i="18"/>
  <c r="BE15" i="18"/>
  <c r="BE14" i="18" s="1"/>
  <c r="AF25" i="4"/>
  <c r="AF96" i="4"/>
  <c r="AI96" i="4"/>
  <c r="AI95" i="4" s="1"/>
  <c r="AI46" i="11" s="1"/>
  <c r="AI25" i="4"/>
  <c r="AC29" i="18"/>
  <c r="BE30" i="18"/>
  <c r="BE29" i="18" s="1"/>
  <c r="AC26" i="18"/>
  <c r="BE27" i="18"/>
  <c r="BE26" i="18" s="1"/>
  <c r="AF92" i="4"/>
  <c r="T9" i="22"/>
  <c r="R21" i="22"/>
  <c r="AZ58" i="18"/>
  <c r="AF58" i="18"/>
  <c r="AF16" i="4"/>
  <c r="AF87" i="4"/>
  <c r="AH105" i="4"/>
  <c r="AZ62" i="18"/>
  <c r="AF62" i="18"/>
  <c r="AH28" i="4"/>
  <c r="AH15" i="11" s="1"/>
  <c r="AH99" i="4"/>
  <c r="AH98" i="4" s="1"/>
  <c r="AH47" i="11" s="1"/>
  <c r="AK93" i="4"/>
  <c r="AC23" i="18"/>
  <c r="BE24" i="18"/>
  <c r="BE23" i="18" s="1"/>
  <c r="AI63" i="18"/>
  <c r="AF31" i="4"/>
  <c r="AF102" i="4"/>
  <c r="AM93" i="4"/>
  <c r="AG13" i="4"/>
  <c r="AG84" i="4"/>
  <c r="AG83" i="4" s="1"/>
  <c r="AG42" i="11" s="1"/>
  <c r="AF13" i="4"/>
  <c r="AF84" i="4"/>
  <c r="AF49" i="4"/>
  <c r="AI19" i="4"/>
  <c r="AI90" i="4"/>
  <c r="AI89" i="4" s="1"/>
  <c r="AI44" i="11" s="1"/>
  <c r="AI61" i="18"/>
  <c r="AO93" i="4"/>
  <c r="F51" i="12"/>
  <c r="R39" i="11"/>
  <c r="R71" i="11" s="1"/>
  <c r="R110" i="11" s="1"/>
  <c r="R112" i="11" s="1"/>
  <c r="R114" i="11" s="1"/>
  <c r="AI58" i="18"/>
  <c r="AF46" i="4"/>
  <c r="AG87" i="4"/>
  <c r="AG86" i="4" s="1"/>
  <c r="AG43" i="11" s="1"/>
  <c r="AG16" i="4"/>
  <c r="AI62" i="18"/>
  <c r="AF28" i="4"/>
  <c r="BE12" i="18"/>
  <c r="BE11" i="18" s="1"/>
  <c r="AC11" i="18"/>
  <c r="X30" i="11"/>
  <c r="X9" i="4"/>
  <c r="X39" i="4"/>
  <c r="AZ63" i="18"/>
  <c r="AI31" i="4"/>
  <c r="AI102" i="4"/>
  <c r="AI101" i="4" s="1"/>
  <c r="AI48" i="11" s="1"/>
  <c r="AI84" i="4"/>
  <c r="AI83" i="4" s="1"/>
  <c r="AI42" i="11" s="1"/>
  <c r="AI13" i="4"/>
  <c r="AF43" i="4"/>
  <c r="AG96" i="4"/>
  <c r="AG95" i="4" s="1"/>
  <c r="AG46" i="11" s="1"/>
  <c r="AG25" i="4"/>
  <c r="AF55" i="4"/>
  <c r="AP93" i="4"/>
  <c r="AI87" i="4"/>
  <c r="AI86" i="4" s="1"/>
  <c r="AI43" i="11" s="1"/>
  <c r="AI16" i="4"/>
  <c r="AG99" i="4"/>
  <c r="AG98" i="4" s="1"/>
  <c r="AG47" i="11" s="1"/>
  <c r="AG28" i="4"/>
  <c r="AN93" i="4"/>
  <c r="L11" i="7"/>
  <c r="X128" i="4"/>
  <c r="X205" i="4" s="1"/>
  <c r="X8" i="22"/>
  <c r="X7" i="22" s="1"/>
  <c r="X21" i="22" s="1"/>
  <c r="L17" i="7"/>
  <c r="L26" i="7"/>
  <c r="L35" i="7"/>
  <c r="L20" i="7"/>
  <c r="L32" i="7"/>
  <c r="L23" i="7"/>
  <c r="L14" i="7"/>
  <c r="L29" i="7"/>
  <c r="L34" i="7"/>
  <c r="L16" i="7"/>
  <c r="L22" i="7"/>
  <c r="L31" i="7"/>
  <c r="L19" i="7"/>
  <c r="L10" i="7"/>
  <c r="L28" i="7"/>
  <c r="L13" i="7"/>
  <c r="L25" i="7"/>
  <c r="AH102" i="4"/>
  <c r="AH101" i="4" s="1"/>
  <c r="AH48" i="11" s="1"/>
  <c r="AH31" i="4"/>
  <c r="AH16" i="11" s="1"/>
  <c r="AJ93" i="4"/>
  <c r="D34" i="22"/>
  <c r="F56" i="7"/>
  <c r="P71" i="11"/>
  <c r="X208" i="4" l="1"/>
  <c r="X206" i="4"/>
  <c r="R208" i="4"/>
  <c r="R209" i="4" s="1"/>
  <c r="R206" i="4"/>
  <c r="V211" i="4"/>
  <c r="V209" i="4"/>
  <c r="T211" i="4"/>
  <c r="T209" i="4"/>
  <c r="W211" i="4"/>
  <c r="W209" i="4"/>
  <c r="R10" i="17"/>
  <c r="P79" i="27"/>
  <c r="P38" i="17" s="1"/>
  <c r="D36" i="22" s="1"/>
  <c r="P47" i="17"/>
  <c r="D43" i="22" s="1"/>
  <c r="D62" i="24"/>
  <c r="P23" i="17"/>
  <c r="V64" i="27"/>
  <c r="V23" i="17" s="1"/>
  <c r="V10" i="17"/>
  <c r="S23" i="17"/>
  <c r="S67" i="27"/>
  <c r="S26" i="17" s="1"/>
  <c r="Q79" i="27"/>
  <c r="Q47" i="17"/>
  <c r="E43" i="22" s="1"/>
  <c r="R79" i="27"/>
  <c r="R38" i="17" s="1"/>
  <c r="F36" i="22" s="1"/>
  <c r="R47" i="17"/>
  <c r="F43" i="22" s="1"/>
  <c r="W64" i="27"/>
  <c r="K62" i="24" s="1"/>
  <c r="W10" i="17"/>
  <c r="P67" i="27"/>
  <c r="R77" i="27"/>
  <c r="L47" i="24"/>
  <c r="Q67" i="27"/>
  <c r="E62" i="24"/>
  <c r="G62" i="24"/>
  <c r="X7" i="27"/>
  <c r="X7" i="17" s="1"/>
  <c r="AP92" i="4"/>
  <c r="AP45" i="11" s="1"/>
  <c r="AR60" i="18"/>
  <c r="AN22" i="4"/>
  <c r="AN13" i="11" s="1"/>
  <c r="AP22" i="4"/>
  <c r="AP13" i="11" s="1"/>
  <c r="AL24" i="7"/>
  <c r="AS24" i="7" s="1"/>
  <c r="AJ22" i="4"/>
  <c r="AJ13" i="11" s="1"/>
  <c r="AO22" i="4"/>
  <c r="AO13" i="11" s="1"/>
  <c r="T64" i="27"/>
  <c r="T23" i="17" s="1"/>
  <c r="AK92" i="4"/>
  <c r="AK45" i="11" s="1"/>
  <c r="R64" i="27"/>
  <c r="AF125" i="27"/>
  <c r="AK84" i="4"/>
  <c r="AO99" i="4"/>
  <c r="BI44" i="4"/>
  <c r="AG14" i="11"/>
  <c r="AG16" i="11"/>
  <c r="AI11" i="11"/>
  <c r="AG11" i="11"/>
  <c r="AI15" i="11"/>
  <c r="AI10" i="11"/>
  <c r="AI14" i="11"/>
  <c r="AI16" i="11"/>
  <c r="AG10" i="11"/>
  <c r="AW85" i="4"/>
  <c r="AG15" i="11"/>
  <c r="AI12" i="11"/>
  <c r="AG12" i="11"/>
  <c r="BI29" i="4"/>
  <c r="AM85" i="4"/>
  <c r="AQ15" i="4"/>
  <c r="AE15" i="7" s="1"/>
  <c r="AX85" i="4"/>
  <c r="AV45" i="4"/>
  <c r="AO15" i="4"/>
  <c r="AC15" i="7" s="1"/>
  <c r="AK45" i="4"/>
  <c r="AK43" i="4" s="1"/>
  <c r="AK21" i="11" s="1"/>
  <c r="AN84" i="4"/>
  <c r="AM15" i="4"/>
  <c r="AA15" i="7" s="1"/>
  <c r="AO45" i="4"/>
  <c r="AO43" i="4" s="1"/>
  <c r="AO21" i="11" s="1"/>
  <c r="AN45" i="4"/>
  <c r="AN43" i="4" s="1"/>
  <c r="AN15" i="4"/>
  <c r="AB15" i="7" s="1"/>
  <c r="BB15" i="4"/>
  <c r="AP45" i="4"/>
  <c r="AP43" i="4" s="1"/>
  <c r="AP21" i="11" s="1"/>
  <c r="AQ45" i="4"/>
  <c r="AM45" i="4"/>
  <c r="AM43" i="4" s="1"/>
  <c r="AM21" i="11" s="1"/>
  <c r="AX45" i="4"/>
  <c r="AN87" i="4"/>
  <c r="AP99" i="4"/>
  <c r="AL99" i="4"/>
  <c r="AK22" i="4"/>
  <c r="AK13" i="11" s="1"/>
  <c r="AM22" i="4"/>
  <c r="AM13" i="11" s="1"/>
  <c r="AJ87" i="4"/>
  <c r="AM92" i="4"/>
  <c r="AM45" i="11" s="1"/>
  <c r="AL92" i="4"/>
  <c r="AL45" i="11" s="1"/>
  <c r="AW97" i="4"/>
  <c r="AO97" i="4"/>
  <c r="AJ97" i="4"/>
  <c r="AL15" i="4"/>
  <c r="Z15" i="7" s="1"/>
  <c r="AX15" i="4"/>
  <c r="AK15" i="4"/>
  <c r="Y15" i="7" s="1"/>
  <c r="AY45" i="4"/>
  <c r="AZ15" i="4"/>
  <c r="AZ45" i="4"/>
  <c r="AL45" i="4"/>
  <c r="AL43" i="4" s="1"/>
  <c r="AL21" i="11" s="1"/>
  <c r="AJ15" i="4"/>
  <c r="X15" i="7" s="1"/>
  <c r="AJ45" i="4"/>
  <c r="AJ43" i="4" s="1"/>
  <c r="AJ21" i="11" s="1"/>
  <c r="BA15" i="4"/>
  <c r="AY15" i="4"/>
  <c r="AM15" i="7" s="1"/>
  <c r="AP15" i="4"/>
  <c r="AD15" i="7" s="1"/>
  <c r="BA45" i="4"/>
  <c r="BB45" i="4"/>
  <c r="AW45" i="4"/>
  <c r="AW15" i="4"/>
  <c r="AL87" i="4"/>
  <c r="AP97" i="4"/>
  <c r="AJ96" i="4"/>
  <c r="AK97" i="4"/>
  <c r="BA97" i="4"/>
  <c r="AL97" i="4"/>
  <c r="AM97" i="4"/>
  <c r="AJ85" i="4"/>
  <c r="AY85" i="4"/>
  <c r="AO85" i="4"/>
  <c r="AK85" i="4"/>
  <c r="AN97" i="4"/>
  <c r="BB97" i="4"/>
  <c r="AX97" i="4"/>
  <c r="AZ97" i="4"/>
  <c r="AL22" i="4"/>
  <c r="AL13" i="11" s="1"/>
  <c r="AJ102" i="4"/>
  <c r="AZ85" i="4"/>
  <c r="AN85" i="4"/>
  <c r="AL85" i="4"/>
  <c r="BB85" i="4"/>
  <c r="AQ85" i="4"/>
  <c r="AP85" i="4"/>
  <c r="BA85" i="4"/>
  <c r="AY97" i="4"/>
  <c r="AV97" i="4"/>
  <c r="AE16" i="11"/>
  <c r="BG33" i="4"/>
  <c r="AE86" i="4"/>
  <c r="AE43" i="11" s="1"/>
  <c r="AE95" i="4"/>
  <c r="AE46" i="11" s="1"/>
  <c r="AE15" i="11"/>
  <c r="BG30" i="4"/>
  <c r="AE101" i="4"/>
  <c r="AE11" i="11"/>
  <c r="BG18" i="4"/>
  <c r="AP90" i="4"/>
  <c r="AE14" i="11"/>
  <c r="BG27" i="4"/>
  <c r="AE83" i="4"/>
  <c r="AE42" i="11" s="1"/>
  <c r="AE98" i="4"/>
  <c r="AE47" i="11" s="1"/>
  <c r="BI56" i="4"/>
  <c r="AE21" i="11"/>
  <c r="BG45" i="4"/>
  <c r="AE104" i="4"/>
  <c r="AE49" i="11" s="1"/>
  <c r="AE89" i="4"/>
  <c r="AE44" i="11" s="1"/>
  <c r="AE12" i="11"/>
  <c r="AJ92" i="4"/>
  <c r="AJ45" i="11" s="1"/>
  <c r="G23" i="12"/>
  <c r="AO92" i="4"/>
  <c r="AO45" i="11" s="1"/>
  <c r="AL102" i="4"/>
  <c r="AP103" i="4"/>
  <c r="AW103" i="4"/>
  <c r="AZ103" i="4"/>
  <c r="BI52" i="4"/>
  <c r="BI47" i="4"/>
  <c r="AO103" i="4"/>
  <c r="AL103" i="4"/>
  <c r="AQ103" i="4"/>
  <c r="AN103" i="4"/>
  <c r="BA103" i="4"/>
  <c r="BB103" i="4"/>
  <c r="AM103" i="4"/>
  <c r="AX103" i="4"/>
  <c r="AK103" i="4"/>
  <c r="AJ103" i="4"/>
  <c r="AY103" i="4"/>
  <c r="BI59" i="4"/>
  <c r="AF25" i="11"/>
  <c r="AP84" i="4"/>
  <c r="AK102" i="4"/>
  <c r="AN99" i="4"/>
  <c r="AX48" i="4"/>
  <c r="AY48" i="4"/>
  <c r="AZ18" i="4"/>
  <c r="AW48" i="4"/>
  <c r="AK48" i="4"/>
  <c r="AK46" i="4" s="1"/>
  <c r="AK22" i="11" s="1"/>
  <c r="AK18" i="4"/>
  <c r="Y18" i="7" s="1"/>
  <c r="AO48" i="4"/>
  <c r="AO46" i="4" s="1"/>
  <c r="AO22" i="11" s="1"/>
  <c r="AP18" i="4"/>
  <c r="AD18" i="7" s="1"/>
  <c r="AW18" i="4"/>
  <c r="BB18" i="4"/>
  <c r="AZ48" i="4"/>
  <c r="BA18" i="4"/>
  <c r="AN48" i="4"/>
  <c r="AN46" i="4" s="1"/>
  <c r="AJ18" i="4"/>
  <c r="AM48" i="4"/>
  <c r="AM46" i="4" s="1"/>
  <c r="AM22" i="11" s="1"/>
  <c r="AX18" i="4"/>
  <c r="AV18" i="4"/>
  <c r="AY18" i="4"/>
  <c r="AO18" i="4"/>
  <c r="AC18" i="7" s="1"/>
  <c r="AJ48" i="4"/>
  <c r="AJ46" i="4" s="1"/>
  <c r="AM18" i="4"/>
  <c r="AA18" i="7" s="1"/>
  <c r="AL48" i="4"/>
  <c r="AL46" i="4" s="1"/>
  <c r="AL22" i="11" s="1"/>
  <c r="BB48" i="4"/>
  <c r="AE18" i="7"/>
  <c r="AN18" i="4"/>
  <c r="AB18" i="7" s="1"/>
  <c r="BA48" i="4"/>
  <c r="AP48" i="4"/>
  <c r="AP46" i="4" s="1"/>
  <c r="AP22" i="11" s="1"/>
  <c r="AV48" i="4"/>
  <c r="AL18" i="4"/>
  <c r="BI32" i="4"/>
  <c r="AF86" i="4"/>
  <c r="AF45" i="11"/>
  <c r="AF14" i="11"/>
  <c r="AF89" i="4"/>
  <c r="AO90" i="4"/>
  <c r="AJ15" i="7"/>
  <c r="AF27" i="11"/>
  <c r="AF26" i="11"/>
  <c r="AJ99" i="4"/>
  <c r="AN92" i="4"/>
  <c r="AJ84" i="4"/>
  <c r="AM84" i="4"/>
  <c r="AZ60" i="4"/>
  <c r="AJ60" i="4"/>
  <c r="AJ58" i="4" s="1"/>
  <c r="AJ26" i="11" s="1"/>
  <c r="AK30" i="4"/>
  <c r="Y30" i="7" s="1"/>
  <c r="AW30" i="4"/>
  <c r="AL30" i="4"/>
  <c r="BA30" i="4"/>
  <c r="AE30" i="7"/>
  <c r="BB60" i="4"/>
  <c r="BA60" i="4"/>
  <c r="AX30" i="4"/>
  <c r="AP60" i="4"/>
  <c r="AP58" i="4" s="1"/>
  <c r="AP26" i="11" s="1"/>
  <c r="AK60" i="4"/>
  <c r="AK58" i="4" s="1"/>
  <c r="AK26" i="11" s="1"/>
  <c r="AY30" i="4"/>
  <c r="AL60" i="4"/>
  <c r="AL58" i="4" s="1"/>
  <c r="AL26" i="11" s="1"/>
  <c r="AX60" i="4"/>
  <c r="AO30" i="4"/>
  <c r="AJ30" i="4"/>
  <c r="X30" i="7" s="1"/>
  <c r="AV30" i="4"/>
  <c r="AN30" i="4"/>
  <c r="AB30" i="7" s="1"/>
  <c r="BB30" i="4"/>
  <c r="AQ60" i="4"/>
  <c r="AV60" i="4"/>
  <c r="AM30" i="4"/>
  <c r="AA30" i="7" s="1"/>
  <c r="AW60" i="4"/>
  <c r="AN60" i="4"/>
  <c r="AN58" i="4" s="1"/>
  <c r="AP30" i="4"/>
  <c r="AZ30" i="4"/>
  <c r="AO60" i="4"/>
  <c r="AO58" i="4" s="1"/>
  <c r="AO26" i="11" s="1"/>
  <c r="AM60" i="4"/>
  <c r="AM58" i="4" s="1"/>
  <c r="AM26" i="11" s="1"/>
  <c r="AY60" i="4"/>
  <c r="AK87" i="4"/>
  <c r="AM96" i="4"/>
  <c r="AL90" i="4"/>
  <c r="AN90" i="4"/>
  <c r="AF83" i="4"/>
  <c r="AO84" i="4"/>
  <c r="AZ100" i="4"/>
  <c r="AQ100" i="4"/>
  <c r="AO100" i="4"/>
  <c r="AX100" i="4"/>
  <c r="AV100" i="4"/>
  <c r="AK100" i="4"/>
  <c r="AY100" i="4"/>
  <c r="AM100" i="4"/>
  <c r="BA100" i="4"/>
  <c r="AP100" i="4"/>
  <c r="AN100" i="4"/>
  <c r="AL100" i="4"/>
  <c r="AW100" i="4"/>
  <c r="BB100" i="4"/>
  <c r="AJ100" i="4"/>
  <c r="AF11" i="11"/>
  <c r="BI26" i="4"/>
  <c r="AO96" i="4"/>
  <c r="AZ91" i="4"/>
  <c r="AW91" i="4"/>
  <c r="AM91" i="4"/>
  <c r="AJ91" i="4"/>
  <c r="AX91" i="4"/>
  <c r="AV91" i="4"/>
  <c r="BB91" i="4"/>
  <c r="AP91" i="4"/>
  <c r="AL91" i="4"/>
  <c r="AY91" i="4"/>
  <c r="BA91" i="4"/>
  <c r="AK91" i="4"/>
  <c r="AN91" i="4"/>
  <c r="AO91" i="4"/>
  <c r="AQ91" i="4"/>
  <c r="AX51" i="4"/>
  <c r="AW51" i="4"/>
  <c r="AV21" i="4"/>
  <c r="BA21" i="4"/>
  <c r="AK51" i="4"/>
  <c r="AK49" i="4" s="1"/>
  <c r="AK23" i="11" s="1"/>
  <c r="AO51" i="4"/>
  <c r="AO49" i="4" s="1"/>
  <c r="AO23" i="11" s="1"/>
  <c r="AM51" i="4"/>
  <c r="AM49" i="4" s="1"/>
  <c r="AM23" i="11" s="1"/>
  <c r="AL51" i="4"/>
  <c r="AL49" i="4" s="1"/>
  <c r="AL23" i="11" s="1"/>
  <c r="BB21" i="4"/>
  <c r="AY51" i="4"/>
  <c r="AV51" i="4"/>
  <c r="AM21" i="4"/>
  <c r="AA21" i="7" s="1"/>
  <c r="AJ51" i="4"/>
  <c r="AJ49" i="4" s="1"/>
  <c r="AJ23" i="11" s="1"/>
  <c r="AL21" i="4"/>
  <c r="Z21" i="7" s="1"/>
  <c r="AJ21" i="4"/>
  <c r="X21" i="7" s="1"/>
  <c r="AX21" i="4"/>
  <c r="AY21" i="4"/>
  <c r="AZ21" i="4"/>
  <c r="BA51" i="4"/>
  <c r="AQ51" i="4"/>
  <c r="AN51" i="4"/>
  <c r="AN49" i="4" s="1"/>
  <c r="AO21" i="4"/>
  <c r="AC21" i="7" s="1"/>
  <c r="AN21" i="4"/>
  <c r="AB21" i="7" s="1"/>
  <c r="BB51" i="4"/>
  <c r="AP21" i="4"/>
  <c r="AZ51" i="4"/>
  <c r="AK21" i="4"/>
  <c r="Y21" i="7" s="1"/>
  <c r="AP51" i="4"/>
  <c r="AP49" i="4" s="1"/>
  <c r="AP23" i="11" s="1"/>
  <c r="AW21" i="4"/>
  <c r="AE21" i="7"/>
  <c r="AL84" i="4"/>
  <c r="AM102" i="4"/>
  <c r="AP102" i="4"/>
  <c r="AF98" i="4"/>
  <c r="AO87" i="4"/>
  <c r="AP96" i="4"/>
  <c r="AK96" i="4"/>
  <c r="AF21" i="11"/>
  <c r="AN102" i="4"/>
  <c r="X71" i="11"/>
  <c r="X110" i="11" s="1"/>
  <c r="X112" i="11" s="1"/>
  <c r="X114" i="11" s="1"/>
  <c r="AF15" i="11"/>
  <c r="AF22" i="11"/>
  <c r="AP87" i="4"/>
  <c r="BB57" i="4"/>
  <c r="AZ27" i="4"/>
  <c r="AW57" i="4"/>
  <c r="AL57" i="4"/>
  <c r="AL55" i="4" s="1"/>
  <c r="AL25" i="11" s="1"/>
  <c r="AK57" i="4"/>
  <c r="AK55" i="4" s="1"/>
  <c r="AK25" i="11" s="1"/>
  <c r="AJ57" i="4"/>
  <c r="AJ55" i="4" s="1"/>
  <c r="AJ25" i="11" s="1"/>
  <c r="AZ57" i="4"/>
  <c r="AX27" i="4"/>
  <c r="AJ27" i="4"/>
  <c r="AY27" i="4"/>
  <c r="BB27" i="4"/>
  <c r="AX57" i="4"/>
  <c r="AV27" i="4"/>
  <c r="BA27" i="4"/>
  <c r="AK27" i="4"/>
  <c r="AL27" i="4"/>
  <c r="Z27" i="7" s="1"/>
  <c r="AM27" i="4"/>
  <c r="AA27" i="7" s="1"/>
  <c r="AM57" i="4"/>
  <c r="AM55" i="4" s="1"/>
  <c r="AM25" i="11" s="1"/>
  <c r="AY57" i="4"/>
  <c r="BA57" i="4"/>
  <c r="AN27" i="4"/>
  <c r="AB27" i="7" s="1"/>
  <c r="AN57" i="4"/>
  <c r="AN55" i="4" s="1"/>
  <c r="AO27" i="4"/>
  <c r="AC27" i="7" s="1"/>
  <c r="AV57" i="4"/>
  <c r="AP27" i="4"/>
  <c r="AD27" i="7" s="1"/>
  <c r="AW27" i="4"/>
  <c r="AO57" i="4"/>
  <c r="AO55" i="4" s="1"/>
  <c r="AO25" i="11" s="1"/>
  <c r="AP57" i="4"/>
  <c r="AP55" i="4" s="1"/>
  <c r="AP25" i="11" s="1"/>
  <c r="AF23" i="11"/>
  <c r="AJ90" i="4"/>
  <c r="AF10" i="11"/>
  <c r="AF101" i="4"/>
  <c r="AJ63" i="4"/>
  <c r="AJ61" i="4" s="1"/>
  <c r="AJ27" i="11" s="1"/>
  <c r="AL63" i="4"/>
  <c r="AL61" i="4" s="1"/>
  <c r="AL27" i="11" s="1"/>
  <c r="AZ33" i="4"/>
  <c r="AV33" i="4"/>
  <c r="AN33" i="4"/>
  <c r="AB33" i="7" s="1"/>
  <c r="AO63" i="4"/>
  <c r="AO61" i="4" s="1"/>
  <c r="AO27" i="11" s="1"/>
  <c r="AY33" i="4"/>
  <c r="AO33" i="4"/>
  <c r="AC33" i="7" s="1"/>
  <c r="AJ33" i="4"/>
  <c r="AK33" i="4"/>
  <c r="Y33" i="7" s="1"/>
  <c r="BA63" i="4"/>
  <c r="AX63" i="4"/>
  <c r="AW63" i="4"/>
  <c r="AW33" i="4"/>
  <c r="BB63" i="4"/>
  <c r="AM63" i="4"/>
  <c r="AM61" i="4" s="1"/>
  <c r="AM27" i="11" s="1"/>
  <c r="AX33" i="4"/>
  <c r="BB33" i="4"/>
  <c r="AN63" i="4"/>
  <c r="AN61" i="4" s="1"/>
  <c r="AQ33" i="4"/>
  <c r="AM33" i="4"/>
  <c r="AA33" i="7" s="1"/>
  <c r="AP63" i="4"/>
  <c r="AP61" i="4" s="1"/>
  <c r="AP27" i="11" s="1"/>
  <c r="AY63" i="4"/>
  <c r="AK63" i="4"/>
  <c r="AK61" i="4" s="1"/>
  <c r="AK27" i="11" s="1"/>
  <c r="BA33" i="4"/>
  <c r="AP33" i="4"/>
  <c r="AV63" i="4"/>
  <c r="AL33" i="4"/>
  <c r="AZ63" i="4"/>
  <c r="AM87" i="4"/>
  <c r="BI93" i="4"/>
  <c r="AF95" i="4"/>
  <c r="AM90" i="4"/>
  <c r="AK99" i="4"/>
  <c r="AM99" i="4"/>
  <c r="AN96" i="4"/>
  <c r="L9" i="7"/>
  <c r="L37" i="7"/>
  <c r="AK90" i="4"/>
  <c r="BI14" i="4"/>
  <c r="AF16" i="11"/>
  <c r="AO102" i="4"/>
  <c r="BI17" i="4"/>
  <c r="BA88" i="4"/>
  <c r="AQ88" i="4"/>
  <c r="AN88" i="4"/>
  <c r="BB88" i="4"/>
  <c r="AZ88" i="4"/>
  <c r="AW88" i="4"/>
  <c r="AM88" i="4"/>
  <c r="AP88" i="4"/>
  <c r="AV88" i="4"/>
  <c r="AL88" i="4"/>
  <c r="AX88" i="4"/>
  <c r="AK88" i="4"/>
  <c r="AO88" i="4"/>
  <c r="AY88" i="4"/>
  <c r="AJ88" i="4"/>
  <c r="AF12" i="11"/>
  <c r="BI62" i="4"/>
  <c r="AL96" i="4"/>
  <c r="P110" i="11"/>
  <c r="R211" i="4" l="1"/>
  <c r="X211" i="4"/>
  <c r="X209" i="4"/>
  <c r="J62" i="24"/>
  <c r="R67" i="27"/>
  <c r="R26" i="17" s="1"/>
  <c r="R23" i="17"/>
  <c r="E65" i="24"/>
  <c r="Q26" i="17"/>
  <c r="P26" i="17"/>
  <c r="G65" i="24"/>
  <c r="V67" i="27"/>
  <c r="V26" i="17" s="1"/>
  <c r="AF47" i="17"/>
  <c r="F64" i="22" s="1"/>
  <c r="AF79" i="27"/>
  <c r="W67" i="27"/>
  <c r="W23" i="17"/>
  <c r="Q38" i="17"/>
  <c r="Q137" i="27"/>
  <c r="Q50" i="17" s="1"/>
  <c r="E46" i="22" s="1"/>
  <c r="R137" i="27"/>
  <c r="R36" i="17"/>
  <c r="F34" i="22" s="1"/>
  <c r="D65" i="24"/>
  <c r="F62" i="24"/>
  <c r="T67" i="27"/>
  <c r="H62" i="24"/>
  <c r="X64" i="27"/>
  <c r="X23" i="17" s="1"/>
  <c r="L46" i="24"/>
  <c r="AP95" i="4"/>
  <c r="AP46" i="11" s="1"/>
  <c r="AQ53" i="4"/>
  <c r="AU23" i="4"/>
  <c r="AS23" i="4"/>
  <c r="AQ23" i="4"/>
  <c r="AT53" i="4"/>
  <c r="AT52" i="4" s="1"/>
  <c r="AT24" i="11" s="1"/>
  <c r="AR53" i="4"/>
  <c r="AR52" i="4" s="1"/>
  <c r="AR23" i="4"/>
  <c r="AS53" i="4"/>
  <c r="AS52" i="4" s="1"/>
  <c r="AS24" i="11" s="1"/>
  <c r="AU53" i="4"/>
  <c r="AU52" i="4" s="1"/>
  <c r="AU24" i="11" s="1"/>
  <c r="AT23" i="4"/>
  <c r="BC60" i="18"/>
  <c r="AN13" i="4"/>
  <c r="AN10" i="11" s="1"/>
  <c r="AR57" i="18"/>
  <c r="AO13" i="4"/>
  <c r="AO10" i="11" s="1"/>
  <c r="AM13" i="4"/>
  <c r="AM10" i="11" s="1"/>
  <c r="AO98" i="4"/>
  <c r="AO47" i="11" s="1"/>
  <c r="AP98" i="4"/>
  <c r="AP47" i="11" s="1"/>
  <c r="AL95" i="4"/>
  <c r="AL46" i="11" s="1"/>
  <c r="AN83" i="4"/>
  <c r="AN42" i="11" s="1"/>
  <c r="AL13" i="4"/>
  <c r="AL10" i="11" s="1"/>
  <c r="AM83" i="4"/>
  <c r="AM42" i="11" s="1"/>
  <c r="AK83" i="4"/>
  <c r="AK42" i="11" s="1"/>
  <c r="AK101" i="4"/>
  <c r="AK48" i="11" s="1"/>
  <c r="AO83" i="4"/>
  <c r="AO42" i="11" s="1"/>
  <c r="AJ13" i="4"/>
  <c r="AJ10" i="11" s="1"/>
  <c r="AL98" i="4"/>
  <c r="AL47" i="11" s="1"/>
  <c r="G12" i="12"/>
  <c r="P137" i="27"/>
  <c r="P50" i="17" s="1"/>
  <c r="D46" i="22" s="1"/>
  <c r="AK95" i="4"/>
  <c r="AK46" i="11" s="1"/>
  <c r="AP13" i="4"/>
  <c r="AP10" i="11" s="1"/>
  <c r="AS60" i="18"/>
  <c r="AO21" i="18" s="1"/>
  <c r="AL25" i="4"/>
  <c r="AL14" i="11" s="1"/>
  <c r="AK13" i="4"/>
  <c r="AK10" i="11" s="1"/>
  <c r="AK19" i="4"/>
  <c r="AK12" i="11" s="1"/>
  <c r="AJ86" i="4"/>
  <c r="AJ43" i="11" s="1"/>
  <c r="AN86" i="4"/>
  <c r="AN43" i="11" s="1"/>
  <c r="AP16" i="4"/>
  <c r="AP11" i="11" s="1"/>
  <c r="AO16" i="4"/>
  <c r="AO11" i="11" s="1"/>
  <c r="AJ101" i="4"/>
  <c r="AJ48" i="11" s="1"/>
  <c r="AP101" i="4"/>
  <c r="AP48" i="11" s="1"/>
  <c r="AO101" i="4"/>
  <c r="AO48" i="11" s="1"/>
  <c r="AE48" i="11"/>
  <c r="AR62" i="18"/>
  <c r="AJ95" i="4"/>
  <c r="AJ46" i="11" s="1"/>
  <c r="AM95" i="4"/>
  <c r="AM46" i="11" s="1"/>
  <c r="AO95" i="4"/>
  <c r="AO46" i="11" s="1"/>
  <c r="AR58" i="18"/>
  <c r="AL86" i="4"/>
  <c r="AL43" i="11" s="1"/>
  <c r="BI22" i="4"/>
  <c r="AM89" i="4"/>
  <c r="AM44" i="11" s="1"/>
  <c r="AM16" i="4"/>
  <c r="AM11" i="11" s="1"/>
  <c r="AK15" i="7"/>
  <c r="AL15" i="7"/>
  <c r="AL83" i="4"/>
  <c r="AL42" i="11" s="1"/>
  <c r="AP89" i="4"/>
  <c r="AP44" i="11" s="1"/>
  <c r="AK16" i="4"/>
  <c r="AK11" i="11" s="1"/>
  <c r="AJ83" i="4"/>
  <c r="AJ42" i="11" s="1"/>
  <c r="AP83" i="4"/>
  <c r="AP42" i="11" s="1"/>
  <c r="G45" i="12"/>
  <c r="AR61" i="18"/>
  <c r="BI92" i="4"/>
  <c r="AR63" i="18"/>
  <c r="AK28" i="4"/>
  <c r="AK15" i="11" s="1"/>
  <c r="AK89" i="4"/>
  <c r="AK44" i="11" s="1"/>
  <c r="AJ89" i="4"/>
  <c r="AJ44" i="11" s="1"/>
  <c r="AE33" i="7"/>
  <c r="AL101" i="4"/>
  <c r="AL48" i="11" s="1"/>
  <c r="AM101" i="4"/>
  <c r="AM48" i="11" s="1"/>
  <c r="AK98" i="4"/>
  <c r="AK47" i="11" s="1"/>
  <c r="AM98" i="4"/>
  <c r="AM47" i="11" s="1"/>
  <c r="AM28" i="4"/>
  <c r="AM15" i="11" s="1"/>
  <c r="BI102" i="4"/>
  <c r="AM19" i="4"/>
  <c r="AM12" i="11" s="1"/>
  <c r="BI96" i="4"/>
  <c r="AJ28" i="4"/>
  <c r="AJ15" i="11" s="1"/>
  <c r="BI84" i="4"/>
  <c r="AJ22" i="11"/>
  <c r="G21" i="12" s="1"/>
  <c r="BI46" i="4"/>
  <c r="AN95" i="4"/>
  <c r="Z33" i="7"/>
  <c r="AL31" i="4"/>
  <c r="AL16" i="11" s="1"/>
  <c r="AL33" i="7"/>
  <c r="AJ31" i="4"/>
  <c r="X33" i="7"/>
  <c r="AE27" i="7"/>
  <c r="AN25" i="11"/>
  <c r="AM27" i="7"/>
  <c r="AP86" i="4"/>
  <c r="AP43" i="11" s="1"/>
  <c r="BI99" i="4"/>
  <c r="AJ21" i="7"/>
  <c r="AN19" i="4"/>
  <c r="AL89" i="4"/>
  <c r="AL44" i="11" s="1"/>
  <c r="AC30" i="7"/>
  <c r="AO28" i="4"/>
  <c r="AO15" i="11" s="1"/>
  <c r="AK30" i="7"/>
  <c r="AF44" i="11"/>
  <c r="AL18" i="7"/>
  <c r="AN22" i="11"/>
  <c r="AK18" i="7"/>
  <c r="AN98" i="4"/>
  <c r="BI55" i="4"/>
  <c r="BI43" i="4"/>
  <c r="AM31" i="4"/>
  <c r="AM16" i="11" s="1"/>
  <c r="AN21" i="11"/>
  <c r="AN89" i="4"/>
  <c r="AK86" i="4"/>
  <c r="AK43" i="11" s="1"/>
  <c r="G25" i="12"/>
  <c r="G26" i="12"/>
  <c r="AO19" i="4"/>
  <c r="AO12" i="11" s="1"/>
  <c r="AF43" i="11"/>
  <c r="AJ33" i="7"/>
  <c r="AN25" i="4"/>
  <c r="AM86" i="4"/>
  <c r="AM43" i="11" s="1"/>
  <c r="AD33" i="7"/>
  <c r="AP31" i="4"/>
  <c r="AP16" i="11" s="1"/>
  <c r="AN27" i="11"/>
  <c r="AM33" i="7"/>
  <c r="AL27" i="7"/>
  <c r="AN31" i="4"/>
  <c r="AF47" i="11"/>
  <c r="AK21" i="7"/>
  <c r="AD21" i="7"/>
  <c r="AP19" i="4"/>
  <c r="AP12" i="11" s="1"/>
  <c r="AN23" i="11"/>
  <c r="AM21" i="7"/>
  <c r="AO25" i="4"/>
  <c r="AO14" i="11" s="1"/>
  <c r="AM25" i="4"/>
  <c r="AM14" i="11" s="1"/>
  <c r="AD30" i="7"/>
  <c r="AP28" i="4"/>
  <c r="AP15" i="11" s="1"/>
  <c r="AJ30" i="7"/>
  <c r="AL30" i="7"/>
  <c r="AJ98" i="4"/>
  <c r="AJ47" i="11" s="1"/>
  <c r="AO89" i="4"/>
  <c r="AO44" i="11" s="1"/>
  <c r="AM18" i="7"/>
  <c r="G24" i="12"/>
  <c r="AJ27" i="7"/>
  <c r="X27" i="7"/>
  <c r="AJ25" i="4"/>
  <c r="AO31" i="4"/>
  <c r="AO16" i="11" s="1"/>
  <c r="L56" i="7"/>
  <c r="AF46" i="11"/>
  <c r="AK33" i="7"/>
  <c r="AF48" i="11"/>
  <c r="AJ19" i="4"/>
  <c r="AK27" i="7"/>
  <c r="Y27" i="7"/>
  <c r="AK25" i="4"/>
  <c r="AK14" i="11" s="1"/>
  <c r="AN101" i="4"/>
  <c r="G20" i="12"/>
  <c r="AP25" i="4"/>
  <c r="AP14" i="11" s="1"/>
  <c r="AO86" i="4"/>
  <c r="AO43" i="11" s="1"/>
  <c r="AL21" i="7"/>
  <c r="AF42" i="11"/>
  <c r="AL19" i="4"/>
  <c r="AL12" i="11" s="1"/>
  <c r="AN26" i="11"/>
  <c r="AM30" i="7"/>
  <c r="Z30" i="7"/>
  <c r="AL28" i="4"/>
  <c r="AN45" i="11"/>
  <c r="BI58" i="4"/>
  <c r="BI61" i="4"/>
  <c r="BI87" i="4"/>
  <c r="Z18" i="7"/>
  <c r="AL16" i="4"/>
  <c r="AL11" i="11" s="1"/>
  <c r="AN16" i="4"/>
  <c r="AJ18" i="7"/>
  <c r="X18" i="7"/>
  <c r="AJ16" i="4"/>
  <c r="AN28" i="4"/>
  <c r="AK31" i="4"/>
  <c r="AK16" i="11" s="1"/>
  <c r="P112" i="11"/>
  <c r="J65" i="24" l="1"/>
  <c r="F65" i="24"/>
  <c r="H65" i="24"/>
  <c r="T26" i="17"/>
  <c r="Q140" i="27"/>
  <c r="Q53" i="17" s="1"/>
  <c r="E36" i="22"/>
  <c r="AF38" i="17"/>
  <c r="F57" i="22" s="1"/>
  <c r="R140" i="27"/>
  <c r="R53" i="17" s="1"/>
  <c r="R50" i="17"/>
  <c r="F46" i="22" s="1"/>
  <c r="K65" i="24"/>
  <c r="W26" i="17"/>
  <c r="X67" i="27"/>
  <c r="L62" i="24"/>
  <c r="BB23" i="4"/>
  <c r="BB22" i="4" s="1"/>
  <c r="AY23" i="4"/>
  <c r="AY22" i="4" s="1"/>
  <c r="AY13" i="11" s="1"/>
  <c r="BB53" i="4"/>
  <c r="BB52" i="4" s="1"/>
  <c r="AX23" i="4"/>
  <c r="AX22" i="4" s="1"/>
  <c r="AX13" i="11" s="1"/>
  <c r="AW53" i="4"/>
  <c r="AW52" i="4" s="1"/>
  <c r="AW24" i="11" s="1"/>
  <c r="AZ23" i="4"/>
  <c r="AZ22" i="4" s="1"/>
  <c r="AX53" i="4"/>
  <c r="AX52" i="4" s="1"/>
  <c r="AX24" i="11" s="1"/>
  <c r="AV23" i="4"/>
  <c r="AV22" i="4" s="1"/>
  <c r="AV13" i="11" s="1"/>
  <c r="AR62" i="4"/>
  <c r="AR61" i="4" s="1"/>
  <c r="AR27" i="11" s="1"/>
  <c r="AS62" i="4"/>
  <c r="AS61" i="4" s="1"/>
  <c r="AS27" i="11" s="1"/>
  <c r="AQ62" i="4"/>
  <c r="AT32" i="4"/>
  <c r="AQ32" i="4"/>
  <c r="AU62" i="4"/>
  <c r="AU61" i="4" s="1"/>
  <c r="AU27" i="11" s="1"/>
  <c r="AR32" i="4"/>
  <c r="AT62" i="4"/>
  <c r="AT61" i="4" s="1"/>
  <c r="AT27" i="11" s="1"/>
  <c r="AU32" i="4"/>
  <c r="AS32" i="4"/>
  <c r="AU47" i="4"/>
  <c r="AU46" i="4" s="1"/>
  <c r="AU22" i="11" s="1"/>
  <c r="AT17" i="4"/>
  <c r="AQ47" i="4"/>
  <c r="AS17" i="4"/>
  <c r="AR47" i="4"/>
  <c r="AR46" i="4" s="1"/>
  <c r="AR22" i="11" s="1"/>
  <c r="AT47" i="4"/>
  <c r="AT46" i="4" s="1"/>
  <c r="AT22" i="11" s="1"/>
  <c r="AU17" i="4"/>
  <c r="AS47" i="4"/>
  <c r="AS46" i="4" s="1"/>
  <c r="AS22" i="11" s="1"/>
  <c r="AR17" i="4"/>
  <c r="AQ17" i="4"/>
  <c r="BE58" i="18"/>
  <c r="BC58" i="18"/>
  <c r="BA53" i="4"/>
  <c r="BA52" i="4" s="1"/>
  <c r="AY53" i="4"/>
  <c r="AY52" i="4" s="1"/>
  <c r="AY24" i="11" s="1"/>
  <c r="AT93" i="4"/>
  <c r="AT92" i="4" s="1"/>
  <c r="AT45" i="11" s="1"/>
  <c r="AT22" i="4"/>
  <c r="AR24" i="11"/>
  <c r="AU93" i="4"/>
  <c r="AU92" i="4" s="1"/>
  <c r="AU45" i="11" s="1"/>
  <c r="AU22" i="4"/>
  <c r="AU13" i="11" s="1"/>
  <c r="AQ50" i="4"/>
  <c r="AU20" i="4"/>
  <c r="AR20" i="4"/>
  <c r="AS50" i="4"/>
  <c r="AS49" i="4" s="1"/>
  <c r="AS23" i="11" s="1"/>
  <c r="AT20" i="4"/>
  <c r="AT50" i="4"/>
  <c r="AT49" i="4" s="1"/>
  <c r="AT23" i="11" s="1"/>
  <c r="AQ20" i="4"/>
  <c r="AU50" i="4"/>
  <c r="AU49" i="4" s="1"/>
  <c r="AU23" i="11" s="1"/>
  <c r="AR50" i="4"/>
  <c r="AR49" i="4" s="1"/>
  <c r="AR23" i="11" s="1"/>
  <c r="AS20" i="4"/>
  <c r="BE59" i="18"/>
  <c r="BC59" i="18"/>
  <c r="AS62" i="18"/>
  <c r="AR27" i="18" s="1"/>
  <c r="AR26" i="18" s="1"/>
  <c r="AQ52" i="4"/>
  <c r="AS56" i="4"/>
  <c r="AS55" i="4" s="1"/>
  <c r="AS25" i="11" s="1"/>
  <c r="AU26" i="4"/>
  <c r="AQ56" i="4"/>
  <c r="AR26" i="4"/>
  <c r="AQ26" i="4"/>
  <c r="AT56" i="4"/>
  <c r="AT55" i="4" s="1"/>
  <c r="AT25" i="11" s="1"/>
  <c r="AU56" i="4"/>
  <c r="AU55" i="4" s="1"/>
  <c r="AU25" i="11" s="1"/>
  <c r="AT26" i="4"/>
  <c r="AR56" i="4"/>
  <c r="AR55" i="4" s="1"/>
  <c r="AR25" i="11" s="1"/>
  <c r="AS26" i="4"/>
  <c r="BE61" i="18"/>
  <c r="BC61" i="18"/>
  <c r="AS44" i="4"/>
  <c r="AS43" i="4" s="1"/>
  <c r="AS21" i="11" s="1"/>
  <c r="AT44" i="4"/>
  <c r="AT43" i="4" s="1"/>
  <c r="AT21" i="11" s="1"/>
  <c r="AU14" i="4"/>
  <c r="AU44" i="4"/>
  <c r="AU43" i="4" s="1"/>
  <c r="AU21" i="11" s="1"/>
  <c r="AS14" i="4"/>
  <c r="AT14" i="4"/>
  <c r="AR44" i="4"/>
  <c r="AR43" i="4" s="1"/>
  <c r="AQ14" i="4"/>
  <c r="AQ44" i="4"/>
  <c r="AR14" i="4"/>
  <c r="BE57" i="18"/>
  <c r="BC57" i="18"/>
  <c r="AQ22" i="4"/>
  <c r="AQ93" i="4"/>
  <c r="AW23" i="4"/>
  <c r="BA23" i="4"/>
  <c r="AZ53" i="4"/>
  <c r="AZ52" i="4" s="1"/>
  <c r="AV53" i="4"/>
  <c r="AV52" i="4" s="1"/>
  <c r="AV24" i="11" s="1"/>
  <c r="AR22" i="4"/>
  <c r="AR93" i="4"/>
  <c r="AR92" i="4" s="1"/>
  <c r="AR45" i="11" s="1"/>
  <c r="AS93" i="4"/>
  <c r="AS92" i="4" s="1"/>
  <c r="AS45" i="11" s="1"/>
  <c r="AS22" i="4"/>
  <c r="AS13" i="11" s="1"/>
  <c r="AR21" i="18"/>
  <c r="AR20" i="18" s="1"/>
  <c r="BI83" i="4"/>
  <c r="G9" i="12"/>
  <c r="G42" i="12"/>
  <c r="P140" i="27"/>
  <c r="P53" i="17" s="1"/>
  <c r="G46" i="12"/>
  <c r="AS15" i="7"/>
  <c r="AS63" i="18"/>
  <c r="AR30" i="18" s="1"/>
  <c r="AR29" i="18" s="1"/>
  <c r="BI13" i="4"/>
  <c r="AS61" i="18"/>
  <c r="AO24" i="18" s="1"/>
  <c r="AS57" i="18"/>
  <c r="AO12" i="18" s="1"/>
  <c r="AS58" i="18"/>
  <c r="BI101" i="4"/>
  <c r="BI95" i="4"/>
  <c r="AS18" i="7"/>
  <c r="G48" i="12"/>
  <c r="AS33" i="7"/>
  <c r="G43" i="12"/>
  <c r="AS30" i="7"/>
  <c r="AS27" i="7"/>
  <c r="AS21" i="7"/>
  <c r="G47" i="12"/>
  <c r="AN46" i="11"/>
  <c r="AN44" i="11"/>
  <c r="AN47" i="11"/>
  <c r="AN12" i="11"/>
  <c r="AN48" i="11"/>
  <c r="AL15" i="11"/>
  <c r="G14" i="12" s="1"/>
  <c r="BI28" i="4"/>
  <c r="AJ12" i="11"/>
  <c r="AN16" i="11"/>
  <c r="AN14" i="11"/>
  <c r="BI86" i="4"/>
  <c r="AN15" i="11"/>
  <c r="AJ14" i="11"/>
  <c r="G13" i="12" s="1"/>
  <c r="BI25" i="4"/>
  <c r="AJ11" i="11"/>
  <c r="G10" i="12" s="1"/>
  <c r="BI16" i="4"/>
  <c r="AN11" i="11"/>
  <c r="BI98" i="4"/>
  <c r="AO20" i="18"/>
  <c r="AJ16" i="11"/>
  <c r="G15" i="12" s="1"/>
  <c r="BI31" i="4"/>
  <c r="P114" i="11"/>
  <c r="L65" i="24" l="1"/>
  <c r="X26" i="17"/>
  <c r="AT13" i="11"/>
  <c r="BK23" i="4"/>
  <c r="BB93" i="4"/>
  <c r="BB92" i="4" s="1"/>
  <c r="AX93" i="4"/>
  <c r="AX92" i="4" s="1"/>
  <c r="AX45" i="11" s="1"/>
  <c r="AO27" i="18"/>
  <c r="BG27" i="18" s="1"/>
  <c r="BG26" i="18" s="1"/>
  <c r="AV62" i="4"/>
  <c r="AV61" i="4" s="1"/>
  <c r="AV27" i="11" s="1"/>
  <c r="AX17" i="4"/>
  <c r="AZ62" i="4"/>
  <c r="AZ61" i="4" s="1"/>
  <c r="AX32" i="4"/>
  <c r="AX31" i="4" s="1"/>
  <c r="AX16" i="11" s="1"/>
  <c r="AX62" i="4"/>
  <c r="AX61" i="4" s="1"/>
  <c r="AX27" i="11" s="1"/>
  <c r="BA32" i="4"/>
  <c r="BA31" i="4" s="1"/>
  <c r="AY32" i="4"/>
  <c r="AY31" i="4" s="1"/>
  <c r="AY16" i="11" s="1"/>
  <c r="AY26" i="4"/>
  <c r="AY25" i="4" s="1"/>
  <c r="AY14" i="11" s="1"/>
  <c r="AW50" i="4"/>
  <c r="AW49" i="4" s="1"/>
  <c r="AW23" i="11" s="1"/>
  <c r="BB17" i="4"/>
  <c r="BB16" i="4" s="1"/>
  <c r="BB32" i="4"/>
  <c r="BB31" i="4" s="1"/>
  <c r="BB62" i="4"/>
  <c r="BB61" i="4" s="1"/>
  <c r="AW47" i="4"/>
  <c r="AW46" i="4" s="1"/>
  <c r="AW22" i="11" s="1"/>
  <c r="AW17" i="4"/>
  <c r="AW16" i="4" s="1"/>
  <c r="AW11" i="11" s="1"/>
  <c r="AZ56" i="4"/>
  <c r="AZ55" i="4" s="1"/>
  <c r="AZ47" i="4"/>
  <c r="AZ46" i="4" s="1"/>
  <c r="BA47" i="4"/>
  <c r="BA46" i="4" s="1"/>
  <c r="AV26" i="4"/>
  <c r="AV25" i="4" s="1"/>
  <c r="AV14" i="11" s="1"/>
  <c r="AX56" i="4"/>
  <c r="AX55" i="4" s="1"/>
  <c r="AX25" i="11" s="1"/>
  <c r="BA26" i="4"/>
  <c r="BA25" i="4" s="1"/>
  <c r="AW20" i="4"/>
  <c r="AW90" i="4" s="1"/>
  <c r="AW89" i="4" s="1"/>
  <c r="AW44" i="11" s="1"/>
  <c r="BB20" i="4"/>
  <c r="BB19" i="4" s="1"/>
  <c r="BA20" i="4"/>
  <c r="BA19" i="4" s="1"/>
  <c r="BB26" i="4"/>
  <c r="BA50" i="4"/>
  <c r="BA49" i="4" s="1"/>
  <c r="AZ20" i="4"/>
  <c r="AZ19" i="4" s="1"/>
  <c r="AY20" i="4"/>
  <c r="AY19" i="4" s="1"/>
  <c r="AY12" i="11" s="1"/>
  <c r="AX20" i="4"/>
  <c r="AX19" i="4" s="1"/>
  <c r="AX12" i="11" s="1"/>
  <c r="AQ84" i="4"/>
  <c r="AQ13" i="4"/>
  <c r="AW56" i="4"/>
  <c r="AW55" i="4" s="1"/>
  <c r="AW25" i="11" s="1"/>
  <c r="BB56" i="4"/>
  <c r="BB55" i="4" s="1"/>
  <c r="AS96" i="4"/>
  <c r="AS95" i="4" s="1"/>
  <c r="AS46" i="11" s="1"/>
  <c r="AS25" i="4"/>
  <c r="AS14" i="11" s="1"/>
  <c r="AU96" i="4"/>
  <c r="AU95" i="4" s="1"/>
  <c r="AU46" i="11" s="1"/>
  <c r="AU25" i="4"/>
  <c r="AU14" i="11" s="1"/>
  <c r="AQ59" i="4"/>
  <c r="AU29" i="4"/>
  <c r="AT29" i="4"/>
  <c r="AR59" i="4"/>
  <c r="AR58" i="4" s="1"/>
  <c r="AS59" i="4"/>
  <c r="AS58" i="4" s="1"/>
  <c r="AS26" i="11" s="1"/>
  <c r="AQ29" i="4"/>
  <c r="AT59" i="4"/>
  <c r="AT58" i="4" s="1"/>
  <c r="AT26" i="11" s="1"/>
  <c r="AS29" i="4"/>
  <c r="AU59" i="4"/>
  <c r="AU58" i="4" s="1"/>
  <c r="AU26" i="11" s="1"/>
  <c r="AR29" i="4"/>
  <c r="BC62" i="18"/>
  <c r="AQ87" i="4"/>
  <c r="AQ16" i="4"/>
  <c r="AT16" i="4"/>
  <c r="AT87" i="4"/>
  <c r="AT86" i="4" s="1"/>
  <c r="AT43" i="11" s="1"/>
  <c r="AR102" i="4"/>
  <c r="AR101" i="4" s="1"/>
  <c r="AR48" i="11" s="1"/>
  <c r="AR31" i="4"/>
  <c r="AQ61" i="4"/>
  <c r="AX14" i="4"/>
  <c r="AW14" i="4"/>
  <c r="AZ14" i="4"/>
  <c r="AW44" i="4"/>
  <c r="AW43" i="4" s="1"/>
  <c r="AW21" i="11" s="1"/>
  <c r="AO30" i="18"/>
  <c r="AO29" i="18" s="1"/>
  <c r="AX44" i="4"/>
  <c r="AX43" i="4" s="1"/>
  <c r="AX21" i="11" s="1"/>
  <c r="AY44" i="4"/>
  <c r="AY43" i="4" s="1"/>
  <c r="AY21" i="11" s="1"/>
  <c r="AV44" i="4"/>
  <c r="AV43" i="4" s="1"/>
  <c r="AV21" i="11" s="1"/>
  <c r="AR21" i="11"/>
  <c r="AU84" i="4"/>
  <c r="AU83" i="4" s="1"/>
  <c r="AU42" i="11" s="1"/>
  <c r="AU13" i="4"/>
  <c r="AU10" i="11" s="1"/>
  <c r="BA56" i="4"/>
  <c r="BA55" i="4" s="1"/>
  <c r="AZ26" i="4"/>
  <c r="AW26" i="4"/>
  <c r="AQ96" i="4"/>
  <c r="AQ25" i="4"/>
  <c r="AV93" i="4"/>
  <c r="AV92" i="4" s="1"/>
  <c r="AV45" i="11" s="1"/>
  <c r="BB50" i="4"/>
  <c r="BB49" i="4" s="1"/>
  <c r="AY50" i="4"/>
  <c r="AY49" i="4" s="1"/>
  <c r="AY23" i="11" s="1"/>
  <c r="AQ90" i="4"/>
  <c r="AQ19" i="4"/>
  <c r="AR19" i="4"/>
  <c r="AR90" i="4"/>
  <c r="AR89" i="4" s="1"/>
  <c r="AR44" i="11" s="1"/>
  <c r="AZ17" i="4"/>
  <c r="AV17" i="4"/>
  <c r="BA17" i="4"/>
  <c r="AY17" i="4"/>
  <c r="AR87" i="4"/>
  <c r="AR86" i="4" s="1"/>
  <c r="AR43" i="11" s="1"/>
  <c r="AR16" i="4"/>
  <c r="AY62" i="4"/>
  <c r="AY61" i="4" s="1"/>
  <c r="AY27" i="11" s="1"/>
  <c r="AW62" i="4"/>
  <c r="AW61" i="4" s="1"/>
  <c r="AS102" i="4"/>
  <c r="AS101" i="4" s="1"/>
  <c r="AS48" i="11" s="1"/>
  <c r="AS31" i="4"/>
  <c r="AS16" i="11" s="1"/>
  <c r="AQ92" i="4"/>
  <c r="BA44" i="4"/>
  <c r="BA43" i="4" s="1"/>
  <c r="AZ44" i="4"/>
  <c r="AZ43" i="4" s="1"/>
  <c r="AV14" i="4"/>
  <c r="AR84" i="4"/>
  <c r="AR83" i="4" s="1"/>
  <c r="AR42" i="11" s="1"/>
  <c r="AR13" i="4"/>
  <c r="AT84" i="4"/>
  <c r="AT83" i="4" s="1"/>
  <c r="AT42" i="11" s="1"/>
  <c r="AT13" i="4"/>
  <c r="AT96" i="4"/>
  <c r="AT95" i="4" s="1"/>
  <c r="AT46" i="11" s="1"/>
  <c r="AT25" i="4"/>
  <c r="AR96" i="4"/>
  <c r="AR95" i="4" s="1"/>
  <c r="AR46" i="11" s="1"/>
  <c r="AR25" i="4"/>
  <c r="BK53" i="4"/>
  <c r="AS19" i="4"/>
  <c r="AS12" i="11" s="1"/>
  <c r="AS90" i="4"/>
  <c r="AS89" i="4" s="1"/>
  <c r="AS44" i="11" s="1"/>
  <c r="AU19" i="4"/>
  <c r="AU12" i="11" s="1"/>
  <c r="AU90" i="4"/>
  <c r="AU89" i="4" s="1"/>
  <c r="AU44" i="11" s="1"/>
  <c r="BK54" i="4"/>
  <c r="AX16" i="4"/>
  <c r="AX11" i="11" s="1"/>
  <c r="AS87" i="4"/>
  <c r="AS86" i="4" s="1"/>
  <c r="AS43" i="11" s="1"/>
  <c r="AS16" i="4"/>
  <c r="AS11" i="11" s="1"/>
  <c r="AU102" i="4"/>
  <c r="AU101" i="4" s="1"/>
  <c r="AU48" i="11" s="1"/>
  <c r="AU31" i="4"/>
  <c r="AU16" i="11" s="1"/>
  <c r="AQ102" i="4"/>
  <c r="AQ31" i="4"/>
  <c r="BA93" i="4"/>
  <c r="BA92" i="4" s="1"/>
  <c r="BA22" i="4"/>
  <c r="AR13" i="11"/>
  <c r="AW93" i="4"/>
  <c r="AW92" i="4" s="1"/>
  <c r="AW45" i="11" s="1"/>
  <c r="AW22" i="4"/>
  <c r="AW13" i="11" s="1"/>
  <c r="AQ13" i="11"/>
  <c r="BI24" i="4"/>
  <c r="AZ93" i="4"/>
  <c r="AZ92" i="4" s="1"/>
  <c r="BA14" i="4"/>
  <c r="AY14" i="4"/>
  <c r="BB44" i="4"/>
  <c r="BB43" i="4" s="1"/>
  <c r="BB14" i="4"/>
  <c r="AQ43" i="4"/>
  <c r="AS13" i="4"/>
  <c r="AS10" i="11" s="1"/>
  <c r="AS84" i="4"/>
  <c r="AS83" i="4" s="1"/>
  <c r="AS42" i="11" s="1"/>
  <c r="AX26" i="4"/>
  <c r="AV56" i="4"/>
  <c r="AV55" i="4" s="1"/>
  <c r="AY56" i="4"/>
  <c r="AY55" i="4" s="1"/>
  <c r="AY25" i="11" s="1"/>
  <c r="AQ55" i="4"/>
  <c r="AQ24" i="11"/>
  <c r="H23" i="12" s="1"/>
  <c r="BI54" i="4"/>
  <c r="BK52" i="4"/>
  <c r="AY93" i="4"/>
  <c r="AY92" i="4" s="1"/>
  <c r="AY45" i="11" s="1"/>
  <c r="AV50" i="4"/>
  <c r="AV49" i="4" s="1"/>
  <c r="AZ50" i="4"/>
  <c r="AZ49" i="4" s="1"/>
  <c r="AV20" i="4"/>
  <c r="AX50" i="4"/>
  <c r="AX49" i="4" s="1"/>
  <c r="AX23" i="11" s="1"/>
  <c r="AT19" i="4"/>
  <c r="AT90" i="4"/>
  <c r="AT89" i="4" s="1"/>
  <c r="AT44" i="11" s="1"/>
  <c r="AQ49" i="4"/>
  <c r="AV47" i="4"/>
  <c r="AV46" i="4" s="1"/>
  <c r="AX47" i="4"/>
  <c r="AX46" i="4" s="1"/>
  <c r="AX22" i="11" s="1"/>
  <c r="BB47" i="4"/>
  <c r="BB46" i="4" s="1"/>
  <c r="AY47" i="4"/>
  <c r="AY46" i="4" s="1"/>
  <c r="AY22" i="11" s="1"/>
  <c r="AU87" i="4"/>
  <c r="AU86" i="4" s="1"/>
  <c r="AU43" i="11" s="1"/>
  <c r="AU16" i="4"/>
  <c r="AU11" i="11" s="1"/>
  <c r="AQ46" i="4"/>
  <c r="AW32" i="4"/>
  <c r="BA62" i="4"/>
  <c r="AZ32" i="4"/>
  <c r="AV32" i="4"/>
  <c r="AT102" i="4"/>
  <c r="AT101" i="4" s="1"/>
  <c r="AT48" i="11" s="1"/>
  <c r="AT31" i="4"/>
  <c r="BG21" i="18"/>
  <c r="BG20" i="18" s="1"/>
  <c r="AO15" i="18"/>
  <c r="AO14" i="18" s="1"/>
  <c r="AR12" i="18"/>
  <c r="AR11" i="18" s="1"/>
  <c r="AR24" i="18"/>
  <c r="AR23" i="18" s="1"/>
  <c r="AR15" i="18"/>
  <c r="AR14" i="18" s="1"/>
  <c r="AO23" i="18"/>
  <c r="AO11" i="18"/>
  <c r="BA102" i="4" l="1"/>
  <c r="BA101" i="4" s="1"/>
  <c r="AT14" i="11"/>
  <c r="AT12" i="11"/>
  <c r="AT10" i="11"/>
  <c r="AT16" i="11"/>
  <c r="AT11" i="11"/>
  <c r="AO26" i="18"/>
  <c r="BK20" i="4"/>
  <c r="AW19" i="4"/>
  <c r="AW12" i="11" s="1"/>
  <c r="BA90" i="4"/>
  <c r="BA89" i="4" s="1"/>
  <c r="BG30" i="18"/>
  <c r="BG29" i="18" s="1"/>
  <c r="AX102" i="4"/>
  <c r="AX101" i="4" s="1"/>
  <c r="AX48" i="11" s="1"/>
  <c r="AW87" i="4"/>
  <c r="AW86" i="4" s="1"/>
  <c r="AW43" i="11" s="1"/>
  <c r="AV29" i="4"/>
  <c r="AV28" i="4" s="1"/>
  <c r="AV15" i="11" s="1"/>
  <c r="AY29" i="4"/>
  <c r="AY28" i="4" s="1"/>
  <c r="AY15" i="11" s="1"/>
  <c r="AX59" i="4"/>
  <c r="AX58" i="4" s="1"/>
  <c r="AX26" i="11" s="1"/>
  <c r="BK45" i="4"/>
  <c r="BB96" i="4"/>
  <c r="BB95" i="4" s="1"/>
  <c r="BB102" i="4"/>
  <c r="BB101" i="4" s="1"/>
  <c r="AW29" i="4"/>
  <c r="AW28" i="4" s="1"/>
  <c r="AW15" i="11" s="1"/>
  <c r="BB90" i="4"/>
  <c r="BB89" i="4" s="1"/>
  <c r="BK44" i="4"/>
  <c r="BB25" i="4"/>
  <c r="BK50" i="4"/>
  <c r="BK47" i="4"/>
  <c r="BK56" i="4"/>
  <c r="BK14" i="4"/>
  <c r="AZ102" i="4"/>
  <c r="AZ101" i="4" s="1"/>
  <c r="AZ31" i="4"/>
  <c r="AW102" i="4"/>
  <c r="AW101" i="4" s="1"/>
  <c r="AW48" i="11" s="1"/>
  <c r="AW31" i="4"/>
  <c r="AW16" i="11" s="1"/>
  <c r="AV22" i="11"/>
  <c r="BK48" i="4"/>
  <c r="AV23" i="11"/>
  <c r="BK51" i="4"/>
  <c r="AV25" i="11"/>
  <c r="BK57" i="4"/>
  <c r="AQ21" i="11"/>
  <c r="H20" i="12" s="1"/>
  <c r="BK43" i="4"/>
  <c r="BI45" i="4"/>
  <c r="AY84" i="4"/>
  <c r="AY83" i="4" s="1"/>
  <c r="AY42" i="11" s="1"/>
  <c r="AY13" i="4"/>
  <c r="AY10" i="11" s="1"/>
  <c r="BK24" i="4"/>
  <c r="AQ101" i="4"/>
  <c r="AX90" i="4"/>
  <c r="AX89" i="4" s="1"/>
  <c r="AX44" i="11" s="1"/>
  <c r="AR14" i="11"/>
  <c r="AR10" i="11"/>
  <c r="AR11" i="11"/>
  <c r="AV87" i="4"/>
  <c r="AV86" i="4" s="1"/>
  <c r="AV43" i="11" s="1"/>
  <c r="AV16" i="4"/>
  <c r="AV11" i="11" s="1"/>
  <c r="AQ95" i="4"/>
  <c r="AX84" i="4"/>
  <c r="AX83" i="4" s="1"/>
  <c r="AX42" i="11" s="1"/>
  <c r="AX13" i="4"/>
  <c r="AX10" i="11" s="1"/>
  <c r="BK62" i="4"/>
  <c r="AY102" i="4"/>
  <c r="AY101" i="4" s="1"/>
  <c r="AY48" i="11" s="1"/>
  <c r="AZ59" i="4"/>
  <c r="AZ58" i="4" s="1"/>
  <c r="AV59" i="4"/>
  <c r="AV58" i="4" s="1"/>
  <c r="AV26" i="11" s="1"/>
  <c r="AX29" i="4"/>
  <c r="BB29" i="4"/>
  <c r="AQ58" i="4"/>
  <c r="AV102" i="4"/>
  <c r="AV101" i="4" s="1"/>
  <c r="AV48" i="11" s="1"/>
  <c r="AV31" i="4"/>
  <c r="AV16" i="11" s="1"/>
  <c r="AQ22" i="11"/>
  <c r="BI48" i="4"/>
  <c r="BK46" i="4"/>
  <c r="AQ25" i="11"/>
  <c r="BI57" i="4"/>
  <c r="BK55" i="4"/>
  <c r="AX96" i="4"/>
  <c r="AX95" i="4" s="1"/>
  <c r="AX46" i="11" s="1"/>
  <c r="AX25" i="4"/>
  <c r="AX14" i="11" s="1"/>
  <c r="BA84" i="4"/>
  <c r="BA83" i="4" s="1"/>
  <c r="BA13" i="4"/>
  <c r="H12" i="12"/>
  <c r="BK32" i="4"/>
  <c r="BB87" i="4"/>
  <c r="BB86" i="4" s="1"/>
  <c r="AV96" i="4"/>
  <c r="AV95" i="4" s="1"/>
  <c r="AV46" i="11" s="1"/>
  <c r="AQ45" i="11"/>
  <c r="H45" i="12" s="1"/>
  <c r="BK92" i="4"/>
  <c r="AZ87" i="4"/>
  <c r="AZ86" i="4" s="1"/>
  <c r="AZ16" i="4"/>
  <c r="AQ12" i="11"/>
  <c r="BI21" i="4"/>
  <c r="AW96" i="4"/>
  <c r="AW95" i="4" s="1"/>
  <c r="AW46" i="11" s="1"/>
  <c r="AW25" i="4"/>
  <c r="AW14" i="11" s="1"/>
  <c r="AR16" i="11"/>
  <c r="AQ11" i="11"/>
  <c r="BI18" i="4"/>
  <c r="AZ90" i="4"/>
  <c r="AZ89" i="4" s="1"/>
  <c r="BB59" i="4"/>
  <c r="BB58" i="4" s="1"/>
  <c r="AW59" i="4"/>
  <c r="AW58" i="4" s="1"/>
  <c r="AW26" i="11" s="1"/>
  <c r="AZ29" i="4"/>
  <c r="AS99" i="4"/>
  <c r="AS98" i="4" s="1"/>
  <c r="AS47" i="11" s="1"/>
  <c r="AS28" i="4"/>
  <c r="AS15" i="11" s="1"/>
  <c r="AR26" i="11"/>
  <c r="AQ83" i="4"/>
  <c r="AV19" i="4"/>
  <c r="AV12" i="11" s="1"/>
  <c r="AV90" i="4"/>
  <c r="AV89" i="4" s="1"/>
  <c r="AV44" i="11" s="1"/>
  <c r="BB84" i="4"/>
  <c r="BB83" i="4" s="1"/>
  <c r="BB13" i="4"/>
  <c r="AV84" i="4"/>
  <c r="AV83" i="4" s="1"/>
  <c r="AV42" i="11" s="1"/>
  <c r="AV13" i="4"/>
  <c r="AV10" i="11" s="1"/>
  <c r="BK93" i="4"/>
  <c r="AW27" i="11"/>
  <c r="AY87" i="4"/>
  <c r="AY86" i="4" s="1"/>
  <c r="AY43" i="11" s="1"/>
  <c r="AY16" i="4"/>
  <c r="AY11" i="11" s="1"/>
  <c r="AQ89" i="4"/>
  <c r="AQ14" i="11"/>
  <c r="BI27" i="4"/>
  <c r="AZ96" i="4"/>
  <c r="AZ95" i="4" s="1"/>
  <c r="AZ25" i="4"/>
  <c r="AZ84" i="4"/>
  <c r="AZ83" i="4" s="1"/>
  <c r="AZ13" i="4"/>
  <c r="BK17" i="4"/>
  <c r="AT99" i="4"/>
  <c r="AT98" i="4" s="1"/>
  <c r="AT47" i="11" s="1"/>
  <c r="AT28" i="4"/>
  <c r="AQ23" i="11"/>
  <c r="BI51" i="4"/>
  <c r="BK49" i="4"/>
  <c r="BA61" i="4"/>
  <c r="BK63" i="4" s="1"/>
  <c r="BC63" i="18"/>
  <c r="BK22" i="4"/>
  <c r="AQ16" i="11"/>
  <c r="BI33" i="4"/>
  <c r="AX87" i="4"/>
  <c r="AX86" i="4" s="1"/>
  <c r="AX43" i="11" s="1"/>
  <c r="AY96" i="4"/>
  <c r="AY95" i="4" s="1"/>
  <c r="AY46" i="11" s="1"/>
  <c r="BA87" i="4"/>
  <c r="BA86" i="4" s="1"/>
  <c r="BA16" i="4"/>
  <c r="AR12" i="11"/>
  <c r="BK26" i="4"/>
  <c r="AW84" i="4"/>
  <c r="AW83" i="4" s="1"/>
  <c r="AW42" i="11" s="1"/>
  <c r="AW13" i="4"/>
  <c r="AW10" i="11" s="1"/>
  <c r="AQ27" i="11"/>
  <c r="BI63" i="4"/>
  <c r="BK61" i="4"/>
  <c r="AQ86" i="4"/>
  <c r="BA29" i="4"/>
  <c r="BA59" i="4"/>
  <c r="BA58" i="4" s="1"/>
  <c r="AY59" i="4"/>
  <c r="AY58" i="4" s="1"/>
  <c r="AY26" i="11" s="1"/>
  <c r="AR99" i="4"/>
  <c r="AR98" i="4" s="1"/>
  <c r="AR47" i="11" s="1"/>
  <c r="AR28" i="4"/>
  <c r="AQ99" i="4"/>
  <c r="AQ28" i="4"/>
  <c r="AU28" i="4"/>
  <c r="AU15" i="11" s="1"/>
  <c r="AU99" i="4"/>
  <c r="AU98" i="4" s="1"/>
  <c r="AU47" i="11" s="1"/>
  <c r="AQ10" i="11"/>
  <c r="BI15" i="4"/>
  <c r="AY90" i="4"/>
  <c r="AY89" i="4" s="1"/>
  <c r="AY44" i="11" s="1"/>
  <c r="BA96" i="4"/>
  <c r="BA95" i="4" s="1"/>
  <c r="BG24" i="18"/>
  <c r="BG23" i="18" s="1"/>
  <c r="BG12" i="18"/>
  <c r="BG11" i="18" s="1"/>
  <c r="BG15" i="18"/>
  <c r="BG14" i="18" s="1"/>
  <c r="AT15" i="11" l="1"/>
  <c r="BK21" i="4"/>
  <c r="BK29" i="4"/>
  <c r="H15" i="12"/>
  <c r="BK25" i="4"/>
  <c r="H26" i="12"/>
  <c r="H21" i="12"/>
  <c r="BK13" i="4"/>
  <c r="BK33" i="4"/>
  <c r="BK19" i="4"/>
  <c r="H9" i="12"/>
  <c r="H13" i="12"/>
  <c r="BK31" i="4"/>
  <c r="H10" i="12"/>
  <c r="BK102" i="4"/>
  <c r="BK87" i="4"/>
  <c r="H22" i="12"/>
  <c r="AV99" i="4"/>
  <c r="AV98" i="4" s="1"/>
  <c r="AV47" i="11" s="1"/>
  <c r="H24" i="12"/>
  <c r="AR15" i="11"/>
  <c r="BA28" i="4"/>
  <c r="BA99" i="4"/>
  <c r="BA98" i="4" s="1"/>
  <c r="AY99" i="4"/>
  <c r="AY98" i="4" s="1"/>
  <c r="AY47" i="11" s="1"/>
  <c r="AQ42" i="11"/>
  <c r="H42" i="12" s="1"/>
  <c r="BK83" i="4"/>
  <c r="AQ26" i="11"/>
  <c r="H25" i="12" s="1"/>
  <c r="BI60" i="4"/>
  <c r="BK58" i="4"/>
  <c r="AQ15" i="11"/>
  <c r="BI30" i="4"/>
  <c r="AQ43" i="11"/>
  <c r="H43" i="12" s="1"/>
  <c r="BK86" i="4"/>
  <c r="BK60" i="4"/>
  <c r="AZ99" i="4"/>
  <c r="AZ98" i="4" s="1"/>
  <c r="AZ28" i="4"/>
  <c r="BK16" i="4"/>
  <c r="BB28" i="4"/>
  <c r="BB99" i="4"/>
  <c r="BB98" i="4" s="1"/>
  <c r="BK96" i="4"/>
  <c r="BK18" i="4"/>
  <c r="BK27" i="4"/>
  <c r="AQ48" i="11"/>
  <c r="H48" i="12" s="1"/>
  <c r="BK101" i="4"/>
  <c r="BK90" i="4"/>
  <c r="H11" i="12"/>
  <c r="AX28" i="4"/>
  <c r="AX15" i="11" s="1"/>
  <c r="AX99" i="4"/>
  <c r="AX98" i="4" s="1"/>
  <c r="AX47" i="11" s="1"/>
  <c r="AQ46" i="11"/>
  <c r="H46" i="12" s="1"/>
  <c r="BK95" i="4"/>
  <c r="AQ98" i="4"/>
  <c r="AQ44" i="11"/>
  <c r="H44" i="12" s="1"/>
  <c r="BK89" i="4"/>
  <c r="BK84" i="4"/>
  <c r="BK59" i="4"/>
  <c r="BK15" i="4"/>
  <c r="AW99" i="4"/>
  <c r="AW98" i="4" s="1"/>
  <c r="AW47" i="11" s="1"/>
  <c r="BK28" i="4" l="1"/>
  <c r="H14" i="12"/>
  <c r="BK99" i="4"/>
  <c r="BK30" i="4"/>
  <c r="AQ47" i="11"/>
  <c r="H47" i="12" s="1"/>
  <c r="BK98" i="4"/>
  <c r="M64" i="25" l="1"/>
  <c r="N64" i="25" s="1"/>
  <c r="G69" i="25" s="1"/>
  <c r="F69" i="25" l="1"/>
  <c r="H69" i="25" l="1"/>
  <c r="I69" i="25" s="1"/>
  <c r="AI64" i="18"/>
  <c r="AK64" i="18"/>
  <c r="AF64" i="18"/>
  <c r="AR106" i="4" s="1"/>
  <c r="AR104" i="4" s="1"/>
  <c r="AZ64" i="18"/>
  <c r="AP35" i="4" l="1"/>
  <c r="AO65" i="4"/>
  <c r="AN65" i="4"/>
  <c r="AN35" i="4"/>
  <c r="AK35" i="4"/>
  <c r="AJ35" i="4"/>
  <c r="AK65" i="4"/>
  <c r="AM35" i="4"/>
  <c r="AL35" i="4"/>
  <c r="AM65" i="4"/>
  <c r="AO35" i="4"/>
  <c r="AL65" i="4"/>
  <c r="AP65" i="4"/>
  <c r="AJ65" i="4"/>
  <c r="AY36" i="4"/>
  <c r="AE66" i="4"/>
  <c r="AE64" i="4" s="1"/>
  <c r="AE28" i="11" s="1"/>
  <c r="AS36" i="4"/>
  <c r="AR36" i="4"/>
  <c r="AQ66" i="4"/>
  <c r="AU36" i="4"/>
  <c r="AQ36" i="4"/>
  <c r="AE36" i="7" s="1"/>
  <c r="AT36" i="4"/>
  <c r="AH36" i="7" s="1"/>
  <c r="AH66" i="4"/>
  <c r="AH64" i="4" s="1"/>
  <c r="AH28" i="11" s="1"/>
  <c r="AE36" i="4"/>
  <c r="AJ66" i="4"/>
  <c r="AL66" i="4"/>
  <c r="AM36" i="7"/>
  <c r="AR49" i="11"/>
  <c r="AX36" i="4"/>
  <c r="AW36" i="4"/>
  <c r="AF66" i="4"/>
  <c r="AG66" i="4"/>
  <c r="AG64" i="4" s="1"/>
  <c r="AI106" i="4"/>
  <c r="AI104" i="4" s="1"/>
  <c r="AS106" i="4"/>
  <c r="AS104" i="4" s="1"/>
  <c r="AT106" i="4"/>
  <c r="AT104" i="4" s="1"/>
  <c r="AO66" i="4"/>
  <c r="AM66" i="4"/>
  <c r="AV36" i="4"/>
  <c r="AF36" i="4"/>
  <c r="AU66" i="4"/>
  <c r="AU64" i="4" s="1"/>
  <c r="AR66" i="4"/>
  <c r="AN36" i="4"/>
  <c r="AB36" i="7" s="1"/>
  <c r="AI66" i="4"/>
  <c r="AI64" i="4" s="1"/>
  <c r="AU106" i="4"/>
  <c r="AU104" i="4" s="1"/>
  <c r="AL36" i="4"/>
  <c r="Z36" i="7" s="1"/>
  <c r="AC32" i="18"/>
  <c r="BE33" i="18"/>
  <c r="BE32" i="18" s="1"/>
  <c r="AK66" i="4"/>
  <c r="AN66" i="4"/>
  <c r="AP66" i="4"/>
  <c r="AM36" i="4"/>
  <c r="AA36" i="7" s="1"/>
  <c r="AI36" i="4"/>
  <c r="W36" i="7" s="1"/>
  <c r="AG36" i="4"/>
  <c r="U36" i="7" s="1"/>
  <c r="AH106" i="4"/>
  <c r="AH104" i="4" s="1"/>
  <c r="AO34" i="18"/>
  <c r="AW66" i="4"/>
  <c r="AZ66" i="4"/>
  <c r="AZ36" i="4"/>
  <c r="AX66" i="4"/>
  <c r="BA66" i="4"/>
  <c r="BA36" i="4"/>
  <c r="AY66" i="4"/>
  <c r="AV66" i="4"/>
  <c r="BB66" i="4"/>
  <c r="BB36" i="4"/>
  <c r="AK36" i="4"/>
  <c r="Y36" i="7" s="1"/>
  <c r="AJ36" i="4"/>
  <c r="X36" i="7" s="1"/>
  <c r="AH36" i="4"/>
  <c r="AF106" i="4"/>
  <c r="AF104" i="4" s="1"/>
  <c r="AO36" i="4"/>
  <c r="AC36" i="7" s="1"/>
  <c r="AS66" i="4"/>
  <c r="AS64" i="4" s="1"/>
  <c r="AT66" i="4"/>
  <c r="AP36" i="4"/>
  <c r="AD36" i="7" s="1"/>
  <c r="AG106" i="4"/>
  <c r="AG104" i="4" s="1"/>
  <c r="AT64" i="4" l="1"/>
  <c r="BG66" i="4"/>
  <c r="S36" i="7"/>
  <c r="AE34" i="4"/>
  <c r="AN64" i="4"/>
  <c r="AL64" i="4"/>
  <c r="AL28" i="11" s="1"/>
  <c r="AP64" i="4"/>
  <c r="AQ64" i="4"/>
  <c r="AM64" i="4"/>
  <c r="AO64" i="4"/>
  <c r="AK64" i="4"/>
  <c r="AG49" i="11"/>
  <c r="AO105" i="4"/>
  <c r="AO104" i="4" s="1"/>
  <c r="AO34" i="4"/>
  <c r="AS28" i="11"/>
  <c r="AH34" i="4"/>
  <c r="V36" i="7"/>
  <c r="AG36" i="7"/>
  <c r="AS34" i="4"/>
  <c r="AJ64" i="4"/>
  <c r="BI65" i="4"/>
  <c r="AU49" i="11"/>
  <c r="AF34" i="4"/>
  <c r="T36" i="7"/>
  <c r="AI49" i="11"/>
  <c r="AL36" i="7"/>
  <c r="AP105" i="4"/>
  <c r="AP104" i="4" s="1"/>
  <c r="AP34" i="4"/>
  <c r="AQ105" i="4"/>
  <c r="AQ104" i="4" s="1"/>
  <c r="AQ34" i="4"/>
  <c r="AH49" i="11"/>
  <c r="AI34" i="4"/>
  <c r="AL105" i="4"/>
  <c r="AL104" i="4" s="1"/>
  <c r="AJ36" i="7"/>
  <c r="AG28" i="11"/>
  <c r="AF36" i="7"/>
  <c r="AR34" i="4"/>
  <c r="AK34" i="4"/>
  <c r="AK105" i="4"/>
  <c r="AK104" i="4" s="1"/>
  <c r="AL34" i="4"/>
  <c r="AR64" i="4"/>
  <c r="AN34" i="4"/>
  <c r="AN105" i="4"/>
  <c r="AT49" i="11"/>
  <c r="AF64" i="4"/>
  <c r="AI65" i="18"/>
  <c r="AT34" i="4"/>
  <c r="AF49" i="11"/>
  <c r="AU34" i="4"/>
  <c r="AI36" i="7"/>
  <c r="AG34" i="4"/>
  <c r="AM34" i="4"/>
  <c r="AM105" i="4"/>
  <c r="AM104" i="4" s="1"/>
  <c r="AI28" i="11"/>
  <c r="AU28" i="11"/>
  <c r="AS49" i="11"/>
  <c r="AK36" i="7"/>
  <c r="BI35" i="4"/>
  <c r="AJ34" i="4"/>
  <c r="AJ105" i="4"/>
  <c r="AT28" i="11" l="1"/>
  <c r="AR64" i="18"/>
  <c r="AE17" i="11"/>
  <c r="BG36" i="4"/>
  <c r="AN28" i="11"/>
  <c r="AK28" i="11"/>
  <c r="AO28" i="11"/>
  <c r="AQ28" i="11"/>
  <c r="AP28" i="11"/>
  <c r="AM28" i="11"/>
  <c r="AS36" i="7"/>
  <c r="AU17" i="11"/>
  <c r="AT17" i="11"/>
  <c r="AF28" i="11"/>
  <c r="BI64" i="4"/>
  <c r="AN104" i="4"/>
  <c r="AK17" i="11"/>
  <c r="AL49" i="11"/>
  <c r="AQ17" i="11"/>
  <c r="AP17" i="11"/>
  <c r="BI34" i="4"/>
  <c r="AF17" i="11"/>
  <c r="AH17" i="11"/>
  <c r="AG17" i="11"/>
  <c r="AN17" i="11"/>
  <c r="AL17" i="11"/>
  <c r="AR17" i="11"/>
  <c r="BI36" i="4"/>
  <c r="AO49" i="11"/>
  <c r="AM49" i="11"/>
  <c r="BI66" i="4"/>
  <c r="AI17" i="11"/>
  <c r="AQ49" i="11"/>
  <c r="AP49" i="11"/>
  <c r="AJ28" i="11"/>
  <c r="BI105" i="4"/>
  <c r="AJ104" i="4"/>
  <c r="AJ17" i="11"/>
  <c r="AM17" i="11"/>
  <c r="AR28" i="11"/>
  <c r="AK49" i="11"/>
  <c r="AS17" i="11"/>
  <c r="AO17" i="11"/>
  <c r="BC64" i="18" l="1"/>
  <c r="BE64" i="18"/>
  <c r="AS64" i="18"/>
  <c r="AR33" i="18" s="1"/>
  <c r="AR32" i="18" s="1"/>
  <c r="G16" i="12"/>
  <c r="G27" i="12"/>
  <c r="AJ49" i="11"/>
  <c r="BI104" i="4"/>
  <c r="AN49" i="11"/>
  <c r="AV35" i="4" l="1"/>
  <c r="BA35" i="4"/>
  <c r="AZ65" i="4"/>
  <c r="AZ64" i="4" s="1"/>
  <c r="BA65" i="4"/>
  <c r="BA64" i="4" s="1"/>
  <c r="AW65" i="4"/>
  <c r="AW64" i="4" s="1"/>
  <c r="AW28" i="11" s="1"/>
  <c r="AY35" i="4"/>
  <c r="AW35" i="4"/>
  <c r="AX65" i="4"/>
  <c r="AX64" i="4" s="1"/>
  <c r="AX28" i="11" s="1"/>
  <c r="BB35" i="4"/>
  <c r="AV65" i="4"/>
  <c r="BB65" i="4"/>
  <c r="BB64" i="4" s="1"/>
  <c r="AZ35" i="4"/>
  <c r="AX35" i="4"/>
  <c r="AY65" i="4"/>
  <c r="AY64" i="4" s="1"/>
  <c r="AY28" i="11" s="1"/>
  <c r="AO33" i="18"/>
  <c r="BG33" i="18" s="1"/>
  <c r="BG32" i="18" s="1"/>
  <c r="G49" i="12"/>
  <c r="AO32" i="18" l="1"/>
  <c r="AZ105" i="4"/>
  <c r="AZ104" i="4" s="1"/>
  <c r="AZ34" i="4"/>
  <c r="AW105" i="4"/>
  <c r="AW104" i="4" s="1"/>
  <c r="AW49" i="11" s="1"/>
  <c r="AW34" i="4"/>
  <c r="AW17" i="11" s="1"/>
  <c r="AV64" i="4"/>
  <c r="BK65" i="4"/>
  <c r="AY105" i="4"/>
  <c r="AY104" i="4" s="1"/>
  <c r="AY49" i="11" s="1"/>
  <c r="AY34" i="4"/>
  <c r="AY17" i="11" s="1"/>
  <c r="BA105" i="4"/>
  <c r="BA104" i="4" s="1"/>
  <c r="BA34" i="4"/>
  <c r="AX105" i="4"/>
  <c r="AX104" i="4" s="1"/>
  <c r="AX49" i="11" s="1"/>
  <c r="AX34" i="4"/>
  <c r="AX17" i="11" s="1"/>
  <c r="BB105" i="4"/>
  <c r="BB104" i="4" s="1"/>
  <c r="BB34" i="4"/>
  <c r="AV105" i="4"/>
  <c r="AV34" i="4"/>
  <c r="BK35" i="4"/>
  <c r="BK34" i="4" l="1"/>
  <c r="BK36" i="4"/>
  <c r="AV17" i="11"/>
  <c r="H16" i="12" s="1"/>
  <c r="AV104" i="4"/>
  <c r="BK105" i="4"/>
  <c r="AV28" i="11"/>
  <c r="H27" i="12" s="1"/>
  <c r="BK64" i="4"/>
  <c r="BK66" i="4"/>
  <c r="AE9" i="11"/>
  <c r="AV49" i="11" l="1"/>
  <c r="H49" i="12" s="1"/>
  <c r="BK104" i="4"/>
  <c r="AE8" i="4"/>
  <c r="BG12" i="4"/>
  <c r="AE8" i="11"/>
  <c r="AF9" i="18"/>
  <c r="AF8" i="18" s="1"/>
  <c r="AF7" i="18" s="1"/>
  <c r="AI10" i="4"/>
  <c r="AG40" i="4"/>
  <c r="AE40" i="4"/>
  <c r="AE81" i="4"/>
  <c r="AH10" i="4"/>
  <c r="AH8" i="4" s="1"/>
  <c r="AF38" i="18" l="1"/>
  <c r="AF11" i="27" s="1"/>
  <c r="AF11" i="17" s="1"/>
  <c r="BG42" i="4"/>
  <c r="AE20" i="11"/>
  <c r="AE38" i="4"/>
  <c r="AE74" i="4" s="1"/>
  <c r="AI9" i="11"/>
  <c r="AI8" i="11" s="1"/>
  <c r="AI8" i="4"/>
  <c r="AE80" i="4"/>
  <c r="AG20" i="11"/>
  <c r="AG19" i="11" s="1"/>
  <c r="AG38" i="4"/>
  <c r="AK56" i="18"/>
  <c r="BE9" i="18"/>
  <c r="BE8" i="18" s="1"/>
  <c r="AF40" i="4"/>
  <c r="AH9" i="11"/>
  <c r="AH8" i="11" s="1"/>
  <c r="AH40" i="4"/>
  <c r="AI40" i="4"/>
  <c r="AZ56" i="18"/>
  <c r="AE68" i="4" l="1"/>
  <c r="AF11" i="22"/>
  <c r="T50" i="24"/>
  <c r="U80" i="27"/>
  <c r="U39" i="17" s="1"/>
  <c r="AF109" i="4"/>
  <c r="AF55" i="27" s="1"/>
  <c r="U128" i="27" s="1"/>
  <c r="AJ11" i="4"/>
  <c r="AP11" i="4"/>
  <c r="AL11" i="4"/>
  <c r="AJ41" i="4"/>
  <c r="AP41" i="4"/>
  <c r="AN41" i="4"/>
  <c r="AM11" i="4"/>
  <c r="AK11" i="4"/>
  <c r="AK41" i="4"/>
  <c r="AO11" i="4"/>
  <c r="AM41" i="4"/>
  <c r="AO41" i="4"/>
  <c r="AL41" i="4"/>
  <c r="AN11" i="4"/>
  <c r="AF56" i="18"/>
  <c r="AE41" i="11"/>
  <c r="AE79" i="4"/>
  <c r="AF81" i="4"/>
  <c r="AF10" i="4"/>
  <c r="AI56" i="18"/>
  <c r="AI81" i="4"/>
  <c r="AI80" i="4" s="1"/>
  <c r="AG81" i="4"/>
  <c r="AG80" i="4" s="1"/>
  <c r="AG10" i="4"/>
  <c r="AE19" i="11"/>
  <c r="AE36" i="11" s="1"/>
  <c r="AI20" i="11"/>
  <c r="AI19" i="11" s="1"/>
  <c r="AI30" i="11" s="1"/>
  <c r="AI38" i="4"/>
  <c r="AH38" i="4"/>
  <c r="AH20" i="11"/>
  <c r="AH19" i="11" s="1"/>
  <c r="AH30" i="11" s="1"/>
  <c r="AF38" i="4"/>
  <c r="AF20" i="11"/>
  <c r="AF19" i="11" s="1"/>
  <c r="AH81" i="4"/>
  <c r="AH80" i="4" s="1"/>
  <c r="AE8" i="27"/>
  <c r="S47" i="24" l="1"/>
  <c r="AE8" i="17"/>
  <c r="AH74" i="4"/>
  <c r="AH8" i="27" s="1"/>
  <c r="AH68" i="4"/>
  <c r="AH9" i="4" s="1"/>
  <c r="AI68" i="4"/>
  <c r="AI9" i="4" s="1"/>
  <c r="AF17" i="22"/>
  <c r="AF10" i="22" s="1"/>
  <c r="AF52" i="11"/>
  <c r="AF52" i="27"/>
  <c r="AI36" i="11"/>
  <c r="AH36" i="11"/>
  <c r="AM81" i="4"/>
  <c r="AI74" i="4"/>
  <c r="AE7" i="27"/>
  <c r="AE78" i="4"/>
  <c r="AE128" i="4" s="1"/>
  <c r="AE205" i="4" s="1"/>
  <c r="BI11" i="4"/>
  <c r="AH79" i="4"/>
  <c r="AH78" i="4" s="1"/>
  <c r="AH41" i="11"/>
  <c r="AH40" i="11" s="1"/>
  <c r="AH39" i="11" s="1"/>
  <c r="AE40" i="11"/>
  <c r="S34" i="7"/>
  <c r="S17" i="7"/>
  <c r="S20" i="7"/>
  <c r="S14" i="7"/>
  <c r="S19" i="7"/>
  <c r="S25" i="7"/>
  <c r="S23" i="7"/>
  <c r="S31" i="7"/>
  <c r="AE8" i="22"/>
  <c r="AE7" i="22" s="1"/>
  <c r="AE21" i="22" s="1"/>
  <c r="S32" i="7"/>
  <c r="S26" i="7"/>
  <c r="S35" i="7"/>
  <c r="S28" i="7"/>
  <c r="S16" i="7"/>
  <c r="S13" i="7"/>
  <c r="S29" i="7"/>
  <c r="S22" i="7"/>
  <c r="S11" i="7"/>
  <c r="S10" i="7"/>
  <c r="AN81" i="4"/>
  <c r="AY12" i="4"/>
  <c r="AM12" i="7" s="1"/>
  <c r="AV12" i="4"/>
  <c r="AK12" i="4"/>
  <c r="Y12" i="7" s="1"/>
  <c r="AM12" i="4"/>
  <c r="AJ12" i="4"/>
  <c r="X12" i="7" s="1"/>
  <c r="AO12" i="4"/>
  <c r="AC12" i="7" s="1"/>
  <c r="AX42" i="4"/>
  <c r="AO42" i="4"/>
  <c r="AO40" i="4" s="1"/>
  <c r="AJ42" i="4"/>
  <c r="BA42" i="4"/>
  <c r="AK42" i="4"/>
  <c r="AK40" i="4" s="1"/>
  <c r="AW42" i="4"/>
  <c r="AY42" i="4"/>
  <c r="AX12" i="4"/>
  <c r="AL12" i="7" s="1"/>
  <c r="AZ12" i="4"/>
  <c r="AP42" i="4"/>
  <c r="AP40" i="4" s="1"/>
  <c r="AZ42" i="4"/>
  <c r="AE12" i="7"/>
  <c r="BA12" i="4"/>
  <c r="AN12" i="4"/>
  <c r="AB12" i="7" s="1"/>
  <c r="AV42" i="4"/>
  <c r="BB42" i="4"/>
  <c r="AW12" i="4"/>
  <c r="AK12" i="7" s="1"/>
  <c r="AL12" i="4"/>
  <c r="Z12" i="7" s="1"/>
  <c r="AP12" i="4"/>
  <c r="AD12" i="7" s="1"/>
  <c r="BB12" i="4"/>
  <c r="AM42" i="4"/>
  <c r="AM40" i="4" s="1"/>
  <c r="AN42" i="4"/>
  <c r="AN40" i="4" s="1"/>
  <c r="AL42" i="4"/>
  <c r="AL40" i="4" s="1"/>
  <c r="AL81" i="4"/>
  <c r="AK81" i="4"/>
  <c r="AE9" i="4"/>
  <c r="AE30" i="11"/>
  <c r="AG8" i="4"/>
  <c r="AG9" i="11"/>
  <c r="AG8" i="11" s="1"/>
  <c r="AG36" i="11" s="1"/>
  <c r="AE39" i="4"/>
  <c r="AJ81" i="4"/>
  <c r="I37" i="22"/>
  <c r="AG79" i="4"/>
  <c r="AG78" i="4" s="1"/>
  <c r="AG41" i="11"/>
  <c r="AG40" i="11" s="1"/>
  <c r="AG39" i="11" s="1"/>
  <c r="AF8" i="4"/>
  <c r="AF9" i="11"/>
  <c r="AO82" i="4"/>
  <c r="BA82" i="4"/>
  <c r="AL82" i="4"/>
  <c r="AQ82" i="4"/>
  <c r="BB82" i="4"/>
  <c r="AX82" i="4"/>
  <c r="AZ82" i="4"/>
  <c r="AV82" i="4"/>
  <c r="AY82" i="4"/>
  <c r="AW82" i="4"/>
  <c r="AJ82" i="4"/>
  <c r="AK82" i="4"/>
  <c r="AM82" i="4"/>
  <c r="AN82" i="4"/>
  <c r="AP82" i="4"/>
  <c r="AP81" i="4"/>
  <c r="AO81" i="4"/>
  <c r="AI79" i="4"/>
  <c r="AI78" i="4" s="1"/>
  <c r="AI41" i="11"/>
  <c r="AI40" i="11" s="1"/>
  <c r="AI39" i="11" s="1"/>
  <c r="AF80" i="4"/>
  <c r="BI41" i="4"/>
  <c r="AE208" i="4" l="1"/>
  <c r="AE206" i="4"/>
  <c r="V47" i="24"/>
  <c r="AH8" i="17"/>
  <c r="S46" i="24"/>
  <c r="AE7" i="17"/>
  <c r="AF10" i="27"/>
  <c r="AF10" i="17" s="1"/>
  <c r="AF19" i="17"/>
  <c r="AI39" i="4"/>
  <c r="AG74" i="4"/>
  <c r="AG8" i="27" s="1"/>
  <c r="AG8" i="17" s="1"/>
  <c r="AG68" i="4"/>
  <c r="AF74" i="4"/>
  <c r="AF8" i="27" s="1"/>
  <c r="AF68" i="4"/>
  <c r="AF9" i="4" s="1"/>
  <c r="U125" i="27"/>
  <c r="T58" i="24"/>
  <c r="AI8" i="27"/>
  <c r="AI8" i="17" s="1"/>
  <c r="W23" i="7"/>
  <c r="W11" i="7"/>
  <c r="W26" i="7"/>
  <c r="W22" i="7"/>
  <c r="W29" i="7"/>
  <c r="W17" i="7"/>
  <c r="W35" i="7"/>
  <c r="W14" i="7"/>
  <c r="W20" i="7"/>
  <c r="W32" i="7"/>
  <c r="W31" i="7"/>
  <c r="W25" i="7"/>
  <c r="W19" i="7"/>
  <c r="W28" i="7"/>
  <c r="W16" i="7"/>
  <c r="W13" i="7"/>
  <c r="W34" i="7"/>
  <c r="W10" i="7"/>
  <c r="AE64" i="27"/>
  <c r="AE23" i="17" s="1"/>
  <c r="AM80" i="4"/>
  <c r="AM79" i="4" s="1"/>
  <c r="AM78" i="4" s="1"/>
  <c r="AH7" i="27"/>
  <c r="AH7" i="17" s="1"/>
  <c r="AR56" i="18"/>
  <c r="AI71" i="11"/>
  <c r="AI110" i="11" s="1"/>
  <c r="AI112" i="11" s="1"/>
  <c r="AI114" i="11" s="1"/>
  <c r="AK10" i="4"/>
  <c r="AK9" i="11" s="1"/>
  <c r="AK8" i="11" s="1"/>
  <c r="AJ10" i="4"/>
  <c r="AJ9" i="11" s="1"/>
  <c r="AJ8" i="11" s="1"/>
  <c r="AO10" i="4"/>
  <c r="AO8" i="4" s="1"/>
  <c r="AH71" i="11"/>
  <c r="AH110" i="11" s="1"/>
  <c r="AH112" i="11" s="1"/>
  <c r="AH114" i="11" s="1"/>
  <c r="AP80" i="4"/>
  <c r="AP41" i="11" s="1"/>
  <c r="AP40" i="11" s="1"/>
  <c r="AP39" i="11" s="1"/>
  <c r="AJ80" i="4"/>
  <c r="AJ41" i="11" s="1"/>
  <c r="AJ40" i="11" s="1"/>
  <c r="AJ39" i="11" s="1"/>
  <c r="BI81" i="4"/>
  <c r="AP10" i="4"/>
  <c r="AP9" i="11" s="1"/>
  <c r="AP8" i="11" s="1"/>
  <c r="AP20" i="11"/>
  <c r="AP19" i="11" s="1"/>
  <c r="AP38" i="4"/>
  <c r="AM38" i="4"/>
  <c r="AM20" i="11"/>
  <c r="AM19" i="11" s="1"/>
  <c r="AK38" i="4"/>
  <c r="AK20" i="11"/>
  <c r="AK19" i="11" s="1"/>
  <c r="AN38" i="4"/>
  <c r="AN20" i="11"/>
  <c r="AO20" i="11"/>
  <c r="AO19" i="11" s="1"/>
  <c r="AO38" i="4"/>
  <c r="AL38" i="4"/>
  <c r="AL20" i="11"/>
  <c r="AL19" i="11" s="1"/>
  <c r="AG71" i="11"/>
  <c r="AG110" i="11" s="1"/>
  <c r="AG112" i="11" s="1"/>
  <c r="AG114" i="11" s="1"/>
  <c r="AG30" i="11"/>
  <c r="AN80" i="4"/>
  <c r="AI128" i="4"/>
  <c r="AI205" i="4" s="1"/>
  <c r="AI8" i="22"/>
  <c r="AI7" i="22" s="1"/>
  <c r="AI21" i="22" s="1"/>
  <c r="AJ40" i="4"/>
  <c r="V32" i="7"/>
  <c r="V34" i="7"/>
  <c r="V22" i="7"/>
  <c r="V29" i="7"/>
  <c r="AH128" i="4"/>
  <c r="AH205" i="4" s="1"/>
  <c r="V19" i="7"/>
  <c r="V31" i="7"/>
  <c r="V35" i="7"/>
  <c r="V16" i="7"/>
  <c r="AH8" i="22"/>
  <c r="AH7" i="22" s="1"/>
  <c r="AH21" i="22" s="1"/>
  <c r="V20" i="7"/>
  <c r="V28" i="7"/>
  <c r="V14" i="7"/>
  <c r="V17" i="7"/>
  <c r="V13" i="7"/>
  <c r="V23" i="7"/>
  <c r="V25" i="7"/>
  <c r="V26" i="7"/>
  <c r="V10" i="7"/>
  <c r="V11" i="7"/>
  <c r="AF8" i="11"/>
  <c r="AF36" i="11" s="1"/>
  <c r="AG39" i="4"/>
  <c r="AL10" i="4"/>
  <c r="AA12" i="7"/>
  <c r="AM10" i="4"/>
  <c r="AN10" i="4"/>
  <c r="S37" i="7"/>
  <c r="S56" i="7" s="1"/>
  <c r="S9" i="7"/>
  <c r="AF41" i="11"/>
  <c r="AF79" i="4"/>
  <c r="AO80" i="4"/>
  <c r="AK80" i="4"/>
  <c r="AE39" i="11"/>
  <c r="AE71" i="11" s="1"/>
  <c r="AE110" i="11" s="1"/>
  <c r="AE112" i="11" s="1"/>
  <c r="AE114" i="11" s="1"/>
  <c r="AH39" i="4"/>
  <c r="AL80" i="4"/>
  <c r="AJ12" i="7"/>
  <c r="AS12" i="7" s="1"/>
  <c r="AI208" i="4" l="1"/>
  <c r="AI206" i="4"/>
  <c r="AH208" i="4"/>
  <c r="AH206" i="4"/>
  <c r="AE211" i="4"/>
  <c r="AE209" i="4"/>
  <c r="T47" i="24"/>
  <c r="AF8" i="17"/>
  <c r="U79" i="27"/>
  <c r="U38" i="17" s="1"/>
  <c r="I36" i="22" s="1"/>
  <c r="U47" i="17"/>
  <c r="I43" i="22" s="1"/>
  <c r="AO68" i="4"/>
  <c r="AO9" i="4" s="1"/>
  <c r="AI7" i="27"/>
  <c r="AI7" i="17" s="1"/>
  <c r="W47" i="24"/>
  <c r="AH64" i="27"/>
  <c r="AH23" i="17" s="1"/>
  <c r="V46" i="24"/>
  <c r="AG7" i="27"/>
  <c r="AG7" i="17" s="1"/>
  <c r="U47" i="24"/>
  <c r="AE67" i="27"/>
  <c r="S62" i="24"/>
  <c r="AQ11" i="4"/>
  <c r="AM41" i="11"/>
  <c r="AM40" i="11" s="1"/>
  <c r="AM39" i="11" s="1"/>
  <c r="AR11" i="4"/>
  <c r="AT41" i="4"/>
  <c r="AT40" i="4" s="1"/>
  <c r="AT11" i="4"/>
  <c r="AS41" i="4"/>
  <c r="AS40" i="4" s="1"/>
  <c r="AU41" i="4"/>
  <c r="AU40" i="4" s="1"/>
  <c r="AU11" i="4"/>
  <c r="AQ41" i="4"/>
  <c r="AS11" i="4"/>
  <c r="AR41" i="4"/>
  <c r="AR40" i="4" s="1"/>
  <c r="BE56" i="18"/>
  <c r="BC56" i="18"/>
  <c r="AP36" i="11"/>
  <c r="AP71" i="11" s="1"/>
  <c r="AP110" i="11" s="1"/>
  <c r="AP112" i="11" s="1"/>
  <c r="AP114" i="11" s="1"/>
  <c r="AK36" i="11"/>
  <c r="AS56" i="18"/>
  <c r="AP79" i="4"/>
  <c r="AP78" i="4" s="1"/>
  <c r="AO74" i="4"/>
  <c r="AO8" i="27" s="1"/>
  <c r="AO8" i="17" s="1"/>
  <c r="AF7" i="27"/>
  <c r="U77" i="27"/>
  <c r="U36" i="17" s="1"/>
  <c r="U23" i="7"/>
  <c r="U17" i="7"/>
  <c r="U11" i="7"/>
  <c r="U35" i="7"/>
  <c r="U20" i="7"/>
  <c r="U26" i="7"/>
  <c r="U22" i="7"/>
  <c r="U29" i="7"/>
  <c r="U14" i="7"/>
  <c r="U32" i="7"/>
  <c r="U31" i="7"/>
  <c r="U28" i="7"/>
  <c r="U19" i="7"/>
  <c r="U25" i="7"/>
  <c r="U13" i="7"/>
  <c r="U16" i="7"/>
  <c r="U34" i="7"/>
  <c r="U10" i="7"/>
  <c r="AO9" i="11"/>
  <c r="AO8" i="11" s="1"/>
  <c r="AO36" i="11" s="1"/>
  <c r="AF78" i="4"/>
  <c r="AF128" i="4" s="1"/>
  <c r="AF205" i="4" s="1"/>
  <c r="AJ8" i="4"/>
  <c r="AK8" i="4"/>
  <c r="AK68" i="4" s="1"/>
  <c r="AP8" i="4"/>
  <c r="AP68" i="4" s="1"/>
  <c r="AJ79" i="4"/>
  <c r="AJ78" i="4" s="1"/>
  <c r="AG9" i="4"/>
  <c r="AK41" i="11"/>
  <c r="AK40" i="11" s="1"/>
  <c r="AK39" i="11" s="1"/>
  <c r="AK79" i="4"/>
  <c r="AK78" i="4" s="1"/>
  <c r="AF40" i="11"/>
  <c r="AN8" i="4"/>
  <c r="AN9" i="11"/>
  <c r="AL9" i="11"/>
  <c r="AL8" i="11" s="1"/>
  <c r="AL36" i="11" s="1"/>
  <c r="AL8" i="4"/>
  <c r="BI10" i="4"/>
  <c r="V37" i="7"/>
  <c r="V56" i="7" s="1"/>
  <c r="V9" i="7"/>
  <c r="AJ38" i="4"/>
  <c r="AJ20" i="11"/>
  <c r="BI40" i="4"/>
  <c r="AK30" i="11"/>
  <c r="AN41" i="11"/>
  <c r="AN79" i="4"/>
  <c r="AN78" i="4" s="1"/>
  <c r="AO41" i="11"/>
  <c r="AO40" i="11" s="1"/>
  <c r="AO39" i="11" s="1"/>
  <c r="AO79" i="4"/>
  <c r="AO78" i="4" s="1"/>
  <c r="AM8" i="4"/>
  <c r="AM9" i="11"/>
  <c r="AM8" i="11" s="1"/>
  <c r="AM36" i="11" s="1"/>
  <c r="AP30" i="11"/>
  <c r="T35" i="7"/>
  <c r="T23" i="7"/>
  <c r="T25" i="7"/>
  <c r="T19" i="7"/>
  <c r="T22" i="7"/>
  <c r="T26" i="7"/>
  <c r="T16" i="7"/>
  <c r="T20" i="7"/>
  <c r="T13" i="7"/>
  <c r="T14" i="7"/>
  <c r="T28" i="7"/>
  <c r="T29" i="7"/>
  <c r="T17" i="7"/>
  <c r="AF8" i="22"/>
  <c r="AF7" i="22" s="1"/>
  <c r="AF21" i="22" s="1"/>
  <c r="T31" i="7"/>
  <c r="T34" i="7"/>
  <c r="T32" i="7"/>
  <c r="T11" i="7"/>
  <c r="T10" i="7"/>
  <c r="BI80" i="4"/>
  <c r="AG8" i="22"/>
  <c r="AG7" i="22" s="1"/>
  <c r="AG21" i="22" s="1"/>
  <c r="AG128" i="4"/>
  <c r="AG205" i="4" s="1"/>
  <c r="AL41" i="11"/>
  <c r="AL40" i="11" s="1"/>
  <c r="AL39" i="11" s="1"/>
  <c r="AL79" i="4"/>
  <c r="AL78" i="4" s="1"/>
  <c r="AF39" i="4"/>
  <c r="AF30" i="11"/>
  <c r="W9" i="7"/>
  <c r="W37" i="7"/>
  <c r="W56" i="7" s="1"/>
  <c r="AN19" i="11"/>
  <c r="AG208" i="4" l="1"/>
  <c r="AG206" i="4"/>
  <c r="AF208" i="4"/>
  <c r="AF206" i="4"/>
  <c r="AH211" i="4"/>
  <c r="AH209" i="4"/>
  <c r="AI211" i="4"/>
  <c r="AI209" i="4"/>
  <c r="T46" i="24"/>
  <c r="AF7" i="17"/>
  <c r="S65" i="24"/>
  <c r="AE26" i="17"/>
  <c r="U137" i="27"/>
  <c r="U50" i="17" s="1"/>
  <c r="AN74" i="4"/>
  <c r="AN8" i="27" s="1"/>
  <c r="AN8" i="17" s="1"/>
  <c r="AN68" i="4"/>
  <c r="AJ68" i="4"/>
  <c r="AM74" i="4"/>
  <c r="AM8" i="27" s="1"/>
  <c r="AM8" i="17" s="1"/>
  <c r="AM68" i="4"/>
  <c r="AM39" i="4" s="1"/>
  <c r="AL74" i="4"/>
  <c r="AL8" i="27" s="1"/>
  <c r="AL8" i="17" s="1"/>
  <c r="AL68" i="4"/>
  <c r="AL39" i="4" s="1"/>
  <c r="AH67" i="27"/>
  <c r="V62" i="24"/>
  <c r="AO7" i="27"/>
  <c r="AC47" i="24"/>
  <c r="AG64" i="27"/>
  <c r="AG23" i="17" s="1"/>
  <c r="U46" i="24"/>
  <c r="AI64" i="27"/>
  <c r="AI23" i="17" s="1"/>
  <c r="W46" i="24"/>
  <c r="AV41" i="4"/>
  <c r="AV40" i="4" s="1"/>
  <c r="AV38" i="4" s="1"/>
  <c r="AV11" i="4"/>
  <c r="AV10" i="4" s="1"/>
  <c r="AZ11" i="4"/>
  <c r="AZ10" i="4" s="1"/>
  <c r="AZ8" i="4" s="1"/>
  <c r="AY41" i="4"/>
  <c r="AY40" i="4" s="1"/>
  <c r="AY38" i="4" s="1"/>
  <c r="AW41" i="4"/>
  <c r="AW40" i="4" s="1"/>
  <c r="AW20" i="11" s="1"/>
  <c r="AW19" i="11" s="1"/>
  <c r="BB11" i="4"/>
  <c r="BB10" i="4" s="1"/>
  <c r="BB8" i="4" s="1"/>
  <c r="AX41" i="4"/>
  <c r="AX40" i="4" s="1"/>
  <c r="AX38" i="4" s="1"/>
  <c r="BA41" i="4"/>
  <c r="BA40" i="4" s="1"/>
  <c r="BA38" i="4" s="1"/>
  <c r="AW11" i="4"/>
  <c r="AW10" i="4" s="1"/>
  <c r="BB41" i="4"/>
  <c r="BB40" i="4" s="1"/>
  <c r="BB38" i="4" s="1"/>
  <c r="AY11" i="4"/>
  <c r="AQ40" i="4"/>
  <c r="AQ81" i="4"/>
  <c r="AQ10" i="4"/>
  <c r="AU10" i="4"/>
  <c r="AU81" i="4"/>
  <c r="AU80" i="4" s="1"/>
  <c r="AT81" i="4"/>
  <c r="AT80" i="4" s="1"/>
  <c r="AT10" i="4"/>
  <c r="AR20" i="11"/>
  <c r="AR19" i="11" s="1"/>
  <c r="AR38" i="4"/>
  <c r="AU20" i="11"/>
  <c r="AU19" i="11" s="1"/>
  <c r="AU38" i="4"/>
  <c r="AT20" i="11"/>
  <c r="AT19" i="11" s="1"/>
  <c r="AT38" i="4"/>
  <c r="AZ41" i="4"/>
  <c r="AZ40" i="4" s="1"/>
  <c r="AZ38" i="4" s="1"/>
  <c r="AX11" i="4"/>
  <c r="BA11" i="4"/>
  <c r="AS81" i="4"/>
  <c r="AS80" i="4" s="1"/>
  <c r="AS10" i="4"/>
  <c r="AS20" i="11"/>
  <c r="AS19" i="11" s="1"/>
  <c r="AS38" i="4"/>
  <c r="AR81" i="4"/>
  <c r="AR80" i="4" s="1"/>
  <c r="AR10" i="4"/>
  <c r="AF64" i="27"/>
  <c r="AF23" i="17" s="1"/>
  <c r="AR9" i="18"/>
  <c r="AR8" i="18" s="1"/>
  <c r="AO9" i="18"/>
  <c r="AK74" i="4"/>
  <c r="AK8" i="27" s="1"/>
  <c r="AK8" i="17" s="1"/>
  <c r="AP74" i="4"/>
  <c r="AP8" i="27" s="1"/>
  <c r="AP8" i="17" s="1"/>
  <c r="AJ74" i="4"/>
  <c r="AO30" i="11"/>
  <c r="BE43" i="18"/>
  <c r="AK39" i="4"/>
  <c r="AP39" i="4"/>
  <c r="AO39" i="4"/>
  <c r="AL30" i="11"/>
  <c r="AL71" i="11"/>
  <c r="AL110" i="11" s="1"/>
  <c r="T37" i="7"/>
  <c r="T56" i="7" s="1"/>
  <c r="T9" i="7"/>
  <c r="G8" i="12"/>
  <c r="G41" i="12"/>
  <c r="U37" i="7"/>
  <c r="U56" i="7" s="1"/>
  <c r="U9" i="7"/>
  <c r="AJ19" i="11"/>
  <c r="AJ36" i="11" s="1"/>
  <c r="G19" i="12"/>
  <c r="AF39" i="11"/>
  <c r="AF71" i="11" s="1"/>
  <c r="AF110" i="11" s="1"/>
  <c r="AF112" i="11" s="1"/>
  <c r="AF114" i="11" s="1"/>
  <c r="AM30" i="11"/>
  <c r="AM71" i="11"/>
  <c r="AM110" i="11" s="1"/>
  <c r="AM112" i="11" s="1"/>
  <c r="AM114" i="11" s="1"/>
  <c r="AO8" i="22"/>
  <c r="AO7" i="22" s="1"/>
  <c r="AO21" i="22" s="1"/>
  <c r="AC23" i="7"/>
  <c r="AC29" i="7"/>
  <c r="AC13" i="7"/>
  <c r="AC17" i="7"/>
  <c r="AO128" i="4"/>
  <c r="AO205" i="4" s="1"/>
  <c r="AC22" i="7"/>
  <c r="AC35" i="7"/>
  <c r="AC28" i="7"/>
  <c r="AC16" i="7"/>
  <c r="AC20" i="7"/>
  <c r="AC32" i="7"/>
  <c r="AC26" i="7"/>
  <c r="AC25" i="7"/>
  <c r="AC19" i="7"/>
  <c r="AC31" i="7"/>
  <c r="AC14" i="7"/>
  <c r="AC34" i="7"/>
  <c r="AC11" i="7"/>
  <c r="AC10" i="7"/>
  <c r="AN8" i="11"/>
  <c r="AN36" i="11" s="1"/>
  <c r="AO71" i="11"/>
  <c r="AO110" i="11" s="1"/>
  <c r="AO112" i="11" s="1"/>
  <c r="AO114" i="11" s="1"/>
  <c r="AN40" i="11"/>
  <c r="AK71" i="11"/>
  <c r="AK110" i="11" s="1"/>
  <c r="AK112" i="11" s="1"/>
  <c r="AK114" i="11" s="1"/>
  <c r="U140" i="27" l="1"/>
  <c r="U53" i="17" s="1"/>
  <c r="AF211" i="4"/>
  <c r="AF209" i="4"/>
  <c r="AO208" i="4"/>
  <c r="AO206" i="4"/>
  <c r="AG211" i="4"/>
  <c r="AG209" i="4"/>
  <c r="AC46" i="24"/>
  <c r="AO7" i="17"/>
  <c r="V65" i="24"/>
  <c r="AH26" i="17"/>
  <c r="AZ68" i="4"/>
  <c r="BB68" i="4"/>
  <c r="BB39" i="4" s="1"/>
  <c r="AM7" i="27"/>
  <c r="AM7" i="17" s="1"/>
  <c r="AA47" i="24"/>
  <c r="AL7" i="27"/>
  <c r="AL7" i="17" s="1"/>
  <c r="Z47" i="24"/>
  <c r="AP7" i="27"/>
  <c r="AP7" i="17" s="1"/>
  <c r="AD47" i="24"/>
  <c r="AN7" i="27"/>
  <c r="AB47" i="24"/>
  <c r="AK7" i="27"/>
  <c r="AK7" i="17" s="1"/>
  <c r="Y47" i="24"/>
  <c r="AI67" i="27"/>
  <c r="W62" i="24"/>
  <c r="AF67" i="27"/>
  <c r="T62" i="24"/>
  <c r="AG67" i="27"/>
  <c r="U62" i="24"/>
  <c r="AV20" i="11"/>
  <c r="AV19" i="11" s="1"/>
  <c r="AV81" i="4"/>
  <c r="AV80" i="4" s="1"/>
  <c r="AV79" i="4" s="1"/>
  <c r="AV78" i="4" s="1"/>
  <c r="AX20" i="11"/>
  <c r="AX19" i="11" s="1"/>
  <c r="AY20" i="11"/>
  <c r="AY19" i="11" s="1"/>
  <c r="AW38" i="4"/>
  <c r="BK41" i="4"/>
  <c r="AW81" i="4"/>
  <c r="AW80" i="4" s="1"/>
  <c r="AW41" i="11" s="1"/>
  <c r="AW40" i="11" s="1"/>
  <c r="AW39" i="11" s="1"/>
  <c r="BA81" i="4"/>
  <c r="BA80" i="4" s="1"/>
  <c r="BA79" i="4" s="1"/>
  <c r="BA78" i="4" s="1"/>
  <c r="BA10" i="4"/>
  <c r="BA8" i="4" s="1"/>
  <c r="BA68" i="4" s="1"/>
  <c r="AW8" i="4"/>
  <c r="AW9" i="11"/>
  <c r="AW8" i="11" s="1"/>
  <c r="AR9" i="11"/>
  <c r="AR8" i="11" s="1"/>
  <c r="AR8" i="4"/>
  <c r="AR68" i="4" s="1"/>
  <c r="AX81" i="4"/>
  <c r="AX80" i="4" s="1"/>
  <c r="AX10" i="4"/>
  <c r="BK42" i="4"/>
  <c r="AU41" i="11"/>
  <c r="AU40" i="11" s="1"/>
  <c r="AU39" i="11" s="1"/>
  <c r="AU79" i="4"/>
  <c r="AU78" i="4" s="1"/>
  <c r="AZ9" i="4"/>
  <c r="AZ74" i="4"/>
  <c r="AQ8" i="4"/>
  <c r="AQ9" i="11"/>
  <c r="BI12" i="4"/>
  <c r="AQ38" i="4"/>
  <c r="AQ20" i="11"/>
  <c r="BK40" i="4"/>
  <c r="BI42" i="4"/>
  <c r="AR41" i="11"/>
  <c r="AR40" i="11" s="1"/>
  <c r="AR79" i="4"/>
  <c r="AS9" i="11"/>
  <c r="AS8" i="11" s="1"/>
  <c r="AS8" i="4"/>
  <c r="AS68" i="4" s="1"/>
  <c r="AT9" i="11"/>
  <c r="AT8" i="11" s="1"/>
  <c r="AT8" i="4"/>
  <c r="AT68" i="4" s="1"/>
  <c r="AU9" i="11"/>
  <c r="AU8" i="11" s="1"/>
  <c r="AU8" i="4"/>
  <c r="AU68" i="4" s="1"/>
  <c r="AZ81" i="4"/>
  <c r="AZ80" i="4" s="1"/>
  <c r="AZ79" i="4" s="1"/>
  <c r="AZ78" i="4" s="1"/>
  <c r="BK11" i="4"/>
  <c r="AY81" i="4"/>
  <c r="AY80" i="4" s="1"/>
  <c r="AY10" i="4"/>
  <c r="BB74" i="4"/>
  <c r="AS41" i="11"/>
  <c r="AS40" i="11" s="1"/>
  <c r="AS39" i="11" s="1"/>
  <c r="AS79" i="4"/>
  <c r="AS78" i="4" s="1"/>
  <c r="AT41" i="11"/>
  <c r="AT40" i="11" s="1"/>
  <c r="AT39" i="11" s="1"/>
  <c r="AT79" i="4"/>
  <c r="AT78" i="4" s="1"/>
  <c r="AV8" i="4"/>
  <c r="AV68" i="4" s="1"/>
  <c r="AV9" i="11"/>
  <c r="AV8" i="11" s="1"/>
  <c r="AQ80" i="4"/>
  <c r="BB81" i="4"/>
  <c r="BB80" i="4" s="1"/>
  <c r="BB79" i="4" s="1"/>
  <c r="BB78" i="4" s="1"/>
  <c r="BG9" i="18"/>
  <c r="BG8" i="18" s="1"/>
  <c r="AJ9" i="4"/>
  <c r="AD20" i="7"/>
  <c r="AD35" i="7"/>
  <c r="AD26" i="7"/>
  <c r="AD10" i="7"/>
  <c r="AD14" i="7"/>
  <c r="AP8" i="22"/>
  <c r="AP7" i="22" s="1"/>
  <c r="AP21" i="22" s="1"/>
  <c r="AO8" i="18"/>
  <c r="AK128" i="4"/>
  <c r="AK205" i="4" s="1"/>
  <c r="AD19" i="7"/>
  <c r="AD32" i="7"/>
  <c r="AD11" i="7"/>
  <c r="AD13" i="7"/>
  <c r="AD29" i="7"/>
  <c r="AP128" i="4"/>
  <c r="AP205" i="4" s="1"/>
  <c r="AD31" i="7"/>
  <c r="AD16" i="7"/>
  <c r="AD34" i="7"/>
  <c r="AD17" i="7"/>
  <c r="AD28" i="7"/>
  <c r="AD25" i="7"/>
  <c r="AD23" i="7"/>
  <c r="AD22" i="7"/>
  <c r="Y35" i="7"/>
  <c r="Y20" i="7"/>
  <c r="Y16" i="7"/>
  <c r="Y10" i="7"/>
  <c r="Y23" i="7"/>
  <c r="Y11" i="7"/>
  <c r="Y32" i="7"/>
  <c r="Y14" i="7"/>
  <c r="Y13" i="7"/>
  <c r="Y22" i="7"/>
  <c r="Y31" i="7"/>
  <c r="Y29" i="7"/>
  <c r="Y28" i="7"/>
  <c r="Y26" i="7"/>
  <c r="AK8" i="22"/>
  <c r="AK7" i="22" s="1"/>
  <c r="AK21" i="22" s="1"/>
  <c r="Y25" i="7"/>
  <c r="Y34" i="7"/>
  <c r="Y17" i="7"/>
  <c r="Y19" i="7"/>
  <c r="W77" i="27"/>
  <c r="X29" i="7"/>
  <c r="AJ8" i="27"/>
  <c r="AB23" i="7"/>
  <c r="AB20" i="7"/>
  <c r="AB22" i="7"/>
  <c r="AB17" i="7"/>
  <c r="AB14" i="7"/>
  <c r="AB29" i="7"/>
  <c r="AB32" i="7"/>
  <c r="AB26" i="7"/>
  <c r="AB13" i="7"/>
  <c r="AB31" i="7"/>
  <c r="AB25" i="7"/>
  <c r="AB28" i="7"/>
  <c r="AB16" i="7"/>
  <c r="AB19" i="7"/>
  <c r="AB35" i="7"/>
  <c r="AB34" i="7"/>
  <c r="AB11" i="7"/>
  <c r="AB10" i="7"/>
  <c r="AJ39" i="4"/>
  <c r="AK9" i="4"/>
  <c r="AP9" i="4"/>
  <c r="X16" i="7"/>
  <c r="AJ8" i="22"/>
  <c r="AJ7" i="22" s="1"/>
  <c r="AJ21" i="22" s="1"/>
  <c r="AJ128" i="4"/>
  <c r="AJ205" i="4" s="1"/>
  <c r="X19" i="7"/>
  <c r="X14" i="7"/>
  <c r="X34" i="7"/>
  <c r="X22" i="7"/>
  <c r="X35" i="7"/>
  <c r="X17" i="7"/>
  <c r="X28" i="7"/>
  <c r="X10" i="7"/>
  <c r="X11" i="7"/>
  <c r="X20" i="7"/>
  <c r="X32" i="7"/>
  <c r="X23" i="7"/>
  <c r="X13" i="7"/>
  <c r="X25" i="7"/>
  <c r="X26" i="7"/>
  <c r="X31" i="7"/>
  <c r="AL9" i="4"/>
  <c r="AC9" i="7"/>
  <c r="AC37" i="7"/>
  <c r="AC56" i="7" s="1"/>
  <c r="AN128" i="4"/>
  <c r="AN8" i="22"/>
  <c r="AN7" i="22" s="1"/>
  <c r="AN21" i="22" s="1"/>
  <c r="AN39" i="11"/>
  <c r="AM8" i="22"/>
  <c r="AM7" i="22" s="1"/>
  <c r="AM21" i="22" s="1"/>
  <c r="AA34" i="7"/>
  <c r="AA35" i="7"/>
  <c r="AA31" i="7"/>
  <c r="AA29" i="7"/>
  <c r="AA22" i="7"/>
  <c r="AA14" i="7"/>
  <c r="AA19" i="7"/>
  <c r="AA16" i="7"/>
  <c r="AA25" i="7"/>
  <c r="AA28" i="7"/>
  <c r="AA26" i="7"/>
  <c r="AA23" i="7"/>
  <c r="AA13" i="7"/>
  <c r="AA20" i="7"/>
  <c r="AA32" i="7"/>
  <c r="AA17" i="7"/>
  <c r="AM128" i="4"/>
  <c r="AM205" i="4" s="1"/>
  <c r="AA11" i="7"/>
  <c r="AA10" i="7"/>
  <c r="I34" i="22"/>
  <c r="AL8" i="22"/>
  <c r="AL7" i="22" s="1"/>
  <c r="AL21" i="22" s="1"/>
  <c r="Z13" i="7"/>
  <c r="Z17" i="7"/>
  <c r="Z23" i="7"/>
  <c r="Z19" i="7"/>
  <c r="AL128" i="4"/>
  <c r="AL205" i="4" s="1"/>
  <c r="Z31" i="7"/>
  <c r="Z16" i="7"/>
  <c r="Z14" i="7"/>
  <c r="Z25" i="7"/>
  <c r="Z32" i="7"/>
  <c r="Z20" i="7"/>
  <c r="Z28" i="7"/>
  <c r="Z22" i="7"/>
  <c r="Z35" i="7"/>
  <c r="Z34" i="7"/>
  <c r="Z29" i="7"/>
  <c r="Z26" i="7"/>
  <c r="Z11" i="7"/>
  <c r="Z10" i="7"/>
  <c r="AJ30" i="11"/>
  <c r="AN39" i="4"/>
  <c r="AN30" i="11"/>
  <c r="AM9" i="4"/>
  <c r="AN9" i="4"/>
  <c r="AL112" i="11"/>
  <c r="AP208" i="4" l="1"/>
  <c r="AP206" i="4"/>
  <c r="AL208" i="4"/>
  <c r="AL206" i="4"/>
  <c r="AO211" i="4"/>
  <c r="AO209" i="4"/>
  <c r="AM208" i="4"/>
  <c r="AM206" i="4"/>
  <c r="AJ208" i="4"/>
  <c r="AJ206" i="4"/>
  <c r="AK208" i="4"/>
  <c r="AK206" i="4"/>
  <c r="AQ68" i="4"/>
  <c r="W137" i="27"/>
  <c r="W36" i="17"/>
  <c r="X47" i="24"/>
  <c r="AJ8" i="17"/>
  <c r="U65" i="24"/>
  <c r="AG26" i="17"/>
  <c r="W65" i="24"/>
  <c r="AI26" i="17"/>
  <c r="AB46" i="24"/>
  <c r="AN7" i="17"/>
  <c r="T65" i="24"/>
  <c r="AF26" i="17"/>
  <c r="AW68" i="4"/>
  <c r="AN64" i="27"/>
  <c r="X77" i="27"/>
  <c r="X36" i="17" s="1"/>
  <c r="AK64" i="27"/>
  <c r="AK23" i="17" s="1"/>
  <c r="Y46" i="24"/>
  <c r="AL64" i="27"/>
  <c r="AL23" i="17" s="1"/>
  <c r="Z46" i="24"/>
  <c r="AP64" i="27"/>
  <c r="AP23" i="17" s="1"/>
  <c r="AD46" i="24"/>
  <c r="AM64" i="27"/>
  <c r="AM23" i="17" s="1"/>
  <c r="AA46" i="24"/>
  <c r="AV41" i="11"/>
  <c r="AV40" i="11" s="1"/>
  <c r="AV39" i="11" s="1"/>
  <c r="AW79" i="4"/>
  <c r="AW78" i="4" s="1"/>
  <c r="AZ39" i="4"/>
  <c r="BK38" i="4"/>
  <c r="BK81" i="4"/>
  <c r="AV39" i="4"/>
  <c r="AV74" i="4"/>
  <c r="AY8" i="4"/>
  <c r="AY68" i="4" s="1"/>
  <c r="AY9" i="11"/>
  <c r="AY8" i="11" s="1"/>
  <c r="AT74" i="4"/>
  <c r="AT39" i="4"/>
  <c r="AQ8" i="11"/>
  <c r="AX9" i="11"/>
  <c r="AX8" i="11" s="1"/>
  <c r="AX8" i="4"/>
  <c r="AX68" i="4" s="1"/>
  <c r="AR74" i="4"/>
  <c r="AQ79" i="4"/>
  <c r="AQ78" i="4" s="1"/>
  <c r="AQ41" i="11"/>
  <c r="BK80" i="4"/>
  <c r="BK79" i="4" s="1"/>
  <c r="BG43" i="18" s="1"/>
  <c r="BB9" i="4"/>
  <c r="AY41" i="11"/>
  <c r="AY40" i="11" s="1"/>
  <c r="AY39" i="11" s="1"/>
  <c r="AY79" i="4"/>
  <c r="AY78" i="4" s="1"/>
  <c r="AU74" i="4"/>
  <c r="AU39" i="4"/>
  <c r="AT36" i="11"/>
  <c r="AT71" i="11" s="1"/>
  <c r="AT110" i="11" s="1"/>
  <c r="AT112" i="11" s="1"/>
  <c r="AT114" i="11" s="1"/>
  <c r="AT30" i="11"/>
  <c r="AS74" i="4"/>
  <c r="AS39" i="4"/>
  <c r="AQ19" i="11"/>
  <c r="H18" i="12" s="1"/>
  <c r="H19" i="12"/>
  <c r="BK10" i="4"/>
  <c r="AX41" i="11"/>
  <c r="AX40" i="11" s="1"/>
  <c r="AX39" i="11" s="1"/>
  <c r="AX79" i="4"/>
  <c r="AX78" i="4" s="1"/>
  <c r="AR30" i="11"/>
  <c r="AR36" i="11"/>
  <c r="AU36" i="11"/>
  <c r="AU71" i="11" s="1"/>
  <c r="AU110" i="11" s="1"/>
  <c r="AU112" i="11" s="1"/>
  <c r="AU114" i="11" s="1"/>
  <c r="AU30" i="11"/>
  <c r="AS36" i="11"/>
  <c r="AS71" i="11" s="1"/>
  <c r="AS110" i="11" s="1"/>
  <c r="AS112" i="11" s="1"/>
  <c r="AS114" i="11" s="1"/>
  <c r="AS30" i="11"/>
  <c r="AQ74" i="4"/>
  <c r="BK12" i="4"/>
  <c r="AW36" i="11"/>
  <c r="AW71" i="11" s="1"/>
  <c r="AW110" i="11" s="1"/>
  <c r="AW112" i="11" s="1"/>
  <c r="AW114" i="11" s="1"/>
  <c r="AW30" i="11"/>
  <c r="BA74" i="4"/>
  <c r="BA128" i="4" s="1"/>
  <c r="BA205" i="4" s="1"/>
  <c r="AV30" i="11"/>
  <c r="AV36" i="11"/>
  <c r="BB128" i="4"/>
  <c r="BB205" i="4" s="1"/>
  <c r="AZ128" i="4"/>
  <c r="AZ205" i="4" s="1"/>
  <c r="AW74" i="4"/>
  <c r="Y37" i="7"/>
  <c r="Y56" i="7" s="1"/>
  <c r="AD9" i="7"/>
  <c r="AD37" i="7"/>
  <c r="AD56" i="7" s="1"/>
  <c r="Y9" i="7"/>
  <c r="AJ7" i="27"/>
  <c r="V77" i="27"/>
  <c r="V36" i="17" s="1"/>
  <c r="J34" i="22" s="1"/>
  <c r="X37" i="7"/>
  <c r="X56" i="7" s="1"/>
  <c r="X9" i="7"/>
  <c r="AN71" i="11"/>
  <c r="AJ71" i="11"/>
  <c r="I46" i="22"/>
  <c r="AB37" i="7"/>
  <c r="AB9" i="7"/>
  <c r="Z9" i="7"/>
  <c r="Z37" i="7"/>
  <c r="AA37" i="7"/>
  <c r="AA56" i="7" s="1"/>
  <c r="AA9" i="7"/>
  <c r="AL114" i="11"/>
  <c r="AN205" i="4"/>
  <c r="AZ208" i="4" l="1"/>
  <c r="AZ206" i="4"/>
  <c r="AM211" i="4"/>
  <c r="AM209" i="4"/>
  <c r="BB208" i="4"/>
  <c r="BB206" i="4"/>
  <c r="BA208" i="4"/>
  <c r="BA206" i="4"/>
  <c r="AK211" i="4"/>
  <c r="AK209" i="4"/>
  <c r="AL211" i="4"/>
  <c r="AL209" i="4"/>
  <c r="AJ211" i="4"/>
  <c r="AJ209" i="4"/>
  <c r="AP211" i="4"/>
  <c r="AP209" i="4"/>
  <c r="AN208" i="4"/>
  <c r="AN209" i="4" s="1"/>
  <c r="AN206" i="4"/>
  <c r="AN67" i="27"/>
  <c r="AN23" i="17"/>
  <c r="X46" i="24"/>
  <c r="AJ7" i="17"/>
  <c r="W140" i="27"/>
  <c r="W53" i="17" s="1"/>
  <c r="W50" i="17"/>
  <c r="AV71" i="11"/>
  <c r="AV110" i="11" s="1"/>
  <c r="AV112" i="11" s="1"/>
  <c r="AV114" i="11" s="1"/>
  <c r="AB62" i="24"/>
  <c r="AM67" i="27"/>
  <c r="AA62" i="24"/>
  <c r="AL67" i="27"/>
  <c r="Z62" i="24"/>
  <c r="AP67" i="27"/>
  <c r="AD62" i="24"/>
  <c r="AK67" i="27"/>
  <c r="Y62" i="24"/>
  <c r="AH35" i="7"/>
  <c r="AH23" i="7"/>
  <c r="AH26" i="7"/>
  <c r="AH14" i="7"/>
  <c r="AH20" i="7"/>
  <c r="AH17" i="7"/>
  <c r="AH32" i="7"/>
  <c r="AH22" i="7"/>
  <c r="AH31" i="7"/>
  <c r="AH25" i="7"/>
  <c r="AH13" i="7"/>
  <c r="AH29" i="7"/>
  <c r="AH16" i="7"/>
  <c r="AH19" i="7"/>
  <c r="AH28" i="7"/>
  <c r="AH34" i="7"/>
  <c r="AH11" i="7"/>
  <c r="AH10" i="7"/>
  <c r="BK8" i="4"/>
  <c r="AU9" i="4"/>
  <c r="AQ39" i="4"/>
  <c r="AQ9" i="4"/>
  <c r="AS8" i="27"/>
  <c r="AS8" i="17" s="1"/>
  <c r="AG22" i="7"/>
  <c r="AS128" i="4"/>
  <c r="AS205" i="4" s="1"/>
  <c r="AG19" i="7"/>
  <c r="AG35" i="7"/>
  <c r="AG34" i="7"/>
  <c r="AG26" i="7"/>
  <c r="AG13" i="7"/>
  <c r="AG16" i="7"/>
  <c r="AG17" i="7"/>
  <c r="AG31" i="7"/>
  <c r="AG23" i="7"/>
  <c r="AG29" i="7"/>
  <c r="AG25" i="7"/>
  <c r="AG14" i="7"/>
  <c r="AG28" i="7"/>
  <c r="AG20" i="7"/>
  <c r="AG32" i="7"/>
  <c r="AG11" i="7"/>
  <c r="AG10" i="7"/>
  <c r="AR9" i="4"/>
  <c r="AR39" i="4"/>
  <c r="H8" i="12"/>
  <c r="AT8" i="27"/>
  <c r="AT8" i="17" s="1"/>
  <c r="AT128" i="4"/>
  <c r="AT205" i="4" s="1"/>
  <c r="AV9" i="4"/>
  <c r="AW9" i="4"/>
  <c r="AW39" i="4"/>
  <c r="AU8" i="27"/>
  <c r="AU8" i="17" s="1"/>
  <c r="AI35" i="7"/>
  <c r="AI19" i="7"/>
  <c r="AI31" i="7"/>
  <c r="AI32" i="7"/>
  <c r="AI34" i="7"/>
  <c r="AI20" i="7"/>
  <c r="AI13" i="7"/>
  <c r="AI28" i="7"/>
  <c r="AI25" i="7"/>
  <c r="AI22" i="7"/>
  <c r="AI23" i="7"/>
  <c r="AI26" i="7"/>
  <c r="AI17" i="7"/>
  <c r="AI16" i="7"/>
  <c r="AI29" i="7"/>
  <c r="AU128" i="4"/>
  <c r="AU205" i="4" s="1"/>
  <c r="AI14" i="7"/>
  <c r="AI11" i="7"/>
  <c r="AI10" i="7"/>
  <c r="AR8" i="27"/>
  <c r="AR8" i="17" s="1"/>
  <c r="AF20" i="7"/>
  <c r="AF23" i="7"/>
  <c r="AF35" i="7"/>
  <c r="AF25" i="7"/>
  <c r="AF19" i="7"/>
  <c r="AF17" i="7"/>
  <c r="AF29" i="7"/>
  <c r="AF13" i="7"/>
  <c r="AF16" i="7"/>
  <c r="AF22" i="7"/>
  <c r="AF28" i="7"/>
  <c r="AF14" i="7"/>
  <c r="AF31" i="7"/>
  <c r="AF34" i="7"/>
  <c r="AF32" i="7"/>
  <c r="AF26" i="7"/>
  <c r="AF11" i="7"/>
  <c r="AF10" i="7"/>
  <c r="AQ36" i="11"/>
  <c r="AQ30" i="11"/>
  <c r="H7" i="12"/>
  <c r="AV8" i="27"/>
  <c r="AV8" i="17" s="1"/>
  <c r="AJ16" i="7"/>
  <c r="AJ31" i="7"/>
  <c r="AJ13" i="7"/>
  <c r="AJ26" i="7"/>
  <c r="AJ10" i="7"/>
  <c r="AJ25" i="7"/>
  <c r="AV128" i="4"/>
  <c r="AV205" i="4" s="1"/>
  <c r="AJ29" i="7"/>
  <c r="AJ20" i="7"/>
  <c r="AJ22" i="7"/>
  <c r="AJ14" i="7"/>
  <c r="AJ35" i="7"/>
  <c r="AJ34" i="7"/>
  <c r="AJ23" i="7"/>
  <c r="AJ32" i="7"/>
  <c r="AJ28" i="7"/>
  <c r="AJ19" i="7"/>
  <c r="AJ17" i="7"/>
  <c r="AJ11" i="7"/>
  <c r="AW8" i="27"/>
  <c r="AW8" i="17" s="1"/>
  <c r="AK26" i="7"/>
  <c r="AK14" i="7"/>
  <c r="AK20" i="7"/>
  <c r="AK19" i="7"/>
  <c r="AK10" i="7"/>
  <c r="AK16" i="7"/>
  <c r="AK32" i="7"/>
  <c r="AK23" i="7"/>
  <c r="AK13" i="7"/>
  <c r="AK31" i="7"/>
  <c r="AK34" i="7"/>
  <c r="AK28" i="7"/>
  <c r="AK17" i="7"/>
  <c r="AW128" i="4"/>
  <c r="AW205" i="4" s="1"/>
  <c r="AK35" i="7"/>
  <c r="AK25" i="7"/>
  <c r="AK22" i="7"/>
  <c r="AK29" i="7"/>
  <c r="AK11" i="7"/>
  <c r="AQ8" i="27"/>
  <c r="AQ8" i="17" s="1"/>
  <c r="AE13" i="7"/>
  <c r="AE19" i="7"/>
  <c r="AE34" i="7"/>
  <c r="AE26" i="7"/>
  <c r="AE11" i="7"/>
  <c r="AE25" i="7"/>
  <c r="AE14" i="7"/>
  <c r="AE31" i="7"/>
  <c r="AE35" i="7"/>
  <c r="AE10" i="7"/>
  <c r="AQ128" i="4"/>
  <c r="AQ205" i="4" s="1"/>
  <c r="AE29" i="7"/>
  <c r="AE32" i="7"/>
  <c r="AE16" i="7"/>
  <c r="AE23" i="7"/>
  <c r="AE22" i="7"/>
  <c r="AQ8" i="22"/>
  <c r="AQ7" i="22" s="1"/>
  <c r="AQ21" i="22" s="1"/>
  <c r="AE20" i="7"/>
  <c r="AE17" i="7"/>
  <c r="AE28" i="7"/>
  <c r="AS9" i="4"/>
  <c r="AQ40" i="11"/>
  <c r="H41" i="12"/>
  <c r="AX74" i="4"/>
  <c r="AT9" i="4"/>
  <c r="AY30" i="11"/>
  <c r="AY36" i="11"/>
  <c r="AY71" i="11" s="1"/>
  <c r="AY110" i="11" s="1"/>
  <c r="AY112" i="11" s="1"/>
  <c r="AY114" i="11" s="1"/>
  <c r="BA9" i="4"/>
  <c r="BA39" i="4"/>
  <c r="AX36" i="11"/>
  <c r="AX71" i="11" s="1"/>
  <c r="AX110" i="11" s="1"/>
  <c r="AX112" i="11" s="1"/>
  <c r="AX114" i="11" s="1"/>
  <c r="AX30" i="11"/>
  <c r="AY74" i="4"/>
  <c r="AY39" i="4"/>
  <c r="AJ64" i="27"/>
  <c r="AJ23" i="17" s="1"/>
  <c r="V137" i="27"/>
  <c r="V50" i="17" s="1"/>
  <c r="L34" i="22"/>
  <c r="AB56" i="7"/>
  <c r="K34" i="22"/>
  <c r="Z56" i="7"/>
  <c r="AN110" i="11"/>
  <c r="AJ110" i="11"/>
  <c r="AS208" i="4" l="1"/>
  <c r="AS206" i="4"/>
  <c r="BA211" i="4"/>
  <c r="BA209" i="4"/>
  <c r="AQ208" i="4"/>
  <c r="AQ206" i="4"/>
  <c r="AV208" i="4"/>
  <c r="AV206" i="4"/>
  <c r="AW208" i="4"/>
  <c r="AW206" i="4"/>
  <c r="AU208" i="4"/>
  <c r="AU206" i="4"/>
  <c r="AT208" i="4"/>
  <c r="AT206" i="4"/>
  <c r="BB211" i="4"/>
  <c r="BB209" i="4"/>
  <c r="AZ211" i="4"/>
  <c r="AZ209" i="4"/>
  <c r="AN211" i="4"/>
  <c r="Y65" i="24"/>
  <c r="AK26" i="17"/>
  <c r="Z65" i="24"/>
  <c r="AL26" i="17"/>
  <c r="AD65" i="24"/>
  <c r="AP26" i="17"/>
  <c r="AA65" i="24"/>
  <c r="AM26" i="17"/>
  <c r="AB65" i="24"/>
  <c r="AN26" i="17"/>
  <c r="AW7" i="27"/>
  <c r="AK47" i="24"/>
  <c r="AR7" i="27"/>
  <c r="AR7" i="17" s="1"/>
  <c r="AF47" i="24"/>
  <c r="AV7" i="27"/>
  <c r="AV7" i="17" s="1"/>
  <c r="AJ47" i="24"/>
  <c r="AU7" i="27"/>
  <c r="AU7" i="17" s="1"/>
  <c r="AI47" i="24"/>
  <c r="AJ67" i="27"/>
  <c r="X62" i="24"/>
  <c r="AQ7" i="27"/>
  <c r="AE47" i="24"/>
  <c r="AT7" i="27"/>
  <c r="AH47" i="24"/>
  <c r="AS7" i="27"/>
  <c r="AS7" i="17" s="1"/>
  <c r="AG47" i="24"/>
  <c r="BK74" i="4"/>
  <c r="BK68" i="4"/>
  <c r="BK226" i="4" s="1"/>
  <c r="BB226" i="4" s="1"/>
  <c r="AY9" i="4"/>
  <c r="AX8" i="27"/>
  <c r="AX8" i="17" s="1"/>
  <c r="AL31" i="7"/>
  <c r="AL26" i="7"/>
  <c r="AL17" i="7"/>
  <c r="AL35" i="7"/>
  <c r="AL14" i="7"/>
  <c r="AL22" i="7"/>
  <c r="AL16" i="7"/>
  <c r="AL23" i="7"/>
  <c r="AL34" i="7"/>
  <c r="AL10" i="7"/>
  <c r="AL32" i="7"/>
  <c r="AX128" i="4"/>
  <c r="AX205" i="4" s="1"/>
  <c r="AL20" i="7"/>
  <c r="AL28" i="7"/>
  <c r="AL19" i="7"/>
  <c r="AL29" i="7"/>
  <c r="AL11" i="7"/>
  <c r="AL13" i="7"/>
  <c r="AL25" i="7"/>
  <c r="AF9" i="7"/>
  <c r="AF37" i="7"/>
  <c r="AF56" i="7" s="1"/>
  <c r="AI37" i="7"/>
  <c r="AI56" i="7" s="1"/>
  <c r="AI9" i="7"/>
  <c r="AH37" i="7"/>
  <c r="AH56" i="7" s="1"/>
  <c r="AH9" i="7"/>
  <c r="AG37" i="7"/>
  <c r="AG56" i="7" s="1"/>
  <c r="AG9" i="7"/>
  <c r="AY8" i="27"/>
  <c r="AY8" i="17" s="1"/>
  <c r="AM19" i="7"/>
  <c r="AM16" i="7"/>
  <c r="AM20" i="7"/>
  <c r="AM22" i="7"/>
  <c r="AM11" i="7"/>
  <c r="AM23" i="7"/>
  <c r="AM13" i="7"/>
  <c r="AM34" i="7"/>
  <c r="AM32" i="7"/>
  <c r="AM35" i="7"/>
  <c r="AM26" i="7"/>
  <c r="AM28" i="7"/>
  <c r="AM17" i="7"/>
  <c r="AM25" i="7"/>
  <c r="AM14" i="7"/>
  <c r="AM29" i="7"/>
  <c r="AM31" i="7"/>
  <c r="AY128" i="4"/>
  <c r="AY205" i="4" s="1"/>
  <c r="AM10" i="7"/>
  <c r="AK37" i="7"/>
  <c r="AK56" i="7" s="1"/>
  <c r="AK9" i="7"/>
  <c r="H29" i="12"/>
  <c r="AQ39" i="11"/>
  <c r="H40" i="12"/>
  <c r="AE37" i="7"/>
  <c r="AE9" i="7"/>
  <c r="AX9" i="4"/>
  <c r="AX39" i="4"/>
  <c r="AJ37" i="7"/>
  <c r="AJ56" i="7" s="1"/>
  <c r="AJ9" i="7"/>
  <c r="H35" i="12"/>
  <c r="V140" i="27"/>
  <c r="V53" i="17" s="1"/>
  <c r="J46" i="22"/>
  <c r="AJ112" i="11"/>
  <c r="AN112" i="11"/>
  <c r="K46" i="22"/>
  <c r="AY208" i="4" l="1"/>
  <c r="AY206" i="4"/>
  <c r="AU211" i="4"/>
  <c r="AU209" i="4"/>
  <c r="AV211" i="4"/>
  <c r="AV209" i="4"/>
  <c r="AX208" i="4"/>
  <c r="AX206" i="4"/>
  <c r="AT211" i="4"/>
  <c r="AT209" i="4"/>
  <c r="AW211" i="4"/>
  <c r="AW209" i="4"/>
  <c r="AQ211" i="4"/>
  <c r="AQ209" i="4"/>
  <c r="AS211" i="4"/>
  <c r="AS209" i="4"/>
  <c r="AH46" i="24"/>
  <c r="AT7" i="17"/>
  <c r="X65" i="24"/>
  <c r="AJ26" i="17"/>
  <c r="AK46" i="24"/>
  <c r="AW7" i="17"/>
  <c r="AE46" i="24"/>
  <c r="AQ7" i="17"/>
  <c r="AW226" i="4"/>
  <c r="AW64" i="27"/>
  <c r="AQ64" i="27"/>
  <c r="Y77" i="27"/>
  <c r="Y36" i="17" s="1"/>
  <c r="M34" i="22" s="1"/>
  <c r="AS25" i="7"/>
  <c r="AS23" i="7"/>
  <c r="AT64" i="27"/>
  <c r="Z77" i="27"/>
  <c r="AX7" i="27"/>
  <c r="AX7" i="17" s="1"/>
  <c r="AL47" i="24"/>
  <c r="AV64" i="27"/>
  <c r="AV23" i="17" s="1"/>
  <c r="AJ46" i="24"/>
  <c r="AF46" i="24"/>
  <c r="AY7" i="27"/>
  <c r="AY7" i="17" s="1"/>
  <c r="AM47" i="24"/>
  <c r="AS64" i="27"/>
  <c r="AS23" i="17" s="1"/>
  <c r="AG46" i="24"/>
  <c r="AU64" i="27"/>
  <c r="AU23" i="17" s="1"/>
  <c r="AI46" i="24"/>
  <c r="AS22" i="7"/>
  <c r="AS17" i="7"/>
  <c r="AS13" i="7"/>
  <c r="AS16" i="7"/>
  <c r="AR226" i="4"/>
  <c r="AS14" i="7"/>
  <c r="AX226" i="4"/>
  <c r="AS31" i="7"/>
  <c r="AS35" i="7"/>
  <c r="AS32" i="7"/>
  <c r="AS10" i="7"/>
  <c r="AS28" i="7"/>
  <c r="AT226" i="4"/>
  <c r="AS20" i="7"/>
  <c r="AS26" i="7"/>
  <c r="AS19" i="7"/>
  <c r="AS29" i="7"/>
  <c r="AS34" i="7"/>
  <c r="BA226" i="4"/>
  <c r="AV226" i="4"/>
  <c r="AU226" i="4"/>
  <c r="AS226" i="4"/>
  <c r="AZ226" i="4"/>
  <c r="AQ226" i="4"/>
  <c r="AY226" i="4"/>
  <c r="AS11" i="7"/>
  <c r="AQ71" i="11"/>
  <c r="AQ110" i="11" s="1"/>
  <c r="AE56" i="7"/>
  <c r="AM9" i="7"/>
  <c r="AM37" i="7"/>
  <c r="AM56" i="7" s="1"/>
  <c r="AL9" i="7"/>
  <c r="AL37" i="7"/>
  <c r="AL56" i="7" s="1"/>
  <c r="AN114" i="11"/>
  <c r="AJ114" i="11"/>
  <c r="AX211" i="4" l="1"/>
  <c r="AX209" i="4"/>
  <c r="AY211" i="4"/>
  <c r="AY209" i="4"/>
  <c r="AH62" i="24"/>
  <c r="AT23" i="17"/>
  <c r="AK62" i="24"/>
  <c r="AW23" i="17"/>
  <c r="Z137" i="27"/>
  <c r="Z36" i="17"/>
  <c r="AE62" i="24"/>
  <c r="AQ23" i="17"/>
  <c r="AQ67" i="27"/>
  <c r="AW67" i="27"/>
  <c r="AT67" i="27"/>
  <c r="AA77" i="27"/>
  <c r="AU67" i="27"/>
  <c r="AI62" i="24"/>
  <c r="AS67" i="27"/>
  <c r="AG62" i="24"/>
  <c r="AY64" i="27"/>
  <c r="AY23" i="17" s="1"/>
  <c r="AM46" i="24"/>
  <c r="AV67" i="27"/>
  <c r="AJ62" i="24"/>
  <c r="AX64" i="27"/>
  <c r="AX23" i="17" s="1"/>
  <c r="AL46" i="24"/>
  <c r="BL226" i="4"/>
  <c r="AS9" i="7"/>
  <c r="AS37" i="7"/>
  <c r="AQ112" i="11"/>
  <c r="AH65" i="24" l="1"/>
  <c r="AT26" i="17"/>
  <c r="AG65" i="24"/>
  <c r="AS26" i="17"/>
  <c r="AI65" i="24"/>
  <c r="AU26" i="17"/>
  <c r="AK65" i="24"/>
  <c r="AW26" i="17"/>
  <c r="N34" i="22"/>
  <c r="AE65" i="24"/>
  <c r="AQ26" i="17"/>
  <c r="Z140" i="27"/>
  <c r="Z53" i="17" s="1"/>
  <c r="Z50" i="17"/>
  <c r="N46" i="22" s="1"/>
  <c r="AA137" i="27"/>
  <c r="AA36" i="17"/>
  <c r="O34" i="22" s="1"/>
  <c r="AJ65" i="24"/>
  <c r="AV26" i="17"/>
  <c r="AJ77" i="27"/>
  <c r="AX67" i="27"/>
  <c r="AL62" i="24"/>
  <c r="AY67" i="27"/>
  <c r="AM62" i="24"/>
  <c r="AQ114" i="11"/>
  <c r="AJ36" i="17" l="1"/>
  <c r="J55" i="22" s="1"/>
  <c r="AM65" i="24"/>
  <c r="AY26" i="17"/>
  <c r="AL65" i="24"/>
  <c r="AX26" i="17"/>
  <c r="AA140" i="27"/>
  <c r="AA53" i="17" s="1"/>
  <c r="AA50" i="17"/>
  <c r="O46" i="22" s="1"/>
  <c r="AA50" i="4"/>
  <c r="AA49" i="4" s="1"/>
  <c r="AA20" i="4"/>
  <c r="BG20" i="4" s="1"/>
  <c r="Z50" i="4"/>
  <c r="AD50" i="4"/>
  <c r="AD49" i="4" s="1"/>
  <c r="AD20" i="4"/>
  <c r="AD19" i="4" s="1"/>
  <c r="AB50" i="4"/>
  <c r="AB49" i="4" s="1"/>
  <c r="AC50" i="4"/>
  <c r="AC49" i="4" s="1"/>
  <c r="Y90" i="4"/>
  <c r="AC20" i="4"/>
  <c r="AB20" i="4"/>
  <c r="Y19" i="4"/>
  <c r="Y12" i="11" s="1"/>
  <c r="Y8" i="4" l="1"/>
  <c r="Y68" i="4" s="1"/>
  <c r="Y39" i="4" s="1"/>
  <c r="AC23" i="11"/>
  <c r="AC19" i="11" s="1"/>
  <c r="AC38" i="4"/>
  <c r="AA90" i="4"/>
  <c r="AA89" i="4" s="1"/>
  <c r="AA19" i="4"/>
  <c r="AB90" i="4"/>
  <c r="BI20" i="4"/>
  <c r="AB19" i="4"/>
  <c r="AB23" i="11"/>
  <c r="AB38" i="4"/>
  <c r="BI49" i="4"/>
  <c r="AC19" i="4"/>
  <c r="AC90" i="4"/>
  <c r="AC89" i="4" s="1"/>
  <c r="Y8" i="11"/>
  <c r="AD23" i="11"/>
  <c r="AD19" i="11" s="1"/>
  <c r="AD38" i="4"/>
  <c r="AD8" i="4"/>
  <c r="AD12" i="11"/>
  <c r="AD8" i="11" s="1"/>
  <c r="Z90" i="4"/>
  <c r="Z19" i="4"/>
  <c r="BG50" i="4"/>
  <c r="Z49" i="4"/>
  <c r="BI50" i="4"/>
  <c r="BG19" i="4"/>
  <c r="Y89" i="4"/>
  <c r="AD90" i="4"/>
  <c r="AD89" i="4" s="1"/>
  <c r="AA38" i="4"/>
  <c r="AA23" i="11"/>
  <c r="AA19" i="11" s="1"/>
  <c r="Y9" i="4" l="1"/>
  <c r="BG90" i="4"/>
  <c r="Y74" i="4"/>
  <c r="M25" i="7" s="1"/>
  <c r="BG21" i="4"/>
  <c r="AD79" i="4"/>
  <c r="AD78" i="4" s="1"/>
  <c r="AD44" i="11"/>
  <c r="AD40" i="11" s="1"/>
  <c r="AD39" i="11" s="1"/>
  <c r="BI38" i="4"/>
  <c r="Z12" i="11"/>
  <c r="Z8" i="4"/>
  <c r="Z89" i="4"/>
  <c r="X59" i="18"/>
  <c r="AR59" i="18"/>
  <c r="BI90" i="4"/>
  <c r="AB89" i="4"/>
  <c r="AA79" i="4"/>
  <c r="AA78" i="4" s="1"/>
  <c r="AA44" i="11"/>
  <c r="AA40" i="11" s="1"/>
  <c r="AA39" i="11" s="1"/>
  <c r="AD36" i="11"/>
  <c r="AD30" i="11"/>
  <c r="AC12" i="11"/>
  <c r="AC8" i="11" s="1"/>
  <c r="AC8" i="4"/>
  <c r="BI19" i="4"/>
  <c r="AB12" i="11"/>
  <c r="AB8" i="4"/>
  <c r="AD68" i="4"/>
  <c r="AD9" i="4" s="1"/>
  <c r="AD74" i="4"/>
  <c r="BG51" i="4"/>
  <c r="Z23" i="11"/>
  <c r="BG49" i="4"/>
  <c r="Z38" i="4"/>
  <c r="AC79" i="4"/>
  <c r="AC44" i="11"/>
  <c r="AC40" i="11" s="1"/>
  <c r="AA12" i="11"/>
  <c r="AA8" i="11" s="1"/>
  <c r="AA8" i="4"/>
  <c r="BG89" i="4"/>
  <c r="BG79" i="4" s="1"/>
  <c r="Y79" i="4"/>
  <c r="Y44" i="11"/>
  <c r="Y30" i="11"/>
  <c r="Y36" i="11"/>
  <c r="AB19" i="11"/>
  <c r="G22" i="12"/>
  <c r="M28" i="7" l="1"/>
  <c r="M17" i="7"/>
  <c r="M20" i="7"/>
  <c r="M31" i="7"/>
  <c r="M16" i="7"/>
  <c r="M26" i="7"/>
  <c r="Y8" i="22"/>
  <c r="Y7" i="22" s="1"/>
  <c r="Y21" i="22" s="1"/>
  <c r="M35" i="7"/>
  <c r="M11" i="7"/>
  <c r="M13" i="7"/>
  <c r="M34" i="7"/>
  <c r="M23" i="7"/>
  <c r="M32" i="7"/>
  <c r="M10" i="7"/>
  <c r="Y8" i="27"/>
  <c r="M22" i="7"/>
  <c r="M14" i="7"/>
  <c r="M19" i="7"/>
  <c r="M29" i="7"/>
  <c r="AD39" i="4"/>
  <c r="Z79" i="4"/>
  <c r="Z78" i="4" s="1"/>
  <c r="Z44" i="11"/>
  <c r="Z40" i="11" s="1"/>
  <c r="Z39" i="11" s="1"/>
  <c r="BG38" i="4"/>
  <c r="AB79" i="4"/>
  <c r="AB78" i="4" s="1"/>
  <c r="BI89" i="4"/>
  <c r="BI79" i="4" s="1"/>
  <c r="AB44" i="11"/>
  <c r="Y40" i="11"/>
  <c r="AA68" i="4"/>
  <c r="AA39" i="4" s="1"/>
  <c r="AA74" i="4"/>
  <c r="AD8" i="22"/>
  <c r="AD7" i="22" s="1"/>
  <c r="AD21" i="22" s="1"/>
  <c r="R10" i="7"/>
  <c r="R11" i="7"/>
  <c r="R14" i="7"/>
  <c r="R16" i="7"/>
  <c r="R13" i="7"/>
  <c r="R17" i="7"/>
  <c r="R23" i="7"/>
  <c r="R35" i="7"/>
  <c r="R32" i="7"/>
  <c r="R26" i="7"/>
  <c r="R22" i="7"/>
  <c r="R34" i="7"/>
  <c r="R28" i="7"/>
  <c r="R25" i="7"/>
  <c r="R31" i="7"/>
  <c r="R29" i="7"/>
  <c r="AD128" i="4"/>
  <c r="AD205" i="4" s="1"/>
  <c r="AD8" i="27"/>
  <c r="AD8" i="17" s="1"/>
  <c r="R20" i="7"/>
  <c r="R19" i="7"/>
  <c r="BI8" i="4"/>
  <c r="AB68" i="4"/>
  <c r="AB74" i="4"/>
  <c r="AC68" i="4"/>
  <c r="AC39" i="4" s="1"/>
  <c r="AC74" i="4"/>
  <c r="AD71" i="11"/>
  <c r="AD110" i="11" s="1"/>
  <c r="AD112" i="11" s="1"/>
  <c r="AD114" i="11" s="1"/>
  <c r="AR67" i="18"/>
  <c r="AS59" i="18"/>
  <c r="Z68" i="4"/>
  <c r="Z74" i="4"/>
  <c r="BG8" i="4"/>
  <c r="Z8" i="11"/>
  <c r="F11" i="12"/>
  <c r="G18" i="12"/>
  <c r="F8" i="21"/>
  <c r="Y78" i="4"/>
  <c r="AA36" i="11"/>
  <c r="AA71" i="11" s="1"/>
  <c r="AA110" i="11" s="1"/>
  <c r="AA112" i="11" s="1"/>
  <c r="AA114" i="11" s="1"/>
  <c r="AA30" i="11"/>
  <c r="F22" i="12"/>
  <c r="Z19" i="11"/>
  <c r="G11" i="12"/>
  <c r="AB8" i="11"/>
  <c r="AC36" i="11"/>
  <c r="AC30" i="11"/>
  <c r="X67" i="18"/>
  <c r="Y59" i="18"/>
  <c r="AD208" i="4" l="1"/>
  <c r="AD206" i="4"/>
  <c r="Y8" i="17"/>
  <c r="M47" i="24"/>
  <c r="Y7" i="27"/>
  <c r="M37" i="7"/>
  <c r="M56" i="7" s="1"/>
  <c r="M9" i="7"/>
  <c r="F44" i="12"/>
  <c r="BG74" i="4"/>
  <c r="BI74" i="4"/>
  <c r="BG68" i="4"/>
  <c r="BG226" i="4" s="1"/>
  <c r="U226" i="4" s="1"/>
  <c r="U224" i="4" s="1"/>
  <c r="Z9" i="4"/>
  <c r="AA9" i="4"/>
  <c r="Z39" i="4"/>
  <c r="BG78" i="4"/>
  <c r="Y128" i="4"/>
  <c r="Y205" i="4" s="1"/>
  <c r="R37" i="7"/>
  <c r="R56" i="7" s="1"/>
  <c r="R9" i="7"/>
  <c r="F40" i="12"/>
  <c r="Y39" i="11"/>
  <c r="AB30" i="11"/>
  <c r="G29" i="12" s="1"/>
  <c r="F7" i="21"/>
  <c r="G7" i="12"/>
  <c r="AB36" i="11"/>
  <c r="BC43" i="18"/>
  <c r="BC45" i="18" s="1"/>
  <c r="BC47" i="18" s="1"/>
  <c r="BE40" i="18" s="1"/>
  <c r="Z128" i="4"/>
  <c r="Z205" i="4" s="1"/>
  <c r="Z8" i="22"/>
  <c r="Z7" i="22" s="1"/>
  <c r="Z21" i="22" s="1"/>
  <c r="N10" i="7"/>
  <c r="N23" i="7"/>
  <c r="N32" i="7"/>
  <c r="N35" i="7"/>
  <c r="N34" i="7"/>
  <c r="N11" i="7"/>
  <c r="N29" i="7"/>
  <c r="N31" i="7"/>
  <c r="N28" i="7"/>
  <c r="N16" i="7"/>
  <c r="N26" i="7"/>
  <c r="N13" i="7"/>
  <c r="N25" i="7"/>
  <c r="N22" i="7"/>
  <c r="N17" i="7"/>
  <c r="N14" i="7"/>
  <c r="Z8" i="27"/>
  <c r="Z8" i="17" s="1"/>
  <c r="N20" i="7"/>
  <c r="N19" i="7"/>
  <c r="AA128" i="4"/>
  <c r="AA205" i="4" s="1"/>
  <c r="O16" i="7"/>
  <c r="O14" i="7"/>
  <c r="O13" i="7"/>
  <c r="O28" i="7"/>
  <c r="O26" i="7"/>
  <c r="O31" i="7"/>
  <c r="O22" i="7"/>
  <c r="O34" i="7"/>
  <c r="O11" i="7"/>
  <c r="O35" i="7"/>
  <c r="O29" i="7"/>
  <c r="O10" i="7"/>
  <c r="AA8" i="27"/>
  <c r="AA8" i="17" s="1"/>
  <c r="O25" i="7"/>
  <c r="O17" i="7"/>
  <c r="O23" i="7"/>
  <c r="O32" i="7"/>
  <c r="AA8" i="22"/>
  <c r="AA7" i="22" s="1"/>
  <c r="AA21" i="22" s="1"/>
  <c r="O20" i="7"/>
  <c r="O19" i="7"/>
  <c r="AC8" i="27"/>
  <c r="AC8" i="17" s="1"/>
  <c r="AC8" i="22"/>
  <c r="AC7" i="22" s="1"/>
  <c r="Q14" i="7"/>
  <c r="Q11" i="7"/>
  <c r="Q35" i="7"/>
  <c r="Q10" i="7"/>
  <c r="Q28" i="7"/>
  <c r="Q26" i="7"/>
  <c r="Q32" i="7"/>
  <c r="Q22" i="7"/>
  <c r="Q16" i="7"/>
  <c r="Q34" i="7"/>
  <c r="Q17" i="7"/>
  <c r="Q31" i="7"/>
  <c r="Q29" i="7"/>
  <c r="Q23" i="7"/>
  <c r="Q13" i="7"/>
  <c r="Q25" i="7"/>
  <c r="Q20" i="7"/>
  <c r="Q19" i="7"/>
  <c r="BI68" i="4"/>
  <c r="BI226" i="4" s="1"/>
  <c r="AB39" i="4"/>
  <c r="G44" i="12"/>
  <c r="AB40" i="11"/>
  <c r="AC18" i="18"/>
  <c r="Y67" i="18"/>
  <c r="Z30" i="11"/>
  <c r="F29" i="12" s="1"/>
  <c r="Z36" i="11"/>
  <c r="E7" i="21"/>
  <c r="F7" i="12"/>
  <c r="P32" i="7"/>
  <c r="P35" i="7"/>
  <c r="P29" i="7"/>
  <c r="P23" i="7"/>
  <c r="P34" i="7"/>
  <c r="P28" i="7"/>
  <c r="P17" i="7"/>
  <c r="P11" i="7"/>
  <c r="P31" i="7"/>
  <c r="P13" i="7"/>
  <c r="P22" i="7"/>
  <c r="AB8" i="27"/>
  <c r="AB8" i="17" s="1"/>
  <c r="P16" i="7"/>
  <c r="P10" i="7"/>
  <c r="AB128" i="4"/>
  <c r="AB205" i="4" s="1"/>
  <c r="P14" i="7"/>
  <c r="AB8" i="22"/>
  <c r="AB7" i="22" s="1"/>
  <c r="AB21" i="22" s="1"/>
  <c r="P25" i="7"/>
  <c r="P26" i="7"/>
  <c r="P20" i="7"/>
  <c r="P19" i="7"/>
  <c r="E8" i="21"/>
  <c r="F18" i="12"/>
  <c r="AS67" i="18"/>
  <c r="AR18" i="18"/>
  <c r="AR17" i="18" s="1"/>
  <c r="AR7" i="18" s="1"/>
  <c r="AR38" i="18" s="1"/>
  <c r="AO18" i="18"/>
  <c r="AC9" i="4"/>
  <c r="AB9" i="4"/>
  <c r="R47" i="24"/>
  <c r="AD7" i="27"/>
  <c r="AD7" i="17" s="1"/>
  <c r="Y208" i="4" l="1"/>
  <c r="Y209" i="4" s="1"/>
  <c r="Y206" i="4"/>
  <c r="AA208" i="4"/>
  <c r="AA206" i="4"/>
  <c r="Z208" i="4"/>
  <c r="Z206" i="4"/>
  <c r="AD211" i="4"/>
  <c r="AD209" i="4"/>
  <c r="AB208" i="4"/>
  <c r="AB209" i="4" s="1"/>
  <c r="AB206" i="4"/>
  <c r="AQ13" i="7"/>
  <c r="AQ35" i="7"/>
  <c r="Z226" i="4"/>
  <c r="Z224" i="4" s="1"/>
  <c r="Z225" i="4" s="1"/>
  <c r="AB226" i="4"/>
  <c r="AB224" i="4" s="1"/>
  <c r="AB225" i="4" s="1"/>
  <c r="AD226" i="4"/>
  <c r="AD224" i="4" s="1"/>
  <c r="AD225" i="4" s="1"/>
  <c r="AQ34" i="7"/>
  <c r="AQ20" i="7"/>
  <c r="AQ19" i="7"/>
  <c r="AQ26" i="7"/>
  <c r="AQ22" i="7"/>
  <c r="AO14" i="7"/>
  <c r="Y7" i="17"/>
  <c r="Y64" i="27"/>
  <c r="M46" i="24"/>
  <c r="T226" i="4"/>
  <c r="AA226" i="4"/>
  <c r="AA224" i="4" s="1"/>
  <c r="AA225" i="4" s="1"/>
  <c r="Y226" i="4"/>
  <c r="Y224" i="4" s="1"/>
  <c r="Y225" i="4" s="1"/>
  <c r="V226" i="4"/>
  <c r="V224" i="4" s="1"/>
  <c r="V225" i="4" s="1"/>
  <c r="AC226" i="4"/>
  <c r="AC224" i="4" s="1"/>
  <c r="AC225" i="4" s="1"/>
  <c r="W226" i="4"/>
  <c r="W224" i="4" s="1"/>
  <c r="W225" i="4" s="1"/>
  <c r="X226" i="4"/>
  <c r="X224" i="4" s="1"/>
  <c r="X225" i="4" s="1"/>
  <c r="BG128" i="4"/>
  <c r="BG205" i="4" s="1"/>
  <c r="BG206" i="4" s="1"/>
  <c r="AQ17" i="7"/>
  <c r="AO25" i="7"/>
  <c r="AQ25" i="7"/>
  <c r="AQ11" i="7"/>
  <c r="AQ23" i="7"/>
  <c r="AO31" i="7"/>
  <c r="AO35" i="7"/>
  <c r="AQ32" i="7"/>
  <c r="AB211" i="4"/>
  <c r="AQ16" i="7"/>
  <c r="AQ28" i="7"/>
  <c r="Z71" i="11"/>
  <c r="Z110" i="11" s="1"/>
  <c r="Z112" i="11" s="1"/>
  <c r="Z114" i="11" s="1"/>
  <c r="E13" i="21"/>
  <c r="F35" i="12"/>
  <c r="G40" i="12"/>
  <c r="AB39" i="11"/>
  <c r="AB71" i="11" s="1"/>
  <c r="AO19" i="7"/>
  <c r="AO17" i="7"/>
  <c r="AO26" i="7"/>
  <c r="AO29" i="7"/>
  <c r="AO32" i="7"/>
  <c r="AR11" i="27"/>
  <c r="AR11" i="17" s="1"/>
  <c r="AR109" i="4"/>
  <c r="O37" i="7"/>
  <c r="O56" i="7" s="1"/>
  <c r="O9" i="7"/>
  <c r="N47" i="24"/>
  <c r="Z7" i="27"/>
  <c r="Z7" i="17" s="1"/>
  <c r="S77" i="27"/>
  <c r="S36" i="17" s="1"/>
  <c r="AO28" i="7"/>
  <c r="AO34" i="7"/>
  <c r="N37" i="7"/>
  <c r="N9" i="7"/>
  <c r="AO10" i="7"/>
  <c r="G35" i="12"/>
  <c r="F13" i="21"/>
  <c r="F38" i="12"/>
  <c r="F71" i="12" s="1"/>
  <c r="E15" i="21"/>
  <c r="E18" i="21" s="1"/>
  <c r="Y71" i="11"/>
  <c r="BG208" i="4"/>
  <c r="Y211" i="4"/>
  <c r="P9" i="7"/>
  <c r="AQ10" i="7"/>
  <c r="P37" i="7"/>
  <c r="AQ29" i="7"/>
  <c r="BE18" i="18"/>
  <c r="BE17" i="18" s="1"/>
  <c r="BE7" i="18" s="1"/>
  <c r="AC17" i="18"/>
  <c r="AC7" i="18" s="1"/>
  <c r="AC38" i="18" s="1"/>
  <c r="AE226" i="4"/>
  <c r="AF226" i="4"/>
  <c r="AH226" i="4"/>
  <c r="AK226" i="4"/>
  <c r="AL226" i="4"/>
  <c r="AP226" i="4"/>
  <c r="AN226" i="4"/>
  <c r="AO226" i="4"/>
  <c r="AI226" i="4"/>
  <c r="AM226" i="4"/>
  <c r="AG226" i="4"/>
  <c r="AJ226" i="4"/>
  <c r="Q9" i="7"/>
  <c r="Q37" i="7"/>
  <c r="Q56" i="7" s="1"/>
  <c r="AS56" i="7" s="1"/>
  <c r="U225" i="4"/>
  <c r="AO13" i="7"/>
  <c r="R46" i="24"/>
  <c r="AD64" i="27"/>
  <c r="AD23" i="17" s="1"/>
  <c r="BG18" i="18"/>
  <c r="BG17" i="18" s="1"/>
  <c r="BG7" i="18" s="1"/>
  <c r="AO17" i="18"/>
  <c r="AO7" i="18" s="1"/>
  <c r="AO38" i="18" s="1"/>
  <c r="AQ14" i="7"/>
  <c r="P47" i="24"/>
  <c r="T77" i="27"/>
  <c r="T36" i="17" s="1"/>
  <c r="AB7" i="27"/>
  <c r="AB7" i="17" s="1"/>
  <c r="AQ31" i="7"/>
  <c r="AC7" i="27"/>
  <c r="Q47" i="24"/>
  <c r="O47" i="24"/>
  <c r="AA7" i="27"/>
  <c r="AA7" i="17" s="1"/>
  <c r="AO20" i="7"/>
  <c r="AO22" i="7"/>
  <c r="AO16" i="7"/>
  <c r="AO11" i="7"/>
  <c r="AO23" i="7"/>
  <c r="AA211" i="4" l="1"/>
  <c r="AA209" i="4"/>
  <c r="Z211" i="4"/>
  <c r="Z209" i="4"/>
  <c r="BI225" i="4"/>
  <c r="BH226" i="4"/>
  <c r="S227" i="4" s="1"/>
  <c r="Y23" i="17"/>
  <c r="Y67" i="27"/>
  <c r="M62" i="24"/>
  <c r="BG224" i="4"/>
  <c r="BI224" i="4"/>
  <c r="BG225" i="4"/>
  <c r="Q46" i="24"/>
  <c r="AC7" i="17"/>
  <c r="AO9" i="7"/>
  <c r="O46" i="24"/>
  <c r="AA64" i="27"/>
  <c r="AA23" i="17" s="1"/>
  <c r="P56" i="7"/>
  <c r="AQ56" i="7" s="1"/>
  <c r="AQ37" i="7"/>
  <c r="P46" i="24"/>
  <c r="AB64" i="27"/>
  <c r="AB23" i="17" s="1"/>
  <c r="AH77" i="27"/>
  <c r="AQ9" i="7"/>
  <c r="AF50" i="24"/>
  <c r="Y80" i="27"/>
  <c r="Y39" i="17" s="1"/>
  <c r="BG38" i="18"/>
  <c r="BG42" i="18" s="1"/>
  <c r="BG45" i="18" s="1"/>
  <c r="AO11" i="27"/>
  <c r="AO11" i="17" s="1"/>
  <c r="BJ226" i="4"/>
  <c r="BE38" i="18"/>
  <c r="BE42" i="18" s="1"/>
  <c r="BE45" i="18" s="1"/>
  <c r="BE47" i="18" s="1"/>
  <c r="BG40" i="18" s="1"/>
  <c r="AC11" i="22"/>
  <c r="AC109" i="4"/>
  <c r="AC11" i="27"/>
  <c r="AC11" i="17" s="1"/>
  <c r="AB110" i="11"/>
  <c r="S137" i="27"/>
  <c r="S50" i="17" s="1"/>
  <c r="AF77" i="27"/>
  <c r="AF36" i="17"/>
  <c r="F55" i="22" s="1"/>
  <c r="G34" i="22"/>
  <c r="AH36" i="17"/>
  <c r="H55" i="22" s="1"/>
  <c r="H34" i="22"/>
  <c r="AD67" i="27"/>
  <c r="R62" i="24"/>
  <c r="F73" i="12"/>
  <c r="E20" i="21"/>
  <c r="E21" i="21" s="1"/>
  <c r="Y110" i="11"/>
  <c r="N56" i="7"/>
  <c r="AO56" i="7" s="1"/>
  <c r="AO37" i="7"/>
  <c r="N46" i="24"/>
  <c r="Z64" i="27"/>
  <c r="Z23" i="17" s="1"/>
  <c r="BK109" i="4"/>
  <c r="AR55" i="27"/>
  <c r="Y128" i="27" s="1"/>
  <c r="AJ128" i="27" s="1"/>
  <c r="AR78" i="4"/>
  <c r="AR52" i="27"/>
  <c r="AR19" i="17" s="1"/>
  <c r="AR52" i="11"/>
  <c r="BG211" i="4" l="1"/>
  <c r="R227" i="4"/>
  <c r="R75" i="4" s="1"/>
  <c r="Q227" i="4"/>
  <c r="Q75" i="4" s="1"/>
  <c r="P227" i="4"/>
  <c r="P75" i="4" s="1"/>
  <c r="M65" i="24"/>
  <c r="Y26" i="17"/>
  <c r="R65" i="24"/>
  <c r="AD26" i="17"/>
  <c r="BG47" i="18"/>
  <c r="Y125" i="27"/>
  <c r="Y79" i="27" s="1"/>
  <c r="AF58" i="24"/>
  <c r="AB112" i="11"/>
  <c r="AB67" i="27"/>
  <c r="P62" i="24"/>
  <c r="AC55" i="27"/>
  <c r="T128" i="27" s="1"/>
  <c r="AH128" i="27" s="1"/>
  <c r="AC52" i="27"/>
  <c r="AC19" i="17" s="1"/>
  <c r="BI109" i="4"/>
  <c r="AC17" i="22"/>
  <c r="AC10" i="22" s="1"/>
  <c r="AC21" i="22" s="1"/>
  <c r="AC52" i="11"/>
  <c r="AC78" i="4"/>
  <c r="AC50" i="24"/>
  <c r="X80" i="27"/>
  <c r="X39" i="17" s="1"/>
  <c r="AO10" i="27"/>
  <c r="AO10" i="17" s="1"/>
  <c r="H51" i="12"/>
  <c r="AR39" i="11"/>
  <c r="Z67" i="27"/>
  <c r="N62" i="24"/>
  <c r="Y112" i="11"/>
  <c r="E32" i="21"/>
  <c r="E33" i="21" s="1"/>
  <c r="F104" i="12"/>
  <c r="G46" i="22"/>
  <c r="AF50" i="17"/>
  <c r="AF137" i="27"/>
  <c r="S140" i="27"/>
  <c r="S53" i="17" s="1"/>
  <c r="T80" i="27"/>
  <c r="T39" i="17" s="1"/>
  <c r="Q50" i="24"/>
  <c r="AA67" i="27"/>
  <c r="O62" i="24"/>
  <c r="AR10" i="27"/>
  <c r="BK78" i="4"/>
  <c r="AR128" i="4"/>
  <c r="M37" i="22"/>
  <c r="S75" i="4"/>
  <c r="AD76" i="4" s="1"/>
  <c r="AD228" i="4"/>
  <c r="AC10" i="27" l="1"/>
  <c r="AC10" i="17" s="1"/>
  <c r="N65" i="24"/>
  <c r="Z26" i="17"/>
  <c r="P65" i="24"/>
  <c r="AB26" i="17"/>
  <c r="O65" i="24"/>
  <c r="AA26" i="17"/>
  <c r="AR64" i="27"/>
  <c r="AR23" i="17" s="1"/>
  <c r="AR10" i="17"/>
  <c r="AJ125" i="27"/>
  <c r="Y47" i="17"/>
  <c r="Y137" i="27"/>
  <c r="Y38" i="17"/>
  <c r="M36" i="22" s="1"/>
  <c r="AH39" i="17"/>
  <c r="H58" i="22" s="1"/>
  <c r="H37" i="22"/>
  <c r="AF53" i="17"/>
  <c r="BK128" i="4"/>
  <c r="BK205" i="4" s="1"/>
  <c r="BK206" i="4" s="1"/>
  <c r="AR205" i="4"/>
  <c r="AF140" i="27"/>
  <c r="H38" i="12"/>
  <c r="H71" i="12" s="1"/>
  <c r="AR71" i="11"/>
  <c r="AJ80" i="27"/>
  <c r="X79" i="27"/>
  <c r="X38" i="17" s="1"/>
  <c r="L37" i="22"/>
  <c r="AJ39" i="17"/>
  <c r="J58" i="22" s="1"/>
  <c r="F67" i="22"/>
  <c r="F106" i="12"/>
  <c r="Y114" i="11"/>
  <c r="E34" i="21"/>
  <c r="BI78" i="4"/>
  <c r="BI128" i="4" s="1"/>
  <c r="BI205" i="4" s="1"/>
  <c r="BI206" i="4" s="1"/>
  <c r="AC128" i="4"/>
  <c r="AC205" i="4" s="1"/>
  <c r="T125" i="27"/>
  <c r="T79" i="27" s="1"/>
  <c r="T38" i="17" s="1"/>
  <c r="Q58" i="24"/>
  <c r="AH80" i="27"/>
  <c r="AO64" i="27"/>
  <c r="AO23" i="17" s="1"/>
  <c r="G51" i="12"/>
  <c r="AC39" i="11"/>
  <c r="AB114" i="11"/>
  <c r="AC208" i="4" l="1"/>
  <c r="AC209" i="4" s="1"/>
  <c r="AC206" i="4"/>
  <c r="AR208" i="4"/>
  <c r="AR209" i="4" s="1"/>
  <c r="AR206" i="4"/>
  <c r="AC64" i="27"/>
  <c r="AC23" i="17" s="1"/>
  <c r="AR67" i="27"/>
  <c r="AF65" i="24" s="1"/>
  <c r="AF62" i="24"/>
  <c r="AH125" i="27"/>
  <c r="T47" i="17"/>
  <c r="AJ47" i="17"/>
  <c r="J64" i="22" s="1"/>
  <c r="M43" i="22"/>
  <c r="Y140" i="27"/>
  <c r="Y53" i="17" s="1"/>
  <c r="Y50" i="17"/>
  <c r="M46" i="22" s="1"/>
  <c r="AC62" i="24"/>
  <c r="AO67" i="27"/>
  <c r="AH79" i="27"/>
  <c r="T137" i="27"/>
  <c r="T50" i="17" s="1"/>
  <c r="AC211" i="4"/>
  <c r="BI211" i="4" s="1"/>
  <c r="BI208" i="4"/>
  <c r="L36" i="22"/>
  <c r="AJ38" i="17"/>
  <c r="J57" i="22" s="1"/>
  <c r="AH38" i="17"/>
  <c r="H57" i="22" s="1"/>
  <c r="H36" i="22"/>
  <c r="AC71" i="11"/>
  <c r="G38" i="12"/>
  <c r="G71" i="12" s="1"/>
  <c r="F15" i="21"/>
  <c r="F18" i="21" s="1"/>
  <c r="F108" i="12"/>
  <c r="E35" i="21"/>
  <c r="AJ79" i="27"/>
  <c r="X137" i="27"/>
  <c r="X50" i="17" s="1"/>
  <c r="H73" i="12"/>
  <c r="AR110" i="11"/>
  <c r="AC67" i="27" l="1"/>
  <c r="Q65" i="24" s="1"/>
  <c r="Q62" i="24"/>
  <c r="BK208" i="4"/>
  <c r="AR211" i="4"/>
  <c r="BK211" i="4" s="1"/>
  <c r="AR26" i="17"/>
  <c r="AC26" i="17"/>
  <c r="AH47" i="17"/>
  <c r="H64" i="22" s="1"/>
  <c r="H43" i="22"/>
  <c r="AC65" i="24"/>
  <c r="AO26" i="17"/>
  <c r="AC110" i="11"/>
  <c r="G73" i="12"/>
  <c r="F20" i="21"/>
  <c r="F21" i="21" s="1"/>
  <c r="AH137" i="27"/>
  <c r="T140" i="27"/>
  <c r="T53" i="17" s="1"/>
  <c r="AH50" i="17"/>
  <c r="H46" i="22"/>
  <c r="AJ50" i="17"/>
  <c r="J67" i="22" s="1"/>
  <c r="L46" i="22"/>
  <c r="H104" i="12"/>
  <c r="F99" i="21"/>
  <c r="AR112" i="11"/>
  <c r="AJ137" i="27"/>
  <c r="X140" i="27"/>
  <c r="AJ140" i="27" l="1"/>
  <c r="X53" i="17"/>
  <c r="AJ53" i="17" s="1"/>
  <c r="F101" i="21"/>
  <c r="AR114" i="11"/>
  <c r="H106" i="12"/>
  <c r="AH53" i="17"/>
  <c r="H67" i="22"/>
  <c r="AH140" i="27"/>
  <c r="AC112" i="11"/>
  <c r="F32" i="21"/>
  <c r="F33" i="21" s="1"/>
  <c r="G104" i="12"/>
  <c r="AC114" i="11" l="1"/>
  <c r="G106" i="12"/>
  <c r="F34" i="21"/>
  <c r="H108" i="12"/>
  <c r="F103" i="21"/>
  <c r="G108" i="12" l="1"/>
  <c r="F35" i="21"/>
  <c r="J134" i="4"/>
  <c r="J12" i="27" l="1"/>
  <c r="N81" i="27" s="1"/>
  <c r="BD134" i="4"/>
  <c r="J133" i="4"/>
  <c r="J130" i="4" s="1"/>
  <c r="J78" i="11"/>
  <c r="J12" i="22"/>
  <c r="J10" i="22" s="1"/>
  <c r="J12" i="17" l="1"/>
  <c r="J10" i="27"/>
  <c r="BD133" i="4"/>
  <c r="BD130" i="4" s="1"/>
  <c r="E79" i="12"/>
  <c r="J77" i="11"/>
  <c r="N79" i="27"/>
  <c r="N40" i="17"/>
  <c r="AD40" i="17" s="1"/>
  <c r="D59" i="22" s="1"/>
  <c r="AD81" i="27"/>
  <c r="J10" i="17" l="1"/>
  <c r="N38" i="17"/>
  <c r="AD38" i="17" s="1"/>
  <c r="D57" i="22" s="1"/>
  <c r="AD79" i="27"/>
  <c r="D24" i="21"/>
  <c r="J74" i="11"/>
  <c r="E77" i="12"/>
  <c r="D28" i="21" l="1"/>
  <c r="E95" i="12"/>
  <c r="J110" i="11"/>
  <c r="D32" i="21" l="1"/>
  <c r="D33" i="21" s="1"/>
  <c r="J112" i="11"/>
  <c r="E104" i="12"/>
  <c r="J114" i="11" l="1"/>
  <c r="E106" i="12"/>
  <c r="D34" i="21"/>
  <c r="D35" i="21" l="1"/>
  <c r="E108" i="12"/>
  <c r="J65" i="4" l="1"/>
  <c r="J64" i="4" s="1"/>
  <c r="J28" i="11" s="1"/>
  <c r="E27" i="12" s="1"/>
  <c r="J50" i="4"/>
  <c r="J49" i="4" s="1"/>
  <c r="J23" i="11" s="1"/>
  <c r="E22" i="12" s="1"/>
  <c r="J56" i="4"/>
  <c r="J55" i="4" s="1"/>
  <c r="J25" i="11" s="1"/>
  <c r="E24" i="12" s="1"/>
  <c r="J53" i="4"/>
  <c r="J52" i="4" s="1"/>
  <c r="J24" i="11" s="1"/>
  <c r="E23" i="12" s="1"/>
  <c r="J47" i="4"/>
  <c r="J46" i="4" s="1"/>
  <c r="J22" i="11" s="1"/>
  <c r="E21" i="12" s="1"/>
  <c r="J59" i="4"/>
  <c r="J58" i="4" s="1"/>
  <c r="J26" i="11" s="1"/>
  <c r="E25" i="12" s="1"/>
  <c r="J62" i="4"/>
  <c r="J61" i="4" s="1"/>
  <c r="J27" i="11" s="1"/>
  <c r="E26" i="12" s="1"/>
  <c r="J44" i="4"/>
  <c r="J43" i="4" s="1"/>
  <c r="J21" i="11" s="1"/>
  <c r="E20" i="12" s="1"/>
  <c r="J68" i="4"/>
  <c r="J39" i="4" s="1"/>
  <c r="J74" i="4"/>
  <c r="J128" i="4" s="1"/>
  <c r="J205" i="4" s="1"/>
  <c r="J41" i="4"/>
  <c r="J40" i="4" l="1"/>
  <c r="BD74" i="4"/>
  <c r="D75" i="4" s="1"/>
  <c r="J9" i="4"/>
  <c r="BD68" i="4"/>
  <c r="J208" i="4"/>
  <c r="J206" i="4"/>
  <c r="J20" i="11"/>
  <c r="E19" i="12" s="1"/>
  <c r="J8" i="22"/>
  <c r="J7" i="22" s="1"/>
  <c r="J21" i="22" s="1"/>
  <c r="J8" i="27"/>
  <c r="E75" i="4" l="1"/>
  <c r="G75" i="4"/>
  <c r="O75" i="4"/>
  <c r="L75" i="4"/>
  <c r="I75" i="4"/>
  <c r="H75" i="4"/>
  <c r="BD128" i="4"/>
  <c r="BD205" i="4" s="1"/>
  <c r="K75" i="4"/>
  <c r="M75" i="4"/>
  <c r="J75" i="4"/>
  <c r="N75" i="4"/>
  <c r="F75" i="4"/>
  <c r="J7" i="27"/>
  <c r="N77" i="27"/>
  <c r="J8" i="17"/>
  <c r="J211" i="4"/>
  <c r="BD211" i="4" s="1"/>
  <c r="BD208" i="4"/>
  <c r="J209" i="4"/>
  <c r="BD206" i="4" l="1"/>
  <c r="AD77" i="27"/>
  <c r="N137" i="27"/>
  <c r="N36" i="17"/>
  <c r="AD36" i="17" s="1"/>
  <c r="D55" i="22" s="1"/>
  <c r="J7" i="17"/>
  <c r="J64" i="27"/>
  <c r="N50" i="17" l="1"/>
  <c r="AD50" i="17" s="1"/>
  <c r="AD51" i="17" s="1"/>
  <c r="N138" i="27"/>
  <c r="N140" i="27"/>
  <c r="AD137" i="27"/>
  <c r="AD138" i="27" s="1"/>
  <c r="AF138" i="27" s="1"/>
  <c r="AH138" i="27" s="1"/>
  <c r="AJ138" i="27" s="1"/>
  <c r="J65" i="27"/>
  <c r="J23" i="17"/>
  <c r="J67" i="27"/>
  <c r="AD140" i="27" l="1"/>
  <c r="AD141" i="27" s="1"/>
  <c r="AF141" i="27" s="1"/>
  <c r="AH141" i="27" s="1"/>
  <c r="AJ141" i="27" s="1"/>
  <c r="N141" i="27"/>
  <c r="N53" i="17"/>
  <c r="AD53" i="17" s="1"/>
  <c r="AD54" i="17" s="1"/>
  <c r="O138" i="27"/>
  <c r="N51" i="17"/>
  <c r="J68" i="27"/>
  <c r="J26" i="17"/>
  <c r="J24" i="17"/>
  <c r="K65" i="27"/>
  <c r="AF51" i="17"/>
  <c r="D68" i="22"/>
  <c r="O51" i="17" l="1"/>
  <c r="P138" i="27"/>
  <c r="AF54" i="17"/>
  <c r="D69" i="22"/>
  <c r="N54" i="17"/>
  <c r="O141" i="27"/>
  <c r="AH51" i="17"/>
  <c r="F68" i="22"/>
  <c r="J27" i="17"/>
  <c r="K68" i="27"/>
  <c r="K24" i="17"/>
  <c r="L65" i="27"/>
  <c r="M65" i="27" l="1"/>
  <c r="L24" i="17"/>
  <c r="AH54" i="17"/>
  <c r="F69" i="22"/>
  <c r="P51" i="17"/>
  <c r="D47" i="22" s="1"/>
  <c r="Q138" i="27"/>
  <c r="AJ51" i="17"/>
  <c r="J68" i="22" s="1"/>
  <c r="H68" i="22"/>
  <c r="K27" i="17"/>
  <c r="L68" i="27"/>
  <c r="P141" i="27"/>
  <c r="O54" i="17"/>
  <c r="Q141" i="27" l="1"/>
  <c r="P54" i="17"/>
  <c r="D48" i="22" s="1"/>
  <c r="H69" i="22"/>
  <c r="AJ54" i="17"/>
  <c r="J69" i="22" s="1"/>
  <c r="M68" i="27"/>
  <c r="L27" i="17"/>
  <c r="R138" i="27"/>
  <c r="Q51" i="17"/>
  <c r="E47" i="22" s="1"/>
  <c r="N65" i="27"/>
  <c r="M24" i="17"/>
  <c r="S138" i="27" l="1"/>
  <c r="R51" i="17"/>
  <c r="F47" i="22" s="1"/>
  <c r="O65" i="27"/>
  <c r="N24" i="17"/>
  <c r="N68" i="27"/>
  <c r="M27" i="17"/>
  <c r="Q54" i="17"/>
  <c r="E48" i="22" s="1"/>
  <c r="R141" i="27"/>
  <c r="P65" i="27" l="1"/>
  <c r="O24" i="17"/>
  <c r="R54" i="17"/>
  <c r="F48" i="22" s="1"/>
  <c r="S141" i="27"/>
  <c r="N27" i="17"/>
  <c r="O68" i="27"/>
  <c r="T138" i="27"/>
  <c r="S51" i="17"/>
  <c r="G47" i="22" s="1"/>
  <c r="S54" i="17" l="1"/>
  <c r="G48" i="22" s="1"/>
  <c r="T141" i="27"/>
  <c r="U138" i="27"/>
  <c r="T51" i="17"/>
  <c r="H47" i="22" s="1"/>
  <c r="P68" i="27"/>
  <c r="O27" i="17"/>
  <c r="P24" i="17"/>
  <c r="D63" i="24"/>
  <c r="V138" i="27" l="1"/>
  <c r="U51" i="17"/>
  <c r="I47" i="22" s="1"/>
  <c r="U141" i="27"/>
  <c r="T54" i="17"/>
  <c r="H48" i="22" s="1"/>
  <c r="Q68" i="27"/>
  <c r="Q65" i="27"/>
  <c r="D66" i="24"/>
  <c r="P27" i="17"/>
  <c r="V141" i="27" l="1"/>
  <c r="U54" i="17"/>
  <c r="I48" i="22" s="1"/>
  <c r="Q24" i="17"/>
  <c r="E63" i="24"/>
  <c r="R65" i="27"/>
  <c r="R68" i="27"/>
  <c r="E66" i="24"/>
  <c r="Q27" i="17"/>
  <c r="V51" i="17"/>
  <c r="J47" i="22" s="1"/>
  <c r="W138" i="27"/>
  <c r="W51" i="17" l="1"/>
  <c r="K47" i="22" s="1"/>
  <c r="X138" i="27"/>
  <c r="S68" i="27"/>
  <c r="F66" i="24"/>
  <c r="R27" i="17"/>
  <c r="S65" i="27"/>
  <c r="F63" i="24"/>
  <c r="R24" i="17"/>
  <c r="W141" i="27"/>
  <c r="V54" i="17"/>
  <c r="J48" i="22" s="1"/>
  <c r="T68" i="27" l="1"/>
  <c r="S27" i="17"/>
  <c r="G66" i="24"/>
  <c r="Y138" i="27"/>
  <c r="X51" i="17"/>
  <c r="L47" i="22" s="1"/>
  <c r="T65" i="27"/>
  <c r="G63" i="24"/>
  <c r="S24" i="17"/>
  <c r="X141" i="27"/>
  <c r="W54" i="17"/>
  <c r="K48" i="22" s="1"/>
  <c r="Z138" i="27" l="1"/>
  <c r="Y51" i="17"/>
  <c r="M47" i="22" s="1"/>
  <c r="T24" i="17"/>
  <c r="U65" i="27"/>
  <c r="H63" i="24"/>
  <c r="Y141" i="27"/>
  <c r="X54" i="17"/>
  <c r="L48" i="22" s="1"/>
  <c r="T27" i="17"/>
  <c r="U68" i="27"/>
  <c r="H66" i="24"/>
  <c r="U24" i="17" l="1"/>
  <c r="I63" i="24"/>
  <c r="V65" i="27"/>
  <c r="Z141" i="27"/>
  <c r="Y54" i="17"/>
  <c r="M48" i="22" s="1"/>
  <c r="V68" i="27"/>
  <c r="I66" i="24"/>
  <c r="U27" i="17"/>
  <c r="AA138" i="27"/>
  <c r="AA51" i="17" s="1"/>
  <c r="O47" i="22" s="1"/>
  <c r="Z51" i="17"/>
  <c r="N47" i="22" s="1"/>
  <c r="AA141" i="27" l="1"/>
  <c r="AA54" i="17" s="1"/>
  <c r="O48" i="22" s="1"/>
  <c r="Z54" i="17"/>
  <c r="N48" i="22" s="1"/>
  <c r="W65" i="27"/>
  <c r="J63" i="24"/>
  <c r="V24" i="17"/>
  <c r="V27" i="17"/>
  <c r="W68" i="27"/>
  <c r="J66" i="24"/>
  <c r="K63" i="24" l="1"/>
  <c r="X65" i="27"/>
  <c r="W24" i="17"/>
  <c r="W27" i="17"/>
  <c r="X68" i="27"/>
  <c r="K66" i="24"/>
  <c r="X24" i="17" l="1"/>
  <c r="Y65" i="27"/>
  <c r="L63" i="24"/>
  <c r="Y68" i="27"/>
  <c r="L66" i="24"/>
  <c r="X27" i="17"/>
  <c r="Y24" i="17" l="1"/>
  <c r="Z65" i="27"/>
  <c r="M63" i="24"/>
  <c r="Y27" i="17"/>
  <c r="Z68" i="27"/>
  <c r="M66" i="24"/>
  <c r="AA65" i="27" l="1"/>
  <c r="N63" i="24"/>
  <c r="Z24" i="17"/>
  <c r="N66" i="24"/>
  <c r="AA68" i="27"/>
  <c r="Z27" i="17"/>
  <c r="AA27" i="17" l="1"/>
  <c r="AB68" i="27"/>
  <c r="O66" i="24"/>
  <c r="AA24" i="17"/>
  <c r="AB65" i="27"/>
  <c r="O63" i="24"/>
  <c r="P66" i="24" l="1"/>
  <c r="AB27" i="17"/>
  <c r="AC68" i="27"/>
  <c r="AC65" i="27"/>
  <c r="P63" i="24"/>
  <c r="AB24" i="17"/>
  <c r="Q63" i="24" l="1"/>
  <c r="AD65" i="27"/>
  <c r="AC24" i="17"/>
  <c r="AC27" i="17"/>
  <c r="AD68" i="27"/>
  <c r="Q66" i="24"/>
  <c r="AD24" i="17" l="1"/>
  <c r="AE65" i="27"/>
  <c r="R63" i="24"/>
  <c r="AE68" i="27"/>
  <c r="AD27" i="17"/>
  <c r="R66" i="24"/>
  <c r="S63" i="24" l="1"/>
  <c r="AF65" i="27"/>
  <c r="AE24" i="17"/>
  <c r="AE27" i="17"/>
  <c r="AF68" i="27"/>
  <c r="S66" i="24"/>
  <c r="AG65" i="27" l="1"/>
  <c r="T63" i="24"/>
  <c r="AF24" i="17"/>
  <c r="AF27" i="17"/>
  <c r="AG68" i="27"/>
  <c r="T66" i="24"/>
  <c r="U66" i="24" l="1"/>
  <c r="AH68" i="27"/>
  <c r="AG27" i="17"/>
  <c r="AH65" i="27"/>
  <c r="U63" i="24"/>
  <c r="AG24" i="17"/>
  <c r="V66" i="24" l="1"/>
  <c r="AI68" i="27"/>
  <c r="AH27" i="17"/>
  <c r="AI65" i="27"/>
  <c r="V63" i="24"/>
  <c r="AH24" i="17"/>
  <c r="AI27" i="17" l="1"/>
  <c r="AJ68" i="27"/>
  <c r="W66" i="24"/>
  <c r="W63" i="24"/>
  <c r="AJ65" i="27"/>
  <c r="AI24" i="17"/>
  <c r="AJ27" i="17" l="1"/>
  <c r="X66" i="24"/>
  <c r="AK68" i="27"/>
  <c r="AK65" i="27"/>
  <c r="X63" i="24"/>
  <c r="AJ24" i="17"/>
  <c r="Y63" i="24" l="1"/>
  <c r="AL65" i="27"/>
  <c r="AK24" i="17"/>
  <c r="AK27" i="17"/>
  <c r="AL68" i="27"/>
  <c r="Y66" i="24"/>
  <c r="AM65" i="27" l="1"/>
  <c r="AL24" i="17"/>
  <c r="Z63" i="24"/>
  <c r="AL27" i="17"/>
  <c r="Z66" i="24"/>
  <c r="AM68" i="27"/>
  <c r="AM27" i="17" l="1"/>
  <c r="AN68" i="27"/>
  <c r="AA66" i="24"/>
  <c r="AA63" i="24"/>
  <c r="AN65" i="27"/>
  <c r="AM24" i="17"/>
  <c r="AN27" i="17" l="1"/>
  <c r="AB66" i="24"/>
  <c r="AO68" i="27"/>
  <c r="AO65" i="27"/>
  <c r="AB63" i="24"/>
  <c r="AN24" i="17"/>
  <c r="AO27" i="17" l="1"/>
  <c r="AP68" i="27"/>
  <c r="AC66" i="24"/>
  <c r="AC63" i="24"/>
  <c r="AP65" i="27"/>
  <c r="AO24" i="17"/>
  <c r="AP27" i="17" l="1"/>
  <c r="AD66" i="24"/>
  <c r="AQ68" i="27"/>
  <c r="AQ65" i="27"/>
  <c r="AP24" i="17"/>
  <c r="AD63" i="24"/>
  <c r="AE66" i="24" l="1"/>
  <c r="AR68" i="27"/>
  <c r="AQ27" i="17"/>
  <c r="AR65" i="27"/>
  <c r="AQ24" i="17"/>
  <c r="AE63" i="24"/>
  <c r="AS68" i="27" l="1"/>
  <c r="AR27" i="17"/>
  <c r="AF66" i="24"/>
  <c r="AF63" i="24"/>
  <c r="AR24" i="17"/>
  <c r="AS65" i="27"/>
  <c r="AS24" i="17" l="1"/>
  <c r="AT65" i="27"/>
  <c r="AG63" i="24"/>
  <c r="AG66" i="24"/>
  <c r="AT68" i="27"/>
  <c r="AS27" i="17"/>
  <c r="AT24" i="17" l="1"/>
  <c r="AH63" i="24"/>
  <c r="AU65" i="27"/>
  <c r="AU68" i="27"/>
  <c r="AH66" i="24"/>
  <c r="AT27" i="17"/>
  <c r="AV68" i="27" l="1"/>
  <c r="AI66" i="24"/>
  <c r="AU27" i="17"/>
  <c r="AI63" i="24"/>
  <c r="AV65" i="27"/>
  <c r="AU24" i="17"/>
  <c r="AW65" i="27" l="1"/>
  <c r="AV24" i="17"/>
  <c r="AJ63" i="24"/>
  <c r="AV27" i="17"/>
  <c r="AJ66" i="24"/>
  <c r="AW68" i="27"/>
  <c r="AK66" i="24" l="1"/>
  <c r="AX68" i="27"/>
  <c r="AW27" i="17"/>
  <c r="AX65" i="27"/>
  <c r="AW24" i="17"/>
  <c r="AK63" i="24"/>
  <c r="AL63" i="24" l="1"/>
  <c r="AX24" i="17"/>
  <c r="AY65" i="27"/>
  <c r="AY68" i="27"/>
  <c r="AL66" i="24"/>
  <c r="AX27" i="17"/>
  <c r="AY24" i="17" l="1"/>
  <c r="AM63" i="24"/>
  <c r="AM66" i="24"/>
  <c r="AY27" i="17"/>
</calcChain>
</file>

<file path=xl/sharedStrings.xml><?xml version="1.0" encoding="utf-8"?>
<sst xmlns="http://schemas.openxmlformats.org/spreadsheetml/2006/main" count="19970" uniqueCount="689">
  <si>
    <t>%</t>
  </si>
  <si>
    <t>Ziemas kolekcija</t>
  </si>
  <si>
    <t>Pasākums</t>
  </si>
  <si>
    <t>May</t>
  </si>
  <si>
    <t>June</t>
  </si>
  <si>
    <t>July</t>
  </si>
  <si>
    <t>Ziemas sezonas palaišana</t>
  </si>
  <si>
    <t>Jan</t>
  </si>
  <si>
    <t>Feb</t>
  </si>
  <si>
    <t>Mar</t>
  </si>
  <si>
    <t>Apr</t>
  </si>
  <si>
    <t>Aug</t>
  </si>
  <si>
    <t>Sep</t>
  </si>
  <si>
    <t>Okt</t>
  </si>
  <si>
    <t>Nov</t>
  </si>
  <si>
    <t>Dec</t>
  </si>
  <si>
    <t>Iztirgojums (%)</t>
  </si>
  <si>
    <t>EUR</t>
  </si>
  <si>
    <t>#</t>
  </si>
  <si>
    <t>LNB</t>
  </si>
  <si>
    <t>Spline Monthly</t>
  </si>
  <si>
    <t>EBITDA</t>
  </si>
  <si>
    <t>EBITDA  %</t>
  </si>
  <si>
    <t>EBIT  %</t>
  </si>
  <si>
    <t>Galamērķis</t>
  </si>
  <si>
    <t>Uzturēšanās galamērķī (dienas)</t>
  </si>
  <si>
    <t>Tūre</t>
  </si>
  <si>
    <t>Plānotie pasākumi</t>
  </si>
  <si>
    <t>Ziemassvētki + izpārdošana</t>
  </si>
  <si>
    <t>Sezonas beigu pasākums</t>
  </si>
  <si>
    <t>Before school akcija</t>
  </si>
  <si>
    <t>Tūre + pasākums</t>
  </si>
  <si>
    <t>Veikala atvēršana + Viļņa</t>
  </si>
  <si>
    <t>-</t>
  </si>
  <si>
    <t>Plānotie ieņēmumi no pasākumiem</t>
  </si>
  <si>
    <t>Plānotie ieņēmumi kopā</t>
  </si>
  <si>
    <t>Plānotie tekošie ieņēmumi</t>
  </si>
  <si>
    <t>EBIT</t>
  </si>
  <si>
    <t>Gada sadalījums</t>
  </si>
  <si>
    <t>Backdoor Market</t>
  </si>
  <si>
    <t>Boxers - Black</t>
  </si>
  <si>
    <t>Boxers - Pink</t>
  </si>
  <si>
    <t>Boxers - Blue</t>
  </si>
  <si>
    <t xml:space="preserve">Boxers - Orange </t>
  </si>
  <si>
    <t xml:space="preserve">Socks - White </t>
  </si>
  <si>
    <t xml:space="preserve">Socks - Black </t>
  </si>
  <si>
    <t xml:space="preserve">Socks - Blue </t>
  </si>
  <si>
    <t xml:space="preserve">Socks - Orange </t>
  </si>
  <si>
    <t xml:space="preserve">Sampling </t>
  </si>
  <si>
    <t>Charns  #1</t>
  </si>
  <si>
    <t>Neilon Bomber Jacket</t>
  </si>
  <si>
    <t>Charms #2</t>
  </si>
  <si>
    <t>Charms #3</t>
  </si>
  <si>
    <t xml:space="preserve">Leather Jacket </t>
  </si>
  <si>
    <t>Charms #4</t>
  </si>
  <si>
    <t>Workwear Jacket</t>
  </si>
  <si>
    <t xml:space="preserve">Cap - cordouroy Black </t>
  </si>
  <si>
    <t xml:space="preserve">Cap - cordouroy Blue  </t>
  </si>
  <si>
    <t xml:space="preserve">Cap - cordouroy Red </t>
  </si>
  <si>
    <t xml:space="preserve">Josta  - new colourway </t>
  </si>
  <si>
    <t xml:space="preserve">Cap - hunting </t>
  </si>
  <si>
    <t xml:space="preserve">Josta - old colourway </t>
  </si>
  <si>
    <t>Cap - trucker hat ar tīklu</t>
  </si>
  <si>
    <t>Josta  - new colourway 2</t>
  </si>
  <si>
    <t xml:space="preserve">Cap - trucker ar ed hardy </t>
  </si>
  <si>
    <t xml:space="preserve">Cap - washed kepka </t>
  </si>
  <si>
    <t>Regular fit jeans - Black</t>
  </si>
  <si>
    <t xml:space="preserve">Cap - beach cap </t>
  </si>
  <si>
    <t xml:space="preserve">Girlie jeans - Black </t>
  </si>
  <si>
    <t xml:space="preserve">Treniņtērps - windbreaker </t>
  </si>
  <si>
    <t xml:space="preserve">Sample cost </t>
  </si>
  <si>
    <t xml:space="preserve">Treniņtērps - bikses </t>
  </si>
  <si>
    <t xml:space="preserve">Big boys - washed </t>
  </si>
  <si>
    <t xml:space="preserve">Big boys - Blue </t>
  </si>
  <si>
    <t xml:space="preserve">Big Boys - Light Blue </t>
  </si>
  <si>
    <t>Tour merch:</t>
  </si>
  <si>
    <t>LV treninterps</t>
  </si>
  <si>
    <t xml:space="preserve">Shorts - light </t>
  </si>
  <si>
    <t>Tour shirts  for team</t>
  </si>
  <si>
    <t xml:space="preserve">Shorts - black washed </t>
  </si>
  <si>
    <t>Sunglasses sampling</t>
  </si>
  <si>
    <t xml:space="preserve">Sunglasses </t>
  </si>
  <si>
    <t xml:space="preserve">Cargo pants </t>
  </si>
  <si>
    <t xml:space="preserve">Camo jacket </t>
  </si>
  <si>
    <t xml:space="preserve">Camo jorts </t>
  </si>
  <si>
    <t xml:space="preserve">Camo tote </t>
  </si>
  <si>
    <t xml:space="preserve">Camo pants </t>
  </si>
  <si>
    <t>Pogajamais krekls</t>
  </si>
  <si>
    <t xml:space="preserve">Tank tops - men </t>
  </si>
  <si>
    <t xml:space="preserve">Polo krekls - pullover - stripe </t>
  </si>
  <si>
    <t xml:space="preserve">Tank tops - women </t>
  </si>
  <si>
    <t xml:space="preserve">Flannel </t>
  </si>
  <si>
    <t>T-shirts - Black</t>
  </si>
  <si>
    <t xml:space="preserve">T-shirts - White </t>
  </si>
  <si>
    <t xml:space="preserve">T-shirts - Washed </t>
  </si>
  <si>
    <t>Ashtray / random product</t>
  </si>
  <si>
    <t xml:space="preserve">T-shirts - BDM blue </t>
  </si>
  <si>
    <t>Ādas maki</t>
  </si>
  <si>
    <t xml:space="preserve">Hoodie - BDM blue </t>
  </si>
  <si>
    <t>Hoodie - Black</t>
  </si>
  <si>
    <t xml:space="preserve">Hoodie - Orange </t>
  </si>
  <si>
    <t xml:space="preserve">Lietusjaka - Black </t>
  </si>
  <si>
    <t xml:space="preserve">Puffer sampling </t>
  </si>
  <si>
    <t>Puffer final</t>
  </si>
  <si>
    <t>Zippup Hoodie Black</t>
  </si>
  <si>
    <t xml:space="preserve">Snowboard pants sampling </t>
  </si>
  <si>
    <t xml:space="preserve">Snowboard pants </t>
  </si>
  <si>
    <t>Zippup Hoodie Gray</t>
  </si>
  <si>
    <t xml:space="preserve">Skate soma </t>
  </si>
  <si>
    <t xml:space="preserve">DJ headphone bag </t>
  </si>
  <si>
    <t>Skate wax</t>
  </si>
  <si>
    <t xml:space="preserve">Classic tote bag - black </t>
  </si>
  <si>
    <t xml:space="preserve">Skate wheels </t>
  </si>
  <si>
    <t xml:space="preserve">Tote bag washed </t>
  </si>
  <si>
    <t xml:space="preserve">Skateboards - 2 dizaini </t>
  </si>
  <si>
    <t xml:space="preserve">Sweater - Gray </t>
  </si>
  <si>
    <t xml:space="preserve">Baggy sweatpants - Gray </t>
  </si>
  <si>
    <t>Beanies colour 2</t>
  </si>
  <si>
    <t>Beanies colour 1</t>
  </si>
  <si>
    <t>Ski mas k 1</t>
  </si>
  <si>
    <t xml:space="preserve">Plastikāta bags </t>
  </si>
  <si>
    <t xml:space="preserve">Ski mask 2 </t>
  </si>
  <si>
    <t>Tote bags</t>
  </si>
  <si>
    <t>Šalle</t>
  </si>
  <si>
    <t xml:space="preserve">Knit Jumper </t>
  </si>
  <si>
    <t>Niche - jewelerry Ro studio</t>
  </si>
  <si>
    <t xml:space="preserve">Additional shipping </t>
  </si>
  <si>
    <t>Nosaukums</t>
  </si>
  <si>
    <t>Produktu iepirkumi</t>
  </si>
  <si>
    <t xml:space="preserve">Lietusmētelis - Blue </t>
  </si>
  <si>
    <t>Cash out</t>
  </si>
  <si>
    <t>Cash in</t>
  </si>
  <si>
    <t>Net cash flow</t>
  </si>
  <si>
    <t>Q1 2025</t>
  </si>
  <si>
    <t>Q2 2025</t>
  </si>
  <si>
    <t>Q3 2025</t>
  </si>
  <si>
    <t>Q4 2025</t>
  </si>
  <si>
    <t>Q1 2026</t>
  </si>
  <si>
    <t>Q2 2026</t>
  </si>
  <si>
    <t>Q3 2026</t>
  </si>
  <si>
    <t>Q4 2026</t>
  </si>
  <si>
    <t>Packaging</t>
  </si>
  <si>
    <t>per year</t>
  </si>
  <si>
    <t>'</t>
  </si>
  <si>
    <t>Country</t>
  </si>
  <si>
    <t>Year founded</t>
  </si>
  <si>
    <t>Revenue</t>
  </si>
  <si>
    <t>Funding ($M)</t>
  </si>
  <si>
    <t>Latest series</t>
  </si>
  <si>
    <t>VC Split</t>
  </si>
  <si>
    <t>Link</t>
  </si>
  <si>
    <t>Source</t>
  </si>
  <si>
    <t>Description</t>
  </si>
  <si>
    <t>Von Kloerke</t>
  </si>
  <si>
    <t>Germany</t>
  </si>
  <si>
    <t>Early VC</t>
  </si>
  <si>
    <t>Dealroom</t>
  </si>
  <si>
    <t>Handmade accessories like bow ties, pocket squares, and more.</t>
  </si>
  <si>
    <t>StyleSaint</t>
  </si>
  <si>
    <t>US</t>
  </si>
  <si>
    <t>Seed + Series A</t>
  </si>
  <si>
    <t>https://www.stylesaint.com/</t>
  </si>
  <si>
    <t>StyleSaint - Effortless Style For Earth-Loving Babes.</t>
  </si>
  <si>
    <t>Hip Hunters</t>
  </si>
  <si>
    <t>Spain</t>
  </si>
  <si>
    <t>Seed</t>
  </si>
  <si>
    <t>http://hiphunters.com/</t>
  </si>
  <si>
    <t>Shop luxury designer fashion for women.</t>
  </si>
  <si>
    <t>Cocolico</t>
  </si>
  <si>
    <t>France</t>
  </si>
  <si>
    <t>https://coclico.com/</t>
  </si>
  <si>
    <t>Coclico makes beautiful shoes, clogs, heels and boots produced in limited quantities</t>
  </si>
  <si>
    <t>Hill and Friends</t>
  </si>
  <si>
    <t>UK</t>
  </si>
  <si>
    <t>Early VC + Seed</t>
  </si>
  <si>
    <t>Bags n stuff.</t>
  </si>
  <si>
    <t>Couturme</t>
  </si>
  <si>
    <t>https://couturme.com/</t>
  </si>
  <si>
    <t>Personalized wedding dresses</t>
  </si>
  <si>
    <t>Bungeebrand</t>
  </si>
  <si>
    <t>NA</t>
  </si>
  <si>
    <t>https://bungeebrand.com/</t>
  </si>
  <si>
    <t>Luxury shoe and apparel brand located in Philadelphia, PA.</t>
  </si>
  <si>
    <t>ThinWood</t>
  </si>
  <si>
    <t>Hungary</t>
  </si>
  <si>
    <t>https://www.thinwood.hu/</t>
  </si>
  <si>
    <t>Designer eyewear production, using only superior quality light-weight wood.</t>
  </si>
  <si>
    <t>Jewel Toned Inc.</t>
  </si>
  <si>
    <t>Lingerie and Body Shapers that are easy, comfy and beautiful like you.</t>
  </si>
  <si>
    <t>Combatant Gentlemen</t>
  </si>
  <si>
    <t>https://www.combatgent.com/</t>
  </si>
  <si>
    <t>Affordable, high-quality menswear for everyday and special occasions, featuring tailored suits and tuxedos.</t>
  </si>
  <si>
    <t>Seazy</t>
  </si>
  <si>
    <t>Italy</t>
  </si>
  <si>
    <t>https://soseaty.com/</t>
  </si>
  <si>
    <t>Manufacturers of sustainable Clothing and Beachwear.</t>
  </si>
  <si>
    <t>Polène</t>
  </si>
  <si>
    <t>Angel + Seed</t>
  </si>
  <si>
    <t>https://www.polene-paris.com/</t>
  </si>
  <si>
    <t>French brand of high leather goods, based in paris.</t>
  </si>
  <si>
    <t>IAMRUNBOX</t>
  </si>
  <si>
    <t>https://iamrunbox.com/</t>
  </si>
  <si>
    <t>Active lifestyle brand that has created light backpack and carriers for active commuters.</t>
  </si>
  <si>
    <t>USD</t>
  </si>
  <si>
    <t>COMPANY</t>
  </si>
  <si>
    <t>AVERAGE</t>
  </si>
  <si>
    <t>Founder split</t>
  </si>
  <si>
    <t>MEDIAN</t>
  </si>
  <si>
    <t>EV ($M)</t>
  </si>
  <si>
    <t>Revenue ($M)</t>
  </si>
  <si>
    <t>EV / Revenue</t>
  </si>
  <si>
    <t>Share of total revenue</t>
  </si>
  <si>
    <t>Shirts</t>
  </si>
  <si>
    <t>Quantity</t>
  </si>
  <si>
    <t>Price (pcs)</t>
  </si>
  <si>
    <t>Jumpers</t>
  </si>
  <si>
    <t>Jackets</t>
  </si>
  <si>
    <t>Pants and shorts</t>
  </si>
  <si>
    <t>Bags</t>
  </si>
  <si>
    <t>Accessories</t>
  </si>
  <si>
    <t>Skateboards and accessories</t>
  </si>
  <si>
    <t>Jewelry</t>
  </si>
  <si>
    <t>Other products</t>
  </si>
  <si>
    <t>Revenues from sold products in total</t>
  </si>
  <si>
    <t>Revenue from collaborations</t>
  </si>
  <si>
    <t>Proceeds from events</t>
  </si>
  <si>
    <t>Other income</t>
  </si>
  <si>
    <t>Distribution of income by month</t>
  </si>
  <si>
    <t>Cost of materials</t>
  </si>
  <si>
    <t>Purchase and delivery expenses of raw materials and materials</t>
  </si>
  <si>
    <t>Cost (pcs)</t>
  </si>
  <si>
    <t>Cost of other materials</t>
  </si>
  <si>
    <t>Customs expenses</t>
  </si>
  <si>
    <t>Labor wages</t>
  </si>
  <si>
    <t>Accountant</t>
  </si>
  <si>
    <t>Wages</t>
  </si>
  <si>
    <t>Workshop - tailor</t>
  </si>
  <si>
    <t>Security guard</t>
  </si>
  <si>
    <t>Cost of delivery of goods</t>
  </si>
  <si>
    <t>Gross Profit</t>
  </si>
  <si>
    <t>Administration costs</t>
  </si>
  <si>
    <t>Transportation expenses</t>
  </si>
  <si>
    <t>The costs of furnishing the shop premises</t>
  </si>
  <si>
    <t>Construction materials</t>
  </si>
  <si>
    <t>Music and sound costs</t>
  </si>
  <si>
    <t>Cash register</t>
  </si>
  <si>
    <t>Magazine costs</t>
  </si>
  <si>
    <t>Tour costs</t>
  </si>
  <si>
    <t>Cost of living</t>
  </si>
  <si>
    <t>Rent of premises</t>
  </si>
  <si>
    <t>Team catering</t>
  </si>
  <si>
    <t>Commission money</t>
  </si>
  <si>
    <t>Marketing materials</t>
  </si>
  <si>
    <t>Security</t>
  </si>
  <si>
    <t>Team transport costs</t>
  </si>
  <si>
    <t>Transportation costs</t>
  </si>
  <si>
    <t>Cost of tour merch</t>
  </si>
  <si>
    <t>Rental costs</t>
  </si>
  <si>
    <t>The new premises on Matīsa Street</t>
  </si>
  <si>
    <t>Valdemara street premises</t>
  </si>
  <si>
    <t>Warehouse rental</t>
  </si>
  <si>
    <t>Other costs</t>
  </si>
  <si>
    <t>Zoho annual membership</t>
  </si>
  <si>
    <t>Postal envelopes</t>
  </si>
  <si>
    <t>Hard disk</t>
  </si>
  <si>
    <t>Container rental</t>
  </si>
  <si>
    <t>Background e-commerce</t>
  </si>
  <si>
    <t>Card fee</t>
  </si>
  <si>
    <t>Others</t>
  </si>
  <si>
    <t>Cost of sales</t>
  </si>
  <si>
    <t>Marketing expenses</t>
  </si>
  <si>
    <t>Copying</t>
  </si>
  <si>
    <t>campaign</t>
  </si>
  <si>
    <t>Posters, stickers, cards and more.</t>
  </si>
  <si>
    <t>Ecommerce expenses</t>
  </si>
  <si>
    <t>Cooperation expenses</t>
  </si>
  <si>
    <t>Other expenses</t>
  </si>
  <si>
    <t>Tax payments</t>
  </si>
  <si>
    <t>NET PROFIT</t>
  </si>
  <si>
    <t>Indicative breakdown of sales by year</t>
  </si>
  <si>
    <t>Planned events</t>
  </si>
  <si>
    <t>Total projected revenue</t>
  </si>
  <si>
    <t>Annual breakdown</t>
  </si>
  <si>
    <t>Revenue and cost assumptions</t>
  </si>
  <si>
    <t>Christmas sales</t>
  </si>
  <si>
    <t>Purchases of finished products</t>
  </si>
  <si>
    <t>Procurement of other materials and samples</t>
  </si>
  <si>
    <t>Inventory purchases total</t>
  </si>
  <si>
    <t>Inventories at the beginning of the period</t>
  </si>
  <si>
    <t>Cost of goods sold</t>
  </si>
  <si>
    <t>Inventory changes</t>
  </si>
  <si>
    <t>Stocks at the end of the period</t>
  </si>
  <si>
    <t>Product procurement 2025 and 2026 summary</t>
  </si>
  <si>
    <t>2025 collections</t>
  </si>
  <si>
    <t>Skateboards and their accessories</t>
  </si>
  <si>
    <t>Unit cost
(with pvn; 200k inv.)</t>
  </si>
  <si>
    <t>Unit cost
(with pvn; 350k inv.)</t>
  </si>
  <si>
    <t>Selling price (with pvn)</t>
  </si>
  <si>
    <t>Season</t>
  </si>
  <si>
    <t>Autumn/Winter</t>
  </si>
  <si>
    <t>Spring/Summer</t>
  </si>
  <si>
    <t>2026 collections</t>
  </si>
  <si>
    <t>Unit cost</t>
  </si>
  <si>
    <t>First collection quantity</t>
  </si>
  <si>
    <t>Second collection quantity</t>
  </si>
  <si>
    <t>Proportion of the quantity of the first collection</t>
  </si>
  <si>
    <t>Proportion of the quantity of the second collection</t>
  </si>
  <si>
    <t>Second collection average unit cost</t>
  </si>
  <si>
    <t>First collection average unit cost</t>
  </si>
  <si>
    <t>Average piece cost of both collections (Sep - Apr)</t>
  </si>
  <si>
    <t>Selling price of the first collection</t>
  </si>
  <si>
    <t>Selling price</t>
  </si>
  <si>
    <t>Selling price of the second collection</t>
  </si>
  <si>
    <t>The total price of the collections (Sep - Apr)</t>
  </si>
  <si>
    <t>Estimated sale of the first season in 2025</t>
  </si>
  <si>
    <t>Estimated sale of the second season in 2025</t>
  </si>
  <si>
    <t>Estimated sale of 2025</t>
  </si>
  <si>
    <t>Inventory</t>
  </si>
  <si>
    <t>Estimated sale of the first season in 2026</t>
  </si>
  <si>
    <t>Estimated sale of the second season in 2026</t>
  </si>
  <si>
    <t>Estimated sale of 2026</t>
  </si>
  <si>
    <t>Revenue from the online store</t>
  </si>
  <si>
    <t>Revenue from the store</t>
  </si>
  <si>
    <t>Procurement of other materials</t>
  </si>
  <si>
    <t>Daily operational costs</t>
  </si>
  <si>
    <t>Inventory purchases</t>
  </si>
  <si>
    <t>Store renovation costs</t>
  </si>
  <si>
    <t>Ecommerce costs</t>
  </si>
  <si>
    <t>Repayment of debt</t>
  </si>
  <si>
    <t>Cash Flow</t>
  </si>
  <si>
    <t>Profit and Loss Statement</t>
  </si>
  <si>
    <t>COST OF SALES</t>
  </si>
  <si>
    <t>ADMINISTRATION COSTS</t>
  </si>
  <si>
    <t>Operational costs</t>
  </si>
  <si>
    <t>COST OF MATERIALS</t>
  </si>
  <si>
    <t>LABOR WAGES</t>
  </si>
  <si>
    <t>REVENUE</t>
  </si>
  <si>
    <t>Cash Flow Summary</t>
  </si>
  <si>
    <t>Profit and Loss (monthly)</t>
  </si>
  <si>
    <t>Valuation</t>
  </si>
  <si>
    <t>The costs of renovating the shop premises</t>
  </si>
  <si>
    <t>Material purchases</t>
  </si>
  <si>
    <t>Sale of total (%)</t>
  </si>
  <si>
    <t>Q1 2024
(Jan-Mar)</t>
  </si>
  <si>
    <t>Q1 2025
(Jan-Mar)</t>
  </si>
  <si>
    <t>Q1 2026
(Jan-Mar)</t>
  </si>
  <si>
    <t>Q3 2024
(Jul-Sep)</t>
  </si>
  <si>
    <t>Q2 2024
(Apr-Jun)</t>
  </si>
  <si>
    <t>Q2 2025
(Apr-Jun)</t>
  </si>
  <si>
    <t>Q4 2024
(Okt-Dec)</t>
  </si>
  <si>
    <t>Q3 2025
(Jul-Sep)</t>
  </si>
  <si>
    <t>Q2 2026
(Apr-Jun)</t>
  </si>
  <si>
    <t>Q3 2026
(Jul-Sep)</t>
  </si>
  <si>
    <t>Q4 2026
(Okt-Dec)</t>
  </si>
  <si>
    <t>Q4 2025
(Okt-Dec)</t>
  </si>
  <si>
    <t>Purchase and delivery expenses of materials</t>
  </si>
  <si>
    <t>Gross Margin</t>
  </si>
  <si>
    <t>EBITDA Margin</t>
  </si>
  <si>
    <t>PnL</t>
  </si>
  <si>
    <t>Revenue from the tour</t>
  </si>
  <si>
    <t>Costs</t>
  </si>
  <si>
    <t>Gross profit from the tour</t>
  </si>
  <si>
    <t>Total quantity</t>
  </si>
  <si>
    <t>Inventory adjusted purchases</t>
  </si>
  <si>
    <t>2027 collections</t>
  </si>
  <si>
    <t>Operational materials</t>
  </si>
  <si>
    <t>Accumulated Cash</t>
  </si>
  <si>
    <t>Q1 2027
(Jan-Mar)</t>
  </si>
  <si>
    <t>Q2 2027
(Apr-Jun)</t>
  </si>
  <si>
    <t>Q3 2027
(Jul-Sep)</t>
  </si>
  <si>
    <t>Q4 2027
(Okt-Dec)</t>
  </si>
  <si>
    <t>Accumulated cash</t>
  </si>
  <si>
    <t>Cash Flow with the round funds</t>
  </si>
  <si>
    <t>Accumulated CF with the round funds</t>
  </si>
  <si>
    <t>Purchase and delivery expenses of raw materials</t>
  </si>
  <si>
    <t>Tour expenses</t>
  </si>
  <si>
    <t>Q1 2027</t>
  </si>
  <si>
    <t>Q2 2027</t>
  </si>
  <si>
    <t>Q3 2027</t>
  </si>
  <si>
    <t>Q4 2027</t>
  </si>
  <si>
    <t>Acc. CF with the round funds</t>
  </si>
  <si>
    <t>Accumulated Cash Flow</t>
  </si>
  <si>
    <t>Vilnius</t>
  </si>
  <si>
    <t>New selling price 
(with pvn)</t>
  </si>
  <si>
    <t>Snowboard jacket sampling</t>
  </si>
  <si>
    <t>Snowboard jacket</t>
  </si>
  <si>
    <t xml:space="preserve">Longsleeve - white and blue </t>
  </si>
  <si>
    <t xml:space="preserve">Longsleeve - black and grey </t>
  </si>
  <si>
    <t>Quanntity 2025</t>
  </si>
  <si>
    <t>Quanntity 2026</t>
  </si>
  <si>
    <t>Total costs
(with pvn; 2025)</t>
  </si>
  <si>
    <t>Total costs
(with pvn; 2026.)</t>
  </si>
  <si>
    <t>Premise renovation</t>
  </si>
  <si>
    <t>Expected revenue (EUR)</t>
  </si>
  <si>
    <t>Pop-up</t>
  </si>
  <si>
    <t>Pop-up plan</t>
  </si>
  <si>
    <t>Pop-up costs</t>
  </si>
  <si>
    <t>Brand Manager</t>
  </si>
  <si>
    <t>CEO, Creative Director, Designer</t>
  </si>
  <si>
    <t>Procuction &amp; Inventory Manager</t>
  </si>
  <si>
    <t>Graphic Designer</t>
  </si>
  <si>
    <t>Marketing Manager</t>
  </si>
  <si>
    <t>CFO</t>
  </si>
  <si>
    <t>E-commerce Manager</t>
  </si>
  <si>
    <t>Store Manager</t>
  </si>
  <si>
    <t>Other freelance or outsourced positions</t>
  </si>
  <si>
    <t>Social Media Manager</t>
  </si>
  <si>
    <t>Marketing costs</t>
  </si>
  <si>
    <t>Paris store rental</t>
  </si>
  <si>
    <t>Berlin store rental</t>
  </si>
  <si>
    <t>Meta (60%), TikTok (30%), Google (10%).</t>
  </si>
  <si>
    <t>Production Costs</t>
  </si>
  <si>
    <t>Assumptions</t>
  </si>
  <si>
    <t>AOV</t>
  </si>
  <si>
    <t>Conversion Rate</t>
  </si>
  <si>
    <t>ROAS</t>
  </si>
  <si>
    <t>Physical Store Halo Effect</t>
  </si>
  <si>
    <t>Campaign Timeline &amp; Spend</t>
  </si>
  <si>
    <t>Month</t>
  </si>
  <si>
    <t>Key Campaigns</t>
  </si>
  <si>
    <t>Paid Ad Spend</t>
  </si>
  <si>
    <t>Channels</t>
  </si>
  <si>
    <t>CAC</t>
  </si>
  <si>
    <t>CPC</t>
  </si>
  <si>
    <t>Meta + Email</t>
  </si>
  <si>
    <t>Jun</t>
  </si>
  <si>
    <t>Jul</t>
  </si>
  <si>
    <t>Summer Retention</t>
  </si>
  <si>
    <t>Oct</t>
  </si>
  <si>
    <t>Total</t>
  </si>
  <si>
    <t>Assumptions:</t>
  </si>
  <si>
    <t>€140,000 / 3,125 customers ≈ €44.80</t>
  </si>
  <si>
    <t xml:space="preserve"> (optimized campaigns from 2025 learnings).</t>
  </si>
  <si>
    <t xml:space="preserve"> (improved due to brand recognition).</t>
  </si>
  <si>
    <t>(premium streetwear, adjusted for inflation).</t>
  </si>
  <si>
    <t>€315,000 / 10,256 customers ≈ €30.70</t>
  </si>
  <si>
    <t>(premium streetwear, global audience).</t>
  </si>
  <si>
    <t>(established brand loyalty).</t>
  </si>
  <si>
    <t xml:space="preserve"> (optimized scaling from 2026).</t>
  </si>
  <si>
    <t>Expected Revenue CPC</t>
  </si>
  <si>
    <t>The Scale Levers</t>
  </si>
  <si>
    <t>WE ARE HERE</t>
  </si>
  <si>
    <t>Collection</t>
  </si>
  <si>
    <t>Summer season orders</t>
  </si>
  <si>
    <t>Winter season orders</t>
  </si>
  <si>
    <t>Summer season start</t>
  </si>
  <si>
    <t>Winter season start</t>
  </si>
  <si>
    <t>Spring season orders</t>
  </si>
  <si>
    <t>Spring season start</t>
  </si>
  <si>
    <t>Fall season order</t>
  </si>
  <si>
    <t>Fall season start</t>
  </si>
  <si>
    <t>Flagship stores</t>
  </si>
  <si>
    <t>LV store renovation</t>
  </si>
  <si>
    <t>LV store opening</t>
  </si>
  <si>
    <t>Flaghip store lookout</t>
  </si>
  <si>
    <t>Pop-ups</t>
  </si>
  <si>
    <t>Pop-up in Vilnus</t>
  </si>
  <si>
    <t>Ecommerce development</t>
  </si>
  <si>
    <t>Ecom development</t>
  </si>
  <si>
    <t>Partnerships</t>
  </si>
  <si>
    <t>Partnership developments</t>
  </si>
  <si>
    <t>Partnerships action</t>
  </si>
  <si>
    <t>Winter season order forms</t>
  </si>
  <si>
    <t>Summer season influencer deals</t>
  </si>
  <si>
    <t>Winter season influencer deals</t>
  </si>
  <si>
    <t>Spring season order forms</t>
  </si>
  <si>
    <t>Summer season order forms</t>
  </si>
  <si>
    <t>Fall season order forms</t>
  </si>
  <si>
    <t>The Marketing Plan</t>
  </si>
  <si>
    <t>Collection Ecommerce photoshoot</t>
  </si>
  <si>
    <t>Photos &amp; Editing</t>
  </si>
  <si>
    <t>Marketing &amp; campaign planning</t>
  </si>
  <si>
    <t>Summer campaign planning</t>
  </si>
  <si>
    <t>Summer campaign filming</t>
  </si>
  <si>
    <t>Winter campaign planning</t>
  </si>
  <si>
    <t>Winter campaign filming</t>
  </si>
  <si>
    <t>Sring campaign planning</t>
  </si>
  <si>
    <t>Spring campaign filming</t>
  </si>
  <si>
    <t>Fall campaign planning</t>
  </si>
  <si>
    <t>Fall campaign filming</t>
  </si>
  <si>
    <t>Paid Ads Plan</t>
  </si>
  <si>
    <t>Summer season teser</t>
  </si>
  <si>
    <t>Summer season campaign</t>
  </si>
  <si>
    <t>Winter season teser</t>
  </si>
  <si>
    <t>Winnter season campaign</t>
  </si>
  <si>
    <t>Subscription discount camp.</t>
  </si>
  <si>
    <t>Spring season teser</t>
  </si>
  <si>
    <t>Spring season campaign</t>
  </si>
  <si>
    <t>Fall season teser</t>
  </si>
  <si>
    <t>Fall season campaign</t>
  </si>
  <si>
    <t>Winter season campaign</t>
  </si>
  <si>
    <t>Sales</t>
  </si>
  <si>
    <t>Summer-end sales</t>
  </si>
  <si>
    <t>January sales</t>
  </si>
  <si>
    <t>Winter-end sales</t>
  </si>
  <si>
    <t>Final stock sale</t>
  </si>
  <si>
    <t>Sales campaigns</t>
  </si>
  <si>
    <t>Summer-end marketing prep.</t>
  </si>
  <si>
    <t>Christmas marketing prep.</t>
  </si>
  <si>
    <t>January marketing prep.</t>
  </si>
  <si>
    <t>Winter-end marketing prep.</t>
  </si>
  <si>
    <t>Final stock marketing prep.</t>
  </si>
  <si>
    <t>Influencers</t>
  </si>
  <si>
    <t>Summer influencer campaigns</t>
  </si>
  <si>
    <t>Winter influencer research &amp; contact</t>
  </si>
  <si>
    <t>Winter influencer campaigns</t>
  </si>
  <si>
    <t>Summer influencer research &amp; contact</t>
  </si>
  <si>
    <t>Flagship store campaigns</t>
  </si>
  <si>
    <t>LV store campaign planning</t>
  </si>
  <si>
    <t>LV store campaign filming &amp; creation</t>
  </si>
  <si>
    <t>LV store campaign launch</t>
  </si>
  <si>
    <t>LV store oppening announcement</t>
  </si>
  <si>
    <t>Paris store campaign planning</t>
  </si>
  <si>
    <t>Paris store campaign creation</t>
  </si>
  <si>
    <t>Paris store campaign launch</t>
  </si>
  <si>
    <t>Paris store oppening announcement</t>
  </si>
  <si>
    <t>Pop-up campaigns</t>
  </si>
  <si>
    <t>Vilnius Pop-up campaign planning</t>
  </si>
  <si>
    <t>Vilnius Pop-up campaign creation</t>
  </si>
  <si>
    <t>Vilnius Pop-up campaign launch</t>
  </si>
  <si>
    <t>Vilnius Pop-up oppening camp.</t>
  </si>
  <si>
    <t>Riga Music Events</t>
  </si>
  <si>
    <t>Riga music event planning</t>
  </si>
  <si>
    <t>Riga event campaign</t>
  </si>
  <si>
    <t>Riga signature music event</t>
  </si>
  <si>
    <t>Riga event planning</t>
  </si>
  <si>
    <t>Riga signature event</t>
  </si>
  <si>
    <t>Sports Events</t>
  </si>
  <si>
    <t>Skate / Extreme planning</t>
  </si>
  <si>
    <t>Skate / Extreme 
preperation + campaign</t>
  </si>
  <si>
    <t>Skate / Extreme sports event</t>
  </si>
  <si>
    <t>Riga Store Events</t>
  </si>
  <si>
    <t>Store event + Promo.</t>
  </si>
  <si>
    <t>Production</t>
  </si>
  <si>
    <t>€70,000 / 1,200 customers ≈ €60</t>
  </si>
  <si>
    <t>Photoshoot</t>
  </si>
  <si>
    <t>Meta</t>
  </si>
  <si>
    <t>Meta (70%), TikTok (30%)</t>
  </si>
  <si>
    <t>Geo-targetinng Meta (60%), TikTok (30%), Google (10%).</t>
  </si>
  <si>
    <t>Meta (50%) + TikTok (50%)</t>
  </si>
  <si>
    <t>Dynamic ads Meta (60%), TikTok (30%), Google (10%).</t>
  </si>
  <si>
    <t>Riga music event planning &amp; prep</t>
  </si>
  <si>
    <t xml:space="preserve">Skate / Extreme event campaign	</t>
  </si>
  <si>
    <t>Meta retargeting</t>
  </si>
  <si>
    <t>Meta + Email campaign</t>
  </si>
  <si>
    <t>Campaign Production</t>
  </si>
  <si>
    <t>Paid Campaign Timeline &amp; Spend</t>
  </si>
  <si>
    <t>Geo-targeted Meta (60%), TikTok (30%), Google (10%).</t>
  </si>
  <si>
    <t>Skate / Extreme campaign preperation</t>
  </si>
  <si>
    <t>Summer Photos &amp; Editing</t>
  </si>
  <si>
    <t>Skate / Extreme campaign</t>
  </si>
  <si>
    <t>Fall Photos &amp; Editing</t>
  </si>
  <si>
    <t>Winter Photos &amp; Editing</t>
  </si>
  <si>
    <t>Expected Revenue ROAS</t>
  </si>
  <si>
    <t>Average Expected Revenue</t>
  </si>
  <si>
    <t>Riga event planning &amp; prep</t>
  </si>
  <si>
    <t>2027 Paid Ads Revenue Calculation</t>
  </si>
  <si>
    <t>Halo effect</t>
  </si>
  <si>
    <t>Total Expected Revenue</t>
  </si>
  <si>
    <t>Campaign production costs</t>
  </si>
  <si>
    <t>Cooperation costs</t>
  </si>
  <si>
    <t>LV store oppening announc.</t>
  </si>
  <si>
    <t>Projected revenue from e-commerce</t>
  </si>
  <si>
    <t>Projected revenue from flagship stores</t>
  </si>
  <si>
    <t/>
  </si>
  <si>
    <t>June, 2026</t>
  </si>
  <si>
    <t>Estimated date</t>
  </si>
  <si>
    <t>Publications</t>
  </si>
  <si>
    <t>Influencer campaigns</t>
  </si>
  <si>
    <t>Socks</t>
  </si>
  <si>
    <t>Underwear</t>
  </si>
  <si>
    <t>Tshirt</t>
  </si>
  <si>
    <t>Top </t>
  </si>
  <si>
    <t>Tank top </t>
  </si>
  <si>
    <t>Longsleeve</t>
  </si>
  <si>
    <t>Sweater</t>
  </si>
  <si>
    <t>Hoodie</t>
  </si>
  <si>
    <t>Zipper hoodie</t>
  </si>
  <si>
    <t>Trainers </t>
  </si>
  <si>
    <t>Joggers</t>
  </si>
  <si>
    <t>Denim pants baggie</t>
  </si>
  <si>
    <t>Denim pants regular</t>
  </si>
  <si>
    <t>Woman's denim pants</t>
  </si>
  <si>
    <t>Cargo pants </t>
  </si>
  <si>
    <t>Shorts denim </t>
  </si>
  <si>
    <t>Cargo shorts</t>
  </si>
  <si>
    <t>Belt </t>
  </si>
  <si>
    <t>Leather belt</t>
  </si>
  <si>
    <t>Work wear jacket </t>
  </si>
  <si>
    <t>Leather jacket</t>
  </si>
  <si>
    <t>Button shirt</t>
  </si>
  <si>
    <t>Flannel shirt </t>
  </si>
  <si>
    <t>Bomber jacket </t>
  </si>
  <si>
    <t>Puffer jacket </t>
  </si>
  <si>
    <t>Stussy</t>
  </si>
  <si>
    <t>Golfwang</t>
  </si>
  <si>
    <t>—</t>
  </si>
  <si>
    <t>(di)vision</t>
  </si>
  <si>
    <t>Braindead</t>
  </si>
  <si>
    <t>Bathing ape</t>
  </si>
  <si>
    <t>Ader error</t>
  </si>
  <si>
    <t>Aries</t>
  </si>
  <si>
    <t>27-</t>
  </si>
  <si>
    <t>Thames</t>
  </si>
  <si>
    <t>032c</t>
  </si>
  <si>
    <t>Denim tears</t>
  </si>
  <si>
    <t>Supreme</t>
  </si>
  <si>
    <t>Drole de monsieure </t>
  </si>
  <si>
    <t>Entire studios</t>
  </si>
  <si>
    <t>Grammicci</t>
  </si>
  <si>
    <t>Misbhve</t>
  </si>
  <si>
    <t>Places+faces</t>
  </si>
  <si>
    <t>Polar skateboarding</t>
  </si>
  <si>
    <t>Twojeys</t>
  </si>
  <si>
    <t>Racer world wide</t>
  </si>
  <si>
    <t>palace</t>
  </si>
  <si>
    <t>Kid super</t>
  </si>
  <si>
    <t>899/1499</t>
  </si>
  <si>
    <t>Gloves</t>
  </si>
  <si>
    <t>Caps</t>
  </si>
  <si>
    <t>Beanies</t>
  </si>
  <si>
    <t>Ski masks</t>
  </si>
  <si>
    <t>Sun glasses </t>
  </si>
  <si>
    <t>Scarfs</t>
  </si>
  <si>
    <t>Ring</t>
  </si>
  <si>
    <t>Pendant</t>
  </si>
  <si>
    <t>Bracelets </t>
  </si>
  <si>
    <t>Keychain</t>
  </si>
  <si>
    <t>Pin </t>
  </si>
  <si>
    <t>Strong tote </t>
  </si>
  <si>
    <t>Leather bag </t>
  </si>
  <si>
    <t>Duffle bag </t>
  </si>
  <si>
    <t>Ada's tote </t>
  </si>
  <si>
    <t>Karabine</t>
  </si>
  <si>
    <t>sherpa jacket</t>
  </si>
  <si>
    <t>knit sweater</t>
  </si>
  <si>
    <t>kashmir sweater</t>
  </si>
  <si>
    <t>peldbikses</t>
  </si>
  <si>
    <t>w overals</t>
  </si>
  <si>
    <t>Winbreaker</t>
  </si>
  <si>
    <t>design cap </t>
  </si>
  <si>
    <t>mohair sweater</t>
  </si>
  <si>
    <t>trucker hat </t>
  </si>
  <si>
    <t>Stussy </t>
  </si>
  <si>
    <t>--</t>
  </si>
  <si>
    <t>300 alpaca</t>
  </si>
  <si>
    <t>Drole de monsieur</t>
  </si>
  <si>
    <t>Misbhv</t>
  </si>
  <si>
    <t>Polar skate co</t>
  </si>
  <si>
    <t>Twjojeys</t>
  </si>
  <si>
    <t>Racer worldwide</t>
  </si>
  <si>
    <t>X3</t>
  </si>
  <si>
    <t>15/19(gumijas / metals)</t>
  </si>
  <si>
    <t>X4</t>
  </si>
  <si>
    <t>x4</t>
  </si>
  <si>
    <t>Brand</t>
  </si>
  <si>
    <t>Backdoor Market </t>
  </si>
  <si>
    <t>Pricing</t>
  </si>
  <si>
    <t>Carhartt</t>
  </si>
  <si>
    <t>investm.</t>
  </si>
  <si>
    <t>Tax costs</t>
  </si>
  <si>
    <t>EUR 100k</t>
  </si>
  <si>
    <t>loan</t>
  </si>
  <si>
    <t>Gentel Habits Incense sticks</t>
  </si>
  <si>
    <t>Gentel Habits Incense holders</t>
  </si>
  <si>
    <t>Gentel Habits Ritual Diffuser Oils</t>
  </si>
  <si>
    <t>PIAVE Toothbrushes (Lavorati a Mano)</t>
  </si>
  <si>
    <t>Sabre Paris uni cutlery</t>
  </si>
  <si>
    <t>Sabre Paris luxury cutlery</t>
  </si>
  <si>
    <t>Stainless steel solutions</t>
  </si>
  <si>
    <t>Sink</t>
  </si>
  <si>
    <t>Toilet</t>
  </si>
  <si>
    <t>Tap</t>
  </si>
  <si>
    <t>Brush</t>
  </si>
  <si>
    <t>Mirror</t>
  </si>
  <si>
    <t>Plumbing solutions</t>
  </si>
  <si>
    <t>Curtains</t>
  </si>
  <si>
    <t>Dressing room mirror</t>
  </si>
  <si>
    <t>Led lights</t>
  </si>
  <si>
    <t>Doors</t>
  </si>
  <si>
    <t>Chairs and couches</t>
  </si>
  <si>
    <t>Carpet</t>
  </si>
  <si>
    <t>Crockery</t>
  </si>
  <si>
    <t>DJ decks</t>
  </si>
  <si>
    <t>DJ mixer</t>
  </si>
  <si>
    <t>Speakers and subvoofer</t>
  </si>
  <si>
    <t>Cords</t>
  </si>
  <si>
    <t>Vinyl collection</t>
  </si>
  <si>
    <t>Estimated sale of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</si>
</sst>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6" formatCode="&quot;€&quot;#,##0;[Red]\-&quot;€&quot;#,##0"/>
    <numFmt numFmtId="8" formatCode="&quot;€&quot;#,##0.00;[Red]\-&quot;€&quot;#,##0.00"/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&quot;$&quot;#,##0.00"/>
    <numFmt numFmtId="166" formatCode="_-[$€-2]\ * #,##0.00_-;\-[$€-2]\ * #,##0.00_-;_-[$€-2]\ * &quot;-&quot;??_-;_-@_-"/>
    <numFmt numFmtId="167" formatCode="_-&quot;€&quot;* #,##0_-;\-&quot;€&quot;* #,##0_-;_-&quot;€&quot;* &quot;-&quot;??_-;_-@_-"/>
    <numFmt numFmtId="168" formatCode="0.0"/>
    <numFmt numFmtId="169" formatCode="_(&quot;$&quot;* #,##0_);_(&quot;$&quot;* \(#,##0\);_(&quot;$&quot;* &quot;-&quot;??_);_(@_)"/>
    <numFmt numFmtId="170" formatCode="#,##0_ ;\-#,##0\ "/>
    <numFmt numFmtId="171" formatCode="_(* #,##0_);_(* \(#,##0\);_(* &quot;-&quot;??_);_(@_)"/>
    <numFmt numFmtId="172" formatCode="0.0%"/>
    <numFmt numFmtId="173" formatCode="0.000"/>
    <numFmt numFmtId="174" formatCode="&quot;€&quot;#,##0.0;[Red]\-&quot;€&quot;#,##0.0"/>
  </numFmts>
  <fonts count="46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color theme="1" tint="4.9989318521683403E-2"/>
      <name val="Calibri"/>
      <family val="1"/>
      <scheme val="minor"/>
    </font>
    <font>
      <sz val="11"/>
      <color theme="1"/>
      <name val="Aptos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0" tint="-0.499984740745262"/>
      <name val="Arial"/>
      <family val="2"/>
    </font>
    <font>
      <sz val="10"/>
      <color rgb="FF0070C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b/>
      <sz val="12"/>
      <color theme="0"/>
      <name val="Arial"/>
      <family val="2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1"/>
      <scheme val="minor"/>
    </font>
    <font>
      <b/>
      <sz val="11"/>
      <color theme="1" tint="4.9989318521683403E-2"/>
      <name val="Calibri Light"/>
      <family val="2"/>
      <scheme val="major"/>
    </font>
    <font>
      <b/>
      <sz val="11"/>
      <color rgb="FF0D0D0D"/>
      <name val="Calibri Light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FFFFFF"/>
      <name val="Arial"/>
      <family val="2"/>
    </font>
    <font>
      <b/>
      <sz val="12"/>
      <color rgb="FF1C01A7"/>
      <name val="Arial"/>
      <family val="2"/>
    </font>
    <font>
      <sz val="12"/>
      <color rgb="FF1C01A7"/>
      <name val="Arial"/>
      <family val="2"/>
    </font>
    <font>
      <i/>
      <sz val="10"/>
      <color theme="1" tint="0.34998626667073579"/>
      <name val="Arial"/>
      <family val="2"/>
    </font>
    <font>
      <sz val="10"/>
      <color theme="1" tint="0.34998626667073579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rgb="FF980000"/>
      <name val="Arial"/>
      <family val="2"/>
    </font>
    <font>
      <sz val="10"/>
      <color rgb="FF6AA84F"/>
      <name val="Arial"/>
      <family val="2"/>
    </font>
    <font>
      <strike/>
      <sz val="10"/>
      <color rgb="FF6AA84F"/>
      <name val="Arial"/>
      <family val="2"/>
    </font>
    <font>
      <sz val="10"/>
      <color theme="1"/>
      <name val="Arial,Bold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B92DB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rgb="FF002664"/>
        <bgColor rgb="FF000000"/>
      </patternFill>
    </fill>
    <fill>
      <patternFill patternType="solid">
        <fgColor rgb="FFF7BCBC"/>
        <bgColor indexed="64"/>
      </patternFill>
    </fill>
    <fill>
      <patternFill patternType="solid">
        <fgColor rgb="FF002664"/>
        <bgColor rgb="FF002664"/>
      </patternFill>
    </fill>
    <fill>
      <patternFill patternType="solid">
        <fgColor theme="8" tint="0.79998168889431442"/>
        <bgColor indexed="64"/>
      </patternFill>
    </fill>
  </fills>
  <borders count="18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2" tint="-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2" tint="-0.499984740745262"/>
      </left>
      <right style="thin">
        <color theme="0"/>
      </right>
      <top/>
      <bottom/>
      <diagonal/>
    </border>
    <border>
      <left style="thin">
        <color theme="0"/>
      </left>
      <right style="thin">
        <color theme="2" tint="-0.499984740745262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1" tint="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1" tint="0.49998474074526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0"/>
      </right>
      <top/>
      <bottom/>
      <diagonal/>
    </border>
    <border>
      <left style="thin">
        <color theme="1" tint="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1" tint="0.499984740745262"/>
      </right>
      <top/>
      <bottom style="thin">
        <color theme="2" tint="-0.499984740745262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4B92DB"/>
      </left>
      <right style="thin">
        <color rgb="FF4B92DB"/>
      </right>
      <top style="thin">
        <color rgb="FF4B92DB"/>
      </top>
      <bottom style="thin">
        <color rgb="FF4B92DB"/>
      </bottom>
      <diagonal/>
    </border>
    <border>
      <left/>
      <right style="thin">
        <color rgb="FF4B92DB"/>
      </right>
      <top style="thin">
        <color rgb="FF4B92DB"/>
      </top>
      <bottom style="thin">
        <color rgb="FF4B92DB"/>
      </bottom>
      <diagonal/>
    </border>
    <border>
      <left style="thin">
        <color rgb="FF002664"/>
      </left>
      <right style="thin">
        <color rgb="FF002664"/>
      </right>
      <top style="thin">
        <color rgb="FF002664"/>
      </top>
      <bottom/>
      <diagonal/>
    </border>
    <border>
      <left style="thin">
        <color rgb="FF4B92DB"/>
      </left>
      <right style="thin">
        <color rgb="FF4B92DB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1"/>
      </top>
      <bottom/>
      <diagonal/>
    </border>
    <border>
      <left style="thin">
        <color theme="0"/>
      </left>
      <right/>
      <top style="thin">
        <color theme="1"/>
      </top>
      <bottom/>
      <diagonal/>
    </border>
    <border>
      <left style="thin">
        <color theme="2" tint="-0.499984740745262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2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rgb="FF002664"/>
      </left>
      <right/>
      <top style="thin">
        <color rgb="FF002664"/>
      </top>
      <bottom style="thin">
        <color rgb="FF002664"/>
      </bottom>
      <diagonal/>
    </border>
    <border>
      <left/>
      <right/>
      <top style="thin">
        <color rgb="FF002664"/>
      </top>
      <bottom style="thin">
        <color rgb="FF0026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2664"/>
      </right>
      <top style="thin">
        <color rgb="FF002664"/>
      </top>
      <bottom style="thin">
        <color rgb="FF002664"/>
      </bottom>
      <diagonal/>
    </border>
    <border>
      <left style="thin">
        <color rgb="FF002664"/>
      </left>
      <right style="thin">
        <color rgb="FF002664"/>
      </right>
      <top/>
      <bottom style="thin">
        <color rgb="FF002664"/>
      </bottom>
      <diagonal/>
    </border>
    <border>
      <left style="thin">
        <color theme="0"/>
      </left>
      <right/>
      <top style="thin">
        <color indexed="64"/>
      </top>
      <bottom style="double">
        <color theme="1"/>
      </bottom>
      <diagonal/>
    </border>
    <border>
      <left style="thin">
        <color rgb="FF4B92DB"/>
      </left>
      <right style="thin">
        <color rgb="FF4B92DB"/>
      </right>
      <top style="thin">
        <color rgb="FF4B92DB"/>
      </top>
      <bottom/>
      <diagonal/>
    </border>
    <border>
      <left style="thin">
        <color rgb="FFF7BCBC"/>
      </left>
      <right style="thin">
        <color rgb="FFF7BCBC"/>
      </right>
      <top style="thin">
        <color rgb="FFF7BCBC"/>
      </top>
      <bottom style="thin">
        <color rgb="FFF7BCBC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double">
        <color theme="1"/>
      </bottom>
      <diagonal/>
    </border>
    <border>
      <left style="thin">
        <color rgb="FFF7BCBC"/>
      </left>
      <right/>
      <top style="thin">
        <color rgb="FFF7BCBC"/>
      </top>
      <bottom style="thin">
        <color rgb="FFF7BCBC"/>
      </bottom>
      <diagonal/>
    </border>
    <border>
      <left/>
      <right style="thin">
        <color rgb="FFF7BCBC"/>
      </right>
      <top style="thin">
        <color rgb="FFF7BCBC"/>
      </top>
      <bottom style="thin">
        <color rgb="FFF7BCBC"/>
      </bottom>
      <diagonal/>
    </border>
    <border>
      <left style="thin">
        <color theme="0"/>
      </left>
      <right style="thin">
        <color theme="0"/>
      </right>
      <top/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theme="1"/>
      </bottom>
      <diagonal/>
    </border>
    <border>
      <left/>
      <right style="thin">
        <color rgb="FF808080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4B92DB"/>
      </left>
      <right/>
      <top style="thin">
        <color rgb="FF4B92DB"/>
      </top>
      <bottom style="thin">
        <color rgb="FF4B92DB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/>
      <top/>
      <bottom style="double">
        <color theme="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theme="0"/>
      </top>
      <bottom/>
      <diagonal/>
    </border>
    <border>
      <left style="thin">
        <color rgb="FFFF0000"/>
      </left>
      <right/>
      <top/>
      <bottom style="thin">
        <color indexed="64"/>
      </bottom>
      <diagonal/>
    </border>
    <border>
      <left style="thin">
        <color rgb="FFFF0000"/>
      </left>
      <right style="thin">
        <color theme="0"/>
      </right>
      <top/>
      <bottom style="thin">
        <color theme="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0"/>
      </bottom>
      <diagonal/>
    </border>
    <border>
      <left style="thin">
        <color rgb="FFFF0000"/>
      </left>
      <right style="thin">
        <color rgb="FFFF0000"/>
      </right>
      <top style="thin">
        <color theme="0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rgb="FFFF0000"/>
      </left>
      <right/>
      <top style="thin">
        <color indexed="64"/>
      </top>
      <bottom style="thin">
        <color theme="0"/>
      </bottom>
      <diagonal/>
    </border>
    <border>
      <left style="thin">
        <color rgb="FFFF0000"/>
      </left>
      <right/>
      <top style="thin">
        <color theme="0"/>
      </top>
      <bottom style="thin">
        <color theme="1"/>
      </bottom>
      <diagonal/>
    </border>
    <border>
      <left style="thin">
        <color rgb="FFFF0000"/>
      </left>
      <right/>
      <top/>
      <bottom style="double">
        <color theme="1"/>
      </bottom>
      <diagonal/>
    </border>
    <border>
      <left style="thin">
        <color theme="0"/>
      </left>
      <right/>
      <top style="thin">
        <color theme="1"/>
      </top>
      <bottom style="double">
        <color theme="1"/>
      </bottom>
      <diagonal/>
    </border>
    <border>
      <left style="thin">
        <color theme="1" tint="0.499984740745262"/>
      </left>
      <right style="thin">
        <color theme="2" tint="-0.499984740745262"/>
      </right>
      <top style="thin">
        <color theme="1"/>
      </top>
      <bottom style="double">
        <color theme="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1"/>
      </top>
      <bottom style="double">
        <color theme="1"/>
      </bottom>
      <diagonal/>
    </border>
    <border>
      <left style="thin">
        <color theme="2" tint="-0.499984740745262"/>
      </left>
      <right style="thin">
        <color theme="1" tint="0.499984740745262"/>
      </right>
      <top style="thin">
        <color theme="1"/>
      </top>
      <bottom style="double">
        <color theme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rgb="FFFF0000"/>
      </top>
      <bottom style="thin">
        <color theme="0"/>
      </bottom>
      <diagonal/>
    </border>
    <border>
      <left/>
      <right style="thin">
        <color rgb="FFFF0000"/>
      </right>
      <top style="thin">
        <color theme="0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theme="0"/>
      </left>
      <right style="thin">
        <color rgb="FFFF0000"/>
      </right>
      <top/>
      <bottom style="thin">
        <color theme="0"/>
      </bottom>
      <diagonal/>
    </border>
    <border>
      <left/>
      <right style="thin">
        <color rgb="FFFF0000"/>
      </right>
      <top/>
      <bottom style="double">
        <color theme="1"/>
      </bottom>
      <diagonal/>
    </border>
    <border>
      <left style="thin">
        <color rgb="FFFF0000"/>
      </left>
      <right/>
      <top style="thin">
        <color theme="1"/>
      </top>
      <bottom/>
      <diagonal/>
    </border>
    <border>
      <left/>
      <right style="thin">
        <color rgb="FFFF0000"/>
      </right>
      <top/>
      <bottom style="thin">
        <color theme="1"/>
      </bottom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002664"/>
      </left>
      <right style="thin">
        <color rgb="FF002664"/>
      </right>
      <top/>
      <bottom/>
      <diagonal/>
    </border>
    <border>
      <left/>
      <right style="thin">
        <color rgb="FF002664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/>
      <bottom/>
      <diagonal/>
    </border>
    <border>
      <left style="thin">
        <color rgb="FF00FF00"/>
      </left>
      <right style="thin">
        <color rgb="FF00FF00"/>
      </right>
      <top style="thin">
        <color rgb="FF00FF00"/>
      </top>
      <bottom style="thin">
        <color rgb="FF00FF00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0000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FFFF"/>
      </left>
      <right style="thin">
        <color rgb="FF00FFFF"/>
      </right>
      <top style="thin">
        <color rgb="FF00FFFF"/>
      </top>
      <bottom style="thin">
        <color rgb="FF00FFFF"/>
      </bottom>
      <diagonal/>
    </border>
    <border>
      <left style="thin">
        <color rgb="FFFF0000"/>
      </left>
      <right/>
      <top style="thin">
        <color rgb="FFFFFFFF"/>
      </top>
      <bottom style="thin">
        <color rgb="FFFFFFFF"/>
      </bottom>
      <diagonal/>
    </border>
    <border>
      <left style="thin">
        <color rgb="FFFF9900"/>
      </left>
      <right/>
      <top style="thin">
        <color rgb="FFFF9900"/>
      </top>
      <bottom style="thin">
        <color rgb="FFFF9900"/>
      </bottom>
      <diagonal/>
    </border>
    <border>
      <left/>
      <right style="thin">
        <color rgb="FFFF9900"/>
      </right>
      <top style="thin">
        <color rgb="FFFF9900"/>
      </top>
      <bottom style="thin">
        <color rgb="FFFF9900"/>
      </bottom>
      <diagonal/>
    </border>
    <border>
      <left style="thin">
        <color rgb="FFFF00FF"/>
      </left>
      <right/>
      <top style="thin">
        <color rgb="FFFF00FF"/>
      </top>
      <bottom style="thin">
        <color rgb="FFFF00FF"/>
      </bottom>
      <diagonal/>
    </border>
    <border>
      <left/>
      <right/>
      <top style="thin">
        <color rgb="FFFF00FF"/>
      </top>
      <bottom style="thin">
        <color rgb="FFFF00FF"/>
      </bottom>
      <diagonal/>
    </border>
    <border>
      <left/>
      <right style="thin">
        <color rgb="FFFF00FF"/>
      </right>
      <top style="thin">
        <color rgb="FFFF00FF"/>
      </top>
      <bottom style="thin">
        <color rgb="FFFF00FF"/>
      </bottom>
      <diagonal/>
    </border>
    <border>
      <left/>
      <right style="thin">
        <color rgb="FFFFFFFF"/>
      </right>
      <top style="thin">
        <color rgb="FFFF00FF"/>
      </top>
      <bottom style="thin">
        <color rgb="FFFF00FF"/>
      </bottom>
      <diagonal/>
    </border>
    <border>
      <left style="thin">
        <color rgb="FF741B47"/>
      </left>
      <right style="thin">
        <color rgb="FF741B47"/>
      </right>
      <top style="thin">
        <color rgb="FF741B47"/>
      </top>
      <bottom style="thin">
        <color rgb="FF741B47"/>
      </bottom>
      <diagonal/>
    </border>
    <border>
      <left style="thin">
        <color rgb="FF741B47"/>
      </left>
      <right style="thin">
        <color rgb="FF741B47"/>
      </right>
      <top/>
      <bottom style="thin">
        <color rgb="FF741B47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thin">
        <color rgb="FFFFFFFF"/>
      </bottom>
      <diagonal/>
    </border>
    <border>
      <left style="thin">
        <color rgb="FFFF0000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D966"/>
      </left>
      <right style="thin">
        <color rgb="FFFFD966"/>
      </right>
      <top style="thin">
        <color rgb="FFFFD966"/>
      </top>
      <bottom style="thin">
        <color rgb="FFFFD966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/>
      <diagonal/>
    </border>
    <border>
      <left style="thin">
        <color rgb="FFFF0000"/>
      </left>
      <right style="thin">
        <color rgb="FFFFFFFF"/>
      </right>
      <top/>
      <bottom style="thin">
        <color rgb="FFFFFFFF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 style="thin">
        <color rgb="FF93C47D"/>
      </bottom>
      <diagonal/>
    </border>
    <border>
      <left style="thin">
        <color rgb="FF93C47D"/>
      </left>
      <right style="thin">
        <color rgb="FF93C47D"/>
      </right>
      <top style="thin">
        <color rgb="FF93C47D"/>
      </top>
      <bottom/>
      <diagonal/>
    </border>
    <border>
      <left style="thin">
        <color rgb="FF274E13"/>
      </left>
      <right style="thin">
        <color rgb="FF274E13"/>
      </right>
      <top style="thin">
        <color rgb="FF274E13"/>
      </top>
      <bottom style="thin">
        <color rgb="FF274E13"/>
      </bottom>
      <diagonal/>
    </border>
    <border>
      <left style="thin">
        <color rgb="FFFF00FF"/>
      </left>
      <right style="thin">
        <color rgb="FFFF00FF"/>
      </right>
      <top style="thin">
        <color rgb="FFFF00FF"/>
      </top>
      <bottom style="thin">
        <color rgb="FFFF00FF"/>
      </bottom>
      <diagonal/>
    </border>
    <border>
      <left style="thin">
        <color rgb="FF9900FF"/>
      </left>
      <right style="thin">
        <color rgb="FF9900FF"/>
      </right>
      <top style="thin">
        <color rgb="FF9900FF"/>
      </top>
      <bottom style="thin">
        <color rgb="FF9900FF"/>
      </bottom>
      <diagonal/>
    </border>
    <border>
      <left style="thin">
        <color rgb="FFA861D8"/>
      </left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A861D8"/>
      </left>
      <right/>
      <top style="thin">
        <color rgb="FFA861D8"/>
      </top>
      <bottom style="thin">
        <color rgb="FFA861D8"/>
      </bottom>
      <diagonal/>
    </border>
    <border>
      <left/>
      <right style="thin">
        <color rgb="FFA861D8"/>
      </right>
      <top style="thin">
        <color rgb="FFA861D8"/>
      </top>
      <bottom style="thin">
        <color rgb="FFA861D8"/>
      </bottom>
      <diagonal/>
    </border>
    <border>
      <left style="thin">
        <color rgb="FFB37CD8"/>
      </left>
      <right style="thin">
        <color rgb="FFB37CD8"/>
      </right>
      <top style="thin">
        <color rgb="FFB37CD8"/>
      </top>
      <bottom style="thin">
        <color rgb="FFB37CD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rgb="FF002664"/>
      </left>
      <right style="thin">
        <color rgb="FF002664"/>
      </right>
      <top/>
      <bottom style="thin">
        <color rgb="FF1C01A7"/>
      </bottom>
      <diagonal/>
    </border>
    <border>
      <left/>
      <right style="thin">
        <color rgb="FF002664"/>
      </right>
      <top/>
      <bottom style="thin">
        <color rgb="FF1C01A7"/>
      </bottom>
      <diagonal/>
    </border>
    <border>
      <left/>
      <right/>
      <top/>
      <bottom style="thin">
        <color rgb="FF1C01A7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/>
      </left>
      <right style="medium">
        <color rgb="FF4B92DB"/>
      </right>
      <top style="thin">
        <color rgb="FF4B92DB"/>
      </top>
      <bottom style="thin">
        <color theme="0"/>
      </bottom>
      <diagonal/>
    </border>
    <border>
      <left style="thin">
        <color theme="0"/>
      </left>
      <right style="medium">
        <color rgb="FF4B92DB"/>
      </right>
      <top/>
      <bottom/>
      <diagonal/>
    </border>
    <border>
      <left style="thin">
        <color theme="0"/>
      </left>
      <right style="medium">
        <color rgb="FF4B92DB"/>
      </right>
      <top style="thin">
        <color theme="0"/>
      </top>
      <bottom style="thin">
        <color theme="0"/>
      </bottom>
      <diagonal/>
    </border>
    <border>
      <left/>
      <right style="medium">
        <color rgb="FF4B92DB"/>
      </right>
      <top/>
      <bottom/>
      <diagonal/>
    </border>
    <border>
      <left/>
      <right style="medium">
        <color rgb="FF4B92DB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4B92DB"/>
      </right>
      <top/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rgb="FFFF0000"/>
      </left>
      <right style="thin">
        <color theme="0"/>
      </right>
      <top style="thin">
        <color theme="0"/>
      </top>
      <bottom/>
      <diagonal/>
    </border>
    <border>
      <left style="thin">
        <color theme="2" tint="-0.249977111117893"/>
      </left>
      <right style="thin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 style="thin">
        <color theme="1"/>
      </right>
      <top style="thin">
        <color theme="2" tint="-0.249977111117893"/>
      </top>
      <bottom style="thin">
        <color theme="1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1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 style="thin">
        <color theme="2" tint="-0.249977111117893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 style="thin">
        <color theme="1"/>
      </top>
      <bottom style="thin">
        <color theme="1"/>
      </bottom>
      <diagonal/>
    </border>
    <border>
      <left/>
      <right style="thin">
        <color theme="2" tint="-0.249977111117893"/>
      </right>
      <top/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2" tint="-0.249977111117893"/>
      </bottom>
      <diagonal/>
    </border>
    <border>
      <left style="thin">
        <color theme="1"/>
      </left>
      <right style="thin">
        <color theme="1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1"/>
      </left>
      <right style="thin">
        <color theme="1"/>
      </right>
      <top style="thin">
        <color theme="2" tint="-0.249977111117893"/>
      </top>
      <bottom style="thin">
        <color theme="1"/>
      </bottom>
      <diagonal/>
    </border>
    <border>
      <left style="thin">
        <color rgb="FFFF0000"/>
      </left>
      <right style="thin">
        <color theme="0"/>
      </right>
      <top style="thin">
        <color rgb="FFFF0000"/>
      </top>
      <bottom/>
      <diagonal/>
    </border>
    <border>
      <left style="thin">
        <color rgb="FFFF000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0000"/>
      </left>
      <right style="thin">
        <color rgb="FFFFFFFF"/>
      </right>
      <top style="thin">
        <color rgb="FFFFFFFF"/>
      </top>
      <bottom style="thin">
        <color rgb="FFFF0000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4" fillId="0" borderId="0" applyFont="0" applyFill="0" applyBorder="0" applyProtection="0">
      <alignment horizontal="right" vertical="center" indent="1"/>
    </xf>
    <xf numFmtId="0" fontId="5" fillId="0" borderId="0"/>
    <xf numFmtId="164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654">
    <xf numFmtId="0" fontId="0" fillId="0" borderId="0" xfId="0"/>
    <xf numFmtId="0" fontId="0" fillId="0" borderId="2" xfId="0" applyBorder="1"/>
    <xf numFmtId="0" fontId="0" fillId="0" borderId="6" xfId="0" applyBorder="1"/>
    <xf numFmtId="0" fontId="0" fillId="0" borderId="3" xfId="0" applyBorder="1"/>
    <xf numFmtId="0" fontId="0" fillId="0" borderId="7" xfId="0" applyBorder="1"/>
    <xf numFmtId="0" fontId="0" fillId="0" borderId="18" xfId="0" applyBorder="1"/>
    <xf numFmtId="0" fontId="0" fillId="0" borderId="10" xfId="0" applyBorder="1"/>
    <xf numFmtId="0" fontId="0" fillId="0" borderId="15" xfId="0" applyBorder="1"/>
    <xf numFmtId="0" fontId="9" fillId="5" borderId="33" xfId="0" applyFont="1" applyFill="1" applyBorder="1"/>
    <xf numFmtId="0" fontId="12" fillId="5" borderId="33" xfId="0" applyFont="1" applyFill="1" applyBorder="1"/>
    <xf numFmtId="0" fontId="9" fillId="0" borderId="10" xfId="0" applyFont="1" applyBorder="1"/>
    <xf numFmtId="0" fontId="9" fillId="0" borderId="0" xfId="0" applyFont="1"/>
    <xf numFmtId="0" fontId="9" fillId="4" borderId="34" xfId="0" applyFont="1" applyFill="1" applyBorder="1"/>
    <xf numFmtId="0" fontId="12" fillId="4" borderId="34" xfId="2" applyFont="1" applyFill="1" applyBorder="1" applyProtection="1">
      <protection hidden="1"/>
    </xf>
    <xf numFmtId="0" fontId="9" fillId="0" borderId="3" xfId="0" applyFont="1" applyBorder="1"/>
    <xf numFmtId="0" fontId="9" fillId="0" borderId="15" xfId="0" applyFont="1" applyBorder="1"/>
    <xf numFmtId="0" fontId="13" fillId="0" borderId="4" xfId="2" applyFont="1" applyBorder="1" applyProtection="1">
      <protection hidden="1"/>
    </xf>
    <xf numFmtId="0" fontId="9" fillId="0" borderId="2" xfId="0" applyFont="1" applyBorder="1"/>
    <xf numFmtId="0" fontId="13" fillId="0" borderId="15" xfId="2" applyFont="1" applyBorder="1" applyProtection="1">
      <protection hidden="1"/>
    </xf>
    <xf numFmtId="0" fontId="9" fillId="0" borderId="15" xfId="2" applyFont="1" applyBorder="1" applyAlignment="1" applyProtection="1">
      <alignment horizontal="left" indent="3"/>
      <protection hidden="1"/>
    </xf>
    <xf numFmtId="0" fontId="9" fillId="0" borderId="4" xfId="2" applyFont="1" applyBorder="1" applyAlignment="1" applyProtection="1">
      <alignment horizontal="left" indent="3"/>
      <protection hidden="1"/>
    </xf>
    <xf numFmtId="0" fontId="9" fillId="0" borderId="6" xfId="0" applyFont="1" applyBorder="1"/>
    <xf numFmtId="170" fontId="9" fillId="0" borderId="2" xfId="0" applyNumberFormat="1" applyFont="1" applyBorder="1"/>
    <xf numFmtId="0" fontId="9" fillId="0" borderId="16" xfId="2" applyFont="1" applyBorder="1" applyAlignment="1" applyProtection="1">
      <alignment horizontal="left" indent="3"/>
      <protection hidden="1"/>
    </xf>
    <xf numFmtId="0" fontId="9" fillId="0" borderId="22" xfId="2" applyFont="1" applyBorder="1" applyAlignment="1" applyProtection="1">
      <alignment horizontal="left" indent="3"/>
      <protection hidden="1"/>
    </xf>
    <xf numFmtId="0" fontId="9" fillId="0" borderId="5" xfId="0" applyFont="1" applyBorder="1"/>
    <xf numFmtId="0" fontId="15" fillId="0" borderId="6" xfId="2" applyFont="1" applyBorder="1" applyProtection="1">
      <protection hidden="1"/>
    </xf>
    <xf numFmtId="0" fontId="14" fillId="0" borderId="6" xfId="2" applyFont="1" applyBorder="1" applyAlignment="1" applyProtection="1">
      <alignment horizontal="left" indent="3"/>
      <protection hidden="1"/>
    </xf>
    <xf numFmtId="0" fontId="9" fillId="0" borderId="18" xfId="0" applyFont="1" applyBorder="1"/>
    <xf numFmtId="0" fontId="9" fillId="0" borderId="7" xfId="0" applyFont="1" applyBorder="1"/>
    <xf numFmtId="0" fontId="8" fillId="0" borderId="21" xfId="0" applyFont="1" applyBorder="1"/>
    <xf numFmtId="0" fontId="9" fillId="0" borderId="17" xfId="0" applyFont="1" applyBorder="1"/>
    <xf numFmtId="1" fontId="12" fillId="5" borderId="33" xfId="2" applyNumberFormat="1" applyFont="1" applyFill="1" applyBorder="1" applyAlignment="1" applyProtection="1">
      <alignment horizontal="center"/>
      <protection hidden="1"/>
    </xf>
    <xf numFmtId="3" fontId="9" fillId="0" borderId="3" xfId="2" applyNumberFormat="1" applyFont="1" applyBorder="1" applyAlignment="1" applyProtection="1">
      <alignment horizontal="left" indent="4"/>
      <protection hidden="1"/>
    </xf>
    <xf numFmtId="3" fontId="9" fillId="0" borderId="2" xfId="2" applyNumberFormat="1" applyFont="1" applyBorder="1" applyAlignment="1" applyProtection="1">
      <alignment horizontal="left" indent="5"/>
      <protection hidden="1"/>
    </xf>
    <xf numFmtId="3" fontId="9" fillId="0" borderId="2" xfId="2" applyNumberFormat="1" applyFont="1" applyBorder="1" applyAlignment="1" applyProtection="1">
      <alignment horizontal="left" indent="4"/>
      <protection hidden="1"/>
    </xf>
    <xf numFmtId="170" fontId="16" fillId="2" borderId="9" xfId="0" applyNumberFormat="1" applyFont="1" applyFill="1" applyBorder="1" applyAlignment="1">
      <alignment horizontal="right" vertical="center" indent="1"/>
    </xf>
    <xf numFmtId="170" fontId="9" fillId="2" borderId="9" xfId="4" applyNumberFormat="1" applyFont="1" applyFill="1" applyBorder="1" applyAlignment="1">
      <alignment horizontal="left" vertical="center" indent="1"/>
    </xf>
    <xf numFmtId="3" fontId="11" fillId="0" borderId="2" xfId="2" applyNumberFormat="1" applyFont="1" applyBorder="1" applyAlignment="1" applyProtection="1">
      <alignment horizontal="right"/>
      <protection hidden="1"/>
    </xf>
    <xf numFmtId="0" fontId="9" fillId="0" borderId="11" xfId="0" applyFont="1" applyBorder="1"/>
    <xf numFmtId="170" fontId="17" fillId="0" borderId="6" xfId="0" applyNumberFormat="1" applyFont="1" applyBorder="1"/>
    <xf numFmtId="170" fontId="17" fillId="0" borderId="2" xfId="0" applyNumberFormat="1" applyFont="1" applyBorder="1"/>
    <xf numFmtId="167" fontId="9" fillId="0" borderId="2" xfId="0" applyNumberFormat="1" applyFont="1" applyBorder="1"/>
    <xf numFmtId="170" fontId="9" fillId="0" borderId="6" xfId="0" applyNumberFormat="1" applyFont="1" applyBorder="1"/>
    <xf numFmtId="0" fontId="8" fillId="0" borderId="10" xfId="2" applyFont="1" applyBorder="1" applyAlignment="1" applyProtection="1">
      <alignment horizontal="left" indent="3"/>
      <protection hidden="1"/>
    </xf>
    <xf numFmtId="0" fontId="17" fillId="0" borderId="6" xfId="0" applyFont="1" applyBorder="1"/>
    <xf numFmtId="170" fontId="9" fillId="0" borderId="9" xfId="0" applyNumberFormat="1" applyFont="1" applyBorder="1"/>
    <xf numFmtId="0" fontId="10" fillId="0" borderId="2" xfId="2" applyFont="1" applyBorder="1" applyAlignment="1" applyProtection="1">
      <alignment horizontal="left" indent="3"/>
      <protection hidden="1"/>
    </xf>
    <xf numFmtId="9" fontId="10" fillId="0" borderId="24" xfId="1" applyFont="1" applyBorder="1" applyProtection="1">
      <protection hidden="1"/>
    </xf>
    <xf numFmtId="9" fontId="10" fillId="2" borderId="24" xfId="1" applyFont="1" applyFill="1" applyBorder="1" applyProtection="1">
      <protection hidden="1"/>
    </xf>
    <xf numFmtId="9" fontId="9" fillId="0" borderId="9" xfId="1" applyFont="1" applyFill="1" applyBorder="1"/>
    <xf numFmtId="9" fontId="9" fillId="2" borderId="9" xfId="1" applyFont="1" applyFill="1" applyBorder="1"/>
    <xf numFmtId="9" fontId="9" fillId="0" borderId="2" xfId="0" applyNumberFormat="1" applyFont="1" applyBorder="1"/>
    <xf numFmtId="170" fontId="9" fillId="0" borderId="20" xfId="0" applyNumberFormat="1" applyFont="1" applyBorder="1"/>
    <xf numFmtId="169" fontId="17" fillId="0" borderId="2" xfId="0" applyNumberFormat="1" applyFont="1" applyBorder="1"/>
    <xf numFmtId="9" fontId="9" fillId="0" borderId="2" xfId="1" applyFont="1" applyBorder="1"/>
    <xf numFmtId="1" fontId="17" fillId="0" borderId="2" xfId="0" applyNumberFormat="1" applyFont="1" applyBorder="1"/>
    <xf numFmtId="170" fontId="9" fillId="2" borderId="9" xfId="0" applyNumberFormat="1" applyFont="1" applyFill="1" applyBorder="1"/>
    <xf numFmtId="1" fontId="9" fillId="0" borderId="2" xfId="0" applyNumberFormat="1" applyFont="1" applyBorder="1"/>
    <xf numFmtId="0" fontId="9" fillId="0" borderId="12" xfId="0" applyFont="1" applyBorder="1"/>
    <xf numFmtId="170" fontId="9" fillId="0" borderId="10" xfId="0" applyNumberFormat="1" applyFont="1" applyBorder="1"/>
    <xf numFmtId="0" fontId="9" fillId="0" borderId="13" xfId="0" applyFont="1" applyBorder="1"/>
    <xf numFmtId="0" fontId="8" fillId="0" borderId="2" xfId="2" applyFont="1" applyBorder="1" applyAlignment="1" applyProtection="1">
      <alignment horizontal="left" indent="3"/>
      <protection hidden="1"/>
    </xf>
    <xf numFmtId="170" fontId="9" fillId="3" borderId="9" xfId="0" applyNumberFormat="1" applyFont="1" applyFill="1" applyBorder="1"/>
    <xf numFmtId="9" fontId="9" fillId="0" borderId="9" xfId="1" applyFont="1" applyBorder="1"/>
    <xf numFmtId="170" fontId="8" fillId="0" borderId="9" xfId="0" applyNumberFormat="1" applyFont="1" applyBorder="1"/>
    <xf numFmtId="167" fontId="9" fillId="0" borderId="12" xfId="0" applyNumberFormat="1" applyFont="1" applyBorder="1"/>
    <xf numFmtId="167" fontId="9" fillId="0" borderId="10" xfId="0" applyNumberFormat="1" applyFont="1" applyBorder="1"/>
    <xf numFmtId="0" fontId="9" fillId="0" borderId="2" xfId="2" applyFont="1" applyBorder="1" applyAlignment="1" applyProtection="1">
      <alignment horizontal="left" indent="3"/>
      <protection hidden="1"/>
    </xf>
    <xf numFmtId="170" fontId="8" fillId="3" borderId="9" xfId="0" applyNumberFormat="1" applyFont="1" applyFill="1" applyBorder="1"/>
    <xf numFmtId="0" fontId="10" fillId="0" borderId="2" xfId="2" applyFont="1" applyBorder="1" applyProtection="1">
      <protection hidden="1"/>
    </xf>
    <xf numFmtId="0" fontId="14" fillId="0" borderId="2" xfId="2" applyFont="1" applyBorder="1" applyAlignment="1" applyProtection="1">
      <alignment horizontal="left" indent="3"/>
      <protection hidden="1"/>
    </xf>
    <xf numFmtId="37" fontId="9" fillId="0" borderId="12" xfId="0" applyNumberFormat="1" applyFont="1" applyBorder="1"/>
    <xf numFmtId="37" fontId="9" fillId="0" borderId="10" xfId="0" applyNumberFormat="1" applyFont="1" applyBorder="1"/>
    <xf numFmtId="0" fontId="9" fillId="3" borderId="2" xfId="0" applyFont="1" applyFill="1" applyBorder="1"/>
    <xf numFmtId="0" fontId="15" fillId="0" borderId="2" xfId="2" applyFont="1" applyBorder="1" applyProtection="1">
      <protection hidden="1"/>
    </xf>
    <xf numFmtId="170" fontId="9" fillId="2" borderId="9" xfId="4" applyNumberFormat="1" applyFont="1" applyFill="1" applyBorder="1" applyAlignment="1">
      <alignment vertical="center"/>
    </xf>
    <xf numFmtId="170" fontId="9" fillId="2" borderId="9" xfId="5" applyNumberFormat="1" applyFont="1" applyFill="1" applyBorder="1" applyAlignment="1">
      <alignment vertical="center"/>
    </xf>
    <xf numFmtId="1" fontId="9" fillId="0" borderId="12" xfId="0" applyNumberFormat="1" applyFont="1" applyBorder="1"/>
    <xf numFmtId="1" fontId="9" fillId="0" borderId="10" xfId="0" applyNumberFormat="1" applyFont="1" applyBorder="1"/>
    <xf numFmtId="1" fontId="9" fillId="0" borderId="10" xfId="4" applyNumberFormat="1" applyFont="1" applyBorder="1" applyAlignment="1">
      <alignment vertical="center"/>
    </xf>
    <xf numFmtId="170" fontId="16" fillId="2" borderId="9" xfId="0" applyNumberFormat="1" applyFont="1" applyFill="1" applyBorder="1"/>
    <xf numFmtId="1" fontId="9" fillId="0" borderId="10" xfId="4" applyNumberFormat="1" applyFont="1" applyFill="1" applyBorder="1" applyAlignment="1">
      <alignment vertical="center"/>
    </xf>
    <xf numFmtId="1" fontId="16" fillId="0" borderId="10" xfId="0" applyNumberFormat="1" applyFont="1" applyBorder="1"/>
    <xf numFmtId="0" fontId="9" fillId="0" borderId="9" xfId="0" applyFont="1" applyBorder="1"/>
    <xf numFmtId="0" fontId="8" fillId="0" borderId="2" xfId="2" applyFont="1" applyBorder="1" applyProtection="1">
      <protection hidden="1"/>
    </xf>
    <xf numFmtId="170" fontId="9" fillId="2" borderId="9" xfId="0" applyNumberFormat="1" applyFont="1" applyFill="1" applyBorder="1" applyAlignment="1">
      <alignment vertical="center" wrapText="1"/>
    </xf>
    <xf numFmtId="170" fontId="16" fillId="2" borderId="9" xfId="0" applyNumberFormat="1" applyFont="1" applyFill="1" applyBorder="1" applyAlignment="1">
      <alignment vertical="center"/>
    </xf>
    <xf numFmtId="0" fontId="9" fillId="0" borderId="24" xfId="0" applyFont="1" applyBorder="1" applyAlignment="1">
      <alignment horizontal="center" wrapText="1"/>
    </xf>
    <xf numFmtId="0" fontId="9" fillId="0" borderId="24" xfId="0" applyFont="1" applyBorder="1" applyAlignment="1">
      <alignment horizontal="right" wrapText="1"/>
    </xf>
    <xf numFmtId="0" fontId="8" fillId="0" borderId="2" xfId="0" applyFont="1" applyBorder="1"/>
    <xf numFmtId="0" fontId="9" fillId="5" borderId="33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2" applyFont="1" applyBorder="1" applyAlignment="1" applyProtection="1">
      <alignment horizontal="center"/>
      <protection hidden="1"/>
    </xf>
    <xf numFmtId="0" fontId="9" fillId="0" borderId="38" xfId="2" applyFont="1" applyBorder="1" applyAlignment="1" applyProtection="1">
      <alignment horizontal="center"/>
      <protection hidden="1"/>
    </xf>
    <xf numFmtId="0" fontId="9" fillId="0" borderId="5" xfId="0" applyFont="1" applyBorder="1" applyAlignment="1">
      <alignment horizontal="center"/>
    </xf>
    <xf numFmtId="0" fontId="9" fillId="0" borderId="5" xfId="2" applyFont="1" applyBorder="1" applyAlignment="1" applyProtection="1">
      <alignment horizontal="center"/>
      <protection hidden="1"/>
    </xf>
    <xf numFmtId="0" fontId="8" fillId="0" borderId="4" xfId="2" applyFont="1" applyBorder="1" applyAlignment="1" applyProtection="1">
      <alignment horizontal="center"/>
      <protection hidden="1"/>
    </xf>
    <xf numFmtId="3" fontId="11" fillId="0" borderId="5" xfId="2" applyNumberFormat="1" applyFont="1" applyBorder="1" applyAlignment="1" applyProtection="1">
      <alignment horizontal="center"/>
      <protection hidden="1"/>
    </xf>
    <xf numFmtId="0" fontId="14" fillId="0" borderId="5" xfId="2" applyFont="1" applyBorder="1" applyAlignment="1" applyProtection="1">
      <alignment horizontal="center"/>
      <protection hidden="1"/>
    </xf>
    <xf numFmtId="0" fontId="10" fillId="0" borderId="5" xfId="2" applyFont="1" applyBorder="1" applyAlignment="1" applyProtection="1">
      <alignment horizontal="center"/>
      <protection hidden="1"/>
    </xf>
    <xf numFmtId="170" fontId="9" fillId="0" borderId="0" xfId="0" applyNumberFormat="1" applyFont="1"/>
    <xf numFmtId="0" fontId="14" fillId="3" borderId="2" xfId="2" applyFont="1" applyFill="1" applyBorder="1" applyAlignment="1" applyProtection="1">
      <alignment horizontal="left" indent="3"/>
      <protection hidden="1"/>
    </xf>
    <xf numFmtId="0" fontId="9" fillId="3" borderId="4" xfId="2" applyFont="1" applyFill="1" applyBorder="1" applyAlignment="1" applyProtection="1">
      <alignment horizontal="center"/>
      <protection hidden="1"/>
    </xf>
    <xf numFmtId="171" fontId="9" fillId="2" borderId="24" xfId="6" applyNumberFormat="1" applyFont="1" applyFill="1" applyBorder="1"/>
    <xf numFmtId="171" fontId="9" fillId="0" borderId="6" xfId="6" applyNumberFormat="1" applyFont="1" applyBorder="1"/>
    <xf numFmtId="171" fontId="9" fillId="0" borderId="2" xfId="6" applyNumberFormat="1" applyFont="1" applyBorder="1"/>
    <xf numFmtId="171" fontId="9" fillId="2" borderId="9" xfId="6" applyNumberFormat="1" applyFont="1" applyFill="1" applyBorder="1"/>
    <xf numFmtId="171" fontId="16" fillId="2" borderId="24" xfId="6" applyNumberFormat="1" applyFont="1" applyFill="1" applyBorder="1"/>
    <xf numFmtId="171" fontId="9" fillId="0" borderId="24" xfId="6" applyNumberFormat="1" applyFont="1" applyBorder="1"/>
    <xf numFmtId="0" fontId="9" fillId="0" borderId="7" xfId="2" applyFont="1" applyBorder="1" applyAlignment="1" applyProtection="1">
      <alignment horizontal="left" indent="3"/>
      <protection hidden="1"/>
    </xf>
    <xf numFmtId="0" fontId="9" fillId="0" borderId="16" xfId="2" applyFont="1" applyBorder="1" applyAlignment="1" applyProtection="1">
      <alignment horizontal="center"/>
      <protection hidden="1"/>
    </xf>
    <xf numFmtId="0" fontId="9" fillId="0" borderId="53" xfId="2" applyFont="1" applyBorder="1" applyAlignment="1" applyProtection="1">
      <alignment horizontal="left" indent="3"/>
      <protection hidden="1"/>
    </xf>
    <xf numFmtId="0" fontId="10" fillId="0" borderId="3" xfId="2" applyFont="1" applyBorder="1" applyProtection="1">
      <protection hidden="1"/>
    </xf>
    <xf numFmtId="9" fontId="10" fillId="0" borderId="49" xfId="1" applyFont="1" applyBorder="1" applyProtection="1">
      <protection hidden="1"/>
    </xf>
    <xf numFmtId="0" fontId="13" fillId="0" borderId="54" xfId="2" applyFont="1" applyBorder="1" applyProtection="1">
      <protection hidden="1"/>
    </xf>
    <xf numFmtId="0" fontId="9" fillId="0" borderId="55" xfId="0" applyFont="1" applyBorder="1" applyAlignment="1">
      <alignment horizontal="center"/>
    </xf>
    <xf numFmtId="170" fontId="8" fillId="0" borderId="56" xfId="0" applyNumberFormat="1" applyFont="1" applyBorder="1"/>
    <xf numFmtId="0" fontId="9" fillId="0" borderId="54" xfId="0" applyFont="1" applyBorder="1"/>
    <xf numFmtId="0" fontId="10" fillId="0" borderId="4" xfId="2" applyFont="1" applyBorder="1" applyAlignment="1" applyProtection="1">
      <alignment horizontal="center"/>
      <protection hidden="1"/>
    </xf>
    <xf numFmtId="0" fontId="9" fillId="0" borderId="57" xfId="0" applyFont="1" applyBorder="1"/>
    <xf numFmtId="3" fontId="11" fillId="0" borderId="7" xfId="2" applyNumberFormat="1" applyFont="1" applyBorder="1" applyAlignment="1" applyProtection="1">
      <alignment horizontal="right"/>
      <protection hidden="1"/>
    </xf>
    <xf numFmtId="3" fontId="11" fillId="0" borderId="17" xfId="2" applyNumberFormat="1" applyFont="1" applyBorder="1" applyAlignment="1" applyProtection="1">
      <alignment horizontal="center"/>
      <protection hidden="1"/>
    </xf>
    <xf numFmtId="0" fontId="8" fillId="0" borderId="54" xfId="2" applyFont="1" applyBorder="1" applyProtection="1">
      <protection hidden="1"/>
    </xf>
    <xf numFmtId="0" fontId="9" fillId="0" borderId="55" xfId="2" applyFont="1" applyBorder="1" applyAlignment="1" applyProtection="1">
      <alignment horizontal="center"/>
      <protection hidden="1"/>
    </xf>
    <xf numFmtId="170" fontId="8" fillId="3" borderId="56" xfId="0" applyNumberFormat="1" applyFont="1" applyFill="1" applyBorder="1"/>
    <xf numFmtId="0" fontId="9" fillId="0" borderId="17" xfId="0" applyFont="1" applyBorder="1" applyAlignment="1">
      <alignment horizontal="center"/>
    </xf>
    <xf numFmtId="0" fontId="18" fillId="5" borderId="33" xfId="0" applyFont="1" applyFill="1" applyBorder="1"/>
    <xf numFmtId="0" fontId="18" fillId="5" borderId="33" xfId="0" applyFont="1" applyFill="1" applyBorder="1" applyAlignment="1">
      <alignment horizontal="center"/>
    </xf>
    <xf numFmtId="170" fontId="8" fillId="2" borderId="9" xfId="0" applyNumberFormat="1" applyFont="1" applyFill="1" applyBorder="1"/>
    <xf numFmtId="170" fontId="8" fillId="0" borderId="2" xfId="0" applyNumberFormat="1" applyFont="1" applyBorder="1"/>
    <xf numFmtId="0" fontId="9" fillId="0" borderId="3" xfId="0" applyFont="1" applyBorder="1" applyAlignment="1">
      <alignment horizontal="center"/>
    </xf>
    <xf numFmtId="0" fontId="8" fillId="0" borderId="57" xfId="0" applyFont="1" applyBorder="1"/>
    <xf numFmtId="0" fontId="9" fillId="0" borderId="57" xfId="0" applyFont="1" applyBorder="1" applyAlignment="1">
      <alignment horizontal="center"/>
    </xf>
    <xf numFmtId="170" fontId="8" fillId="0" borderId="57" xfId="0" applyNumberFormat="1" applyFont="1" applyBorder="1"/>
    <xf numFmtId="0" fontId="8" fillId="0" borderId="55" xfId="2" applyFont="1" applyBorder="1" applyAlignment="1" applyProtection="1">
      <alignment horizontal="center"/>
      <protection hidden="1"/>
    </xf>
    <xf numFmtId="0" fontId="18" fillId="4" borderId="34" xfId="2" applyFont="1" applyFill="1" applyBorder="1" applyAlignment="1" applyProtection="1">
      <alignment horizontal="center"/>
      <protection hidden="1"/>
    </xf>
    <xf numFmtId="0" fontId="14" fillId="0" borderId="16" xfId="2" applyFont="1" applyBorder="1" applyAlignment="1" applyProtection="1">
      <alignment horizontal="center"/>
      <protection hidden="1"/>
    </xf>
    <xf numFmtId="167" fontId="8" fillId="0" borderId="2" xfId="0" applyNumberFormat="1" applyFont="1" applyBorder="1"/>
    <xf numFmtId="170" fontId="8" fillId="2" borderId="8" xfId="0" applyNumberFormat="1" applyFont="1" applyFill="1" applyBorder="1"/>
    <xf numFmtId="170" fontId="8" fillId="0" borderId="8" xfId="0" applyNumberFormat="1" applyFont="1" applyBorder="1"/>
    <xf numFmtId="0" fontId="19" fillId="0" borderId="6" xfId="0" applyFont="1" applyBorder="1"/>
    <xf numFmtId="170" fontId="19" fillId="0" borderId="2" xfId="0" applyNumberFormat="1" applyFont="1" applyBorder="1"/>
    <xf numFmtId="0" fontId="13" fillId="0" borderId="2" xfId="2" applyFont="1" applyBorder="1" applyAlignment="1" applyProtection="1">
      <alignment horizontal="left"/>
      <protection hidden="1"/>
    </xf>
    <xf numFmtId="170" fontId="9" fillId="3" borderId="0" xfId="0" applyNumberFormat="1" applyFont="1" applyFill="1"/>
    <xf numFmtId="1" fontId="19" fillId="0" borderId="7" xfId="2" applyNumberFormat="1" applyFont="1" applyBorder="1" applyAlignment="1" applyProtection="1">
      <alignment horizontal="center"/>
      <protection hidden="1"/>
    </xf>
    <xf numFmtId="1" fontId="19" fillId="0" borderId="17" xfId="2" applyNumberFormat="1" applyFont="1" applyBorder="1" applyAlignment="1" applyProtection="1">
      <alignment horizontal="center"/>
      <protection hidden="1"/>
    </xf>
    <xf numFmtId="3" fontId="9" fillId="0" borderId="18" xfId="2" applyNumberFormat="1" applyFont="1" applyBorder="1" applyAlignment="1" applyProtection="1">
      <alignment horizontal="left" indent="4"/>
      <protection hidden="1"/>
    </xf>
    <xf numFmtId="0" fontId="9" fillId="5" borderId="36" xfId="0" applyFont="1" applyFill="1" applyBorder="1"/>
    <xf numFmtId="0" fontId="9" fillId="0" borderId="4" xfId="2" applyFont="1" applyBorder="1" applyProtection="1">
      <protection hidden="1"/>
    </xf>
    <xf numFmtId="0" fontId="12" fillId="4" borderId="35" xfId="2" applyFont="1" applyFill="1" applyBorder="1" applyProtection="1">
      <protection hidden="1"/>
    </xf>
    <xf numFmtId="0" fontId="9" fillId="4" borderId="37" xfId="0" applyFont="1" applyFill="1" applyBorder="1"/>
    <xf numFmtId="171" fontId="9" fillId="0" borderId="48" xfId="6" applyNumberFormat="1" applyFont="1" applyBorder="1"/>
    <xf numFmtId="0" fontId="13" fillId="0" borderId="21" xfId="2" applyFont="1" applyBorder="1" applyProtection="1">
      <protection hidden="1"/>
    </xf>
    <xf numFmtId="171" fontId="8" fillId="0" borderId="50" xfId="6" applyNumberFormat="1" applyFont="1" applyBorder="1"/>
    <xf numFmtId="171" fontId="9" fillId="0" borderId="3" xfId="6" applyNumberFormat="1" applyFont="1" applyBorder="1"/>
    <xf numFmtId="171" fontId="9" fillId="0" borderId="4" xfId="6" applyNumberFormat="1" applyFont="1" applyBorder="1"/>
    <xf numFmtId="171" fontId="9" fillId="0" borderId="5" xfId="6" applyNumberFormat="1" applyFont="1" applyBorder="1"/>
    <xf numFmtId="171" fontId="9" fillId="0" borderId="7" xfId="6" applyNumberFormat="1" applyFont="1" applyBorder="1"/>
    <xf numFmtId="171" fontId="9" fillId="0" borderId="17" xfId="6" applyNumberFormat="1" applyFont="1" applyBorder="1"/>
    <xf numFmtId="171" fontId="9" fillId="0" borderId="10" xfId="6" applyNumberFormat="1" applyFont="1" applyBorder="1"/>
    <xf numFmtId="171" fontId="9" fillId="0" borderId="16" xfId="6" applyNumberFormat="1" applyFont="1" applyBorder="1"/>
    <xf numFmtId="0" fontId="15" fillId="0" borderId="51" xfId="2" applyFont="1" applyBorder="1" applyProtection="1">
      <protection hidden="1"/>
    </xf>
    <xf numFmtId="0" fontId="9" fillId="0" borderId="52" xfId="2" applyFont="1" applyBorder="1" applyAlignment="1" applyProtection="1">
      <alignment horizontal="left" indent="3"/>
      <protection hidden="1"/>
    </xf>
    <xf numFmtId="0" fontId="15" fillId="0" borderId="21" xfId="2" applyFont="1" applyBorder="1" applyProtection="1">
      <protection hidden="1"/>
    </xf>
    <xf numFmtId="0" fontId="15" fillId="0" borderId="15" xfId="2" applyFont="1" applyBorder="1" applyProtection="1">
      <protection hidden="1"/>
    </xf>
    <xf numFmtId="0" fontId="15" fillId="0" borderId="14" xfId="2" applyFont="1" applyBorder="1" applyProtection="1">
      <protection hidden="1"/>
    </xf>
    <xf numFmtId="0" fontId="15" fillId="0" borderId="38" xfId="2" applyFont="1" applyBorder="1" applyProtection="1">
      <protection hidden="1"/>
    </xf>
    <xf numFmtId="0" fontId="9" fillId="0" borderId="24" xfId="0" applyFont="1" applyBorder="1"/>
    <xf numFmtId="170" fontId="9" fillId="0" borderId="3" xfId="0" applyNumberFormat="1" applyFont="1" applyBorder="1"/>
    <xf numFmtId="0" fontId="13" fillId="0" borderId="7" xfId="2" applyFont="1" applyBorder="1" applyAlignment="1" applyProtection="1">
      <alignment horizontal="left"/>
      <protection hidden="1"/>
    </xf>
    <xf numFmtId="0" fontId="8" fillId="0" borderId="54" xfId="0" applyFont="1" applyBorder="1"/>
    <xf numFmtId="0" fontId="13" fillId="0" borderId="54" xfId="2" applyFont="1" applyBorder="1" applyAlignment="1" applyProtection="1">
      <alignment horizontal="left"/>
      <protection hidden="1"/>
    </xf>
    <xf numFmtId="170" fontId="8" fillId="3" borderId="1" xfId="0" applyNumberFormat="1" applyFont="1" applyFill="1" applyBorder="1"/>
    <xf numFmtId="0" fontId="19" fillId="0" borderId="38" xfId="0" applyFont="1" applyBorder="1"/>
    <xf numFmtId="170" fontId="17" fillId="0" borderId="38" xfId="0" applyNumberFormat="1" applyFont="1" applyBorder="1"/>
    <xf numFmtId="0" fontId="17" fillId="0" borderId="38" xfId="0" applyFont="1" applyBorder="1"/>
    <xf numFmtId="0" fontId="9" fillId="0" borderId="38" xfId="0" applyFont="1" applyBorder="1"/>
    <xf numFmtId="0" fontId="19" fillId="0" borderId="15" xfId="0" applyFont="1" applyBorder="1"/>
    <xf numFmtId="170" fontId="13" fillId="0" borderId="54" xfId="2" applyNumberFormat="1" applyFont="1" applyBorder="1" applyProtection="1">
      <protection hidden="1"/>
    </xf>
    <xf numFmtId="167" fontId="9" fillId="0" borderId="16" xfId="0" applyNumberFormat="1" applyFont="1" applyBorder="1"/>
    <xf numFmtId="170" fontId="9" fillId="0" borderId="18" xfId="0" applyNumberFormat="1" applyFont="1" applyBorder="1"/>
    <xf numFmtId="170" fontId="9" fillId="0" borderId="31" xfId="0" applyNumberFormat="1" applyFont="1" applyBorder="1"/>
    <xf numFmtId="170" fontId="9" fillId="0" borderId="32" xfId="0" applyNumberFormat="1" applyFont="1" applyBorder="1"/>
    <xf numFmtId="0" fontId="9" fillId="0" borderId="30" xfId="0" applyFont="1" applyBorder="1"/>
    <xf numFmtId="170" fontId="8" fillId="0" borderId="28" xfId="0" applyNumberFormat="1" applyFont="1" applyBorder="1"/>
    <xf numFmtId="167" fontId="9" fillId="0" borderId="30" xfId="0" applyNumberFormat="1" applyFont="1" applyBorder="1"/>
    <xf numFmtId="170" fontId="8" fillId="0" borderId="27" xfId="0" applyNumberFormat="1" applyFont="1" applyBorder="1"/>
    <xf numFmtId="170" fontId="9" fillId="2" borderId="27" xfId="0" applyNumberFormat="1" applyFont="1" applyFill="1" applyBorder="1"/>
    <xf numFmtId="0" fontId="9" fillId="0" borderId="58" xfId="2" applyFont="1" applyBorder="1" applyAlignment="1" applyProtection="1">
      <alignment horizontal="left" indent="3"/>
      <protection hidden="1"/>
    </xf>
    <xf numFmtId="170" fontId="8" fillId="0" borderId="59" xfId="0" applyNumberFormat="1" applyFont="1" applyBorder="1"/>
    <xf numFmtId="170" fontId="8" fillId="0" borderId="60" xfId="0" applyNumberFormat="1" applyFont="1" applyBorder="1"/>
    <xf numFmtId="0" fontId="9" fillId="0" borderId="29" xfId="0" applyFont="1" applyBorder="1"/>
    <xf numFmtId="170" fontId="9" fillId="0" borderId="27" xfId="0" applyNumberFormat="1" applyFont="1" applyBorder="1"/>
    <xf numFmtId="170" fontId="9" fillId="0" borderId="28" xfId="0" applyNumberFormat="1" applyFont="1" applyBorder="1"/>
    <xf numFmtId="1" fontId="9" fillId="0" borderId="30" xfId="0" applyNumberFormat="1" applyFont="1" applyBorder="1"/>
    <xf numFmtId="170" fontId="8" fillId="0" borderId="31" xfId="0" applyNumberFormat="1" applyFont="1" applyBorder="1"/>
    <xf numFmtId="170" fontId="9" fillId="2" borderId="27" xfId="4" applyNumberFormat="1" applyFont="1" applyFill="1" applyBorder="1" applyAlignment="1">
      <alignment vertical="center"/>
    </xf>
    <xf numFmtId="170" fontId="8" fillId="3" borderId="59" xfId="0" applyNumberFormat="1" applyFont="1" applyFill="1" applyBorder="1"/>
    <xf numFmtId="170" fontId="8" fillId="3" borderId="60" xfId="0" applyNumberFormat="1" applyFont="1" applyFill="1" applyBorder="1"/>
    <xf numFmtId="170" fontId="9" fillId="2" borderId="27" xfId="0" applyNumberFormat="1" applyFont="1" applyFill="1" applyBorder="1" applyAlignment="1">
      <alignment vertical="center" wrapText="1"/>
    </xf>
    <xf numFmtId="170" fontId="8" fillId="3" borderId="27" xfId="0" applyNumberFormat="1" applyFont="1" applyFill="1" applyBorder="1"/>
    <xf numFmtId="170" fontId="8" fillId="3" borderId="28" xfId="0" applyNumberFormat="1" applyFont="1" applyFill="1" applyBorder="1"/>
    <xf numFmtId="37" fontId="9" fillId="0" borderId="30" xfId="0" applyNumberFormat="1" applyFont="1" applyBorder="1"/>
    <xf numFmtId="1" fontId="12" fillId="5" borderId="61" xfId="3" applyNumberFormat="1" applyFont="1" applyFill="1" applyBorder="1" applyAlignment="1" applyProtection="1">
      <protection hidden="1"/>
    </xf>
    <xf numFmtId="1" fontId="12" fillId="5" borderId="62" xfId="3" applyNumberFormat="1" applyFont="1" applyFill="1" applyBorder="1" applyAlignment="1" applyProtection="1">
      <protection hidden="1"/>
    </xf>
    <xf numFmtId="170" fontId="9" fillId="2" borderId="25" xfId="0" applyNumberFormat="1" applyFont="1" applyFill="1" applyBorder="1"/>
    <xf numFmtId="170" fontId="9" fillId="2" borderId="23" xfId="0" applyNumberFormat="1" applyFont="1" applyFill="1" applyBorder="1"/>
    <xf numFmtId="170" fontId="9" fillId="0" borderId="23" xfId="0" applyNumberFormat="1" applyFont="1" applyBorder="1"/>
    <xf numFmtId="170" fontId="9" fillId="0" borderId="26" xfId="0" applyNumberFormat="1" applyFont="1" applyBorder="1"/>
    <xf numFmtId="170" fontId="16" fillId="2" borderId="23" xfId="0" applyNumberFormat="1" applyFont="1" applyFill="1" applyBorder="1" applyAlignment="1">
      <alignment horizontal="right" vertical="center" indent="1"/>
    </xf>
    <xf numFmtId="170" fontId="9" fillId="2" borderId="23" xfId="4" applyNumberFormat="1" applyFont="1" applyFill="1" applyBorder="1" applyAlignment="1">
      <alignment horizontal="left" vertical="center" indent="1"/>
    </xf>
    <xf numFmtId="0" fontId="19" fillId="0" borderId="63" xfId="0" applyFont="1" applyBorder="1"/>
    <xf numFmtId="171" fontId="8" fillId="0" borderId="2" xfId="6" applyNumberFormat="1" applyFont="1" applyBorder="1"/>
    <xf numFmtId="0" fontId="9" fillId="0" borderId="65" xfId="0" applyFont="1" applyBorder="1"/>
    <xf numFmtId="0" fontId="9" fillId="0" borderId="64" xfId="2" applyFont="1" applyBorder="1" applyAlignment="1" applyProtection="1">
      <alignment horizontal="center"/>
      <protection hidden="1"/>
    </xf>
    <xf numFmtId="0" fontId="19" fillId="0" borderId="66" xfId="0" applyFont="1" applyBorder="1"/>
    <xf numFmtId="1" fontId="12" fillId="5" borderId="33" xfId="3" applyNumberFormat="1" applyFont="1" applyFill="1" applyBorder="1" applyAlignment="1" applyProtection="1">
      <protection hidden="1"/>
    </xf>
    <xf numFmtId="0" fontId="20" fillId="5" borderId="33" xfId="0" applyFont="1" applyFill="1" applyBorder="1"/>
    <xf numFmtId="0" fontId="9" fillId="4" borderId="0" xfId="0" applyFont="1" applyFill="1"/>
    <xf numFmtId="166" fontId="21" fillId="0" borderId="24" xfId="0" applyNumberFormat="1" applyFont="1" applyBorder="1" applyAlignment="1">
      <alignment horizontal="left" vertical="center" wrapText="1" indent="1"/>
    </xf>
    <xf numFmtId="0" fontId="6" fillId="0" borderId="24" xfId="5" applyFont="1" applyBorder="1" applyAlignment="1">
      <alignment horizontal="left" vertical="center"/>
    </xf>
    <xf numFmtId="166" fontId="6" fillId="0" borderId="24" xfId="5" applyNumberFormat="1" applyFont="1" applyBorder="1" applyAlignment="1">
      <alignment horizontal="left" vertical="center" indent="1"/>
    </xf>
    <xf numFmtId="166" fontId="7" fillId="0" borderId="24" xfId="5" applyNumberFormat="1" applyFont="1" applyBorder="1" applyAlignment="1">
      <alignment horizontal="left" vertical="center" indent="1"/>
    </xf>
    <xf numFmtId="166" fontId="4" fillId="0" borderId="24" xfId="0" applyNumberFormat="1" applyFont="1" applyBorder="1" applyAlignment="1">
      <alignment horizontal="left" vertical="center" wrapText="1" indent="1"/>
    </xf>
    <xf numFmtId="166" fontId="6" fillId="0" borderId="24" xfId="5" applyNumberFormat="1" applyFont="1" applyBorder="1" applyAlignment="1">
      <alignment horizontal="left" vertical="center" wrapText="1" indent="1"/>
    </xf>
    <xf numFmtId="166" fontId="6" fillId="0" borderId="24" xfId="5" applyNumberFormat="1" applyFont="1" applyBorder="1" applyAlignment="1">
      <alignment horizontal="left" indent="1"/>
    </xf>
    <xf numFmtId="166" fontId="22" fillId="0" borderId="24" xfId="0" applyNumberFormat="1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center"/>
    </xf>
    <xf numFmtId="0" fontId="2" fillId="0" borderId="24" xfId="0" applyFont="1" applyBorder="1" applyAlignment="1">
      <alignment horizontal="left" vertical="center" wrapText="1" indent="1"/>
    </xf>
    <xf numFmtId="2" fontId="23" fillId="0" borderId="24" xfId="0" applyNumberFormat="1" applyFont="1" applyBorder="1" applyAlignment="1">
      <alignment horizontal="left" vertical="center" wrapText="1" indent="1"/>
    </xf>
    <xf numFmtId="0" fontId="23" fillId="0" borderId="24" xfId="0" applyFont="1" applyBorder="1" applyAlignment="1">
      <alignment horizontal="left" vertical="center" wrapText="1" indent="1"/>
    </xf>
    <xf numFmtId="2" fontId="24" fillId="0" borderId="67" xfId="0" applyNumberFormat="1" applyFont="1" applyBorder="1" applyAlignment="1">
      <alignment horizontal="left" vertical="center" wrapText="1" indent="1"/>
    </xf>
    <xf numFmtId="2" fontId="23" fillId="0" borderId="24" xfId="0" applyNumberFormat="1" applyFont="1" applyBorder="1" applyAlignment="1">
      <alignment horizontal="center" vertical="center" wrapText="1"/>
    </xf>
    <xf numFmtId="170" fontId="21" fillId="0" borderId="24" xfId="0" applyNumberFormat="1" applyFont="1" applyBorder="1" applyAlignment="1">
      <alignment horizontal="right" vertical="center" wrapText="1" indent="1"/>
    </xf>
    <xf numFmtId="170" fontId="21" fillId="0" borderId="24" xfId="1" applyNumberFormat="1" applyFont="1" applyFill="1" applyBorder="1" applyAlignment="1">
      <alignment horizontal="right" vertical="center" wrapText="1" indent="1"/>
    </xf>
    <xf numFmtId="168" fontId="9" fillId="0" borderId="2" xfId="0" applyNumberFormat="1" applyFont="1" applyBorder="1"/>
    <xf numFmtId="9" fontId="21" fillId="0" borderId="24" xfId="1" applyFont="1" applyFill="1" applyBorder="1" applyAlignment="1">
      <alignment horizontal="right" vertical="center" wrapText="1" indent="1"/>
    </xf>
    <xf numFmtId="10" fontId="9" fillId="0" borderId="2" xfId="1" applyNumberFormat="1" applyFont="1" applyBorder="1"/>
    <xf numFmtId="0" fontId="0" fillId="0" borderId="19" xfId="0" applyBorder="1"/>
    <xf numFmtId="37" fontId="8" fillId="0" borderId="9" xfId="0" applyNumberFormat="1" applyFont="1" applyBorder="1"/>
    <xf numFmtId="172" fontId="9" fillId="0" borderId="2" xfId="1" applyNumberFormat="1" applyFont="1" applyBorder="1"/>
    <xf numFmtId="171" fontId="8" fillId="0" borderId="2" xfId="0" applyNumberFormat="1" applyFont="1" applyBorder="1"/>
    <xf numFmtId="0" fontId="25" fillId="0" borderId="0" xfId="0" applyFont="1"/>
    <xf numFmtId="0" fontId="26" fillId="0" borderId="0" xfId="0" applyFont="1"/>
    <xf numFmtId="0" fontId="25" fillId="0" borderId="68" xfId="0" applyFont="1" applyBorder="1"/>
    <xf numFmtId="0" fontId="26" fillId="0" borderId="68" xfId="0" applyFont="1" applyBorder="1"/>
    <xf numFmtId="171" fontId="25" fillId="0" borderId="0" xfId="0" applyNumberFormat="1" applyFont="1"/>
    <xf numFmtId="171" fontId="26" fillId="0" borderId="0" xfId="0" applyNumberFormat="1" applyFont="1"/>
    <xf numFmtId="9" fontId="21" fillId="2" borderId="24" xfId="1" applyFont="1" applyFill="1" applyBorder="1" applyAlignment="1">
      <alignment horizontal="right" vertical="center" wrapText="1" indent="1"/>
    </xf>
    <xf numFmtId="171" fontId="9" fillId="0" borderId="2" xfId="0" applyNumberFormat="1" applyFont="1" applyBorder="1"/>
    <xf numFmtId="0" fontId="9" fillId="0" borderId="4" xfId="0" applyFont="1" applyBorder="1"/>
    <xf numFmtId="0" fontId="9" fillId="0" borderId="3" xfId="0" quotePrefix="1" applyFont="1" applyBorder="1"/>
    <xf numFmtId="171" fontId="9" fillId="0" borderId="7" xfId="6" applyNumberFormat="1" applyFont="1" applyBorder="1" applyAlignment="1" applyProtection="1">
      <alignment horizontal="left" indent="3"/>
      <protection hidden="1"/>
    </xf>
    <xf numFmtId="0" fontId="19" fillId="0" borderId="14" xfId="0" applyFont="1" applyBorder="1"/>
    <xf numFmtId="9" fontId="9" fillId="0" borderId="2" xfId="1" applyFont="1" applyBorder="1" applyAlignment="1">
      <alignment horizontal="center"/>
    </xf>
    <xf numFmtId="171" fontId="9" fillId="0" borderId="7" xfId="6" applyNumberFormat="1" applyFont="1" applyBorder="1" applyAlignment="1">
      <alignment horizontal="center"/>
    </xf>
    <xf numFmtId="0" fontId="9" fillId="0" borderId="49" xfId="0" applyFont="1" applyBorder="1" applyAlignment="1">
      <alignment horizontal="center" wrapText="1"/>
    </xf>
    <xf numFmtId="9" fontId="10" fillId="0" borderId="48" xfId="1" applyFont="1" applyBorder="1" applyProtection="1">
      <protection hidden="1"/>
    </xf>
    <xf numFmtId="0" fontId="9" fillId="4" borderId="72" xfId="0" applyFont="1" applyFill="1" applyBorder="1"/>
    <xf numFmtId="0" fontId="12" fillId="4" borderId="72" xfId="2" applyFont="1" applyFill="1" applyBorder="1" applyProtection="1">
      <protection hidden="1"/>
    </xf>
    <xf numFmtId="0" fontId="18" fillId="4" borderId="72" xfId="2" applyFont="1" applyFill="1" applyBorder="1" applyAlignment="1" applyProtection="1">
      <alignment horizontal="center"/>
      <protection hidden="1"/>
    </xf>
    <xf numFmtId="0" fontId="9" fillId="0" borderId="2" xfId="0" applyFont="1" applyBorder="1" applyAlignment="1">
      <alignment horizontal="left" indent="2"/>
    </xf>
    <xf numFmtId="0" fontId="27" fillId="0" borderId="2" xfId="7" applyBorder="1"/>
    <xf numFmtId="0" fontId="13" fillId="0" borderId="7" xfId="2" applyFont="1" applyBorder="1" applyProtection="1">
      <protection hidden="1"/>
    </xf>
    <xf numFmtId="0" fontId="9" fillId="0" borderId="7" xfId="0" applyFont="1" applyBorder="1" applyAlignment="1">
      <alignment horizontal="left" indent="2"/>
    </xf>
    <xf numFmtId="0" fontId="27" fillId="0" borderId="7" xfId="7" applyBorder="1"/>
    <xf numFmtId="0" fontId="9" fillId="0" borderId="10" xfId="0" applyFont="1" applyBorder="1" applyAlignment="1">
      <alignment horizontal="left" indent="2"/>
    </xf>
    <xf numFmtId="0" fontId="27" fillId="0" borderId="10" xfId="7" applyBorder="1"/>
    <xf numFmtId="0" fontId="9" fillId="0" borderId="3" xfId="0" applyFont="1" applyBorder="1" applyAlignment="1">
      <alignment horizontal="left" indent="2"/>
    </xf>
    <xf numFmtId="0" fontId="27" fillId="0" borderId="3" xfId="7" applyBorder="1"/>
    <xf numFmtId="0" fontId="9" fillId="7" borderId="73" xfId="0" applyFont="1" applyFill="1" applyBorder="1"/>
    <xf numFmtId="0" fontId="9" fillId="7" borderId="73" xfId="0" applyFont="1" applyFill="1" applyBorder="1" applyAlignment="1">
      <alignment horizontal="left" indent="2"/>
    </xf>
    <xf numFmtId="0" fontId="0" fillId="7" borderId="73" xfId="0" applyFill="1" applyBorder="1"/>
    <xf numFmtId="0" fontId="27" fillId="7" borderId="73" xfId="7" applyFill="1" applyBorder="1"/>
    <xf numFmtId="0" fontId="9" fillId="7" borderId="75" xfId="0" applyFont="1" applyFill="1" applyBorder="1"/>
    <xf numFmtId="0" fontId="9" fillId="0" borderId="16" xfId="0" applyFont="1" applyBorder="1"/>
    <xf numFmtId="0" fontId="0" fillId="7" borderId="76" xfId="0" applyFill="1" applyBorder="1"/>
    <xf numFmtId="0" fontId="9" fillId="7" borderId="24" xfId="0" applyFont="1" applyFill="1" applyBorder="1" applyAlignment="1">
      <alignment horizontal="right"/>
    </xf>
    <xf numFmtId="0" fontId="17" fillId="7" borderId="24" xfId="0" applyFont="1" applyFill="1" applyBorder="1" applyAlignment="1">
      <alignment horizontal="right"/>
    </xf>
    <xf numFmtId="0" fontId="18" fillId="4" borderId="72" xfId="2" applyFont="1" applyFill="1" applyBorder="1" applyProtection="1">
      <protection hidden="1"/>
    </xf>
    <xf numFmtId="0" fontId="9" fillId="7" borderId="24" xfId="0" applyFont="1" applyFill="1" applyBorder="1"/>
    <xf numFmtId="1" fontId="17" fillId="7" borderId="24" xfId="0" applyNumberFormat="1" applyFont="1" applyFill="1" applyBorder="1"/>
    <xf numFmtId="9" fontId="9" fillId="7" borderId="24" xfId="0" applyNumberFormat="1" applyFont="1" applyFill="1" applyBorder="1"/>
    <xf numFmtId="1" fontId="9" fillId="0" borderId="24" xfId="0" applyNumberFormat="1" applyFont="1" applyBorder="1"/>
    <xf numFmtId="9" fontId="9" fillId="0" borderId="24" xfId="0" applyNumberFormat="1" applyFont="1" applyBorder="1"/>
    <xf numFmtId="0" fontId="17" fillId="7" borderId="24" xfId="0" applyFont="1" applyFill="1" applyBorder="1"/>
    <xf numFmtId="0" fontId="9" fillId="0" borderId="21" xfId="0" applyFont="1" applyBorder="1"/>
    <xf numFmtId="1" fontId="8" fillId="0" borderId="21" xfId="0" applyNumberFormat="1" applyFont="1" applyBorder="1"/>
    <xf numFmtId="9" fontId="8" fillId="0" borderId="21" xfId="1" applyFont="1" applyBorder="1" applyAlignment="1"/>
    <xf numFmtId="0" fontId="0" fillId="0" borderId="21" xfId="0" applyBorder="1"/>
    <xf numFmtId="0" fontId="9" fillId="0" borderId="77" xfId="0" applyFont="1" applyBorder="1"/>
    <xf numFmtId="0" fontId="8" fillId="0" borderId="77" xfId="0" applyFont="1" applyBorder="1"/>
    <xf numFmtId="173" fontId="8" fillId="0" borderId="78" xfId="0" applyNumberFormat="1" applyFont="1" applyBorder="1"/>
    <xf numFmtId="1" fontId="8" fillId="0" borderId="78" xfId="0" applyNumberFormat="1" applyFont="1" applyBorder="1"/>
    <xf numFmtId="9" fontId="8" fillId="0" borderId="78" xfId="1" applyFont="1" applyBorder="1" applyAlignment="1"/>
    <xf numFmtId="0" fontId="0" fillId="0" borderId="77" xfId="0" applyBorder="1"/>
    <xf numFmtId="0" fontId="9" fillId="2" borderId="24" xfId="0" applyFont="1" applyFill="1" applyBorder="1"/>
    <xf numFmtId="0" fontId="9" fillId="2" borderId="24" xfId="0" applyFont="1" applyFill="1" applyBorder="1" applyAlignment="1">
      <alignment horizontal="right"/>
    </xf>
    <xf numFmtId="3" fontId="9" fillId="0" borderId="2" xfId="2" applyNumberFormat="1" applyFont="1" applyBorder="1" applyAlignment="1" applyProtection="1">
      <alignment horizontal="left" indent="2"/>
      <protection hidden="1"/>
    </xf>
    <xf numFmtId="0" fontId="8" fillId="0" borderId="74" xfId="2" applyFont="1" applyBorder="1" applyProtection="1">
      <protection hidden="1"/>
    </xf>
    <xf numFmtId="0" fontId="9" fillId="5" borderId="61" xfId="0" applyFont="1" applyFill="1" applyBorder="1"/>
    <xf numFmtId="1" fontId="12" fillId="5" borderId="61" xfId="2" applyNumberFormat="1" applyFont="1" applyFill="1" applyBorder="1" applyAlignment="1" applyProtection="1">
      <alignment horizontal="center"/>
      <protection hidden="1"/>
    </xf>
    <xf numFmtId="0" fontId="9" fillId="4" borderId="80" xfId="0" applyFont="1" applyFill="1" applyBorder="1"/>
    <xf numFmtId="3" fontId="9" fillId="0" borderId="5" xfId="2" applyNumberFormat="1" applyFont="1" applyBorder="1" applyAlignment="1" applyProtection="1">
      <alignment horizontal="left" indent="2"/>
      <protection hidden="1"/>
    </xf>
    <xf numFmtId="0" fontId="9" fillId="5" borderId="0" xfId="0" applyFont="1" applyFill="1"/>
    <xf numFmtId="1" fontId="12" fillId="5" borderId="0" xfId="2" applyNumberFormat="1" applyFont="1" applyFill="1" applyAlignment="1" applyProtection="1">
      <alignment horizontal="center"/>
      <protection hidden="1"/>
    </xf>
    <xf numFmtId="0" fontId="18" fillId="5" borderId="0" xfId="0" applyFont="1" applyFill="1"/>
    <xf numFmtId="170" fontId="17" fillId="0" borderId="0" xfId="0" applyNumberFormat="1" applyFont="1"/>
    <xf numFmtId="0" fontId="19" fillId="0" borderId="0" xfId="0" applyFont="1"/>
    <xf numFmtId="0" fontId="8" fillId="0" borderId="0" xfId="0" applyFont="1"/>
    <xf numFmtId="0" fontId="17" fillId="0" borderId="0" xfId="0" applyFont="1"/>
    <xf numFmtId="167" fontId="9" fillId="0" borderId="0" xfId="0" applyNumberFormat="1" applyFont="1"/>
    <xf numFmtId="0" fontId="9" fillId="3" borderId="0" xfId="0" applyFont="1" applyFill="1"/>
    <xf numFmtId="3" fontId="9" fillId="0" borderId="0" xfId="2" applyNumberFormat="1" applyFont="1" applyAlignment="1" applyProtection="1">
      <alignment horizontal="left" indent="2"/>
      <protection hidden="1"/>
    </xf>
    <xf numFmtId="9" fontId="9" fillId="0" borderId="0" xfId="1" applyFont="1" applyFill="1" applyBorder="1"/>
    <xf numFmtId="10" fontId="9" fillId="0" borderId="2" xfId="0" applyNumberFormat="1" applyFont="1" applyBorder="1"/>
    <xf numFmtId="3" fontId="9" fillId="0" borderId="7" xfId="2" applyNumberFormat="1" applyFont="1" applyBorder="1" applyAlignment="1" applyProtection="1">
      <alignment horizontal="left" indent="2"/>
      <protection hidden="1"/>
    </xf>
    <xf numFmtId="170" fontId="8" fillId="0" borderId="55" xfId="2" applyNumberFormat="1" applyFont="1" applyBorder="1" applyAlignment="1" applyProtection="1">
      <alignment horizontal="right"/>
      <protection hidden="1"/>
    </xf>
    <xf numFmtId="170" fontId="8" fillId="0" borderId="71" xfId="2" applyNumberFormat="1" applyFont="1" applyBorder="1" applyAlignment="1" applyProtection="1">
      <alignment horizontal="right"/>
      <protection hidden="1"/>
    </xf>
    <xf numFmtId="170" fontId="17" fillId="0" borderId="15" xfId="0" applyNumberFormat="1" applyFont="1" applyBorder="1"/>
    <xf numFmtId="0" fontId="26" fillId="3" borderId="81" xfId="0" applyFont="1" applyFill="1" applyBorder="1"/>
    <xf numFmtId="0" fontId="30" fillId="3" borderId="81" xfId="0" applyFont="1" applyFill="1" applyBorder="1"/>
    <xf numFmtId="0" fontId="26" fillId="0" borderId="6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5" fillId="0" borderId="81" xfId="0" applyFont="1" applyBorder="1"/>
    <xf numFmtId="0" fontId="31" fillId="0" borderId="0" xfId="0" applyFont="1"/>
    <xf numFmtId="0" fontId="30" fillId="0" borderId="0" xfId="0" applyFont="1"/>
    <xf numFmtId="0" fontId="26" fillId="0" borderId="83" xfId="0" applyFont="1" applyBorder="1"/>
    <xf numFmtId="0" fontId="25" fillId="0" borderId="83" xfId="0" applyFont="1" applyBorder="1"/>
    <xf numFmtId="171" fontId="26" fillId="0" borderId="83" xfId="0" applyNumberFormat="1" applyFont="1" applyBorder="1" applyAlignment="1">
      <alignment vertical="center"/>
    </xf>
    <xf numFmtId="3" fontId="8" fillId="0" borderId="2" xfId="2" applyNumberFormat="1" applyFont="1" applyBorder="1" applyAlignment="1" applyProtection="1">
      <alignment horizontal="left" indent="2"/>
      <protection hidden="1"/>
    </xf>
    <xf numFmtId="0" fontId="26" fillId="0" borderId="63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0" fontId="29" fillId="6" borderId="36" xfId="0" applyFont="1" applyFill="1" applyBorder="1" applyAlignment="1">
      <alignment horizontal="center" wrapText="1"/>
    </xf>
    <xf numFmtId="0" fontId="29" fillId="6" borderId="70" xfId="0" applyFont="1" applyFill="1" applyBorder="1" applyAlignment="1">
      <alignment horizontal="center" wrapText="1"/>
    </xf>
    <xf numFmtId="0" fontId="13" fillId="0" borderId="10" xfId="2" applyFont="1" applyBorder="1" applyProtection="1">
      <protection hidden="1"/>
    </xf>
    <xf numFmtId="170" fontId="8" fillId="0" borderId="16" xfId="2" applyNumberFormat="1" applyFont="1" applyBorder="1" applyAlignment="1" applyProtection="1">
      <alignment horizontal="right"/>
      <protection hidden="1"/>
    </xf>
    <xf numFmtId="3" fontId="11" fillId="0" borderId="3" xfId="2" applyNumberFormat="1" applyFont="1" applyBorder="1" applyAlignment="1" applyProtection="1">
      <alignment horizontal="right"/>
      <protection hidden="1"/>
    </xf>
    <xf numFmtId="172" fontId="9" fillId="0" borderId="3" xfId="1" applyNumberFormat="1" applyFont="1" applyBorder="1"/>
    <xf numFmtId="167" fontId="8" fillId="0" borderId="5" xfId="0" applyNumberFormat="1" applyFont="1" applyBorder="1"/>
    <xf numFmtId="0" fontId="8" fillId="0" borderId="84" xfId="2" applyFont="1" applyBorder="1" applyProtection="1">
      <protection hidden="1"/>
    </xf>
    <xf numFmtId="0" fontId="9" fillId="0" borderId="85" xfId="2" applyFont="1" applyBorder="1" applyAlignment="1" applyProtection="1">
      <alignment horizontal="center"/>
      <protection hidden="1"/>
    </xf>
    <xf numFmtId="170" fontId="8" fillId="0" borderId="85" xfId="2" applyNumberFormat="1" applyFont="1" applyBorder="1" applyAlignment="1" applyProtection="1">
      <alignment horizontal="right"/>
      <protection hidden="1"/>
    </xf>
    <xf numFmtId="0" fontId="32" fillId="0" borderId="81" xfId="2" applyFont="1" applyBorder="1" applyProtection="1">
      <protection hidden="1"/>
    </xf>
    <xf numFmtId="0" fontId="33" fillId="0" borderId="81" xfId="2" applyFont="1" applyBorder="1" applyAlignment="1" applyProtection="1">
      <alignment horizontal="center"/>
      <protection hidden="1"/>
    </xf>
    <xf numFmtId="9" fontId="33" fillId="0" borderId="81" xfId="1" applyFont="1" applyBorder="1" applyAlignment="1" applyProtection="1">
      <alignment horizontal="right"/>
      <protection hidden="1"/>
    </xf>
    <xf numFmtId="0" fontId="8" fillId="0" borderId="3" xfId="2" applyFont="1" applyBorder="1" applyProtection="1">
      <protection hidden="1"/>
    </xf>
    <xf numFmtId="171" fontId="8" fillId="0" borderId="3" xfId="6" applyNumberFormat="1" applyFont="1" applyBorder="1" applyAlignment="1">
      <alignment horizontal="right"/>
    </xf>
    <xf numFmtId="0" fontId="30" fillId="3" borderId="81" xfId="0" applyFont="1" applyFill="1" applyBorder="1" applyAlignment="1">
      <alignment horizontal="left"/>
    </xf>
    <xf numFmtId="0" fontId="8" fillId="0" borderId="2" xfId="0" applyFont="1" applyBorder="1" applyAlignment="1">
      <alignment horizontal="left" indent="1"/>
    </xf>
    <xf numFmtId="0" fontId="8" fillId="0" borderId="10" xfId="0" applyFont="1" applyBorder="1" applyAlignment="1">
      <alignment horizontal="left" indent="1"/>
    </xf>
    <xf numFmtId="171" fontId="8" fillId="0" borderId="16" xfId="6" applyNumberFormat="1" applyFont="1" applyBorder="1"/>
    <xf numFmtId="0" fontId="32" fillId="0" borderId="0" xfId="2" applyFont="1" applyProtection="1">
      <protection hidden="1"/>
    </xf>
    <xf numFmtId="0" fontId="33" fillId="0" borderId="0" xfId="2" applyFont="1" applyAlignment="1" applyProtection="1">
      <alignment horizontal="center"/>
      <protection hidden="1"/>
    </xf>
    <xf numFmtId="9" fontId="33" fillId="0" borderId="0" xfId="1" applyFont="1" applyBorder="1" applyAlignment="1" applyProtection="1">
      <alignment horizontal="right"/>
      <protection hidden="1"/>
    </xf>
    <xf numFmtId="3" fontId="9" fillId="0" borderId="10" xfId="2" applyNumberFormat="1" applyFont="1" applyBorder="1" applyAlignment="1" applyProtection="1">
      <alignment horizontal="left" indent="2"/>
      <protection hidden="1"/>
    </xf>
    <xf numFmtId="170" fontId="8" fillId="0" borderId="0" xfId="0" applyNumberFormat="1" applyFont="1"/>
    <xf numFmtId="9" fontId="10" fillId="0" borderId="0" xfId="1" applyFont="1" applyBorder="1" applyProtection="1">
      <protection hidden="1"/>
    </xf>
    <xf numFmtId="171" fontId="26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9" fillId="0" borderId="88" xfId="0" applyFont="1" applyBorder="1"/>
    <xf numFmtId="171" fontId="26" fillId="0" borderId="89" xfId="0" applyNumberFormat="1" applyFont="1" applyBorder="1"/>
    <xf numFmtId="0" fontId="25" fillId="0" borderId="89" xfId="0" applyFont="1" applyBorder="1"/>
    <xf numFmtId="171" fontId="25" fillId="0" borderId="89" xfId="0" applyNumberFormat="1" applyFont="1" applyBorder="1"/>
    <xf numFmtId="171" fontId="26" fillId="0" borderId="89" xfId="0" applyNumberFormat="1" applyFont="1" applyBorder="1" applyAlignment="1">
      <alignment vertical="center"/>
    </xf>
    <xf numFmtId="171" fontId="9" fillId="0" borderId="91" xfId="6" applyNumberFormat="1" applyFont="1" applyBorder="1" applyAlignment="1">
      <alignment horizontal="right"/>
    </xf>
    <xf numFmtId="171" fontId="9" fillId="0" borderId="92" xfId="6" applyNumberFormat="1" applyFont="1" applyBorder="1" applyAlignment="1">
      <alignment horizontal="right"/>
    </xf>
    <xf numFmtId="0" fontId="26" fillId="0" borderId="93" xfId="0" applyFont="1" applyBorder="1"/>
    <xf numFmtId="0" fontId="25" fillId="0" borderId="93" xfId="0" applyFont="1" applyBorder="1"/>
    <xf numFmtId="171" fontId="26" fillId="0" borderId="93" xfId="0" applyNumberFormat="1" applyFont="1" applyBorder="1" applyAlignment="1">
      <alignment vertical="center"/>
    </xf>
    <xf numFmtId="171" fontId="26" fillId="0" borderId="94" xfId="0" applyNumberFormat="1" applyFont="1" applyBorder="1" applyAlignment="1">
      <alignment vertical="center"/>
    </xf>
    <xf numFmtId="0" fontId="25" fillId="0" borderId="93" xfId="0" applyFont="1" applyBorder="1" applyAlignment="1">
      <alignment vertical="center"/>
    </xf>
    <xf numFmtId="0" fontId="26" fillId="0" borderId="82" xfId="0" applyFont="1" applyBorder="1"/>
    <xf numFmtId="0" fontId="25" fillId="0" borderId="82" xfId="0" applyFont="1" applyBorder="1"/>
    <xf numFmtId="171" fontId="26" fillId="0" borderId="82" xfId="0" applyNumberFormat="1" applyFont="1" applyBorder="1" applyAlignment="1">
      <alignment vertical="center"/>
    </xf>
    <xf numFmtId="171" fontId="26" fillId="0" borderId="95" xfId="0" applyNumberFormat="1" applyFont="1" applyBorder="1" applyAlignment="1">
      <alignment vertical="center"/>
    </xf>
    <xf numFmtId="0" fontId="25" fillId="0" borderId="82" xfId="0" applyFont="1" applyBorder="1" applyAlignment="1">
      <alignment vertical="center"/>
    </xf>
    <xf numFmtId="171" fontId="26" fillId="0" borderId="96" xfId="0" applyNumberFormat="1" applyFont="1" applyBorder="1" applyAlignment="1">
      <alignment vertical="center"/>
    </xf>
    <xf numFmtId="0" fontId="9" fillId="0" borderId="97" xfId="2" applyFont="1" applyBorder="1" applyAlignment="1" applyProtection="1">
      <alignment horizontal="center"/>
      <protection hidden="1"/>
    </xf>
    <xf numFmtId="170" fontId="8" fillId="0" borderId="98" xfId="0" applyNumberFormat="1" applyFont="1" applyBorder="1"/>
    <xf numFmtId="170" fontId="8" fillId="0" borderId="99" xfId="0" applyNumberFormat="1" applyFont="1" applyBorder="1"/>
    <xf numFmtId="170" fontId="8" fillId="0" borderId="100" xfId="0" applyNumberFormat="1" applyFont="1" applyBorder="1"/>
    <xf numFmtId="0" fontId="9" fillId="0" borderId="4" xfId="2" applyFont="1" applyBorder="1" applyAlignment="1" applyProtection="1">
      <alignment horizontal="right"/>
      <protection hidden="1"/>
    </xf>
    <xf numFmtId="0" fontId="9" fillId="0" borderId="16" xfId="2" applyFont="1" applyBorder="1" applyAlignment="1" applyProtection="1">
      <alignment horizontal="right"/>
      <protection hidden="1"/>
    </xf>
    <xf numFmtId="0" fontId="9" fillId="0" borderId="55" xfId="2" applyFont="1" applyBorder="1" applyAlignment="1" applyProtection="1">
      <alignment horizontal="right"/>
      <protection hidden="1"/>
    </xf>
    <xf numFmtId="0" fontId="9" fillId="0" borderId="2" xfId="0" applyFont="1" applyBorder="1" applyAlignment="1">
      <alignment horizontal="right"/>
    </xf>
    <xf numFmtId="3" fontId="11" fillId="0" borderId="17" xfId="2" applyNumberFormat="1" applyFont="1" applyBorder="1" applyAlignment="1" applyProtection="1">
      <alignment horizontal="right"/>
      <protection hidden="1"/>
    </xf>
    <xf numFmtId="0" fontId="9" fillId="0" borderId="85" xfId="2" applyFont="1" applyBorder="1" applyAlignment="1" applyProtection="1">
      <alignment horizontal="right"/>
      <protection hidden="1"/>
    </xf>
    <xf numFmtId="0" fontId="33" fillId="0" borderId="81" xfId="2" applyFont="1" applyBorder="1" applyAlignment="1" applyProtection="1">
      <alignment horizontal="right"/>
      <protection hidden="1"/>
    </xf>
    <xf numFmtId="3" fontId="11" fillId="0" borderId="4" xfId="2" applyNumberFormat="1" applyFont="1" applyBorder="1" applyAlignment="1" applyProtection="1">
      <alignment horizontal="right"/>
      <protection hidden="1"/>
    </xf>
    <xf numFmtId="0" fontId="9" fillId="0" borderId="5" xfId="0" applyFont="1" applyBorder="1" applyAlignment="1">
      <alignment horizontal="right"/>
    </xf>
    <xf numFmtId="0" fontId="9" fillId="0" borderId="17" xfId="0" applyFont="1" applyBorder="1" applyAlignment="1">
      <alignment horizontal="right"/>
    </xf>
    <xf numFmtId="0" fontId="9" fillId="0" borderId="64" xfId="2" applyFont="1" applyBorder="1" applyAlignment="1" applyProtection="1">
      <alignment horizontal="right"/>
      <protection hidden="1"/>
    </xf>
    <xf numFmtId="0" fontId="26" fillId="0" borderId="101" xfId="0" applyFont="1" applyBorder="1"/>
    <xf numFmtId="0" fontId="26" fillId="0" borderId="102" xfId="0" applyFont="1" applyBorder="1"/>
    <xf numFmtId="0" fontId="25" fillId="0" borderId="102" xfId="0" applyFont="1" applyBorder="1"/>
    <xf numFmtId="171" fontId="26" fillId="0" borderId="102" xfId="0" applyNumberFormat="1" applyFont="1" applyBorder="1" applyAlignment="1">
      <alignment vertical="center"/>
    </xf>
    <xf numFmtId="0" fontId="30" fillId="0" borderId="81" xfId="0" applyFont="1" applyBorder="1" applyAlignment="1">
      <alignment horizontal="center" wrapText="1"/>
    </xf>
    <xf numFmtId="0" fontId="10" fillId="0" borderId="0" xfId="2" applyFont="1" applyProtection="1">
      <protection hidden="1"/>
    </xf>
    <xf numFmtId="0" fontId="9" fillId="0" borderId="63" xfId="0" applyFont="1" applyBorder="1"/>
    <xf numFmtId="0" fontId="9" fillId="0" borderId="63" xfId="0" applyFont="1" applyBorder="1" applyAlignment="1">
      <alignment horizontal="center"/>
    </xf>
    <xf numFmtId="0" fontId="26" fillId="0" borderId="104" xfId="0" applyFont="1" applyBorder="1" applyAlignment="1">
      <alignment vertical="center"/>
    </xf>
    <xf numFmtId="0" fontId="9" fillId="0" borderId="105" xfId="0" applyFont="1" applyBorder="1" applyAlignment="1">
      <alignment horizontal="center"/>
    </xf>
    <xf numFmtId="0" fontId="25" fillId="0" borderId="106" xfId="0" applyFont="1" applyBorder="1"/>
    <xf numFmtId="0" fontId="25" fillId="0" borderId="107" xfId="0" applyFont="1" applyBorder="1"/>
    <xf numFmtId="0" fontId="9" fillId="0" borderId="108" xfId="0" applyFont="1" applyBorder="1" applyAlignment="1">
      <alignment horizontal="center"/>
    </xf>
    <xf numFmtId="0" fontId="9" fillId="0" borderId="108" xfId="0" applyFont="1" applyBorder="1"/>
    <xf numFmtId="171" fontId="26" fillId="0" borderId="86" xfId="0" applyNumberFormat="1" applyFont="1" applyBorder="1"/>
    <xf numFmtId="171" fontId="26" fillId="0" borderId="110" xfId="0" applyNumberFormat="1" applyFont="1" applyBorder="1" applyAlignment="1">
      <alignment vertical="center"/>
    </xf>
    <xf numFmtId="0" fontId="25" fillId="0" borderId="101" xfId="0" applyFont="1" applyBorder="1"/>
    <xf numFmtId="171" fontId="26" fillId="0" borderId="101" xfId="0" applyNumberFormat="1" applyFont="1" applyBorder="1" applyAlignment="1">
      <alignment vertical="center"/>
    </xf>
    <xf numFmtId="0" fontId="31" fillId="0" borderId="106" xfId="0" applyFont="1" applyBorder="1"/>
    <xf numFmtId="0" fontId="30" fillId="0" borderId="111" xfId="0" applyFont="1" applyBorder="1"/>
    <xf numFmtId="0" fontId="25" fillId="0" borderId="112" xfId="0" applyFont="1" applyBorder="1" applyAlignment="1">
      <alignment vertical="center"/>
    </xf>
    <xf numFmtId="0" fontId="25" fillId="0" borderId="106" xfId="0" applyFont="1" applyBorder="1" applyAlignment="1">
      <alignment vertical="center"/>
    </xf>
    <xf numFmtId="0" fontId="25" fillId="0" borderId="109" xfId="0" applyFont="1" applyBorder="1" applyAlignment="1">
      <alignment vertical="center"/>
    </xf>
    <xf numFmtId="0" fontId="25" fillId="0" borderId="103" xfId="0" applyFont="1" applyBorder="1"/>
    <xf numFmtId="0" fontId="30" fillId="0" borderId="82" xfId="0" applyFont="1" applyBorder="1" applyAlignment="1">
      <alignment horizontal="right" vertical="center"/>
    </xf>
    <xf numFmtId="171" fontId="34" fillId="0" borderId="90" xfId="0" applyNumberFormat="1" applyFont="1" applyBorder="1"/>
    <xf numFmtId="171" fontId="8" fillId="0" borderId="24" xfId="6" applyNumberFormat="1" applyFont="1" applyBorder="1"/>
    <xf numFmtId="8" fontId="0" fillId="0" borderId="0" xfId="0" applyNumberFormat="1"/>
    <xf numFmtId="0" fontId="2" fillId="0" borderId="0" xfId="0" applyFont="1"/>
    <xf numFmtId="6" fontId="0" fillId="0" borderId="0" xfId="0" applyNumberFormat="1"/>
    <xf numFmtId="0" fontId="0" fillId="0" borderId="0" xfId="0" applyAlignment="1">
      <alignment wrapText="1"/>
    </xf>
    <xf numFmtId="8" fontId="2" fillId="0" borderId="0" xfId="0" applyNumberFormat="1" applyFont="1"/>
    <xf numFmtId="6" fontId="2" fillId="0" borderId="0" xfId="0" applyNumberFormat="1" applyFont="1"/>
    <xf numFmtId="0" fontId="29" fillId="8" borderId="70" xfId="0" applyFont="1" applyFill="1" applyBorder="1" applyAlignment="1">
      <alignment horizontal="center"/>
    </xf>
    <xf numFmtId="0" fontId="29" fillId="8" borderId="0" xfId="0" applyFont="1" applyFill="1" applyAlignment="1">
      <alignment horizontal="center"/>
    </xf>
    <xf numFmtId="0" fontId="29" fillId="8" borderId="113" xfId="0" applyFont="1" applyFill="1" applyBorder="1" applyAlignment="1">
      <alignment horizontal="center"/>
    </xf>
    <xf numFmtId="0" fontId="29" fillId="8" borderId="114" xfId="0" applyFont="1" applyFill="1" applyBorder="1" applyAlignment="1">
      <alignment horizontal="center"/>
    </xf>
    <xf numFmtId="0" fontId="6" fillId="0" borderId="115" xfId="0" applyFont="1" applyBorder="1"/>
    <xf numFmtId="0" fontId="38" fillId="0" borderId="115" xfId="0" applyFont="1" applyBorder="1"/>
    <xf numFmtId="0" fontId="6" fillId="0" borderId="116" xfId="0" applyFont="1" applyBorder="1"/>
    <xf numFmtId="0" fontId="6" fillId="0" borderId="117" xfId="0" applyFont="1" applyBorder="1"/>
    <xf numFmtId="0" fontId="39" fillId="0" borderId="118" xfId="0" applyFont="1" applyBorder="1" applyAlignment="1">
      <alignment horizontal="center"/>
    </xf>
    <xf numFmtId="0" fontId="6" fillId="0" borderId="119" xfId="0" applyFont="1" applyBorder="1"/>
    <xf numFmtId="0" fontId="6" fillId="0" borderId="120" xfId="0" applyFont="1" applyBorder="1"/>
    <xf numFmtId="0" fontId="6" fillId="0" borderId="115" xfId="0" applyFont="1" applyBorder="1" applyAlignment="1">
      <alignment vertical="center"/>
    </xf>
    <xf numFmtId="0" fontId="6" fillId="0" borderId="117" xfId="0" applyFont="1" applyBorder="1" applyAlignment="1">
      <alignment vertical="center"/>
    </xf>
    <xf numFmtId="0" fontId="6" fillId="0" borderId="121" xfId="0" applyFont="1" applyBorder="1" applyAlignment="1">
      <alignment horizontal="center" vertical="center" wrapText="1"/>
    </xf>
    <xf numFmtId="0" fontId="6" fillId="0" borderId="119" xfId="0" applyFont="1" applyBorder="1" applyAlignment="1">
      <alignment horizontal="center" vertical="center" wrapText="1"/>
    </xf>
    <xf numFmtId="0" fontId="6" fillId="0" borderId="117" xfId="0" applyFont="1" applyBorder="1" applyAlignment="1">
      <alignment horizontal="center" vertical="center" wrapText="1"/>
    </xf>
    <xf numFmtId="0" fontId="6" fillId="0" borderId="115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122" xfId="0" applyFont="1" applyBorder="1"/>
    <xf numFmtId="0" fontId="6" fillId="0" borderId="123" xfId="0" applyFont="1" applyBorder="1"/>
    <xf numFmtId="0" fontId="6" fillId="0" borderId="124" xfId="0" applyFont="1" applyBorder="1"/>
    <xf numFmtId="0" fontId="6" fillId="0" borderId="128" xfId="0" applyFont="1" applyBorder="1" applyAlignment="1">
      <alignment horizontal="center"/>
    </xf>
    <xf numFmtId="0" fontId="6" fillId="0" borderId="129" xfId="0" applyFont="1" applyBorder="1"/>
    <xf numFmtId="0" fontId="6" fillId="0" borderId="130" xfId="0" applyFont="1" applyBorder="1"/>
    <xf numFmtId="0" fontId="6" fillId="0" borderId="132" xfId="0" applyFont="1" applyBorder="1" applyAlignment="1">
      <alignment vertical="center"/>
    </xf>
    <xf numFmtId="0" fontId="6" fillId="0" borderId="123" xfId="0" applyFont="1" applyBorder="1" applyAlignment="1">
      <alignment vertical="center"/>
    </xf>
    <xf numFmtId="0" fontId="6" fillId="0" borderId="129" xfId="0" applyFont="1" applyBorder="1" applyAlignment="1">
      <alignment vertical="center"/>
    </xf>
    <xf numFmtId="0" fontId="6" fillId="0" borderId="133" xfId="0" applyFont="1" applyBorder="1" applyAlignment="1">
      <alignment horizontal="center" vertical="center" wrapText="1"/>
    </xf>
    <xf numFmtId="0" fontId="6" fillId="0" borderId="131" xfId="0" applyFont="1" applyBorder="1" applyAlignment="1">
      <alignment vertical="center"/>
    </xf>
    <xf numFmtId="0" fontId="6" fillId="0" borderId="132" xfId="0" applyFont="1" applyBorder="1"/>
    <xf numFmtId="0" fontId="6" fillId="0" borderId="134" xfId="0" applyFont="1" applyBorder="1"/>
    <xf numFmtId="0" fontId="6" fillId="0" borderId="115" xfId="0" applyFont="1" applyBorder="1" applyAlignment="1">
      <alignment horizontal="left" vertical="center" wrapText="1"/>
    </xf>
    <xf numFmtId="0" fontId="40" fillId="0" borderId="142" xfId="0" applyFont="1" applyBorder="1" applyAlignment="1">
      <alignment horizontal="center" vertical="center" wrapText="1"/>
    </xf>
    <xf numFmtId="0" fontId="6" fillId="0" borderId="129" xfId="0" applyFont="1" applyBorder="1" applyAlignment="1">
      <alignment horizontal="center" vertical="center" wrapText="1"/>
    </xf>
    <xf numFmtId="0" fontId="6" fillId="0" borderId="123" xfId="0" applyFont="1" applyBorder="1" applyAlignment="1">
      <alignment horizontal="center" vertical="center" wrapText="1"/>
    </xf>
    <xf numFmtId="0" fontId="6" fillId="0" borderId="131" xfId="0" applyFont="1" applyBorder="1" applyAlignment="1">
      <alignment horizontal="center" vertical="center" wrapText="1"/>
    </xf>
    <xf numFmtId="0" fontId="40" fillId="0" borderId="141" xfId="0" applyFont="1" applyBorder="1" applyAlignment="1">
      <alignment horizontal="center" vertical="center" wrapText="1"/>
    </xf>
    <xf numFmtId="0" fontId="6" fillId="0" borderId="143" xfId="0" applyFont="1" applyBorder="1"/>
    <xf numFmtId="0" fontId="6" fillId="0" borderId="144" xfId="0" applyFont="1" applyBorder="1"/>
    <xf numFmtId="0" fontId="6" fillId="0" borderId="145" xfId="0" applyFont="1" applyBorder="1"/>
    <xf numFmtId="0" fontId="6" fillId="0" borderId="146" xfId="0" applyFont="1" applyBorder="1" applyAlignment="1">
      <alignment horizontal="center"/>
    </xf>
    <xf numFmtId="0" fontId="6" fillId="0" borderId="115" xfId="0" applyFont="1" applyBorder="1" applyAlignment="1">
      <alignment horizontal="center"/>
    </xf>
    <xf numFmtId="0" fontId="6" fillId="0" borderId="117" xfId="0" applyFont="1" applyBorder="1" applyAlignment="1">
      <alignment horizontal="center"/>
    </xf>
    <xf numFmtId="0" fontId="6" fillId="0" borderId="119" xfId="0" applyFont="1" applyBorder="1" applyAlignment="1">
      <alignment horizontal="center"/>
    </xf>
    <xf numFmtId="0" fontId="6" fillId="0" borderId="147" xfId="0" applyFont="1" applyBorder="1"/>
    <xf numFmtId="0" fontId="6" fillId="0" borderId="148" xfId="0" applyFont="1" applyBorder="1"/>
    <xf numFmtId="0" fontId="6" fillId="0" borderId="116" xfId="0" applyFont="1" applyBorder="1" applyAlignment="1">
      <alignment vertical="center" wrapText="1"/>
    </xf>
    <xf numFmtId="0" fontId="6" fillId="0" borderId="115" xfId="0" applyFont="1" applyBorder="1" applyAlignment="1">
      <alignment vertical="center" wrapText="1"/>
    </xf>
    <xf numFmtId="0" fontId="6" fillId="0" borderId="134" xfId="0" applyFont="1" applyBorder="1" applyAlignment="1">
      <alignment horizontal="center" vertical="center" wrapText="1"/>
    </xf>
    <xf numFmtId="0" fontId="6" fillId="0" borderId="149" xfId="0" applyFont="1" applyBorder="1" applyAlignment="1">
      <alignment horizontal="center" vertical="center" wrapText="1"/>
    </xf>
    <xf numFmtId="0" fontId="6" fillId="0" borderId="150" xfId="0" applyFont="1" applyBorder="1" applyAlignment="1">
      <alignment horizontal="center" vertical="center" wrapText="1"/>
    </xf>
    <xf numFmtId="0" fontId="6" fillId="0" borderId="151" xfId="0" applyFont="1" applyBorder="1" applyAlignment="1">
      <alignment horizontal="center" vertical="center" wrapText="1"/>
    </xf>
    <xf numFmtId="0" fontId="6" fillId="0" borderId="13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2" xfId="0" applyFont="1" applyBorder="1" applyAlignment="1">
      <alignment horizontal="center" vertical="center" wrapText="1"/>
    </xf>
    <xf numFmtId="0" fontId="6" fillId="0" borderId="128" xfId="0" applyFont="1" applyBorder="1" applyAlignment="1">
      <alignment horizontal="center" vertical="center" wrapText="1"/>
    </xf>
    <xf numFmtId="0" fontId="6" fillId="0" borderId="116" xfId="0" applyFont="1" applyBorder="1" applyAlignment="1">
      <alignment horizontal="center" vertical="center" wrapText="1"/>
    </xf>
    <xf numFmtId="0" fontId="6" fillId="0" borderId="153" xfId="0" applyFont="1" applyBorder="1" applyAlignment="1">
      <alignment horizontal="center" vertical="center" wrapText="1"/>
    </xf>
    <xf numFmtId="0" fontId="6" fillId="0" borderId="154" xfId="0" applyFont="1" applyBorder="1" applyAlignment="1">
      <alignment horizontal="center" vertical="center" wrapText="1"/>
    </xf>
    <xf numFmtId="0" fontId="6" fillId="0" borderId="157" xfId="0" applyFont="1" applyBorder="1"/>
    <xf numFmtId="0" fontId="6" fillId="0" borderId="0" xfId="0" applyFont="1"/>
    <xf numFmtId="0" fontId="6" fillId="0" borderId="2" xfId="0" applyFont="1" applyBorder="1"/>
    <xf numFmtId="0" fontId="36" fillId="0" borderId="2" xfId="0" applyFont="1" applyBorder="1" applyAlignment="1">
      <alignment horizontal="center"/>
    </xf>
    <xf numFmtId="0" fontId="2" fillId="0" borderId="2" xfId="0" applyFont="1" applyBorder="1"/>
    <xf numFmtId="0" fontId="0" fillId="0" borderId="2" xfId="0" applyBorder="1" applyAlignment="1">
      <alignment wrapText="1"/>
    </xf>
    <xf numFmtId="0" fontId="0" fillId="0" borderId="5" xfId="0" applyBorder="1"/>
    <xf numFmtId="0" fontId="9" fillId="0" borderId="159" xfId="0" applyFont="1" applyBorder="1"/>
    <xf numFmtId="0" fontId="0" fillId="0" borderId="159" xfId="0" applyBorder="1" applyAlignment="1">
      <alignment wrapText="1"/>
    </xf>
    <xf numFmtId="0" fontId="0" fillId="0" borderId="5" xfId="0" applyBorder="1" applyAlignment="1">
      <alignment wrapText="1"/>
    </xf>
    <xf numFmtId="0" fontId="29" fillId="8" borderId="160" xfId="0" applyFont="1" applyFill="1" applyBorder="1" applyAlignment="1">
      <alignment horizontal="center"/>
    </xf>
    <xf numFmtId="0" fontId="29" fillId="8" borderId="161" xfId="0" applyFont="1" applyFill="1" applyBorder="1" applyAlignment="1">
      <alignment horizontal="center"/>
    </xf>
    <xf numFmtId="0" fontId="29" fillId="8" borderId="162" xfId="0" applyFont="1" applyFill="1" applyBorder="1" applyAlignment="1">
      <alignment horizontal="center"/>
    </xf>
    <xf numFmtId="0" fontId="12" fillId="4" borderId="34" xfId="2" applyFont="1" applyFill="1" applyBorder="1" applyAlignment="1" applyProtection="1">
      <alignment horizontal="left"/>
      <protection hidden="1"/>
    </xf>
    <xf numFmtId="0" fontId="6" fillId="0" borderId="117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38" xfId="0" applyBorder="1" applyAlignment="1">
      <alignment wrapText="1"/>
    </xf>
    <xf numFmtId="0" fontId="6" fillId="0" borderId="6" xfId="0" applyFont="1" applyBorder="1" applyAlignment="1">
      <alignment wrapText="1"/>
    </xf>
    <xf numFmtId="0" fontId="0" fillId="9" borderId="159" xfId="0" applyFill="1" applyBorder="1" applyAlignment="1">
      <alignment wrapText="1"/>
    </xf>
    <xf numFmtId="8" fontId="0" fillId="9" borderId="159" xfId="0" applyNumberFormat="1" applyFill="1" applyBorder="1" applyAlignment="1">
      <alignment wrapText="1"/>
    </xf>
    <xf numFmtId="0" fontId="2" fillId="9" borderId="159" xfId="0" applyFont="1" applyFill="1" applyBorder="1" applyAlignment="1">
      <alignment wrapText="1"/>
    </xf>
    <xf numFmtId="6" fontId="2" fillId="9" borderId="159" xfId="0" applyNumberFormat="1" applyFont="1" applyFill="1" applyBorder="1" applyAlignment="1">
      <alignment wrapText="1"/>
    </xf>
    <xf numFmtId="8" fontId="2" fillId="9" borderId="159" xfId="0" applyNumberFormat="1" applyFont="1" applyFill="1" applyBorder="1" applyAlignment="1">
      <alignment wrapText="1"/>
    </xf>
    <xf numFmtId="0" fontId="16" fillId="0" borderId="159" xfId="0" applyFont="1" applyBorder="1" applyAlignment="1">
      <alignment wrapText="1"/>
    </xf>
    <xf numFmtId="6" fontId="0" fillId="0" borderId="159" xfId="0" applyNumberFormat="1" applyBorder="1" applyAlignment="1">
      <alignment wrapText="1"/>
    </xf>
    <xf numFmtId="0" fontId="35" fillId="0" borderId="159" xfId="0" applyFont="1" applyBorder="1" applyAlignment="1">
      <alignment wrapText="1"/>
    </xf>
    <xf numFmtId="8" fontId="0" fillId="0" borderId="159" xfId="0" applyNumberFormat="1" applyBorder="1" applyAlignment="1">
      <alignment wrapText="1"/>
    </xf>
    <xf numFmtId="0" fontId="9" fillId="0" borderId="159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6" fillId="0" borderId="38" xfId="0" applyFont="1" applyBorder="1" applyAlignment="1">
      <alignment wrapText="1"/>
    </xf>
    <xf numFmtId="0" fontId="2" fillId="0" borderId="159" xfId="0" applyFont="1" applyBorder="1" applyAlignment="1">
      <alignment wrapText="1"/>
    </xf>
    <xf numFmtId="6" fontId="2" fillId="0" borderId="159" xfId="0" applyNumberFormat="1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12" fillId="4" borderId="72" xfId="2" applyFont="1" applyFill="1" applyBorder="1" applyAlignment="1" applyProtection="1">
      <alignment wrapText="1"/>
      <protection hidden="1"/>
    </xf>
    <xf numFmtId="6" fontId="0" fillId="0" borderId="159" xfId="0" applyNumberFormat="1" applyBorder="1" applyAlignment="1">
      <alignment horizontal="left" wrapText="1"/>
    </xf>
    <xf numFmtId="9" fontId="0" fillId="0" borderId="159" xfId="0" applyNumberFormat="1" applyBorder="1" applyAlignment="1">
      <alignment horizontal="left" wrapText="1"/>
    </xf>
    <xf numFmtId="9" fontId="0" fillId="0" borderId="159" xfId="1" applyFont="1" applyBorder="1" applyAlignment="1">
      <alignment horizontal="left" wrapText="1"/>
    </xf>
    <xf numFmtId="6" fontId="0" fillId="9" borderId="159" xfId="0" applyNumberFormat="1" applyFill="1" applyBorder="1" applyAlignment="1">
      <alignment wrapText="1"/>
    </xf>
    <xf numFmtId="0" fontId="2" fillId="0" borderId="3" xfId="0" applyFont="1" applyBorder="1" applyAlignment="1">
      <alignment wrapText="1"/>
    </xf>
    <xf numFmtId="171" fontId="9" fillId="0" borderId="7" xfId="0" applyNumberFormat="1" applyFont="1" applyBorder="1"/>
    <xf numFmtId="0" fontId="0" fillId="0" borderId="165" xfId="0" applyBorder="1" applyAlignment="1">
      <alignment wrapText="1"/>
    </xf>
    <xf numFmtId="0" fontId="0" fillId="0" borderId="166" xfId="0" applyBorder="1" applyAlignment="1">
      <alignment wrapText="1"/>
    </xf>
    <xf numFmtId="0" fontId="0" fillId="0" borderId="167" xfId="0" applyBorder="1" applyAlignment="1">
      <alignment wrapText="1"/>
    </xf>
    <xf numFmtId="0" fontId="6" fillId="0" borderId="167" xfId="0" applyFont="1" applyBorder="1" applyAlignment="1">
      <alignment wrapText="1"/>
    </xf>
    <xf numFmtId="0" fontId="0" fillId="0" borderId="165" xfId="0" applyBorder="1"/>
    <xf numFmtId="0" fontId="0" fillId="0" borderId="168" xfId="0" applyBorder="1" applyAlignment="1">
      <alignment wrapText="1"/>
    </xf>
    <xf numFmtId="0" fontId="0" fillId="0" borderId="169" xfId="0" applyBorder="1" applyAlignment="1">
      <alignment wrapText="1"/>
    </xf>
    <xf numFmtId="0" fontId="0" fillId="0" borderId="170" xfId="0" applyBorder="1" applyAlignment="1">
      <alignment wrapText="1"/>
    </xf>
    <xf numFmtId="172" fontId="0" fillId="0" borderId="159" xfId="0" applyNumberFormat="1" applyBorder="1" applyAlignment="1">
      <alignment horizontal="left" wrapText="1"/>
    </xf>
    <xf numFmtId="171" fontId="9" fillId="0" borderId="0" xfId="6" applyNumberFormat="1" applyFont="1" applyBorder="1"/>
    <xf numFmtId="0" fontId="38" fillId="9" borderId="159" xfId="0" applyFont="1" applyFill="1" applyBorder="1" applyAlignment="1">
      <alignment wrapText="1"/>
    </xf>
    <xf numFmtId="0" fontId="41" fillId="0" borderId="171" xfId="0" applyFont="1" applyBorder="1"/>
    <xf numFmtId="0" fontId="37" fillId="0" borderId="171" xfId="0" applyFont="1" applyBorder="1"/>
    <xf numFmtId="0" fontId="12" fillId="4" borderId="72" xfId="2" applyFont="1" applyFill="1" applyBorder="1" applyAlignment="1" applyProtection="1">
      <alignment horizontal="left" vertical="center" wrapText="1"/>
      <protection hidden="1"/>
    </xf>
    <xf numFmtId="0" fontId="12" fillId="4" borderId="72" xfId="2" applyFont="1" applyFill="1" applyBorder="1" applyAlignment="1" applyProtection="1">
      <alignment vertical="center" wrapText="1"/>
      <protection hidden="1"/>
    </xf>
    <xf numFmtId="0" fontId="9" fillId="0" borderId="172" xfId="0" applyFont="1" applyBorder="1"/>
    <xf numFmtId="0" fontId="9" fillId="0" borderId="2" xfId="0" quotePrefix="1" applyFont="1" applyBorder="1"/>
    <xf numFmtId="171" fontId="8" fillId="0" borderId="7" xfId="0" applyNumberFormat="1" applyFont="1" applyBorder="1"/>
    <xf numFmtId="171" fontId="8" fillId="0" borderId="0" xfId="0" applyNumberFormat="1" applyFont="1"/>
    <xf numFmtId="0" fontId="18" fillId="5" borderId="36" xfId="0" applyFont="1" applyFill="1" applyBorder="1"/>
    <xf numFmtId="0" fontId="12" fillId="5" borderId="36" xfId="0" applyFont="1" applyFill="1" applyBorder="1"/>
    <xf numFmtId="0" fontId="18" fillId="5" borderId="36" xfId="0" applyFont="1" applyFill="1" applyBorder="1" applyAlignment="1">
      <alignment horizontal="center"/>
    </xf>
    <xf numFmtId="0" fontId="17" fillId="0" borderId="159" xfId="0" applyFont="1" applyBorder="1"/>
    <xf numFmtId="0" fontId="9" fillId="0" borderId="173" xfId="0" applyFont="1" applyBorder="1"/>
    <xf numFmtId="0" fontId="43" fillId="0" borderId="174" xfId="0" applyFont="1" applyBorder="1"/>
    <xf numFmtId="0" fontId="43" fillId="0" borderId="175" xfId="0" applyFont="1" applyBorder="1"/>
    <xf numFmtId="0" fontId="17" fillId="0" borderId="173" xfId="0" applyFont="1" applyBorder="1"/>
    <xf numFmtId="0" fontId="44" fillId="0" borderId="174" xfId="0" applyFont="1" applyBorder="1"/>
    <xf numFmtId="0" fontId="42" fillId="0" borderId="176" xfId="0" applyFont="1" applyBorder="1"/>
    <xf numFmtId="0" fontId="9" fillId="0" borderId="176" xfId="0" applyFont="1" applyBorder="1"/>
    <xf numFmtId="0" fontId="42" fillId="0" borderId="177" xfId="0" applyFont="1" applyBorder="1"/>
    <xf numFmtId="0" fontId="9" fillId="0" borderId="177" xfId="0" applyFont="1" applyBorder="1"/>
    <xf numFmtId="0" fontId="42" fillId="0" borderId="181" xfId="0" applyFont="1" applyBorder="1"/>
    <xf numFmtId="0" fontId="9" fillId="0" borderId="164" xfId="0" applyFont="1" applyBorder="1"/>
    <xf numFmtId="0" fontId="43" fillId="0" borderId="182" xfId="0" applyFont="1" applyBorder="1"/>
    <xf numFmtId="0" fontId="9" fillId="0" borderId="183" xfId="0" applyFont="1" applyBorder="1"/>
    <xf numFmtId="0" fontId="9" fillId="0" borderId="184" xfId="0" applyFont="1" applyBorder="1"/>
    <xf numFmtId="0" fontId="17" fillId="0" borderId="164" xfId="0" applyFont="1" applyBorder="1"/>
    <xf numFmtId="0" fontId="8" fillId="0" borderId="185" xfId="0" applyFont="1" applyBorder="1"/>
    <xf numFmtId="0" fontId="8" fillId="0" borderId="158" xfId="0" applyFont="1" applyBorder="1" applyAlignment="1">
      <alignment wrapText="1"/>
    </xf>
    <xf numFmtId="0" fontId="8" fillId="0" borderId="180" xfId="0" applyFont="1" applyBorder="1" applyAlignment="1">
      <alignment wrapText="1"/>
    </xf>
    <xf numFmtId="0" fontId="8" fillId="0" borderId="178" xfId="0" applyFont="1" applyBorder="1" applyAlignment="1">
      <alignment wrapText="1"/>
    </xf>
    <xf numFmtId="0" fontId="8" fillId="0" borderId="179" xfId="0" applyFont="1" applyBorder="1" applyAlignment="1">
      <alignment wrapText="1"/>
    </xf>
    <xf numFmtId="170" fontId="9" fillId="2" borderId="24" xfId="0" applyNumberFormat="1" applyFont="1" applyFill="1" applyBorder="1" applyAlignment="1">
      <alignment horizontal="center" vertical="center"/>
    </xf>
    <xf numFmtId="170" fontId="9" fillId="0" borderId="24" xfId="0" applyNumberFormat="1" applyFont="1" applyBorder="1" applyAlignment="1">
      <alignment horizontal="center" vertical="center"/>
    </xf>
    <xf numFmtId="0" fontId="9" fillId="0" borderId="186" xfId="0" applyFont="1" applyBorder="1"/>
    <xf numFmtId="37" fontId="9" fillId="0" borderId="20" xfId="0" applyNumberFormat="1" applyFont="1" applyBorder="1"/>
    <xf numFmtId="170" fontId="9" fillId="2" borderId="0" xfId="0" applyNumberFormat="1" applyFont="1" applyFill="1"/>
    <xf numFmtId="3" fontId="11" fillId="0" borderId="4" xfId="2" applyNumberFormat="1" applyFont="1" applyBorder="1" applyAlignment="1" applyProtection="1">
      <alignment horizontal="center"/>
      <protection hidden="1"/>
    </xf>
    <xf numFmtId="171" fontId="15" fillId="0" borderId="115" xfId="0" applyNumberFormat="1" applyFont="1" applyBorder="1"/>
    <xf numFmtId="41" fontId="0" fillId="9" borderId="159" xfId="0" applyNumberFormat="1" applyFill="1" applyBorder="1" applyAlignment="1">
      <alignment wrapText="1"/>
    </xf>
    <xf numFmtId="8" fontId="0" fillId="0" borderId="159" xfId="0" applyNumberFormat="1" applyBorder="1" applyAlignment="1">
      <alignment horizontal="left" wrapText="1"/>
    </xf>
    <xf numFmtId="174" fontId="0" fillId="0" borderId="159" xfId="0" applyNumberFormat="1" applyBorder="1" applyAlignment="1">
      <alignment horizontal="left" wrapText="1"/>
    </xf>
    <xf numFmtId="171" fontId="8" fillId="0" borderId="5" xfId="0" applyNumberFormat="1" applyFont="1" applyBorder="1"/>
    <xf numFmtId="171" fontId="8" fillId="0" borderId="187" xfId="0" applyNumberFormat="1" applyFont="1" applyBorder="1"/>
    <xf numFmtId="171" fontId="9" fillId="0" borderId="187" xfId="6" applyNumberFormat="1" applyFont="1" applyBorder="1"/>
    <xf numFmtId="0" fontId="9" fillId="0" borderId="187" xfId="0" applyFont="1" applyBorder="1"/>
    <xf numFmtId="0" fontId="6" fillId="0" borderId="188" xfId="0" applyFont="1" applyBorder="1"/>
    <xf numFmtId="171" fontId="8" fillId="0" borderId="91" xfId="6" applyNumberFormat="1" applyFont="1" applyBorder="1" applyAlignment="1">
      <alignment horizontal="right"/>
    </xf>
    <xf numFmtId="171" fontId="8" fillId="0" borderId="92" xfId="6" applyNumberFormat="1" applyFont="1" applyBorder="1" applyAlignment="1">
      <alignment horizontal="right"/>
    </xf>
    <xf numFmtId="41" fontId="2" fillId="9" borderId="159" xfId="0" applyNumberFormat="1" applyFont="1" applyFill="1" applyBorder="1" applyAlignment="1">
      <alignment wrapText="1"/>
    </xf>
    <xf numFmtId="0" fontId="12" fillId="5" borderId="36" xfId="0" applyFont="1" applyFill="1" applyBorder="1" applyAlignment="1">
      <alignment horizontal="center" wrapText="1"/>
    </xf>
    <xf numFmtId="0" fontId="12" fillId="5" borderId="70" xfId="0" applyFont="1" applyFill="1" applyBorder="1" applyAlignment="1">
      <alignment horizont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1" fontId="12" fillId="5" borderId="33" xfId="3" applyNumberFormat="1" applyFont="1" applyFill="1" applyBorder="1" applyAlignment="1" applyProtection="1">
      <alignment horizontal="center"/>
      <protection hidden="1"/>
    </xf>
    <xf numFmtId="0" fontId="26" fillId="0" borderId="86" xfId="0" applyFont="1" applyBorder="1" applyAlignment="1">
      <alignment horizontal="center" vertical="center" wrapText="1"/>
    </xf>
    <xf numFmtId="0" fontId="26" fillId="0" borderId="87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6" fillId="0" borderId="68" xfId="0" applyFont="1" applyBorder="1" applyAlignment="1">
      <alignment horizontal="center" wrapText="1"/>
    </xf>
    <xf numFmtId="1" fontId="12" fillId="5" borderId="61" xfId="3" applyNumberFormat="1" applyFont="1" applyFill="1" applyBorder="1" applyAlignment="1" applyProtection="1">
      <alignment horizontal="center"/>
      <protection hidden="1"/>
    </xf>
    <xf numFmtId="1" fontId="12" fillId="5" borderId="62" xfId="3" applyNumberFormat="1" applyFont="1" applyFill="1" applyBorder="1" applyAlignment="1" applyProtection="1">
      <alignment horizontal="center"/>
      <protection hidden="1"/>
    </xf>
    <xf numFmtId="1" fontId="12" fillId="5" borderId="69" xfId="3" applyNumberFormat="1" applyFont="1" applyFill="1" applyBorder="1" applyAlignment="1" applyProtection="1">
      <alignment horizontal="center"/>
      <protection hidden="1"/>
    </xf>
    <xf numFmtId="0" fontId="29" fillId="6" borderId="36" xfId="0" applyFont="1" applyFill="1" applyBorder="1" applyAlignment="1">
      <alignment horizontal="center" wrapText="1"/>
    </xf>
    <xf numFmtId="0" fontId="29" fillId="6" borderId="70" xfId="0" applyFont="1" applyFill="1" applyBorder="1" applyAlignment="1">
      <alignment horizontal="center" wrapText="1"/>
    </xf>
    <xf numFmtId="170" fontId="9" fillId="0" borderId="24" xfId="0" applyNumberFormat="1" applyFont="1" applyBorder="1" applyAlignment="1">
      <alignment horizontal="center"/>
    </xf>
    <xf numFmtId="170" fontId="9" fillId="2" borderId="24" xfId="0" applyNumberFormat="1" applyFont="1" applyFill="1" applyBorder="1" applyAlignment="1">
      <alignment horizontal="center"/>
    </xf>
    <xf numFmtId="0" fontId="8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170" fontId="9" fillId="0" borderId="39" xfId="0" applyNumberFormat="1" applyFont="1" applyBorder="1" applyAlignment="1">
      <alignment horizontal="center"/>
    </xf>
    <xf numFmtId="170" fontId="9" fillId="0" borderId="41" xfId="0" applyNumberFormat="1" applyFont="1" applyBorder="1" applyAlignment="1">
      <alignment horizontal="center"/>
    </xf>
    <xf numFmtId="170" fontId="16" fillId="0" borderId="39" xfId="0" applyNumberFormat="1" applyFont="1" applyBorder="1" applyAlignment="1">
      <alignment horizontal="center"/>
    </xf>
    <xf numFmtId="170" fontId="16" fillId="0" borderId="79" xfId="0" applyNumberFormat="1" applyFont="1" applyBorder="1" applyAlignment="1">
      <alignment horizontal="center"/>
    </xf>
    <xf numFmtId="0" fontId="8" fillId="0" borderId="43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29" fillId="8" borderId="61" xfId="0" applyFont="1" applyFill="1" applyBorder="1" applyAlignment="1">
      <alignment horizontal="center"/>
    </xf>
    <xf numFmtId="0" fontId="14" fillId="0" borderId="62" xfId="0" applyFont="1" applyBorder="1"/>
    <xf numFmtId="0" fontId="14" fillId="0" borderId="69" xfId="0" applyFont="1" applyBorder="1"/>
    <xf numFmtId="0" fontId="29" fillId="8" borderId="62" xfId="0" applyFont="1" applyFill="1" applyBorder="1" applyAlignment="1">
      <alignment horizontal="center"/>
    </xf>
    <xf numFmtId="0" fontId="0" fillId="0" borderId="163" xfId="0" applyBorder="1" applyAlignment="1">
      <alignment horizontal="center" wrapText="1"/>
    </xf>
    <xf numFmtId="0" fontId="0" fillId="0" borderId="164" xfId="0" applyBorder="1" applyAlignment="1">
      <alignment horizontal="center" wrapText="1"/>
    </xf>
    <xf numFmtId="0" fontId="6" fillId="0" borderId="116" xfId="0" applyFont="1" applyBorder="1" applyAlignment="1">
      <alignment horizontal="left" vertical="center"/>
    </xf>
    <xf numFmtId="0" fontId="6" fillId="0" borderId="123" xfId="0" applyFont="1" applyBorder="1" applyAlignment="1">
      <alignment horizontal="left" vertical="center"/>
    </xf>
    <xf numFmtId="0" fontId="6" fillId="0" borderId="155" xfId="0" applyFont="1" applyBorder="1" applyAlignment="1">
      <alignment horizontal="center" vertical="center" wrapText="1"/>
    </xf>
    <xf numFmtId="0" fontId="14" fillId="0" borderId="156" xfId="0" applyFont="1" applyBorder="1"/>
    <xf numFmtId="0" fontId="8" fillId="0" borderId="48" xfId="0" applyFont="1" applyBorder="1" applyAlignment="1">
      <alignment horizontal="left" vertical="center"/>
    </xf>
    <xf numFmtId="0" fontId="8" fillId="0" borderId="49" xfId="0" applyFont="1" applyBorder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170" fontId="9" fillId="0" borderId="40" xfId="0" applyNumberFormat="1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6" fillId="0" borderId="125" xfId="0" applyFont="1" applyBorder="1" applyAlignment="1">
      <alignment horizontal="center"/>
    </xf>
    <xf numFmtId="0" fontId="14" fillId="0" borderId="126" xfId="0" applyFont="1" applyBorder="1"/>
    <xf numFmtId="0" fontId="14" fillId="0" borderId="127" xfId="0" applyFont="1" applyBorder="1"/>
    <xf numFmtId="0" fontId="6" fillId="0" borderId="135" xfId="0" applyFont="1" applyBorder="1" applyAlignment="1">
      <alignment horizontal="center" wrapText="1"/>
    </xf>
    <xf numFmtId="0" fontId="14" fillId="0" borderId="136" xfId="0" applyFont="1" applyBorder="1"/>
    <xf numFmtId="0" fontId="6" fillId="0" borderId="137" xfId="0" applyFont="1" applyBorder="1" applyAlignment="1">
      <alignment horizontal="center"/>
    </xf>
    <xf numFmtId="0" fontId="14" fillId="0" borderId="138" xfId="0" applyFont="1" applyBorder="1"/>
    <xf numFmtId="0" fontId="14" fillId="0" borderId="139" xfId="0" applyFont="1" applyBorder="1"/>
    <xf numFmtId="0" fontId="14" fillId="0" borderId="140" xfId="0" applyFont="1" applyBorder="1"/>
    <xf numFmtId="0" fontId="20" fillId="5" borderId="36" xfId="0" applyFont="1" applyFill="1" applyBorder="1" applyAlignment="1">
      <alignment horizontal="center"/>
    </xf>
    <xf numFmtId="0" fontId="20" fillId="5" borderId="70" xfId="0" applyFont="1" applyFill="1" applyBorder="1" applyAlignment="1">
      <alignment horizontal="center"/>
    </xf>
    <xf numFmtId="0" fontId="20" fillId="5" borderId="36" xfId="0" applyFont="1" applyFill="1" applyBorder="1" applyAlignment="1">
      <alignment horizontal="center" wrapText="1"/>
    </xf>
    <xf numFmtId="0" fontId="20" fillId="5" borderId="70" xfId="0" applyFont="1" applyFill="1" applyBorder="1" applyAlignment="1">
      <alignment horizontal="center" wrapText="1"/>
    </xf>
    <xf numFmtId="0" fontId="30" fillId="0" borderId="0" xfId="0" applyFont="1" applyAlignment="1">
      <alignment horizontal="center" wrapText="1"/>
    </xf>
    <xf numFmtId="0" fontId="30" fillId="0" borderId="81" xfId="0" applyFont="1" applyBorder="1" applyAlignment="1">
      <alignment horizontal="center" wrapText="1"/>
    </xf>
    <xf numFmtId="3" fontId="45" fillId="0" borderId="0" xfId="0" applyNumberFormat="1" applyFont="1"/>
    <xf numFmtId="3" fontId="9" fillId="0" borderId="0" xfId="0" applyNumberFormat="1" applyFont="1"/>
  </cellXfs>
  <cellStyles count="8">
    <cellStyle name="Comma" xfId="6" builtinId="3"/>
    <cellStyle name="Comma 3" xfId="3" xr:uid="{F0FD436B-13DC-7E49-9B82-18031E48B2FD}"/>
    <cellStyle name="Currency 2" xfId="4" xr:uid="{C2852553-BCB6-2648-AF98-2FFFF75FE265}"/>
    <cellStyle name="Hyperlink" xfId="7" builtinId="8"/>
    <cellStyle name="Normal" xfId="0" builtinId="0"/>
    <cellStyle name="Normal 2" xfId="5" xr:uid="{09ACD9FB-2CEA-4942-B47C-40F6EE5E5B82}"/>
    <cellStyle name="Normal 4" xfId="2" xr:uid="{9A15A7E0-51B2-1341-B532-0CD4A9DE397B}"/>
    <cellStyle name="Per cent" xfId="1" builtinId="5"/>
  </cellStyles>
  <dxfs count="3">
    <dxf>
      <font>
        <b/>
        <color theme="1"/>
      </font>
      <border>
        <top style="thick">
          <color theme="1"/>
        </top>
        <bottom style="thick">
          <color theme="1"/>
        </bottom>
      </border>
    </dxf>
    <dxf>
      <font>
        <b/>
        <color theme="1"/>
      </font>
      <fill>
        <patternFill>
          <bgColor theme="0" tint="-4.9989318521683403E-2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3743705557422"/>
        </top>
        <bottom style="thick">
          <color theme="1"/>
        </bottom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ableStyleLight1 2" pivot="0" count="3" xr9:uid="{C2F94B70-787F-1B46-BE9E-2FAF7E19CB6F}">
      <tableStyleElement type="wholeTable" dxfId="2"/>
      <tableStyleElement type="headerRow" dxfId="1"/>
      <tableStyleElement type="totalRow" dxfId="0"/>
    </tableStyle>
  </tableStyles>
  <colors>
    <mruColors>
      <color rgb="FFFFFF99"/>
      <color rgb="FF4B92DB"/>
      <color rgb="FF1C01A7"/>
      <color rgb="FF002664"/>
      <color rgb="FFF7BCBC"/>
      <color rgb="FFFF7F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7</xdr:row>
      <xdr:rowOff>81280</xdr:rowOff>
    </xdr:from>
    <xdr:to>
      <xdr:col>9</xdr:col>
      <xdr:colOff>106680</xdr:colOff>
      <xdr:row>14</xdr:row>
      <xdr:rowOff>127000</xdr:rowOff>
    </xdr:to>
    <xdr:pic>
      <xdr:nvPicPr>
        <xdr:cNvPr id="2" name="Picture 1" descr="BACKDOOR MARKET">
          <a:extLst>
            <a:ext uri="{FF2B5EF4-FFF2-40B4-BE49-F238E27FC236}">
              <a16:creationId xmlns:a16="http://schemas.microsoft.com/office/drawing/2014/main" id="{83394F02-E704-415D-8A86-BE739CFA4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9100" y="1503680"/>
          <a:ext cx="3205480" cy="1468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520700</xdr:colOff>
      <xdr:row>7</xdr:row>
      <xdr:rowOff>81280</xdr:rowOff>
    </xdr:from>
    <xdr:to>
      <xdr:col>9</xdr:col>
      <xdr:colOff>360680</xdr:colOff>
      <xdr:row>14</xdr:row>
      <xdr:rowOff>127000</xdr:rowOff>
    </xdr:to>
    <xdr:pic>
      <xdr:nvPicPr>
        <xdr:cNvPr id="2" name="Picture 1" descr="BACKDOOR MARKET">
          <a:extLst>
            <a:ext uri="{FF2B5EF4-FFF2-40B4-BE49-F238E27FC236}">
              <a16:creationId xmlns:a16="http://schemas.microsoft.com/office/drawing/2014/main" id="{574B9954-7EB6-8937-A156-5678816F2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3100" y="1503680"/>
          <a:ext cx="3205480" cy="14681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soseaty.com/" TargetMode="External"/><Relationship Id="rId3" Type="http://schemas.openxmlformats.org/officeDocument/2006/relationships/hyperlink" Target="https://coclico.com/" TargetMode="External"/><Relationship Id="rId7" Type="http://schemas.openxmlformats.org/officeDocument/2006/relationships/hyperlink" Target="https://www.combatgent.com/" TargetMode="External"/><Relationship Id="rId2" Type="http://schemas.openxmlformats.org/officeDocument/2006/relationships/hyperlink" Target="http://hiphunters.com/" TargetMode="External"/><Relationship Id="rId1" Type="http://schemas.openxmlformats.org/officeDocument/2006/relationships/hyperlink" Target="https://www.stylesaint.com/" TargetMode="External"/><Relationship Id="rId6" Type="http://schemas.openxmlformats.org/officeDocument/2006/relationships/hyperlink" Target="https://www.thinwood.hu/" TargetMode="External"/><Relationship Id="rId5" Type="http://schemas.openxmlformats.org/officeDocument/2006/relationships/hyperlink" Target="https://bungeebrand.com/" TargetMode="External"/><Relationship Id="rId10" Type="http://schemas.openxmlformats.org/officeDocument/2006/relationships/hyperlink" Target="https://iamrunbox.com/" TargetMode="External"/><Relationship Id="rId4" Type="http://schemas.openxmlformats.org/officeDocument/2006/relationships/hyperlink" Target="https://couturme.com/" TargetMode="External"/><Relationship Id="rId9" Type="http://schemas.openxmlformats.org/officeDocument/2006/relationships/hyperlink" Target="https://www.polene-paris.com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12145-0963-48E1-8486-A960247BAC71}">
  <sheetPr>
    <tabColor theme="3"/>
  </sheetPr>
  <dimension ref="A1:N24"/>
  <sheetViews>
    <sheetView showGridLines="0" tabSelected="1" workbookViewId="0"/>
  </sheetViews>
  <sheetFormatPr baseColWidth="10" defaultColWidth="0" defaultRowHeight="15.5" customHeight="1" zeroHeight="1"/>
  <cols>
    <col min="1" max="14" width="8.83203125" customWidth="1"/>
    <col min="15" max="16384" width="8.83203125" hidden="1"/>
  </cols>
  <sheetData>
    <row r="1" ht="16"/>
    <row r="2" ht="16"/>
    <row r="3" ht="16"/>
    <row r="4" ht="16"/>
    <row r="5" ht="16"/>
    <row r="6" ht="16"/>
    <row r="7" ht="16"/>
    <row r="8" ht="16"/>
    <row r="9" ht="16"/>
    <row r="10" ht="16"/>
    <row r="11" ht="16"/>
    <row r="12" ht="16"/>
    <row r="13" ht="16"/>
    <row r="14" ht="16"/>
    <row r="15" ht="16"/>
    <row r="16" ht="16"/>
    <row r="17" ht="16"/>
    <row r="18" ht="16"/>
    <row r="19" ht="16"/>
    <row r="20" ht="16"/>
    <row r="21" ht="16"/>
    <row r="22" ht="16"/>
    <row r="23" ht="16"/>
    <row r="24" ht="16"/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C9254-8FE7-0A42-9758-FC55EBCDD937}">
  <sheetPr>
    <tabColor theme="4" tint="0.79998168889431442"/>
  </sheetPr>
  <dimension ref="A1:AP183"/>
  <sheetViews>
    <sheetView workbookViewId="0"/>
  </sheetViews>
  <sheetFormatPr baseColWidth="10" defaultColWidth="0" defaultRowHeight="16" zeroHeight="1"/>
  <cols>
    <col min="1" max="1" width="12.6640625" customWidth="1"/>
    <col min="2" max="2" width="19.33203125" customWidth="1"/>
    <col min="3" max="3" width="3.6640625" customWidth="1"/>
    <col min="4" max="4" width="12.6640625" customWidth="1"/>
    <col min="5" max="5" width="24" customWidth="1"/>
    <col min="6" max="6" width="15.1640625" customWidth="1"/>
    <col min="7" max="7" width="25.6640625" bestFit="1" customWidth="1"/>
    <col min="8" max="8" width="16.33203125" customWidth="1"/>
    <col min="9" max="9" width="16.5" customWidth="1"/>
    <col min="10" max="10" width="16.1640625" customWidth="1"/>
    <col min="11" max="11" width="16.33203125" customWidth="1"/>
    <col min="12" max="12" width="13.33203125" customWidth="1"/>
    <col min="13" max="13" width="15.1640625" style="502" customWidth="1"/>
    <col min="14" max="14" width="17.1640625" style="502" customWidth="1"/>
    <col min="15" max="15" width="15.5" customWidth="1"/>
    <col min="16" max="16" width="15.33203125" customWidth="1"/>
    <col min="17" max="17" width="15.1640625" customWidth="1"/>
    <col min="18" max="18" width="16.1640625" customWidth="1"/>
    <col min="19" max="19" width="18.1640625" customWidth="1"/>
    <col min="20" max="20" width="31.33203125" customWidth="1"/>
    <col min="21" max="21" width="16.1640625" customWidth="1"/>
    <col min="22" max="23" width="16.6640625" customWidth="1"/>
    <col min="24" max="24" width="16.1640625" customWidth="1"/>
    <col min="25" max="25" width="16.5" customWidth="1"/>
    <col min="26" max="26" width="16.1640625" customWidth="1"/>
    <col min="27" max="27" width="16.33203125" customWidth="1"/>
    <col min="28" max="28" width="16.6640625" customWidth="1"/>
    <col min="29" max="29" width="15" customWidth="1"/>
    <col min="30" max="30" width="15.1640625" customWidth="1"/>
    <col min="31" max="31" width="15.5" customWidth="1"/>
    <col min="32" max="32" width="33.6640625" customWidth="1"/>
    <col min="33" max="35" width="16.33203125" customWidth="1"/>
    <col min="36" max="37" width="16.6640625" customWidth="1"/>
    <col min="38" max="38" width="20.1640625" customWidth="1"/>
    <col min="39" max="39" width="15.83203125" customWidth="1"/>
    <col min="40" max="40" width="12.6640625" customWidth="1"/>
    <col min="41" max="42" width="0" hidden="1" customWidth="1"/>
    <col min="43" max="16384" width="12.6640625" hidden="1"/>
  </cols>
  <sheetData>
    <row r="1" spans="1:40">
      <c r="A1" s="428"/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9"/>
      <c r="AN1" s="429"/>
    </row>
    <row r="2" spans="1:40">
      <c r="A2" s="428"/>
      <c r="B2" s="219" t="s">
        <v>39</v>
      </c>
      <c r="C2" s="428"/>
      <c r="D2" s="615">
        <v>2025</v>
      </c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7"/>
      <c r="P2" s="618">
        <v>2026</v>
      </c>
      <c r="Q2" s="616"/>
      <c r="R2" s="616"/>
      <c r="S2" s="616"/>
      <c r="T2" s="616"/>
      <c r="U2" s="616"/>
      <c r="V2" s="616"/>
      <c r="W2" s="616"/>
      <c r="X2" s="616"/>
      <c r="Y2" s="616"/>
      <c r="Z2" s="616"/>
      <c r="AA2" s="617"/>
      <c r="AB2" s="618">
        <v>2027</v>
      </c>
      <c r="AC2" s="616"/>
      <c r="AD2" s="616"/>
      <c r="AE2" s="616"/>
      <c r="AF2" s="616"/>
      <c r="AG2" s="616"/>
      <c r="AH2" s="616"/>
      <c r="AI2" s="616"/>
      <c r="AJ2" s="616"/>
      <c r="AK2" s="616"/>
      <c r="AL2" s="616"/>
      <c r="AM2" s="617"/>
      <c r="AN2" s="429"/>
    </row>
    <row r="3" spans="1:40" ht="17" thickBot="1">
      <c r="A3" s="497"/>
      <c r="B3" s="9" t="s">
        <v>17</v>
      </c>
      <c r="C3" s="497"/>
      <c r="D3" s="497" t="s">
        <v>7</v>
      </c>
      <c r="E3" s="498" t="s">
        <v>8</v>
      </c>
      <c r="F3" s="498" t="s">
        <v>9</v>
      </c>
      <c r="G3" s="498" t="s">
        <v>10</v>
      </c>
      <c r="H3" s="498" t="s">
        <v>3</v>
      </c>
      <c r="I3" s="498" t="s">
        <v>4</v>
      </c>
      <c r="J3" s="498" t="s">
        <v>5</v>
      </c>
      <c r="K3" s="498" t="s">
        <v>11</v>
      </c>
      <c r="L3" s="498" t="s">
        <v>12</v>
      </c>
      <c r="M3" s="498" t="s">
        <v>13</v>
      </c>
      <c r="N3" s="498" t="s">
        <v>14</v>
      </c>
      <c r="O3" s="498" t="s">
        <v>15</v>
      </c>
      <c r="P3" s="498" t="s">
        <v>7</v>
      </c>
      <c r="Q3" s="498" t="s">
        <v>8</v>
      </c>
      <c r="R3" s="498" t="s">
        <v>9</v>
      </c>
      <c r="S3" s="498" t="s">
        <v>10</v>
      </c>
      <c r="T3" s="498" t="s">
        <v>3</v>
      </c>
      <c r="U3" s="498" t="s">
        <v>4</v>
      </c>
      <c r="V3" s="498" t="s">
        <v>5</v>
      </c>
      <c r="W3" s="498" t="s">
        <v>11</v>
      </c>
      <c r="X3" s="498" t="s">
        <v>12</v>
      </c>
      <c r="Y3" s="498" t="s">
        <v>13</v>
      </c>
      <c r="Z3" s="498" t="s">
        <v>14</v>
      </c>
      <c r="AA3" s="498" t="s">
        <v>15</v>
      </c>
      <c r="AB3" s="498" t="s">
        <v>7</v>
      </c>
      <c r="AC3" s="498" t="s">
        <v>8</v>
      </c>
      <c r="AD3" s="498" t="s">
        <v>9</v>
      </c>
      <c r="AE3" s="498" t="s">
        <v>10</v>
      </c>
      <c r="AF3" s="498" t="s">
        <v>3</v>
      </c>
      <c r="AG3" s="498" t="s">
        <v>4</v>
      </c>
      <c r="AH3" s="498" t="s">
        <v>5</v>
      </c>
      <c r="AI3" s="498" t="s">
        <v>11</v>
      </c>
      <c r="AJ3" s="498" t="s">
        <v>12</v>
      </c>
      <c r="AK3" s="498" t="s">
        <v>13</v>
      </c>
      <c r="AL3" s="498" t="s">
        <v>14</v>
      </c>
      <c r="AM3" s="498" t="s">
        <v>15</v>
      </c>
      <c r="AN3" s="499"/>
    </row>
    <row r="4" spans="1:40">
      <c r="A4" s="432"/>
      <c r="B4" s="465"/>
      <c r="C4" s="465"/>
      <c r="D4" s="465"/>
      <c r="E4" s="466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</row>
    <row r="5" spans="1:40">
      <c r="A5" s="432"/>
      <c r="B5" s="433" t="s">
        <v>468</v>
      </c>
      <c r="C5" s="432"/>
      <c r="D5" s="432"/>
      <c r="E5" s="432"/>
      <c r="F5" s="436" t="s">
        <v>441</v>
      </c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</row>
    <row r="6" spans="1:40">
      <c r="A6" s="432"/>
      <c r="B6" s="432"/>
      <c r="C6" s="432"/>
      <c r="D6" s="432"/>
      <c r="E6" s="432"/>
      <c r="F6" s="457"/>
      <c r="G6" s="434"/>
      <c r="H6" s="432"/>
      <c r="I6" s="432"/>
      <c r="J6" s="432"/>
      <c r="K6" s="434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</row>
    <row r="7" spans="1:40">
      <c r="A7" s="432"/>
      <c r="B7" s="432" t="s">
        <v>469</v>
      </c>
      <c r="C7" s="432"/>
      <c r="D7" s="432"/>
      <c r="E7" s="432"/>
      <c r="F7" s="457"/>
      <c r="G7" s="432"/>
      <c r="I7" s="468" t="s">
        <v>470</v>
      </c>
      <c r="J7" s="470"/>
      <c r="K7" s="468" t="s">
        <v>470</v>
      </c>
      <c r="L7" s="471"/>
      <c r="M7" s="469"/>
      <c r="N7" s="469"/>
      <c r="O7" s="469"/>
      <c r="P7" s="469"/>
      <c r="Q7" s="469"/>
      <c r="R7" s="468" t="s">
        <v>470</v>
      </c>
      <c r="S7" s="469"/>
      <c r="T7" s="468" t="s">
        <v>470</v>
      </c>
      <c r="U7" s="469"/>
      <c r="V7" s="469"/>
      <c r="W7" s="468" t="s">
        <v>470</v>
      </c>
      <c r="X7" s="469"/>
      <c r="Y7" s="469"/>
      <c r="Z7" s="468" t="s">
        <v>470</v>
      </c>
      <c r="AA7" s="432"/>
      <c r="AB7" s="469"/>
      <c r="AC7" s="469"/>
      <c r="AD7" s="468" t="s">
        <v>470</v>
      </c>
      <c r="AE7" s="469"/>
      <c r="AF7" s="468" t="s">
        <v>470</v>
      </c>
      <c r="AG7" s="469"/>
      <c r="AH7" s="469"/>
      <c r="AI7" s="468" t="s">
        <v>470</v>
      </c>
      <c r="AJ7" s="469"/>
      <c r="AK7" s="469"/>
      <c r="AL7" s="468" t="s">
        <v>470</v>
      </c>
      <c r="AM7" s="432"/>
      <c r="AN7" s="432"/>
    </row>
    <row r="8" spans="1:40">
      <c r="A8" s="432"/>
      <c r="B8" s="432"/>
      <c r="C8" s="432"/>
      <c r="D8" s="432"/>
      <c r="E8" s="435"/>
      <c r="F8" s="472"/>
      <c r="G8" s="448"/>
      <c r="H8" s="434"/>
      <c r="I8" s="432"/>
      <c r="J8" s="432"/>
      <c r="K8" s="447"/>
      <c r="L8" s="432"/>
      <c r="M8" s="432"/>
      <c r="N8" s="432"/>
      <c r="O8" s="432"/>
      <c r="P8" s="432"/>
      <c r="Q8" s="432"/>
      <c r="R8" s="432"/>
      <c r="S8" s="432"/>
      <c r="T8" s="432"/>
      <c r="U8" s="432"/>
      <c r="V8" s="432"/>
      <c r="W8" s="432"/>
      <c r="X8" s="432"/>
      <c r="Y8" s="432"/>
      <c r="Z8" s="432"/>
      <c r="AA8" s="432"/>
      <c r="AB8" s="432"/>
      <c r="AC8" s="432"/>
      <c r="AD8" s="432"/>
      <c r="AE8" s="432"/>
      <c r="AF8" s="432"/>
      <c r="AG8" s="432"/>
      <c r="AH8" s="432"/>
      <c r="AI8" s="432"/>
      <c r="AJ8" s="432"/>
      <c r="AK8" s="432"/>
      <c r="AL8" s="432"/>
      <c r="AM8" s="432"/>
      <c r="AN8" s="432"/>
    </row>
    <row r="9" spans="1:40" ht="30">
      <c r="A9" s="444"/>
      <c r="B9" s="459" t="s">
        <v>471</v>
      </c>
      <c r="C9" s="444"/>
      <c r="D9" s="444"/>
      <c r="E9" s="443"/>
      <c r="F9" s="441" t="s">
        <v>472</v>
      </c>
      <c r="G9" s="442"/>
      <c r="H9" s="441" t="s">
        <v>473</v>
      </c>
      <c r="I9" s="442"/>
      <c r="J9" s="442"/>
      <c r="K9" s="441" t="s">
        <v>474</v>
      </c>
      <c r="L9" s="442"/>
      <c r="M9" s="441" t="s">
        <v>475</v>
      </c>
      <c r="N9" s="444"/>
      <c r="O9" s="444"/>
      <c r="P9" s="441" t="s">
        <v>476</v>
      </c>
      <c r="Q9" s="441" t="s">
        <v>472</v>
      </c>
      <c r="R9" s="441" t="s">
        <v>477</v>
      </c>
      <c r="T9" s="441" t="s">
        <v>473</v>
      </c>
      <c r="U9" s="441" t="s">
        <v>478</v>
      </c>
      <c r="V9" s="444"/>
      <c r="W9" s="441" t="s">
        <v>479</v>
      </c>
      <c r="X9" s="441" t="s">
        <v>474</v>
      </c>
      <c r="Y9" s="444"/>
      <c r="Z9" s="441" t="s">
        <v>475</v>
      </c>
      <c r="AA9" s="444"/>
      <c r="AB9" s="441" t="s">
        <v>476</v>
      </c>
      <c r="AC9" s="441" t="s">
        <v>472</v>
      </c>
      <c r="AD9" s="441" t="s">
        <v>477</v>
      </c>
      <c r="AF9" s="441" t="s">
        <v>473</v>
      </c>
      <c r="AG9" s="441" t="s">
        <v>478</v>
      </c>
      <c r="AH9" s="444"/>
      <c r="AI9" s="441" t="s">
        <v>479</v>
      </c>
      <c r="AJ9" s="441" t="s">
        <v>474</v>
      </c>
      <c r="AK9" s="444"/>
      <c r="AL9" s="441" t="s">
        <v>475</v>
      </c>
      <c r="AM9" s="444"/>
      <c r="AN9" s="444"/>
    </row>
    <row r="10" spans="1:40">
      <c r="A10" s="432"/>
      <c r="B10" s="432"/>
      <c r="C10" s="432"/>
      <c r="D10" s="432"/>
      <c r="E10" s="435"/>
      <c r="F10" s="473"/>
      <c r="G10" s="447"/>
      <c r="H10" s="447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2"/>
      <c r="AC10" s="432"/>
      <c r="AD10" s="432"/>
      <c r="AE10" s="432"/>
      <c r="AF10" s="432"/>
      <c r="AG10" s="432"/>
      <c r="AH10" s="432"/>
      <c r="AI10" s="432"/>
      <c r="AJ10" s="432"/>
      <c r="AK10" s="432"/>
      <c r="AL10" s="432"/>
      <c r="AM10" s="432"/>
      <c r="AN10" s="432"/>
    </row>
    <row r="11" spans="1:40" ht="30">
      <c r="A11" s="439"/>
      <c r="B11" s="474" t="s">
        <v>480</v>
      </c>
      <c r="C11" s="475"/>
      <c r="D11" s="475"/>
      <c r="E11" s="443"/>
      <c r="F11" s="476"/>
      <c r="G11" s="443"/>
      <c r="H11" s="477" t="s">
        <v>481</v>
      </c>
      <c r="I11" s="477" t="s">
        <v>482</v>
      </c>
      <c r="J11" s="439"/>
      <c r="K11" s="439"/>
      <c r="L11" s="439"/>
      <c r="M11" s="478" t="s">
        <v>483</v>
      </c>
      <c r="N11" s="477" t="s">
        <v>484</v>
      </c>
      <c r="O11" s="439"/>
      <c r="P11" s="439"/>
      <c r="Q11" s="477" t="s">
        <v>485</v>
      </c>
      <c r="R11" s="477" t="s">
        <v>486</v>
      </c>
      <c r="S11" s="477" t="s">
        <v>487</v>
      </c>
      <c r="T11" s="477" t="s">
        <v>481</v>
      </c>
      <c r="U11" s="477" t="s">
        <v>482</v>
      </c>
      <c r="V11" s="439"/>
      <c r="W11" s="477" t="s">
        <v>488</v>
      </c>
      <c r="X11" s="477" t="s">
        <v>489</v>
      </c>
      <c r="Y11" s="477" t="s">
        <v>485</v>
      </c>
      <c r="Z11" s="477" t="s">
        <v>483</v>
      </c>
      <c r="AA11" s="477" t="s">
        <v>490</v>
      </c>
      <c r="AB11" s="444"/>
      <c r="AC11" s="477" t="s">
        <v>485</v>
      </c>
      <c r="AD11" s="477" t="s">
        <v>486</v>
      </c>
      <c r="AE11" s="477" t="s">
        <v>487</v>
      </c>
      <c r="AF11" s="477" t="s">
        <v>481</v>
      </c>
      <c r="AG11" s="477" t="s">
        <v>482</v>
      </c>
      <c r="AH11" s="439"/>
      <c r="AI11" s="477" t="s">
        <v>488</v>
      </c>
      <c r="AJ11" s="477" t="s">
        <v>489</v>
      </c>
      <c r="AK11" s="477" t="s">
        <v>485</v>
      </c>
      <c r="AL11" s="477" t="s">
        <v>483</v>
      </c>
      <c r="AM11" s="477" t="s">
        <v>490</v>
      </c>
      <c r="AN11" s="439"/>
    </row>
    <row r="12" spans="1:40" ht="30">
      <c r="A12" s="432"/>
      <c r="B12" s="475" t="s">
        <v>491</v>
      </c>
      <c r="C12" s="432"/>
      <c r="D12" s="432"/>
      <c r="E12" s="435"/>
      <c r="F12" s="458"/>
      <c r="G12" s="435"/>
      <c r="H12" s="435"/>
      <c r="I12" s="434"/>
      <c r="K12" s="447"/>
      <c r="L12" s="479" t="s">
        <v>492</v>
      </c>
      <c r="M12" s="477" t="s">
        <v>485</v>
      </c>
      <c r="N12" s="435"/>
      <c r="O12" s="477" t="s">
        <v>284</v>
      </c>
      <c r="P12" s="477" t="s">
        <v>493</v>
      </c>
      <c r="Q12" s="477" t="s">
        <v>494</v>
      </c>
      <c r="R12" s="435"/>
      <c r="S12" s="477" t="s">
        <v>495</v>
      </c>
      <c r="T12" s="435"/>
      <c r="U12" s="435"/>
      <c r="V12" s="435"/>
      <c r="W12" s="477" t="s">
        <v>492</v>
      </c>
      <c r="X12" s="435"/>
      <c r="Y12" s="435"/>
      <c r="Z12" s="435"/>
      <c r="AA12" s="477" t="s">
        <v>284</v>
      </c>
      <c r="AB12" s="477" t="s">
        <v>493</v>
      </c>
      <c r="AC12" s="477" t="s">
        <v>494</v>
      </c>
      <c r="AD12" s="435"/>
      <c r="AE12" s="477" t="s">
        <v>495</v>
      </c>
      <c r="AF12" s="435"/>
      <c r="AG12" s="435"/>
      <c r="AH12" s="435"/>
      <c r="AI12" s="477" t="s">
        <v>492</v>
      </c>
      <c r="AJ12" s="435"/>
      <c r="AK12" s="435"/>
      <c r="AL12" s="435"/>
      <c r="AM12" s="477" t="s">
        <v>284</v>
      </c>
      <c r="AN12" s="435"/>
    </row>
    <row r="13" spans="1:40">
      <c r="A13" s="432"/>
      <c r="B13" s="432"/>
      <c r="C13" s="432"/>
      <c r="D13" s="432"/>
      <c r="E13" s="435"/>
      <c r="F13" s="457"/>
      <c r="G13" s="432"/>
      <c r="H13" s="432"/>
      <c r="I13" s="434"/>
      <c r="J13" s="432"/>
      <c r="K13" s="447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2"/>
      <c r="AC13" s="432"/>
      <c r="AD13" s="432"/>
      <c r="AE13" s="432"/>
      <c r="AF13" s="432"/>
      <c r="AG13" s="432"/>
      <c r="AH13" s="432"/>
      <c r="AI13" s="432"/>
      <c r="AJ13" s="432"/>
      <c r="AK13" s="432"/>
      <c r="AL13" s="432"/>
      <c r="AM13" s="432"/>
      <c r="AN13" s="432"/>
    </row>
    <row r="14" spans="1:40" ht="30">
      <c r="A14" s="444"/>
      <c r="B14" s="432" t="s">
        <v>496</v>
      </c>
      <c r="C14" s="444"/>
      <c r="D14" s="444"/>
      <c r="E14" s="443"/>
      <c r="F14" s="480"/>
      <c r="G14" s="444"/>
      <c r="H14" s="443"/>
      <c r="I14" s="432"/>
      <c r="J14" s="479" t="s">
        <v>497</v>
      </c>
      <c r="K14" s="444"/>
      <c r="L14" s="444"/>
      <c r="M14" s="444"/>
      <c r="N14" s="479" t="s">
        <v>498</v>
      </c>
      <c r="O14" s="479" t="s">
        <v>499</v>
      </c>
      <c r="P14" s="479" t="s">
        <v>500</v>
      </c>
      <c r="Q14" s="442"/>
      <c r="R14" s="479" t="s">
        <v>501</v>
      </c>
      <c r="S14" s="444"/>
      <c r="T14" s="444"/>
      <c r="U14" s="444"/>
      <c r="V14" s="479" t="s">
        <v>497</v>
      </c>
      <c r="W14" s="444"/>
      <c r="X14" s="442"/>
      <c r="Y14" s="442"/>
      <c r="Z14" s="479" t="s">
        <v>498</v>
      </c>
      <c r="AA14" s="479" t="s">
        <v>499</v>
      </c>
      <c r="AB14" s="479" t="s">
        <v>500</v>
      </c>
      <c r="AC14" s="442"/>
      <c r="AD14" s="479" t="s">
        <v>501</v>
      </c>
      <c r="AE14" s="444"/>
      <c r="AF14" s="444"/>
      <c r="AG14" s="444"/>
      <c r="AH14" s="479" t="s">
        <v>497</v>
      </c>
      <c r="AI14" s="444"/>
      <c r="AJ14" s="444"/>
      <c r="AK14" s="444"/>
      <c r="AL14" s="479" t="s">
        <v>498</v>
      </c>
      <c r="AM14" s="444"/>
      <c r="AN14" s="444"/>
    </row>
    <row r="15" spans="1:40">
      <c r="A15" s="444"/>
      <c r="B15" s="459"/>
      <c r="C15" s="444"/>
      <c r="D15" s="444"/>
      <c r="E15" s="443"/>
      <c r="F15" s="480"/>
      <c r="G15" s="444"/>
      <c r="H15" s="443"/>
      <c r="I15" s="432"/>
      <c r="J15" s="442"/>
      <c r="K15" s="481"/>
      <c r="L15" s="444"/>
      <c r="M15" s="444"/>
      <c r="N15" s="444"/>
      <c r="O15" s="444"/>
      <c r="P15" s="442"/>
      <c r="Q15" s="442"/>
      <c r="R15" s="442"/>
      <c r="S15" s="444"/>
      <c r="T15" s="444"/>
      <c r="U15" s="444"/>
      <c r="V15" s="444"/>
      <c r="W15" s="444"/>
      <c r="X15" s="442"/>
      <c r="Y15" s="442"/>
      <c r="Z15" s="481"/>
      <c r="AA15" s="444"/>
      <c r="AB15" s="444"/>
      <c r="AC15" s="444"/>
      <c r="AD15" s="444"/>
      <c r="AE15" s="444"/>
      <c r="AF15" s="444"/>
      <c r="AG15" s="444"/>
      <c r="AH15" s="444"/>
      <c r="AI15" s="444"/>
      <c r="AJ15" s="444"/>
      <c r="AK15" s="444"/>
      <c r="AL15" s="444"/>
      <c r="AM15" s="444"/>
      <c r="AN15" s="444"/>
    </row>
    <row r="16" spans="1:40" ht="30">
      <c r="A16" s="444"/>
      <c r="B16" s="459" t="s">
        <v>502</v>
      </c>
      <c r="C16" s="444"/>
      <c r="D16" s="444"/>
      <c r="E16" s="443"/>
      <c r="F16" s="480"/>
      <c r="G16" s="444"/>
      <c r="H16" s="482" t="s">
        <v>503</v>
      </c>
      <c r="I16" s="482" t="s">
        <v>504</v>
      </c>
      <c r="J16" s="442"/>
      <c r="K16" s="482" t="s">
        <v>505</v>
      </c>
      <c r="L16" s="444"/>
      <c r="M16" s="444"/>
      <c r="N16" s="444"/>
      <c r="O16" s="444"/>
      <c r="P16" s="444"/>
      <c r="Q16" s="444"/>
      <c r="R16" s="482" t="s">
        <v>506</v>
      </c>
      <c r="S16" s="442"/>
      <c r="T16" s="482" t="s">
        <v>503</v>
      </c>
      <c r="U16" s="444"/>
      <c r="V16" s="444"/>
      <c r="W16" s="444"/>
      <c r="X16" s="482" t="s">
        <v>504</v>
      </c>
      <c r="Y16" s="442"/>
      <c r="Z16" s="482" t="s">
        <v>505</v>
      </c>
      <c r="AA16" s="444"/>
      <c r="AB16" s="444"/>
      <c r="AC16" s="444"/>
      <c r="AD16" s="482" t="s">
        <v>506</v>
      </c>
      <c r="AE16" s="442"/>
      <c r="AF16" s="482" t="s">
        <v>503</v>
      </c>
      <c r="AG16" s="444"/>
      <c r="AH16" s="444"/>
      <c r="AI16" s="444"/>
      <c r="AJ16" s="482" t="s">
        <v>504</v>
      </c>
      <c r="AK16" s="442"/>
      <c r="AL16" s="482" t="s">
        <v>505</v>
      </c>
      <c r="AM16" s="444"/>
      <c r="AN16" s="444"/>
    </row>
    <row r="17" spans="1:42">
      <c r="A17" s="432"/>
      <c r="B17" s="432"/>
      <c r="C17" s="432"/>
      <c r="D17" s="432"/>
      <c r="E17" s="435"/>
      <c r="F17" s="457"/>
      <c r="G17" s="432"/>
      <c r="H17" s="434"/>
      <c r="I17" s="447"/>
      <c r="J17" s="432"/>
      <c r="K17" s="432"/>
      <c r="L17" s="432"/>
      <c r="M17" s="432"/>
      <c r="N17" s="432"/>
      <c r="O17" s="432"/>
      <c r="P17" s="432"/>
      <c r="Q17" s="432"/>
      <c r="R17" s="432"/>
      <c r="S17" s="432"/>
      <c r="T17" s="432"/>
      <c r="U17" s="432"/>
      <c r="V17" s="432"/>
      <c r="W17" s="432"/>
      <c r="X17" s="432"/>
      <c r="Y17" s="432"/>
      <c r="Z17" s="432"/>
      <c r="AA17" s="432"/>
      <c r="AB17" s="432"/>
      <c r="AC17" s="432"/>
      <c r="AD17" s="432"/>
      <c r="AE17" s="432"/>
      <c r="AF17" s="432"/>
      <c r="AG17" s="432"/>
      <c r="AH17" s="432"/>
      <c r="AI17" s="432"/>
      <c r="AJ17" s="432"/>
      <c r="AK17" s="432"/>
      <c r="AL17" s="432"/>
      <c r="AM17" s="432"/>
      <c r="AN17" s="432"/>
    </row>
    <row r="18" spans="1:42" ht="30">
      <c r="A18" s="444"/>
      <c r="B18" s="459" t="s">
        <v>507</v>
      </c>
      <c r="C18" s="444"/>
      <c r="D18" s="444"/>
      <c r="E18" s="444"/>
      <c r="F18" s="483" t="s">
        <v>508</v>
      </c>
      <c r="G18" s="483" t="s">
        <v>509</v>
      </c>
      <c r="H18" s="483" t="s">
        <v>510</v>
      </c>
      <c r="I18" s="483" t="s">
        <v>511</v>
      </c>
      <c r="J18" s="484"/>
      <c r="K18" s="484"/>
      <c r="L18" s="444"/>
      <c r="M18" s="444"/>
      <c r="N18" s="444"/>
      <c r="O18" s="444"/>
      <c r="P18" s="444"/>
      <c r="Q18" s="444"/>
      <c r="R18" s="444"/>
      <c r="S18" s="444"/>
      <c r="U18" s="444"/>
      <c r="V18" s="444"/>
      <c r="W18" s="444"/>
      <c r="X18" s="444"/>
      <c r="Y18" s="444"/>
      <c r="Z18" s="444"/>
      <c r="AA18" s="444"/>
      <c r="AB18" s="483" t="s">
        <v>512</v>
      </c>
      <c r="AC18" s="483" t="s">
        <v>513</v>
      </c>
      <c r="AD18" s="483" t="s">
        <v>514</v>
      </c>
      <c r="AE18" s="483" t="s">
        <v>515</v>
      </c>
      <c r="AG18" s="444"/>
      <c r="AH18" s="444"/>
      <c r="AI18" s="444"/>
      <c r="AJ18" s="444"/>
      <c r="AK18" s="444"/>
      <c r="AL18" s="444"/>
      <c r="AM18" s="444"/>
      <c r="AN18" s="444"/>
    </row>
    <row r="19" spans="1:42" ht="30">
      <c r="A19" s="432"/>
      <c r="B19" s="621" t="s">
        <v>516</v>
      </c>
      <c r="C19" s="432"/>
      <c r="D19" s="432"/>
      <c r="E19" s="435"/>
      <c r="F19" s="457"/>
      <c r="G19" s="432"/>
      <c r="H19" s="437"/>
      <c r="I19" s="437"/>
      <c r="J19" s="437"/>
      <c r="K19" s="437"/>
      <c r="L19" s="437"/>
      <c r="M19" s="432"/>
      <c r="N19" s="432"/>
      <c r="P19" s="432"/>
      <c r="Q19" s="432"/>
      <c r="R19" s="432"/>
      <c r="S19" s="432"/>
      <c r="T19" s="432"/>
      <c r="U19" s="432"/>
      <c r="V19" s="432"/>
      <c r="W19" s="432"/>
      <c r="X19" s="432"/>
      <c r="Y19" s="432"/>
      <c r="Z19" s="432"/>
      <c r="AA19" s="432"/>
      <c r="AB19" s="432"/>
      <c r="AC19" s="432"/>
      <c r="AD19" s="432"/>
      <c r="AE19" s="455" t="s">
        <v>517</v>
      </c>
      <c r="AF19" s="455" t="s">
        <v>518</v>
      </c>
      <c r="AG19" s="455" t="s">
        <v>519</v>
      </c>
      <c r="AH19" s="455" t="s">
        <v>520</v>
      </c>
      <c r="AI19" s="432"/>
      <c r="AJ19" s="432"/>
      <c r="AK19" s="432"/>
      <c r="AL19" s="432"/>
      <c r="AM19" s="432"/>
      <c r="AN19" s="432"/>
    </row>
    <row r="20" spans="1:42">
      <c r="A20" s="432"/>
      <c r="B20" s="622"/>
      <c r="C20" s="432"/>
      <c r="D20" s="432"/>
      <c r="E20" s="435"/>
      <c r="F20" s="457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</row>
    <row r="21" spans="1:42" ht="30">
      <c r="A21" s="444"/>
      <c r="B21" s="459" t="s">
        <v>521</v>
      </c>
      <c r="C21" s="444"/>
      <c r="D21" s="444"/>
      <c r="E21" s="443"/>
      <c r="F21" s="480"/>
      <c r="H21" s="432"/>
      <c r="I21" s="485" t="s">
        <v>522</v>
      </c>
      <c r="J21" s="485" t="s">
        <v>523</v>
      </c>
      <c r="K21" s="485" t="s">
        <v>524</v>
      </c>
      <c r="L21" s="444"/>
      <c r="M21" s="444"/>
      <c r="N21" s="444"/>
      <c r="O21" s="444"/>
      <c r="P21" s="444"/>
      <c r="Q21" s="444"/>
      <c r="R21" s="444"/>
      <c r="S21" s="485" t="s">
        <v>525</v>
      </c>
      <c r="T21" s="485" t="s">
        <v>523</v>
      </c>
      <c r="U21" s="485" t="s">
        <v>526</v>
      </c>
      <c r="V21" s="442"/>
      <c r="W21" s="485" t="s">
        <v>525</v>
      </c>
      <c r="X21" s="485" t="s">
        <v>523</v>
      </c>
      <c r="Y21" s="485" t="s">
        <v>526</v>
      </c>
      <c r="AA21" s="444"/>
      <c r="AB21" s="444"/>
      <c r="AC21" s="444"/>
      <c r="AD21" s="444"/>
      <c r="AE21" s="485" t="s">
        <v>525</v>
      </c>
      <c r="AF21" s="485" t="s">
        <v>523</v>
      </c>
      <c r="AG21" s="485" t="s">
        <v>526</v>
      </c>
      <c r="AH21" s="442"/>
      <c r="AI21" s="485" t="s">
        <v>525</v>
      </c>
      <c r="AJ21" s="485" t="s">
        <v>523</v>
      </c>
      <c r="AK21" s="485" t="s">
        <v>526</v>
      </c>
      <c r="AL21" s="444"/>
      <c r="AM21" s="444"/>
      <c r="AN21" s="444"/>
    </row>
    <row r="22" spans="1:42">
      <c r="A22" s="432"/>
      <c r="B22" s="432"/>
      <c r="C22" s="432"/>
      <c r="D22" s="432"/>
      <c r="E22" s="435"/>
      <c r="F22" s="457"/>
      <c r="G22" s="432"/>
      <c r="H22" s="434"/>
      <c r="I22" s="434"/>
      <c r="J22" s="434"/>
      <c r="K22" s="434"/>
      <c r="L22" s="432"/>
      <c r="M22" s="432"/>
      <c r="N22" s="432"/>
      <c r="O22" s="432"/>
      <c r="P22" s="432"/>
      <c r="Q22" s="432"/>
      <c r="R22" s="432"/>
      <c r="S22" s="432"/>
      <c r="T22" s="434"/>
      <c r="U22" s="434"/>
      <c r="V22" s="434"/>
      <c r="W22" s="434"/>
      <c r="X22" s="432"/>
      <c r="Y22" s="432"/>
      <c r="Z22" s="432"/>
      <c r="AA22" s="432"/>
      <c r="AB22" s="432"/>
      <c r="AC22" s="432"/>
      <c r="AD22" s="432"/>
      <c r="AE22" s="432"/>
      <c r="AF22" s="434"/>
      <c r="AG22" s="434"/>
      <c r="AH22" s="434"/>
      <c r="AI22" s="434"/>
      <c r="AJ22" s="432"/>
      <c r="AK22" s="432"/>
      <c r="AL22" s="432"/>
      <c r="AM22" s="432"/>
      <c r="AN22" s="432"/>
    </row>
    <row r="23" spans="1:42" ht="30">
      <c r="A23" s="444"/>
      <c r="B23" s="459" t="s">
        <v>527</v>
      </c>
      <c r="C23" s="444"/>
      <c r="D23" s="444"/>
      <c r="E23" s="443"/>
      <c r="F23" s="480"/>
      <c r="G23" s="443"/>
      <c r="H23" s="486" t="s">
        <v>528</v>
      </c>
      <c r="I23" s="623" t="s">
        <v>529</v>
      </c>
      <c r="J23" s="624"/>
      <c r="K23" s="486" t="s">
        <v>530</v>
      </c>
      <c r="L23" s="442"/>
      <c r="M23" s="444"/>
      <c r="N23" s="444"/>
      <c r="O23" s="444"/>
      <c r="P23" s="444"/>
      <c r="Q23" s="444"/>
      <c r="R23" s="444"/>
      <c r="S23" s="443"/>
      <c r="T23" s="486" t="s">
        <v>528</v>
      </c>
      <c r="U23" s="623" t="s">
        <v>529</v>
      </c>
      <c r="V23" s="624"/>
      <c r="W23" s="486" t="s">
        <v>530</v>
      </c>
      <c r="X23" s="442"/>
      <c r="Y23" s="444"/>
      <c r="Z23" s="444"/>
      <c r="AA23" s="444"/>
      <c r="AB23" s="444"/>
      <c r="AC23" s="444"/>
      <c r="AD23" s="444"/>
      <c r="AE23" s="443"/>
      <c r="AF23" s="486" t="s">
        <v>528</v>
      </c>
      <c r="AG23" s="623" t="s">
        <v>529</v>
      </c>
      <c r="AH23" s="624"/>
      <c r="AI23" s="486" t="s">
        <v>530</v>
      </c>
      <c r="AJ23" s="442"/>
      <c r="AK23" s="444"/>
      <c r="AL23" s="444"/>
      <c r="AM23" s="444"/>
      <c r="AN23" s="444"/>
    </row>
    <row r="24" spans="1:42">
      <c r="A24" s="432"/>
      <c r="B24" s="432"/>
      <c r="C24" s="432"/>
      <c r="D24" s="432"/>
      <c r="E24" s="435"/>
      <c r="F24" s="457"/>
      <c r="G24" s="432"/>
      <c r="H24" s="448"/>
      <c r="I24" s="447"/>
      <c r="J24" s="447"/>
      <c r="K24" s="447"/>
      <c r="L24" s="432"/>
      <c r="M24" s="432"/>
      <c r="N24" s="432"/>
      <c r="O24" s="432"/>
      <c r="P24" s="432"/>
      <c r="Q24" s="432"/>
      <c r="R24" s="432"/>
      <c r="S24" s="432"/>
      <c r="T24" s="448"/>
      <c r="U24" s="448"/>
      <c r="V24" s="448"/>
      <c r="W24" s="448"/>
      <c r="X24" s="432"/>
      <c r="Y24" s="432"/>
      <c r="Z24" s="432"/>
      <c r="AA24" s="432"/>
      <c r="AB24" s="432"/>
      <c r="AC24" s="432"/>
      <c r="AD24" s="432"/>
      <c r="AE24" s="432"/>
      <c r="AF24" s="447"/>
      <c r="AG24" s="447"/>
      <c r="AH24" s="447"/>
      <c r="AI24" s="447"/>
      <c r="AJ24" s="432"/>
      <c r="AK24" s="432"/>
      <c r="AL24" s="432"/>
      <c r="AM24" s="432"/>
      <c r="AN24" s="432"/>
    </row>
    <row r="25" spans="1:42">
      <c r="A25" s="432"/>
      <c r="B25" s="432" t="s">
        <v>531</v>
      </c>
      <c r="C25" s="432"/>
      <c r="D25" s="432"/>
      <c r="E25" s="435"/>
      <c r="F25" s="457"/>
      <c r="G25" s="435"/>
      <c r="H25" s="435"/>
      <c r="I25" s="487" t="s">
        <v>532</v>
      </c>
      <c r="J25" s="487" t="s">
        <v>532</v>
      </c>
      <c r="K25" s="487" t="s">
        <v>532</v>
      </c>
      <c r="L25" s="432"/>
      <c r="M25" s="432"/>
      <c r="N25" s="432"/>
      <c r="O25" s="432"/>
      <c r="P25" s="432"/>
      <c r="Q25" s="432"/>
      <c r="R25" s="432"/>
      <c r="S25" s="435"/>
      <c r="T25" s="487" t="s">
        <v>532</v>
      </c>
      <c r="U25" s="432"/>
      <c r="V25" s="487" t="s">
        <v>532</v>
      </c>
      <c r="W25" s="487" t="s">
        <v>532</v>
      </c>
      <c r="X25" s="432"/>
      <c r="Y25" s="432"/>
      <c r="Z25" s="432"/>
      <c r="AA25" s="432"/>
      <c r="AB25" s="432"/>
      <c r="AC25" s="432"/>
      <c r="AD25" s="432"/>
      <c r="AE25" s="487" t="s">
        <v>532</v>
      </c>
      <c r="AF25" s="487" t="s">
        <v>532</v>
      </c>
      <c r="AG25" s="432"/>
      <c r="AH25" s="487" t="s">
        <v>532</v>
      </c>
      <c r="AI25" s="487" t="s">
        <v>532</v>
      </c>
      <c r="AJ25" s="487" t="s">
        <v>532</v>
      </c>
      <c r="AK25" s="432"/>
      <c r="AL25" s="432"/>
      <c r="AM25" s="432"/>
      <c r="AN25" s="432"/>
    </row>
    <row r="26" spans="1:42" ht="30" customHeight="1">
      <c r="A26" s="432"/>
      <c r="B26" s="432"/>
      <c r="C26" s="432"/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432"/>
      <c r="AC26" s="432"/>
      <c r="AD26" s="432"/>
      <c r="AE26" s="432"/>
      <c r="AF26" s="432"/>
      <c r="AG26" s="432"/>
      <c r="AH26" s="432"/>
      <c r="AI26" s="432"/>
      <c r="AJ26" s="432"/>
      <c r="AK26" s="432"/>
      <c r="AL26" s="432"/>
      <c r="AM26" s="432"/>
      <c r="AN26" s="432"/>
    </row>
    <row r="27" spans="1:42">
      <c r="A27" s="432"/>
      <c r="B27" s="434"/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  <c r="AD27" s="434"/>
      <c r="AE27" s="434"/>
      <c r="AF27" s="434"/>
      <c r="AG27" s="434"/>
      <c r="AH27" s="434"/>
      <c r="AI27" s="434"/>
      <c r="AJ27" s="434"/>
      <c r="AK27" s="434"/>
      <c r="AL27" s="434"/>
      <c r="AM27" s="434"/>
      <c r="AN27" s="434"/>
    </row>
    <row r="28" spans="1:42" ht="21">
      <c r="A28" s="435"/>
      <c r="B28" s="1"/>
      <c r="C28" s="1"/>
      <c r="D28" s="490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490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490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489"/>
      <c r="AO28" s="1"/>
      <c r="AP28" s="1"/>
    </row>
    <row r="29" spans="1:42" s="13" customFormat="1" ht="13">
      <c r="E29" s="500">
        <v>2025</v>
      </c>
      <c r="Q29" s="500">
        <v>2026</v>
      </c>
      <c r="AC29" s="500">
        <v>2027</v>
      </c>
    </row>
    <row r="30" spans="1:42" s="13" customFormat="1" ht="13">
      <c r="E30" s="13" t="s">
        <v>417</v>
      </c>
      <c r="Q30" s="13" t="s">
        <v>546</v>
      </c>
      <c r="AC30" s="13" t="s">
        <v>417</v>
      </c>
    </row>
    <row r="31" spans="1:42" ht="30" customHeight="1">
      <c r="A31" s="435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528"/>
      <c r="P31" s="2"/>
      <c r="Q31" s="1"/>
      <c r="R31" s="1"/>
      <c r="S31" s="1"/>
      <c r="T31" s="1"/>
      <c r="U31" s="1"/>
      <c r="V31" s="1"/>
      <c r="W31" s="1"/>
      <c r="X31" s="1"/>
      <c r="Y31" s="1"/>
      <c r="Z31" s="1"/>
      <c r="AA31" s="532"/>
      <c r="AB31" s="2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492"/>
      <c r="AN31" s="1"/>
      <c r="AO31" s="1"/>
      <c r="AP31" s="1"/>
    </row>
    <row r="32" spans="1:42" s="425" customFormat="1" ht="34" customHeight="1">
      <c r="A32" s="501"/>
      <c r="B32" s="492"/>
      <c r="C32" s="496"/>
      <c r="D32" s="492"/>
      <c r="E32" s="517" t="s">
        <v>418</v>
      </c>
      <c r="F32" s="517" t="s">
        <v>419</v>
      </c>
      <c r="G32" s="517" t="s">
        <v>420</v>
      </c>
      <c r="H32" s="517" t="s">
        <v>421</v>
      </c>
      <c r="I32" s="517" t="s">
        <v>422</v>
      </c>
      <c r="J32" s="517" t="s">
        <v>423</v>
      </c>
      <c r="K32" s="517" t="s">
        <v>413</v>
      </c>
      <c r="L32" s="517" t="s">
        <v>439</v>
      </c>
      <c r="M32" s="517" t="s">
        <v>553</v>
      </c>
      <c r="N32" s="517" t="s">
        <v>554</v>
      </c>
      <c r="O32" s="529"/>
      <c r="P32" s="503"/>
      <c r="Q32" s="517" t="s">
        <v>418</v>
      </c>
      <c r="R32" s="517" t="s">
        <v>419</v>
      </c>
      <c r="S32" s="517" t="s">
        <v>420</v>
      </c>
      <c r="T32" s="517" t="s">
        <v>421</v>
      </c>
      <c r="U32" s="517" t="s">
        <v>422</v>
      </c>
      <c r="V32" s="517" t="s">
        <v>423</v>
      </c>
      <c r="W32" s="517" t="s">
        <v>413</v>
      </c>
      <c r="X32" s="517" t="s">
        <v>439</v>
      </c>
      <c r="Y32" s="517" t="s">
        <v>553</v>
      </c>
      <c r="Z32" s="517" t="s">
        <v>554</v>
      </c>
      <c r="AA32" s="533"/>
      <c r="AB32" s="502"/>
      <c r="AC32" s="517" t="s">
        <v>418</v>
      </c>
      <c r="AD32" s="517" t="s">
        <v>419</v>
      </c>
      <c r="AE32" s="517" t="s">
        <v>420</v>
      </c>
      <c r="AF32" s="517" t="s">
        <v>421</v>
      </c>
      <c r="AG32" s="517" t="s">
        <v>422</v>
      </c>
      <c r="AH32" s="517" t="s">
        <v>423</v>
      </c>
      <c r="AI32" s="517" t="s">
        <v>413</v>
      </c>
      <c r="AJ32" s="517" t="s">
        <v>439</v>
      </c>
      <c r="AK32" s="517" t="s">
        <v>553</v>
      </c>
      <c r="AL32" s="517" t="s">
        <v>554</v>
      </c>
      <c r="AM32" s="492"/>
      <c r="AN32" s="504"/>
      <c r="AO32" s="492"/>
      <c r="AP32" s="492"/>
    </row>
    <row r="33" spans="1:42" s="425" customFormat="1" ht="17">
      <c r="A33" s="501"/>
      <c r="B33" s="492"/>
      <c r="C33" s="496"/>
      <c r="D33" s="492"/>
      <c r="E33" s="507" t="s">
        <v>7</v>
      </c>
      <c r="F33" s="588"/>
      <c r="G33" s="588">
        <v>0</v>
      </c>
      <c r="H33" s="588"/>
      <c r="I33" s="588"/>
      <c r="J33" s="588"/>
      <c r="K33" s="588"/>
      <c r="L33" s="588">
        <v>0</v>
      </c>
      <c r="M33" s="588">
        <v>0</v>
      </c>
      <c r="N33" s="588">
        <v>0</v>
      </c>
      <c r="O33" s="530"/>
      <c r="P33" s="503"/>
      <c r="Q33" s="507" t="s">
        <v>7</v>
      </c>
      <c r="R33" s="507"/>
      <c r="S33" s="508">
        <f>S34</f>
        <v>1000</v>
      </c>
      <c r="T33" s="508"/>
      <c r="U33" s="508"/>
      <c r="V33" s="509"/>
      <c r="W33" s="507"/>
      <c r="X33" s="508">
        <f t="shared" ref="X33:Y33" si="0">X34</f>
        <v>1333.3333333333335</v>
      </c>
      <c r="Y33" s="508">
        <f t="shared" si="0"/>
        <v>2500</v>
      </c>
      <c r="Z33" s="508">
        <f t="shared" ref="Z33:Z43" si="1">AVERAGE(X33:Y33)</f>
        <v>1916.6666666666667</v>
      </c>
      <c r="AA33" s="534"/>
      <c r="AB33" s="502"/>
      <c r="AC33" s="507" t="s">
        <v>7</v>
      </c>
      <c r="AD33" s="507"/>
      <c r="AE33" s="508">
        <f>SUM(AE34)</f>
        <v>1000</v>
      </c>
      <c r="AF33" s="508"/>
      <c r="AG33" s="508"/>
      <c r="AH33" s="509"/>
      <c r="AI33" s="507"/>
      <c r="AJ33" s="508">
        <f t="shared" ref="AJ33:AK33" si="2">SUM(AJ34)</f>
        <v>2000</v>
      </c>
      <c r="AK33" s="508">
        <f t="shared" si="2"/>
        <v>2500</v>
      </c>
      <c r="AL33" s="508">
        <f>AVERAGE(AJ33:AK33)</f>
        <v>2250</v>
      </c>
      <c r="AM33" s="492"/>
      <c r="AN33" s="504"/>
      <c r="AO33" s="492"/>
      <c r="AP33" s="492"/>
    </row>
    <row r="34" spans="1:42" s="425" customFormat="1" ht="34">
      <c r="A34" s="501"/>
      <c r="B34" s="492"/>
      <c r="C34" s="496"/>
      <c r="D34" s="492"/>
      <c r="E34" s="507" t="s">
        <v>8</v>
      </c>
      <c r="F34" s="588"/>
      <c r="G34" s="588">
        <v>0</v>
      </c>
      <c r="H34" s="588"/>
      <c r="I34" s="588"/>
      <c r="J34" s="588"/>
      <c r="K34" s="588"/>
      <c r="L34" s="588">
        <v>0</v>
      </c>
      <c r="M34" s="588">
        <v>0</v>
      </c>
      <c r="N34" s="588">
        <v>0</v>
      </c>
      <c r="O34" s="530"/>
      <c r="P34" s="503"/>
      <c r="Q34" s="495"/>
      <c r="R34" s="510" t="s">
        <v>493</v>
      </c>
      <c r="S34" s="511">
        <v>1000</v>
      </c>
      <c r="T34" s="512" t="s">
        <v>540</v>
      </c>
      <c r="U34" s="511">
        <f>V34/$M$69</f>
        <v>60</v>
      </c>
      <c r="V34" s="513">
        <v>0.6</v>
      </c>
      <c r="W34" s="495">
        <v>80</v>
      </c>
      <c r="X34" s="511">
        <f>(S34/V34)*X$72*W34</f>
        <v>1333.3333333333335</v>
      </c>
      <c r="Y34" s="511">
        <f>S34*X$73</f>
        <v>2500</v>
      </c>
      <c r="Z34" s="511">
        <f t="shared" si="1"/>
        <v>1916.6666666666667</v>
      </c>
      <c r="AA34" s="534"/>
      <c r="AB34" s="502"/>
      <c r="AC34" s="495"/>
      <c r="AD34" s="510" t="s">
        <v>493</v>
      </c>
      <c r="AE34" s="511">
        <v>1000</v>
      </c>
      <c r="AF34" s="512" t="s">
        <v>540</v>
      </c>
      <c r="AG34" s="511">
        <f>AH34/$X$72</f>
        <v>40</v>
      </c>
      <c r="AH34" s="513">
        <v>0.4</v>
      </c>
      <c r="AI34" s="495">
        <v>80</v>
      </c>
      <c r="AJ34" s="511">
        <f>(AE34/AH34)*AJ$72*AI34</f>
        <v>2000</v>
      </c>
      <c r="AK34" s="511">
        <f>AE34*AJ$73</f>
        <v>2500</v>
      </c>
      <c r="AL34" s="511">
        <f>AVERAGE(AJ34:AK34)</f>
        <v>2250</v>
      </c>
      <c r="AM34" s="492"/>
      <c r="AN34" s="504"/>
      <c r="AO34" s="492"/>
      <c r="AP34" s="492"/>
    </row>
    <row r="35" spans="1:42" s="425" customFormat="1" ht="17">
      <c r="A35" s="501"/>
      <c r="B35" s="492"/>
      <c r="C35" s="496"/>
      <c r="D35" s="492"/>
      <c r="E35" s="507" t="s">
        <v>9</v>
      </c>
      <c r="F35" s="588"/>
      <c r="G35" s="588">
        <v>0</v>
      </c>
      <c r="H35" s="588"/>
      <c r="I35" s="588"/>
      <c r="J35" s="588"/>
      <c r="K35" s="588"/>
      <c r="L35" s="588">
        <v>0</v>
      </c>
      <c r="M35" s="588">
        <v>0</v>
      </c>
      <c r="N35" s="588">
        <v>0</v>
      </c>
      <c r="O35" s="530"/>
      <c r="P35" s="503"/>
      <c r="Q35" s="507" t="s">
        <v>8</v>
      </c>
      <c r="R35" s="507"/>
      <c r="S35" s="508">
        <f>SUM(S36:S37)</f>
        <v>2000</v>
      </c>
      <c r="T35" s="508"/>
      <c r="U35" s="508"/>
      <c r="V35" s="509"/>
      <c r="W35" s="507"/>
      <c r="X35" s="508">
        <f t="shared" ref="X35:Y35" si="3">SUM(X36:X37)</f>
        <v>2500</v>
      </c>
      <c r="Y35" s="508">
        <f t="shared" si="3"/>
        <v>5000</v>
      </c>
      <c r="Z35" s="508">
        <f t="shared" si="1"/>
        <v>3750</v>
      </c>
      <c r="AA35" s="534"/>
      <c r="AB35" s="502"/>
      <c r="AC35" s="507" t="s">
        <v>8</v>
      </c>
      <c r="AD35" s="507"/>
      <c r="AE35" s="508">
        <f>SUM(AE36:AE37)</f>
        <v>2000</v>
      </c>
      <c r="AF35" s="508"/>
      <c r="AG35" s="508"/>
      <c r="AH35" s="509"/>
      <c r="AI35" s="507"/>
      <c r="AJ35" s="508">
        <f>SUM(AJ36:AJ37)</f>
        <v>3750</v>
      </c>
      <c r="AK35" s="508">
        <f>SUM(AK36:AK37)</f>
        <v>5000</v>
      </c>
      <c r="AL35" s="508">
        <f>AVERAGE(AJ35:AK35)</f>
        <v>4375</v>
      </c>
      <c r="AM35" s="492"/>
      <c r="AN35" s="504"/>
      <c r="AO35" s="492"/>
      <c r="AP35" s="492"/>
    </row>
    <row r="36" spans="1:42" s="425" customFormat="1" ht="29">
      <c r="A36" s="501"/>
      <c r="B36" s="492"/>
      <c r="C36" s="496"/>
      <c r="D36" s="492"/>
      <c r="E36" s="507" t="s">
        <v>10</v>
      </c>
      <c r="F36" s="588"/>
      <c r="G36" s="588">
        <v>0</v>
      </c>
      <c r="H36" s="588"/>
      <c r="I36" s="588"/>
      <c r="J36" s="588"/>
      <c r="K36" s="588"/>
      <c r="L36" s="588">
        <v>0</v>
      </c>
      <c r="M36" s="588">
        <v>0</v>
      </c>
      <c r="N36" s="588">
        <v>0</v>
      </c>
      <c r="O36" s="530"/>
      <c r="P36" s="503"/>
      <c r="Q36" s="495"/>
      <c r="R36" s="514" t="s">
        <v>485</v>
      </c>
      <c r="S36" s="511">
        <v>1000</v>
      </c>
      <c r="T36" s="495" t="s">
        <v>424</v>
      </c>
      <c r="U36" s="511">
        <f>V36/$M$69</f>
        <v>60</v>
      </c>
      <c r="V36" s="513">
        <v>0.6</v>
      </c>
      <c r="W36" s="495">
        <v>80</v>
      </c>
      <c r="X36" s="511">
        <f>(S36/V36)*X$72*W36</f>
        <v>1333.3333333333335</v>
      </c>
      <c r="Y36" s="511">
        <f>S36*X$73</f>
        <v>2500</v>
      </c>
      <c r="Z36" s="511">
        <f t="shared" si="1"/>
        <v>1916.6666666666667</v>
      </c>
      <c r="AA36" s="534"/>
      <c r="AB36" s="502"/>
      <c r="AC36" s="495"/>
      <c r="AD36" s="514" t="s">
        <v>485</v>
      </c>
      <c r="AE36" s="511">
        <v>1000</v>
      </c>
      <c r="AF36" s="495" t="s">
        <v>424</v>
      </c>
      <c r="AG36" s="511">
        <f>AH36/$X$72</f>
        <v>40</v>
      </c>
      <c r="AH36" s="513">
        <v>0.4</v>
      </c>
      <c r="AI36" s="495">
        <v>80</v>
      </c>
      <c r="AJ36" s="511">
        <f>(AE36/AH36)*AJ$72*AI36</f>
        <v>2000</v>
      </c>
      <c r="AK36" s="511">
        <f>AE36*AJ$73</f>
        <v>2500</v>
      </c>
      <c r="AL36" s="511">
        <f>AVERAGE(AJ36:AK36)</f>
        <v>2250</v>
      </c>
      <c r="AM36" s="492"/>
      <c r="AN36" s="504"/>
      <c r="AO36" s="492"/>
      <c r="AP36" s="492"/>
    </row>
    <row r="37" spans="1:42" s="425" customFormat="1" ht="34">
      <c r="A37" s="501"/>
      <c r="B37" s="492"/>
      <c r="C37" s="496"/>
      <c r="D37" s="492"/>
      <c r="E37" s="507" t="s">
        <v>3</v>
      </c>
      <c r="F37" s="588"/>
      <c r="G37" s="588">
        <v>0</v>
      </c>
      <c r="H37" s="588"/>
      <c r="I37" s="588"/>
      <c r="J37" s="588"/>
      <c r="K37" s="588"/>
      <c r="L37" s="588">
        <v>0</v>
      </c>
      <c r="M37" s="588">
        <v>0</v>
      </c>
      <c r="N37" s="588">
        <v>0</v>
      </c>
      <c r="O37" s="530"/>
      <c r="P37" s="503"/>
      <c r="Q37" s="495"/>
      <c r="R37" s="514" t="s">
        <v>494</v>
      </c>
      <c r="S37" s="511">
        <v>1000</v>
      </c>
      <c r="T37" s="512" t="s">
        <v>540</v>
      </c>
      <c r="U37" s="511">
        <f>V37/$M$69</f>
        <v>60</v>
      </c>
      <c r="V37" s="513">
        <v>0.6</v>
      </c>
      <c r="W37" s="495">
        <v>70</v>
      </c>
      <c r="X37" s="511">
        <f>(S37/V37)*X$72*W37</f>
        <v>1166.6666666666667</v>
      </c>
      <c r="Y37" s="511">
        <f>S37*X$73</f>
        <v>2500</v>
      </c>
      <c r="Z37" s="511">
        <f t="shared" si="1"/>
        <v>1833.3333333333335</v>
      </c>
      <c r="AA37" s="534"/>
      <c r="AB37" s="502"/>
      <c r="AC37" s="495"/>
      <c r="AD37" s="514" t="s">
        <v>494</v>
      </c>
      <c r="AE37" s="511">
        <v>1000</v>
      </c>
      <c r="AF37" s="512" t="s">
        <v>540</v>
      </c>
      <c r="AG37" s="511">
        <f>AH37/$X$72</f>
        <v>40</v>
      </c>
      <c r="AH37" s="513">
        <v>0.4</v>
      </c>
      <c r="AI37" s="495">
        <v>70</v>
      </c>
      <c r="AJ37" s="511">
        <f>(AE37/AH37)*AJ$72*AI37</f>
        <v>1750</v>
      </c>
      <c r="AK37" s="511">
        <f>AE37*AJ$73</f>
        <v>2500</v>
      </c>
      <c r="AL37" s="511">
        <f>AVERAGE(AJ37:AK37)</f>
        <v>2125</v>
      </c>
      <c r="AM37" s="492"/>
      <c r="AN37" s="504"/>
      <c r="AO37" s="492"/>
      <c r="AP37" s="492"/>
    </row>
    <row r="38" spans="1:42" s="425" customFormat="1" ht="17">
      <c r="A38" s="501"/>
      <c r="B38" s="492"/>
      <c r="C38" s="496"/>
      <c r="D38" s="492"/>
      <c r="E38" s="507" t="s">
        <v>425</v>
      </c>
      <c r="F38" s="507"/>
      <c r="G38" s="508">
        <f>SUM(G39:G41)</f>
        <v>2000</v>
      </c>
      <c r="H38" s="508"/>
      <c r="I38" s="508"/>
      <c r="J38" s="509"/>
      <c r="K38" s="507"/>
      <c r="L38" s="508">
        <f>SUM(L39:L41)</f>
        <v>1000.0000000000001</v>
      </c>
      <c r="M38" s="508">
        <f>SUM(M39:M41)</f>
        <v>1000</v>
      </c>
      <c r="N38" s="508">
        <f t="shared" ref="N38:N64" si="4">AVERAGE(L38:M38)</f>
        <v>1000</v>
      </c>
      <c r="O38" s="530"/>
      <c r="P38" s="503"/>
      <c r="Q38" s="507" t="s">
        <v>9</v>
      </c>
      <c r="R38" s="507"/>
      <c r="S38" s="508">
        <f>SUM(S39:S39)</f>
        <v>1000</v>
      </c>
      <c r="T38" s="508"/>
      <c r="U38" s="508"/>
      <c r="V38" s="509"/>
      <c r="W38" s="507"/>
      <c r="X38" s="508">
        <f>SUM(X39:X39)</f>
        <v>1666.6666666666667</v>
      </c>
      <c r="Y38" s="508">
        <f>SUM(Y39:Y39)</f>
        <v>2500</v>
      </c>
      <c r="Z38" s="508">
        <f t="shared" si="1"/>
        <v>2083.3333333333335</v>
      </c>
      <c r="AA38" s="534"/>
      <c r="AB38" s="502"/>
      <c r="AC38" s="507" t="s">
        <v>9</v>
      </c>
      <c r="AD38" s="507"/>
      <c r="AE38" s="508">
        <f>SUM(AE39:AE39)</f>
        <v>2000</v>
      </c>
      <c r="AF38" s="508"/>
      <c r="AG38" s="508"/>
      <c r="AH38" s="509"/>
      <c r="AI38" s="507"/>
      <c r="AJ38" s="508">
        <f>SUM(AJ39:AJ39)</f>
        <v>5000</v>
      </c>
      <c r="AK38" s="508">
        <f>SUM(AK39:AK39)</f>
        <v>5000</v>
      </c>
      <c r="AL38" s="508">
        <f>SUM(AL39:AL39)</f>
        <v>5000</v>
      </c>
      <c r="AM38" s="492"/>
      <c r="AN38" s="504"/>
      <c r="AO38" s="492"/>
      <c r="AP38" s="492"/>
    </row>
    <row r="39" spans="1:42" s="425" customFormat="1" ht="34">
      <c r="A39" s="501"/>
      <c r="B39" s="492"/>
      <c r="C39" s="496"/>
      <c r="D39" s="492"/>
      <c r="E39" s="495"/>
      <c r="F39" s="514" t="s">
        <v>481</v>
      </c>
      <c r="G39" s="511">
        <v>1000</v>
      </c>
      <c r="H39" s="512" t="s">
        <v>537</v>
      </c>
      <c r="I39" s="511">
        <f>J39/0.0005</f>
        <v>1200</v>
      </c>
      <c r="J39" s="513">
        <v>0.6</v>
      </c>
      <c r="K39" s="495">
        <v>30</v>
      </c>
      <c r="L39" s="511">
        <f>(G39/J39)*M$69*K39</f>
        <v>500.00000000000006</v>
      </c>
      <c r="M39" s="511">
        <f>G39*0.5</f>
        <v>500</v>
      </c>
      <c r="N39" s="511">
        <f t="shared" ref="N39:N41" si="5">AVERAGE(L39:M39)</f>
        <v>500</v>
      </c>
      <c r="O39" s="530"/>
      <c r="P39" s="503"/>
      <c r="Q39" s="495"/>
      <c r="R39" s="514" t="s">
        <v>486</v>
      </c>
      <c r="S39" s="511">
        <v>1000</v>
      </c>
      <c r="T39" s="512" t="s">
        <v>537</v>
      </c>
      <c r="U39" s="511">
        <f>V39/$M$69</f>
        <v>60</v>
      </c>
      <c r="V39" s="513">
        <v>0.6</v>
      </c>
      <c r="W39" s="495">
        <v>100</v>
      </c>
      <c r="X39" s="511">
        <f>(S39/V39)*X$72*W39</f>
        <v>1666.6666666666667</v>
      </c>
      <c r="Y39" s="511">
        <f>S39*X$73</f>
        <v>2500</v>
      </c>
      <c r="Z39" s="511">
        <f t="shared" si="1"/>
        <v>2083.3333333333335</v>
      </c>
      <c r="AA39" s="534"/>
      <c r="AB39" s="502"/>
      <c r="AC39" s="495"/>
      <c r="AD39" s="514" t="s">
        <v>486</v>
      </c>
      <c r="AE39" s="511">
        <v>2000</v>
      </c>
      <c r="AF39" s="512" t="s">
        <v>537</v>
      </c>
      <c r="AG39" s="511">
        <f>AH39/$X$72</f>
        <v>40</v>
      </c>
      <c r="AH39" s="513">
        <v>0.4</v>
      </c>
      <c r="AI39" s="495">
        <v>100</v>
      </c>
      <c r="AJ39" s="511">
        <f>(AE39/AH39)*AJ$72*AI39</f>
        <v>5000</v>
      </c>
      <c r="AK39" s="511">
        <f>AE39*AJ$73</f>
        <v>5000</v>
      </c>
      <c r="AL39" s="511">
        <f t="shared" ref="AL39:AL43" si="6">AVERAGE(AJ39:AK39)</f>
        <v>5000</v>
      </c>
      <c r="AM39" s="492"/>
      <c r="AN39" s="504"/>
      <c r="AO39" s="492"/>
      <c r="AP39" s="492"/>
    </row>
    <row r="40" spans="1:42" s="425" customFormat="1" ht="43">
      <c r="A40" s="501"/>
      <c r="B40" s="492"/>
      <c r="C40" s="496"/>
      <c r="D40" s="492"/>
      <c r="E40" s="495"/>
      <c r="F40" s="514" t="s">
        <v>503</v>
      </c>
      <c r="G40" s="511">
        <v>0</v>
      </c>
      <c r="H40" s="511" t="s">
        <v>536</v>
      </c>
      <c r="I40" s="511">
        <f t="shared" ref="I40:I41" si="7">J40/0.0005</f>
        <v>1200</v>
      </c>
      <c r="J40" s="513">
        <v>0.6</v>
      </c>
      <c r="K40" s="495">
        <v>30</v>
      </c>
      <c r="L40" s="511">
        <f>(G40/J40)*M$69*K40</f>
        <v>0</v>
      </c>
      <c r="M40" s="511">
        <f t="shared" ref="M40:M41" si="8">G40*0.5</f>
        <v>0</v>
      </c>
      <c r="N40" s="511">
        <f t="shared" si="5"/>
        <v>0</v>
      </c>
      <c r="O40" s="530"/>
      <c r="P40" s="503"/>
      <c r="Q40" s="507" t="s">
        <v>10</v>
      </c>
      <c r="R40" s="507"/>
      <c r="S40" s="508">
        <f>SUM(S41:S42)</f>
        <v>5000</v>
      </c>
      <c r="T40" s="508"/>
      <c r="U40" s="508"/>
      <c r="V40" s="509"/>
      <c r="W40" s="507"/>
      <c r="X40" s="508">
        <f>SUM(X41:X42)</f>
        <v>9200</v>
      </c>
      <c r="Y40" s="508">
        <f>SUM(Y41:Y42)</f>
        <v>12500</v>
      </c>
      <c r="Z40" s="508">
        <f t="shared" si="1"/>
        <v>10850</v>
      </c>
      <c r="AA40" s="534"/>
      <c r="AB40" s="502"/>
      <c r="AC40" s="507" t="s">
        <v>10</v>
      </c>
      <c r="AD40" s="507"/>
      <c r="AE40" s="508">
        <f>SUM(AE41:AE42)</f>
        <v>8000</v>
      </c>
      <c r="AF40" s="508"/>
      <c r="AG40" s="508"/>
      <c r="AH40" s="509"/>
      <c r="AI40" s="507"/>
      <c r="AJ40" s="508">
        <f>SUM(AJ41:AJ42)</f>
        <v>19000</v>
      </c>
      <c r="AK40" s="508">
        <f>SUM(AK41:AK42)</f>
        <v>20000</v>
      </c>
      <c r="AL40" s="508">
        <f t="shared" si="6"/>
        <v>19500</v>
      </c>
      <c r="AM40" s="492"/>
      <c r="AN40" s="504"/>
      <c r="AO40" s="492"/>
      <c r="AP40" s="492"/>
    </row>
    <row r="41" spans="1:42" s="425" customFormat="1" ht="34">
      <c r="A41" s="501"/>
      <c r="B41" s="492"/>
      <c r="C41" s="496"/>
      <c r="D41" s="492"/>
      <c r="E41" s="495"/>
      <c r="F41" s="514" t="s">
        <v>510</v>
      </c>
      <c r="G41" s="511">
        <v>1000</v>
      </c>
      <c r="H41" s="512" t="s">
        <v>537</v>
      </c>
      <c r="I41" s="511">
        <f t="shared" si="7"/>
        <v>1200</v>
      </c>
      <c r="J41" s="513">
        <v>0.6</v>
      </c>
      <c r="K41" s="495">
        <v>30</v>
      </c>
      <c r="L41" s="511">
        <f>(G41/J41)*M$69*K41</f>
        <v>500.00000000000006</v>
      </c>
      <c r="M41" s="511">
        <f t="shared" si="8"/>
        <v>500</v>
      </c>
      <c r="N41" s="511">
        <f t="shared" si="5"/>
        <v>500</v>
      </c>
      <c r="O41" s="530"/>
      <c r="P41" s="503"/>
      <c r="Q41" s="495"/>
      <c r="R41" s="514" t="s">
        <v>495</v>
      </c>
      <c r="S41" s="511">
        <v>1000</v>
      </c>
      <c r="T41" s="512" t="s">
        <v>540</v>
      </c>
      <c r="U41" s="511">
        <f>V41/$X$72</f>
        <v>50</v>
      </c>
      <c r="V41" s="513">
        <v>0.5</v>
      </c>
      <c r="W41" s="495">
        <v>60</v>
      </c>
      <c r="X41" s="511">
        <f>(S41/V41)*X$72*W41</f>
        <v>1200</v>
      </c>
      <c r="Y41" s="511">
        <f>S41*X$73</f>
        <v>2500</v>
      </c>
      <c r="Z41" s="511">
        <f t="shared" si="1"/>
        <v>1850</v>
      </c>
      <c r="AA41" s="534"/>
      <c r="AB41" s="502"/>
      <c r="AC41" s="495"/>
      <c r="AD41" s="514" t="s">
        <v>495</v>
      </c>
      <c r="AE41" s="511">
        <v>1000</v>
      </c>
      <c r="AF41" s="512" t="s">
        <v>540</v>
      </c>
      <c r="AG41" s="511">
        <f>AH41/$X$72</f>
        <v>40</v>
      </c>
      <c r="AH41" s="513">
        <v>0.4</v>
      </c>
      <c r="AI41" s="495">
        <v>60</v>
      </c>
      <c r="AJ41" s="511">
        <f>(AE41/AH41)*AJ$72*AI41</f>
        <v>1500</v>
      </c>
      <c r="AK41" s="511">
        <f>AE41*AJ$73</f>
        <v>2500</v>
      </c>
      <c r="AL41" s="511">
        <f t="shared" si="6"/>
        <v>2000</v>
      </c>
      <c r="AM41" s="492"/>
      <c r="AN41" s="504"/>
      <c r="AO41" s="492"/>
      <c r="AP41" s="492"/>
    </row>
    <row r="42" spans="1:42" s="425" customFormat="1" ht="34">
      <c r="A42" s="501"/>
      <c r="B42" s="492"/>
      <c r="C42" s="496"/>
      <c r="D42" s="492"/>
      <c r="E42" s="507" t="s">
        <v>426</v>
      </c>
      <c r="F42" s="507"/>
      <c r="G42" s="508">
        <f>SUM(G43:G48)</f>
        <v>8000</v>
      </c>
      <c r="H42" s="508"/>
      <c r="I42" s="508"/>
      <c r="J42" s="509"/>
      <c r="K42" s="507"/>
      <c r="L42" s="508">
        <f>SUM(L43:L48)</f>
        <v>16000</v>
      </c>
      <c r="M42" s="508">
        <f>SUM(M43:M48)</f>
        <v>17600</v>
      </c>
      <c r="N42" s="508">
        <f>SUM(N43:N48)</f>
        <v>16800</v>
      </c>
      <c r="O42" s="530"/>
      <c r="P42" s="503"/>
      <c r="Q42" s="495"/>
      <c r="R42" s="510" t="s">
        <v>487</v>
      </c>
      <c r="S42" s="511">
        <v>4000</v>
      </c>
      <c r="T42" s="512" t="s">
        <v>547</v>
      </c>
      <c r="U42" s="511">
        <f>V42/$X$72</f>
        <v>50</v>
      </c>
      <c r="V42" s="513">
        <v>0.5</v>
      </c>
      <c r="W42" s="495">
        <v>100</v>
      </c>
      <c r="X42" s="511">
        <f>(S42/V42)*X$72*W42</f>
        <v>8000</v>
      </c>
      <c r="Y42" s="511">
        <f>S42*X$73</f>
        <v>10000</v>
      </c>
      <c r="Z42" s="511">
        <f t="shared" si="1"/>
        <v>9000</v>
      </c>
      <c r="AA42" s="534"/>
      <c r="AB42" s="502"/>
      <c r="AC42" s="495"/>
      <c r="AD42" s="510" t="s">
        <v>487</v>
      </c>
      <c r="AE42" s="511">
        <v>7000</v>
      </c>
      <c r="AF42" s="512" t="s">
        <v>547</v>
      </c>
      <c r="AG42" s="511">
        <f>AH42/$AJ$72</f>
        <v>40</v>
      </c>
      <c r="AH42" s="513">
        <v>0.4</v>
      </c>
      <c r="AI42" s="495">
        <v>100</v>
      </c>
      <c r="AJ42" s="511">
        <f>(AE42/AH42)*AJ$72*AI42</f>
        <v>17500</v>
      </c>
      <c r="AK42" s="511">
        <f>AE42*AJ$73</f>
        <v>17500</v>
      </c>
      <c r="AL42" s="511">
        <f t="shared" si="6"/>
        <v>17500</v>
      </c>
      <c r="AM42" s="492"/>
      <c r="AN42" s="504"/>
      <c r="AO42" s="492"/>
      <c r="AP42" s="492"/>
    </row>
    <row r="43" spans="1:42" s="425" customFormat="1" ht="51">
      <c r="A43" s="501"/>
      <c r="B43" s="492"/>
      <c r="C43" s="496"/>
      <c r="D43" s="492"/>
      <c r="E43" s="495"/>
      <c r="F43" s="514" t="s">
        <v>482</v>
      </c>
      <c r="G43" s="511">
        <v>2000</v>
      </c>
      <c r="H43" s="512" t="s">
        <v>410</v>
      </c>
      <c r="I43" s="511">
        <f t="shared" ref="I43:I48" si="9">J43/$M$69</f>
        <v>50</v>
      </c>
      <c r="J43" s="513">
        <v>0.5</v>
      </c>
      <c r="K43" s="495">
        <v>100</v>
      </c>
      <c r="L43" s="511">
        <f t="shared" ref="L43:L48" si="10">(G43/J43)*M$69*K43</f>
        <v>4000</v>
      </c>
      <c r="M43" s="511">
        <f t="shared" ref="M43:M48" si="11">G43*M$70</f>
        <v>4400</v>
      </c>
      <c r="N43" s="511">
        <f t="shared" ref="N43:N45" si="12">AVERAGE(L43:M43)</f>
        <v>4200</v>
      </c>
      <c r="O43" s="530"/>
      <c r="P43" s="503"/>
      <c r="Q43" s="507" t="s">
        <v>3</v>
      </c>
      <c r="R43" s="507"/>
      <c r="S43" s="508">
        <f>SUM(S44:S45)</f>
        <v>3000</v>
      </c>
      <c r="T43" s="508"/>
      <c r="U43" s="508"/>
      <c r="V43" s="509"/>
      <c r="W43" s="507"/>
      <c r="X43" s="508">
        <f>SUM(X44:X45)</f>
        <v>6000</v>
      </c>
      <c r="Y43" s="508">
        <f>SUM(Y44:Y45)</f>
        <v>7500</v>
      </c>
      <c r="Z43" s="508">
        <f t="shared" si="1"/>
        <v>6750</v>
      </c>
      <c r="AA43" s="534"/>
      <c r="AB43" s="502"/>
      <c r="AC43" s="507" t="s">
        <v>3</v>
      </c>
      <c r="AD43" s="507"/>
      <c r="AE43" s="508">
        <f>SUM(AE44:AE45)</f>
        <v>3000</v>
      </c>
      <c r="AF43" s="508"/>
      <c r="AG43" s="508"/>
      <c r="AH43" s="509"/>
      <c r="AI43" s="507"/>
      <c r="AJ43" s="508">
        <f>SUM(AJ44:AJ45)</f>
        <v>7500</v>
      </c>
      <c r="AK43" s="508">
        <f>SUM(AK44:AK45)</f>
        <v>7500</v>
      </c>
      <c r="AL43" s="508">
        <f t="shared" si="6"/>
        <v>7500</v>
      </c>
      <c r="AM43" s="492"/>
      <c r="AN43" s="504"/>
      <c r="AO43" s="492"/>
      <c r="AP43" s="492"/>
    </row>
    <row r="44" spans="1:42" s="425" customFormat="1" ht="68">
      <c r="A44" s="501"/>
      <c r="B44" s="492"/>
      <c r="C44" s="496"/>
      <c r="D44" s="492"/>
      <c r="E44" s="495"/>
      <c r="F44" s="514" t="s">
        <v>511</v>
      </c>
      <c r="G44" s="511">
        <v>2000</v>
      </c>
      <c r="H44" s="512" t="s">
        <v>538</v>
      </c>
      <c r="I44" s="511">
        <f t="shared" si="9"/>
        <v>50</v>
      </c>
      <c r="J44" s="513">
        <v>0.5</v>
      </c>
      <c r="K44" s="495">
        <v>100</v>
      </c>
      <c r="L44" s="511">
        <f t="shared" si="10"/>
        <v>4000</v>
      </c>
      <c r="M44" s="511">
        <f t="shared" si="11"/>
        <v>4400</v>
      </c>
      <c r="N44" s="511">
        <f t="shared" si="12"/>
        <v>4200</v>
      </c>
      <c r="O44" s="530"/>
      <c r="P44" s="503"/>
      <c r="Q44" s="495"/>
      <c r="R44" s="514" t="s">
        <v>481</v>
      </c>
      <c r="S44" s="511">
        <v>1000</v>
      </c>
      <c r="T44" s="512" t="s">
        <v>537</v>
      </c>
      <c r="U44" s="511">
        <f>V44/$X$72</f>
        <v>50</v>
      </c>
      <c r="V44" s="513">
        <v>0.5</v>
      </c>
      <c r="W44" s="495">
        <v>100</v>
      </c>
      <c r="X44" s="511">
        <f>(S44/V44)*X$72*W44</f>
        <v>2000</v>
      </c>
      <c r="Y44" s="511">
        <f>S44*X$73</f>
        <v>2500</v>
      </c>
      <c r="Z44" s="511">
        <f t="shared" ref="Z44:Z67" si="13">AVERAGE(X44:Y44)</f>
        <v>2250</v>
      </c>
      <c r="AA44" s="534"/>
      <c r="AB44" s="502"/>
      <c r="AC44" s="495"/>
      <c r="AD44" s="514" t="s">
        <v>481</v>
      </c>
      <c r="AE44" s="511">
        <v>2000</v>
      </c>
      <c r="AF44" s="512" t="s">
        <v>537</v>
      </c>
      <c r="AG44" s="511">
        <f>AH44/$AJ$72</f>
        <v>40</v>
      </c>
      <c r="AH44" s="513">
        <v>0.4</v>
      </c>
      <c r="AI44" s="495">
        <v>100</v>
      </c>
      <c r="AJ44" s="511">
        <f>(AE44/AH44)*AJ$72*AI44</f>
        <v>5000</v>
      </c>
      <c r="AK44" s="511">
        <f>AE44*AJ$73</f>
        <v>5000</v>
      </c>
      <c r="AL44" s="511">
        <f t="shared" ref="AL44:AL51" si="14">AVERAGE(AJ44:AK44)</f>
        <v>5000</v>
      </c>
      <c r="AM44" s="492"/>
      <c r="AN44" s="504"/>
      <c r="AO44" s="492"/>
      <c r="AP44" s="492"/>
    </row>
    <row r="45" spans="1:42" s="425" customFormat="1" ht="34">
      <c r="A45" s="501"/>
      <c r="B45" s="492"/>
      <c r="C45" s="496"/>
      <c r="D45" s="492"/>
      <c r="E45" s="495"/>
      <c r="F45" s="514" t="s">
        <v>523</v>
      </c>
      <c r="G45" s="511">
        <v>1000</v>
      </c>
      <c r="H45" s="511" t="s">
        <v>539</v>
      </c>
      <c r="I45" s="511">
        <f t="shared" si="9"/>
        <v>50</v>
      </c>
      <c r="J45" s="513">
        <v>0.5</v>
      </c>
      <c r="K45" s="495">
        <v>100</v>
      </c>
      <c r="L45" s="511">
        <f t="shared" si="10"/>
        <v>2000</v>
      </c>
      <c r="M45" s="511">
        <f t="shared" si="11"/>
        <v>2200</v>
      </c>
      <c r="N45" s="511">
        <f t="shared" si="12"/>
        <v>2100</v>
      </c>
      <c r="O45" s="530"/>
      <c r="P45" s="503"/>
      <c r="Q45" s="495"/>
      <c r="R45" s="514" t="s">
        <v>519</v>
      </c>
      <c r="S45" s="511">
        <v>2000</v>
      </c>
      <c r="T45" s="512" t="s">
        <v>538</v>
      </c>
      <c r="U45" s="511">
        <f>V45/$X$72</f>
        <v>50</v>
      </c>
      <c r="V45" s="513">
        <v>0.5</v>
      </c>
      <c r="W45" s="495">
        <v>100</v>
      </c>
      <c r="X45" s="511">
        <f>(S45/V45)*X$72*W45</f>
        <v>4000</v>
      </c>
      <c r="Y45" s="511">
        <f>S45*X$73</f>
        <v>5000</v>
      </c>
      <c r="Z45" s="511">
        <f t="shared" si="13"/>
        <v>4500</v>
      </c>
      <c r="AA45" s="534"/>
      <c r="AB45" s="502"/>
      <c r="AC45" s="495"/>
      <c r="AD45" s="514" t="s">
        <v>523</v>
      </c>
      <c r="AE45" s="511">
        <v>1000</v>
      </c>
      <c r="AF45" s="511" t="s">
        <v>539</v>
      </c>
      <c r="AG45" s="511">
        <f>AH45/$AJ$72</f>
        <v>40</v>
      </c>
      <c r="AH45" s="513">
        <v>0.4</v>
      </c>
      <c r="AI45" s="495">
        <v>100</v>
      </c>
      <c r="AJ45" s="511">
        <f>(AE45/AH45)*AJ$72*AI45</f>
        <v>2500</v>
      </c>
      <c r="AK45" s="511">
        <f>AE45*AJ$73</f>
        <v>2500</v>
      </c>
      <c r="AL45" s="511">
        <f t="shared" si="14"/>
        <v>2500</v>
      </c>
      <c r="AM45" s="492"/>
      <c r="AN45" s="502"/>
      <c r="AO45" s="492"/>
      <c r="AP45" s="492"/>
    </row>
    <row r="46" spans="1:42" s="425" customFormat="1" ht="34">
      <c r="A46" s="501"/>
      <c r="B46" s="492"/>
      <c r="C46" s="496"/>
      <c r="D46" s="492"/>
      <c r="E46" s="495"/>
      <c r="F46" s="514" t="s">
        <v>524</v>
      </c>
      <c r="G46" s="511">
        <v>1000</v>
      </c>
      <c r="H46" s="511" t="s">
        <v>539</v>
      </c>
      <c r="I46" s="511">
        <f t="shared" si="9"/>
        <v>50</v>
      </c>
      <c r="J46" s="513">
        <v>0.5</v>
      </c>
      <c r="K46" s="495">
        <v>100</v>
      </c>
      <c r="L46" s="511">
        <f t="shared" si="10"/>
        <v>2000</v>
      </c>
      <c r="M46" s="511">
        <f t="shared" si="11"/>
        <v>2200</v>
      </c>
      <c r="N46" s="511">
        <f t="shared" si="4"/>
        <v>2100</v>
      </c>
      <c r="O46" s="530"/>
      <c r="P46" s="503"/>
      <c r="Q46" s="507" t="s">
        <v>425</v>
      </c>
      <c r="R46" s="507"/>
      <c r="S46" s="508">
        <f>SUM(S47:S48)</f>
        <v>6000</v>
      </c>
      <c r="T46" s="508"/>
      <c r="U46" s="508"/>
      <c r="V46" s="509"/>
      <c r="W46" s="507"/>
      <c r="X46" s="508">
        <f>SUM(X47:X48)</f>
        <v>15000</v>
      </c>
      <c r="Y46" s="508">
        <f>SUM(Y47:Y48)</f>
        <v>15000</v>
      </c>
      <c r="Z46" s="508">
        <f t="shared" si="13"/>
        <v>15000</v>
      </c>
      <c r="AA46" s="534"/>
      <c r="AB46" s="502"/>
      <c r="AC46" s="507" t="s">
        <v>425</v>
      </c>
      <c r="AD46" s="507"/>
      <c r="AE46" s="508">
        <f>SUM(AE47:AE48)</f>
        <v>8000</v>
      </c>
      <c r="AF46" s="508"/>
      <c r="AG46" s="508"/>
      <c r="AH46" s="509"/>
      <c r="AI46" s="507"/>
      <c r="AJ46" s="508">
        <f>SUM(AJ47:AJ48)</f>
        <v>20000</v>
      </c>
      <c r="AK46" s="508">
        <f>SUM(AK47:AK48)</f>
        <v>20000</v>
      </c>
      <c r="AL46" s="508">
        <f t="shared" si="14"/>
        <v>20000</v>
      </c>
      <c r="AM46" s="492"/>
      <c r="AN46" s="502"/>
      <c r="AO46" s="492"/>
      <c r="AP46" s="492"/>
    </row>
    <row r="47" spans="1:42" s="425" customFormat="1" ht="34">
      <c r="A47" s="501"/>
      <c r="B47" s="492"/>
      <c r="C47" s="496"/>
      <c r="D47" s="492"/>
      <c r="E47" s="495"/>
      <c r="F47" s="514" t="s">
        <v>542</v>
      </c>
      <c r="G47" s="511">
        <v>1000</v>
      </c>
      <c r="H47" s="511" t="s">
        <v>539</v>
      </c>
      <c r="I47" s="511">
        <f t="shared" si="9"/>
        <v>50</v>
      </c>
      <c r="J47" s="513">
        <v>0.5</v>
      </c>
      <c r="K47" s="495">
        <v>100</v>
      </c>
      <c r="L47" s="511">
        <f t="shared" si="10"/>
        <v>2000</v>
      </c>
      <c r="M47" s="511">
        <f t="shared" si="11"/>
        <v>2200</v>
      </c>
      <c r="N47" s="511">
        <f t="shared" si="4"/>
        <v>2100</v>
      </c>
      <c r="O47" s="530"/>
      <c r="P47" s="503"/>
      <c r="Q47" s="495"/>
      <c r="R47" s="514" t="s">
        <v>482</v>
      </c>
      <c r="S47" s="511">
        <v>5000</v>
      </c>
      <c r="T47" s="512" t="s">
        <v>547</v>
      </c>
      <c r="U47" s="511">
        <f>V47/$X$72</f>
        <v>40</v>
      </c>
      <c r="V47" s="513">
        <v>0.4</v>
      </c>
      <c r="W47" s="495">
        <v>100</v>
      </c>
      <c r="X47" s="511">
        <f>(S47/V47)*X$72*W47</f>
        <v>12500</v>
      </c>
      <c r="Y47" s="511">
        <f>S47*X$73</f>
        <v>12500</v>
      </c>
      <c r="Z47" s="511">
        <f t="shared" si="13"/>
        <v>12500</v>
      </c>
      <c r="AA47" s="534"/>
      <c r="AB47" s="502"/>
      <c r="AC47" s="495"/>
      <c r="AD47" s="514" t="s">
        <v>482</v>
      </c>
      <c r="AE47" s="511">
        <v>7000</v>
      </c>
      <c r="AF47" s="512" t="s">
        <v>547</v>
      </c>
      <c r="AG47" s="511">
        <f>AH47/$AJ$72</f>
        <v>40</v>
      </c>
      <c r="AH47" s="513">
        <v>0.4</v>
      </c>
      <c r="AI47" s="495">
        <v>100</v>
      </c>
      <c r="AJ47" s="511">
        <f>(AE47/AH47)*AJ$72*AI47</f>
        <v>17500</v>
      </c>
      <c r="AK47" s="511">
        <f>AE47*AJ$73</f>
        <v>17500</v>
      </c>
      <c r="AL47" s="511">
        <f t="shared" si="14"/>
        <v>17500</v>
      </c>
      <c r="AM47" s="492"/>
      <c r="AN47" s="502"/>
      <c r="AO47" s="492"/>
      <c r="AP47" s="492"/>
    </row>
    <row r="48" spans="1:42" s="425" customFormat="1" ht="29">
      <c r="A48" s="501"/>
      <c r="B48" s="492"/>
      <c r="C48" s="496"/>
      <c r="D48" s="492"/>
      <c r="E48" s="495"/>
      <c r="F48" s="514" t="s">
        <v>427</v>
      </c>
      <c r="G48" s="511">
        <v>1000</v>
      </c>
      <c r="H48" s="511" t="s">
        <v>543</v>
      </c>
      <c r="I48" s="511">
        <f t="shared" si="9"/>
        <v>50</v>
      </c>
      <c r="J48" s="513">
        <v>0.5</v>
      </c>
      <c r="K48" s="495">
        <v>100</v>
      </c>
      <c r="L48" s="511">
        <f t="shared" si="10"/>
        <v>2000</v>
      </c>
      <c r="M48" s="511">
        <f t="shared" si="11"/>
        <v>2200</v>
      </c>
      <c r="N48" s="511">
        <f t="shared" si="4"/>
        <v>2100</v>
      </c>
      <c r="O48" s="530"/>
      <c r="P48" s="503"/>
      <c r="Q48" s="495"/>
      <c r="R48" s="514" t="s">
        <v>523</v>
      </c>
      <c r="S48" s="511">
        <v>1000</v>
      </c>
      <c r="T48" s="511" t="s">
        <v>539</v>
      </c>
      <c r="U48" s="511">
        <f>V48/$X$72</f>
        <v>40</v>
      </c>
      <c r="V48" s="513">
        <v>0.4</v>
      </c>
      <c r="W48" s="495">
        <v>100</v>
      </c>
      <c r="X48" s="511">
        <f>(S48/V48)*X$72*W48</f>
        <v>2500</v>
      </c>
      <c r="Y48" s="511">
        <f>S48*X$73</f>
        <v>2500</v>
      </c>
      <c r="Z48" s="511">
        <f t="shared" si="13"/>
        <v>2500</v>
      </c>
      <c r="AA48" s="534"/>
      <c r="AB48" s="502"/>
      <c r="AC48" s="495"/>
      <c r="AD48" s="514" t="s">
        <v>523</v>
      </c>
      <c r="AE48" s="511">
        <v>1000</v>
      </c>
      <c r="AF48" s="511" t="s">
        <v>539</v>
      </c>
      <c r="AG48" s="511">
        <f>AH48/$AJ$72</f>
        <v>40</v>
      </c>
      <c r="AH48" s="513">
        <v>0.4</v>
      </c>
      <c r="AI48" s="495">
        <v>100</v>
      </c>
      <c r="AJ48" s="511">
        <f>(AE48/AH48)*AJ$72*AI48</f>
        <v>2500</v>
      </c>
      <c r="AK48" s="511">
        <f>AE48*AJ$73</f>
        <v>2500</v>
      </c>
      <c r="AL48" s="511">
        <f t="shared" si="14"/>
        <v>2500</v>
      </c>
      <c r="AM48" s="492"/>
      <c r="AN48" s="502"/>
      <c r="AO48" s="492"/>
      <c r="AP48" s="492"/>
    </row>
    <row r="49" spans="1:42" s="425" customFormat="1" ht="17">
      <c r="A49" s="501"/>
      <c r="B49" s="492"/>
      <c r="C49" s="496"/>
      <c r="D49" s="492"/>
      <c r="E49" s="507" t="s">
        <v>11</v>
      </c>
      <c r="F49" s="507"/>
      <c r="G49" s="508">
        <f>SUM(G50:G54)</f>
        <v>6000</v>
      </c>
      <c r="H49" s="508"/>
      <c r="I49" s="508"/>
      <c r="J49" s="509"/>
      <c r="K49" s="507"/>
      <c r="L49" s="508">
        <f>SUM(L50:L54)</f>
        <v>12000</v>
      </c>
      <c r="M49" s="508">
        <f>SUM(M50:M52)</f>
        <v>4400</v>
      </c>
      <c r="N49" s="508">
        <f t="shared" si="4"/>
        <v>8200</v>
      </c>
      <c r="O49" s="530"/>
      <c r="P49" s="503"/>
      <c r="Q49" s="507" t="s">
        <v>426</v>
      </c>
      <c r="R49" s="507"/>
      <c r="S49" s="508">
        <f>SUM(S50:S51)</f>
        <v>2000</v>
      </c>
      <c r="T49" s="508"/>
      <c r="U49" s="508"/>
      <c r="V49" s="509"/>
      <c r="W49" s="507"/>
      <c r="X49" s="508">
        <f>SUM(X50:X51)</f>
        <v>5000</v>
      </c>
      <c r="Y49" s="508">
        <f>SUM(Y50:Y51)</f>
        <v>5000</v>
      </c>
      <c r="Z49" s="508">
        <f t="shared" si="13"/>
        <v>5000</v>
      </c>
      <c r="AA49" s="534"/>
      <c r="AB49" s="502"/>
      <c r="AC49" s="507" t="s">
        <v>426</v>
      </c>
      <c r="AD49" s="507"/>
      <c r="AE49" s="508">
        <f>SUM(AE50:AE51)</f>
        <v>2000</v>
      </c>
      <c r="AF49" s="508"/>
      <c r="AG49" s="508"/>
      <c r="AH49" s="509"/>
      <c r="AI49" s="507"/>
      <c r="AJ49" s="508">
        <f>SUM(AJ50:AJ51)</f>
        <v>5000</v>
      </c>
      <c r="AK49" s="508">
        <f>SUM(AK50:AK51)</f>
        <v>5000</v>
      </c>
      <c r="AL49" s="508">
        <f t="shared" si="14"/>
        <v>5000</v>
      </c>
      <c r="AM49" s="492"/>
      <c r="AN49" s="502"/>
      <c r="AO49" s="492"/>
      <c r="AP49" s="492"/>
    </row>
    <row r="50" spans="1:42" s="425" customFormat="1" ht="34">
      <c r="A50" s="501"/>
      <c r="B50" s="492"/>
      <c r="C50" s="496"/>
      <c r="D50" s="492"/>
      <c r="E50" s="495"/>
      <c r="F50" s="514" t="s">
        <v>483</v>
      </c>
      <c r="G50" s="511">
        <v>500</v>
      </c>
      <c r="H50" s="512" t="s">
        <v>537</v>
      </c>
      <c r="I50" s="511">
        <f>J50/$M$69</f>
        <v>50</v>
      </c>
      <c r="J50" s="513">
        <v>0.5</v>
      </c>
      <c r="K50" s="495">
        <v>100</v>
      </c>
      <c r="L50" s="511">
        <f>(G50/J50)*M$69*K50</f>
        <v>1000</v>
      </c>
      <c r="M50" s="511">
        <f>G50*M$70</f>
        <v>1100</v>
      </c>
      <c r="N50" s="511">
        <f t="shared" si="4"/>
        <v>1050</v>
      </c>
      <c r="O50" s="530"/>
      <c r="P50" s="503"/>
      <c r="Q50" s="495"/>
      <c r="R50" s="514" t="s">
        <v>526</v>
      </c>
      <c r="S50" s="511">
        <v>1000</v>
      </c>
      <c r="T50" s="511" t="s">
        <v>539</v>
      </c>
      <c r="U50" s="511">
        <f>V50/$X$72</f>
        <v>40</v>
      </c>
      <c r="V50" s="513">
        <v>0.4</v>
      </c>
      <c r="W50" s="495">
        <v>100</v>
      </c>
      <c r="X50" s="511">
        <f>(S50/V50)*X$72*W50</f>
        <v>2500</v>
      </c>
      <c r="Y50" s="511">
        <f>S50*X$73</f>
        <v>2500</v>
      </c>
      <c r="Z50" s="511">
        <f t="shared" si="13"/>
        <v>2500</v>
      </c>
      <c r="AA50" s="534"/>
      <c r="AB50" s="502"/>
      <c r="AC50" s="495"/>
      <c r="AD50" s="514" t="s">
        <v>526</v>
      </c>
      <c r="AE50" s="511">
        <v>1000</v>
      </c>
      <c r="AF50" s="511" t="s">
        <v>539</v>
      </c>
      <c r="AG50" s="511">
        <f>AH50/$AJ$72</f>
        <v>40</v>
      </c>
      <c r="AH50" s="513">
        <v>0.4</v>
      </c>
      <c r="AI50" s="495">
        <v>100</v>
      </c>
      <c r="AJ50" s="511">
        <f>(AE50/AH50)*AJ$72*AI50</f>
        <v>2500</v>
      </c>
      <c r="AK50" s="511">
        <f>AE50*AJ$73</f>
        <v>2500</v>
      </c>
      <c r="AL50" s="511">
        <f t="shared" si="14"/>
        <v>2500</v>
      </c>
      <c r="AM50" s="492"/>
      <c r="AN50" s="502"/>
      <c r="AO50" s="492"/>
      <c r="AP50" s="492"/>
    </row>
    <row r="51" spans="1:42" s="425" customFormat="1" ht="68">
      <c r="A51" s="501"/>
      <c r="B51" s="492"/>
      <c r="C51" s="496"/>
      <c r="D51" s="492"/>
      <c r="E51" s="495"/>
      <c r="F51" s="514" t="s">
        <v>492</v>
      </c>
      <c r="G51" s="511">
        <v>500</v>
      </c>
      <c r="H51" s="512" t="s">
        <v>540</v>
      </c>
      <c r="I51" s="511">
        <f>J51/$M$69</f>
        <v>50</v>
      </c>
      <c r="J51" s="513">
        <v>0.5</v>
      </c>
      <c r="K51" s="495">
        <v>100</v>
      </c>
      <c r="L51" s="511">
        <f>(G51/J51)*M$69*K51</f>
        <v>1000</v>
      </c>
      <c r="M51" s="511">
        <f>G51*M$70</f>
        <v>1100</v>
      </c>
      <c r="N51" s="511">
        <f t="shared" si="4"/>
        <v>1050</v>
      </c>
      <c r="O51" s="530"/>
      <c r="P51" s="503"/>
      <c r="Q51" s="495"/>
      <c r="R51" s="514" t="s">
        <v>550</v>
      </c>
      <c r="S51" s="511">
        <v>1000</v>
      </c>
      <c r="T51" s="511" t="s">
        <v>539</v>
      </c>
      <c r="U51" s="511">
        <f>V51/$X$72</f>
        <v>40</v>
      </c>
      <c r="V51" s="513">
        <v>0.4</v>
      </c>
      <c r="W51" s="495">
        <v>100</v>
      </c>
      <c r="X51" s="511">
        <f>(S51/V51)*X$72*W51</f>
        <v>2500</v>
      </c>
      <c r="Y51" s="511">
        <f>S51*X$73</f>
        <v>2500</v>
      </c>
      <c r="Z51" s="511">
        <f t="shared" si="13"/>
        <v>2500</v>
      </c>
      <c r="AA51" s="534"/>
      <c r="AB51" s="502"/>
      <c r="AC51" s="495"/>
      <c r="AD51" s="514" t="s">
        <v>550</v>
      </c>
      <c r="AE51" s="511">
        <v>1000</v>
      </c>
      <c r="AF51" s="511" t="s">
        <v>539</v>
      </c>
      <c r="AG51" s="511">
        <f>AH51/$AJ$72</f>
        <v>40</v>
      </c>
      <c r="AH51" s="513">
        <v>0.4</v>
      </c>
      <c r="AI51" s="495">
        <v>100</v>
      </c>
      <c r="AJ51" s="511">
        <f>(AE51/AH51)*AJ$72*AI51</f>
        <v>2500</v>
      </c>
      <c r="AK51" s="511">
        <f>AE51*AJ$73</f>
        <v>2500</v>
      </c>
      <c r="AL51" s="511">
        <f t="shared" si="14"/>
        <v>2500</v>
      </c>
      <c r="AM51" s="492"/>
      <c r="AN51" s="502"/>
      <c r="AO51" s="492"/>
      <c r="AP51" s="492"/>
    </row>
    <row r="52" spans="1:42" s="425" customFormat="1" ht="29">
      <c r="A52" s="501"/>
      <c r="B52" s="492"/>
      <c r="C52" s="496"/>
      <c r="D52" s="492"/>
      <c r="E52" s="495"/>
      <c r="F52" s="514" t="s">
        <v>505</v>
      </c>
      <c r="G52" s="511">
        <v>1000</v>
      </c>
      <c r="H52" s="511" t="s">
        <v>536</v>
      </c>
      <c r="I52" s="511">
        <f>J52/$M$69</f>
        <v>50</v>
      </c>
      <c r="J52" s="513">
        <v>0.5</v>
      </c>
      <c r="K52" s="495">
        <v>100</v>
      </c>
      <c r="L52" s="511">
        <f>(G52/J52)*M$69*K52</f>
        <v>2000</v>
      </c>
      <c r="M52" s="511">
        <f>G52*M$70</f>
        <v>2200</v>
      </c>
      <c r="N52" s="511">
        <f t="shared" si="4"/>
        <v>2100</v>
      </c>
      <c r="O52" s="530"/>
      <c r="P52" s="503"/>
      <c r="Q52" s="507" t="s">
        <v>11</v>
      </c>
      <c r="R52" s="507"/>
      <c r="S52" s="508">
        <f>SUM(S53:S55)</f>
        <v>5000</v>
      </c>
      <c r="T52" s="508"/>
      <c r="U52" s="508"/>
      <c r="V52" s="509"/>
      <c r="W52" s="507"/>
      <c r="X52" s="508">
        <f>SUM(X53:X55)</f>
        <v>11500</v>
      </c>
      <c r="Y52" s="508">
        <f>SUM(Y53:Y55)</f>
        <v>12500</v>
      </c>
      <c r="Z52" s="508">
        <f t="shared" si="13"/>
        <v>12000</v>
      </c>
      <c r="AA52" s="534"/>
      <c r="AB52" s="502"/>
      <c r="AC52" s="507" t="s">
        <v>11</v>
      </c>
      <c r="AD52" s="507"/>
      <c r="AE52" s="508">
        <f>SUM(AE53:AE55)</f>
        <v>6000</v>
      </c>
      <c r="AF52" s="508"/>
      <c r="AG52" s="508"/>
      <c r="AH52" s="509"/>
      <c r="AI52" s="507"/>
      <c r="AJ52" s="508">
        <f>SUM(AJ53:AJ55)</f>
        <v>14000</v>
      </c>
      <c r="AK52" s="508">
        <f>SUM(AK53:AK55)</f>
        <v>15000</v>
      </c>
      <c r="AL52" s="508">
        <f>SUM(AL53:AL55)</f>
        <v>14500</v>
      </c>
      <c r="AM52" s="492"/>
      <c r="AN52" s="502"/>
      <c r="AO52" s="492"/>
      <c r="AP52" s="492"/>
    </row>
    <row r="53" spans="1:42" s="425" customFormat="1" ht="68">
      <c r="A53" s="501"/>
      <c r="B53" s="492"/>
      <c r="C53" s="496"/>
      <c r="D53" s="492"/>
      <c r="E53" s="495"/>
      <c r="F53" s="514" t="s">
        <v>520</v>
      </c>
      <c r="G53" s="511">
        <v>3000</v>
      </c>
      <c r="H53" s="512" t="s">
        <v>538</v>
      </c>
      <c r="I53" s="511">
        <f>J53/$M$69</f>
        <v>50</v>
      </c>
      <c r="J53" s="513">
        <v>0.5</v>
      </c>
      <c r="K53" s="495">
        <v>100</v>
      </c>
      <c r="L53" s="511">
        <f>(G53/J53)*M$69*K53</f>
        <v>6000</v>
      </c>
      <c r="M53" s="511">
        <f>G53*M$70</f>
        <v>6600.0000000000009</v>
      </c>
      <c r="N53" s="511">
        <f t="shared" si="4"/>
        <v>6300</v>
      </c>
      <c r="O53" s="530"/>
      <c r="P53" s="503"/>
      <c r="Q53" s="495"/>
      <c r="R53" s="514" t="s">
        <v>488</v>
      </c>
      <c r="S53" s="511">
        <v>2000</v>
      </c>
      <c r="T53" s="512" t="s">
        <v>537</v>
      </c>
      <c r="U53" s="511">
        <f>V53/$X$72</f>
        <v>40</v>
      </c>
      <c r="V53" s="513">
        <v>0.4</v>
      </c>
      <c r="W53" s="495">
        <v>100</v>
      </c>
      <c r="X53" s="511">
        <f>(S53/V53)*X$72*W53</f>
        <v>5000</v>
      </c>
      <c r="Y53" s="511">
        <f>S53*X$73</f>
        <v>5000</v>
      </c>
      <c r="Z53" s="511">
        <f t="shared" si="13"/>
        <v>5000</v>
      </c>
      <c r="AA53" s="534"/>
      <c r="AB53" s="502"/>
      <c r="AC53" s="495"/>
      <c r="AD53" s="514" t="s">
        <v>488</v>
      </c>
      <c r="AE53" s="511">
        <v>2000</v>
      </c>
      <c r="AF53" s="512" t="s">
        <v>537</v>
      </c>
      <c r="AG53" s="511">
        <f>AH53/$AJ$72</f>
        <v>40</v>
      </c>
      <c r="AH53" s="513">
        <v>0.4</v>
      </c>
      <c r="AI53" s="495">
        <v>100</v>
      </c>
      <c r="AJ53" s="511">
        <f>(AE53/AH53)*AJ$72*AI53</f>
        <v>5000</v>
      </c>
      <c r="AK53" s="511">
        <f>AE53*AJ$73</f>
        <v>5000</v>
      </c>
      <c r="AL53" s="511">
        <f t="shared" ref="AL53:AL67" si="15">AVERAGE(AJ53:AK53)</f>
        <v>5000</v>
      </c>
      <c r="AM53" s="492"/>
      <c r="AN53" s="502"/>
      <c r="AO53" s="492"/>
      <c r="AP53" s="492"/>
    </row>
    <row r="54" spans="1:42" s="425" customFormat="1" ht="34">
      <c r="A54" s="501"/>
      <c r="B54" s="492"/>
      <c r="C54" s="496"/>
      <c r="D54" s="492"/>
      <c r="E54" s="495"/>
      <c r="F54" s="514" t="s">
        <v>530</v>
      </c>
      <c r="G54" s="511">
        <v>1000</v>
      </c>
      <c r="H54" s="511" t="s">
        <v>539</v>
      </c>
      <c r="I54" s="511">
        <f>J54/$M$69</f>
        <v>50</v>
      </c>
      <c r="J54" s="513">
        <v>0.5</v>
      </c>
      <c r="K54" s="495">
        <v>100</v>
      </c>
      <c r="L54" s="511">
        <f>(G54/J54)*M$69*K54</f>
        <v>2000</v>
      </c>
      <c r="M54" s="511">
        <f>G54*M$70</f>
        <v>2200</v>
      </c>
      <c r="N54" s="511">
        <f t="shared" si="4"/>
        <v>2100</v>
      </c>
      <c r="O54" s="530"/>
      <c r="P54" s="503"/>
      <c r="Q54" s="495"/>
      <c r="R54" s="514" t="s">
        <v>492</v>
      </c>
      <c r="S54" s="511">
        <v>2000</v>
      </c>
      <c r="T54" s="512" t="s">
        <v>540</v>
      </c>
      <c r="U54" s="511">
        <f>V54/$X$72</f>
        <v>40</v>
      </c>
      <c r="V54" s="513">
        <v>0.4</v>
      </c>
      <c r="W54" s="495">
        <v>80</v>
      </c>
      <c r="X54" s="511">
        <f>(S54/V54)*X$72*W54</f>
        <v>4000</v>
      </c>
      <c r="Y54" s="511">
        <f>S54*X$73</f>
        <v>5000</v>
      </c>
      <c r="Z54" s="511">
        <f t="shared" si="13"/>
        <v>4500</v>
      </c>
      <c r="AA54" s="534"/>
      <c r="AB54" s="502"/>
      <c r="AC54" s="495"/>
      <c r="AD54" s="514" t="s">
        <v>492</v>
      </c>
      <c r="AE54" s="511">
        <v>2000</v>
      </c>
      <c r="AF54" s="512" t="s">
        <v>540</v>
      </c>
      <c r="AG54" s="511">
        <f>AH54/$AJ$72</f>
        <v>40</v>
      </c>
      <c r="AH54" s="513">
        <v>0.4</v>
      </c>
      <c r="AI54" s="495">
        <v>80</v>
      </c>
      <c r="AJ54" s="511">
        <f>(AE54/AH54)*AJ$72*AI54</f>
        <v>4000</v>
      </c>
      <c r="AK54" s="511">
        <f>AE54*AJ$73</f>
        <v>5000</v>
      </c>
      <c r="AL54" s="511">
        <f t="shared" si="15"/>
        <v>4500</v>
      </c>
      <c r="AM54" s="492"/>
      <c r="AN54" s="502"/>
      <c r="AO54" s="492"/>
      <c r="AP54" s="492"/>
    </row>
    <row r="55" spans="1:42" s="425" customFormat="1" ht="29">
      <c r="A55" s="501"/>
      <c r="B55" s="492"/>
      <c r="C55" s="496"/>
      <c r="D55" s="492"/>
      <c r="E55" s="507" t="s">
        <v>12</v>
      </c>
      <c r="F55" s="507"/>
      <c r="G55" s="508">
        <f>SUM(G56:G57)</f>
        <v>3500</v>
      </c>
      <c r="H55" s="508"/>
      <c r="I55" s="508"/>
      <c r="J55" s="509"/>
      <c r="K55" s="507"/>
      <c r="L55" s="508">
        <f>SUM(L56:L57)</f>
        <v>7000</v>
      </c>
      <c r="M55" s="508">
        <f>SUM(M56:M58)</f>
        <v>11000</v>
      </c>
      <c r="N55" s="508">
        <f t="shared" si="4"/>
        <v>9000</v>
      </c>
      <c r="O55" s="530"/>
      <c r="P55" s="503"/>
      <c r="Q55" s="495"/>
      <c r="R55" s="514" t="s">
        <v>530</v>
      </c>
      <c r="S55" s="511">
        <v>1000</v>
      </c>
      <c r="T55" s="511" t="s">
        <v>539</v>
      </c>
      <c r="U55" s="511">
        <f>V55/$X$72</f>
        <v>40</v>
      </c>
      <c r="V55" s="513">
        <v>0.4</v>
      </c>
      <c r="W55" s="495">
        <v>100</v>
      </c>
      <c r="X55" s="511">
        <f>(S55/V55)*X$72*W55</f>
        <v>2500</v>
      </c>
      <c r="Y55" s="511">
        <f>S55*X$73</f>
        <v>2500</v>
      </c>
      <c r="Z55" s="511">
        <f t="shared" si="13"/>
        <v>2500</v>
      </c>
      <c r="AA55" s="534"/>
      <c r="AB55" s="502"/>
      <c r="AC55" s="495"/>
      <c r="AD55" s="514" t="s">
        <v>530</v>
      </c>
      <c r="AE55" s="511">
        <v>2000</v>
      </c>
      <c r="AF55" s="511" t="s">
        <v>539</v>
      </c>
      <c r="AG55" s="511">
        <f>AH55/$AJ$72</f>
        <v>40</v>
      </c>
      <c r="AH55" s="513">
        <v>0.4</v>
      </c>
      <c r="AI55" s="495">
        <v>100</v>
      </c>
      <c r="AJ55" s="511">
        <f>(AE55/AH55)*AJ$72*AI55</f>
        <v>5000</v>
      </c>
      <c r="AK55" s="511">
        <f>AE55*AJ$73</f>
        <v>5000</v>
      </c>
      <c r="AL55" s="511">
        <f t="shared" si="15"/>
        <v>5000</v>
      </c>
      <c r="AM55" s="492"/>
      <c r="AN55" s="502"/>
      <c r="AO55" s="492"/>
      <c r="AP55" s="492"/>
    </row>
    <row r="56" spans="1:42" s="425" customFormat="1" ht="51">
      <c r="A56" s="501"/>
      <c r="B56" s="492"/>
      <c r="C56" s="496"/>
      <c r="D56" s="492"/>
      <c r="E56" s="495"/>
      <c r="F56" s="514" t="s">
        <v>490</v>
      </c>
      <c r="G56" s="511">
        <v>3000</v>
      </c>
      <c r="H56" s="512" t="s">
        <v>410</v>
      </c>
      <c r="I56" s="511">
        <f>J56/$M$69</f>
        <v>50</v>
      </c>
      <c r="J56" s="513">
        <v>0.5</v>
      </c>
      <c r="K56" s="495">
        <v>100</v>
      </c>
      <c r="L56" s="511">
        <f>(G56/J56)*M$69*K56</f>
        <v>6000</v>
      </c>
      <c r="M56" s="511">
        <f>G56*M$70</f>
        <v>6600.0000000000009</v>
      </c>
      <c r="N56" s="511">
        <f t="shared" si="4"/>
        <v>6300</v>
      </c>
      <c r="O56" s="531"/>
      <c r="P56" s="516"/>
      <c r="Q56" s="507" t="s">
        <v>12</v>
      </c>
      <c r="R56" s="507"/>
      <c r="S56" s="508">
        <f>SUM(S57:S57)</f>
        <v>3000</v>
      </c>
      <c r="T56" s="508"/>
      <c r="U56" s="508"/>
      <c r="V56" s="509"/>
      <c r="W56" s="507"/>
      <c r="X56" s="508">
        <f>SUM(X57:X57)</f>
        <v>7500</v>
      </c>
      <c r="Y56" s="508">
        <f>SUM(Y57:Y57)</f>
        <v>7500</v>
      </c>
      <c r="Z56" s="508">
        <f t="shared" si="13"/>
        <v>7500</v>
      </c>
      <c r="AA56" s="534"/>
      <c r="AB56" s="502"/>
      <c r="AC56" s="507" t="s">
        <v>12</v>
      </c>
      <c r="AD56" s="507"/>
      <c r="AE56" s="508">
        <f>SUM(AE57:AE58)</f>
        <v>6000</v>
      </c>
      <c r="AF56" s="508"/>
      <c r="AG56" s="508"/>
      <c r="AH56" s="509"/>
      <c r="AI56" s="507"/>
      <c r="AJ56" s="508">
        <f>SUM(AJ57:AJ58)</f>
        <v>15000</v>
      </c>
      <c r="AK56" s="508">
        <f>SUM(AK57:AK58)</f>
        <v>15000</v>
      </c>
      <c r="AL56" s="508">
        <f t="shared" si="15"/>
        <v>15000</v>
      </c>
      <c r="AM56" s="492"/>
      <c r="AN56" s="502"/>
      <c r="AO56" s="492"/>
      <c r="AP56" s="492"/>
    </row>
    <row r="57" spans="1:42" s="425" customFormat="1" ht="34">
      <c r="A57" s="501"/>
      <c r="B57" s="492"/>
      <c r="C57" s="496"/>
      <c r="D57" s="492"/>
      <c r="E57" s="495"/>
      <c r="F57" s="514" t="s">
        <v>523</v>
      </c>
      <c r="G57" s="511">
        <v>500</v>
      </c>
      <c r="H57" s="511" t="s">
        <v>539</v>
      </c>
      <c r="I57" s="511">
        <f>J57/$M$69</f>
        <v>50</v>
      </c>
      <c r="J57" s="513">
        <v>0.5</v>
      </c>
      <c r="K57" s="495">
        <v>100</v>
      </c>
      <c r="L57" s="511">
        <f>(G57/J57)*M$69*K57</f>
        <v>1000</v>
      </c>
      <c r="M57" s="511">
        <f>G57*M$70</f>
        <v>1100</v>
      </c>
      <c r="N57" s="511">
        <f t="shared" si="4"/>
        <v>1050</v>
      </c>
      <c r="O57" s="531"/>
      <c r="P57" s="516"/>
      <c r="Q57" s="495"/>
      <c r="R57" s="514" t="s">
        <v>489</v>
      </c>
      <c r="S57" s="511">
        <v>3000</v>
      </c>
      <c r="T57" s="512" t="s">
        <v>410</v>
      </c>
      <c r="U57" s="511">
        <f>V57/$X$72</f>
        <v>40</v>
      </c>
      <c r="V57" s="513">
        <v>0.4</v>
      </c>
      <c r="W57" s="495">
        <v>100</v>
      </c>
      <c r="X57" s="511">
        <f>(S57/V57)*X$72*W57</f>
        <v>7500</v>
      </c>
      <c r="Y57" s="511">
        <f>S57*X$73</f>
        <v>7500</v>
      </c>
      <c r="Z57" s="511">
        <f t="shared" si="13"/>
        <v>7500</v>
      </c>
      <c r="AA57" s="534"/>
      <c r="AB57" s="502"/>
      <c r="AC57" s="495"/>
      <c r="AD57" s="514" t="s">
        <v>489</v>
      </c>
      <c r="AE57" s="511">
        <v>5000</v>
      </c>
      <c r="AF57" s="512" t="s">
        <v>410</v>
      </c>
      <c r="AG57" s="511">
        <f>AH57/$AJ$72</f>
        <v>40</v>
      </c>
      <c r="AH57" s="513">
        <v>0.4</v>
      </c>
      <c r="AI57" s="495">
        <v>100</v>
      </c>
      <c r="AJ57" s="511">
        <f>(AE57/AH57)*AJ$72*AI57</f>
        <v>12500</v>
      </c>
      <c r="AK57" s="511">
        <f>AE57*AJ$73</f>
        <v>12500</v>
      </c>
      <c r="AL57" s="511">
        <f t="shared" si="15"/>
        <v>12500</v>
      </c>
      <c r="AM57" s="492"/>
      <c r="AN57" s="502"/>
      <c r="AO57" s="492"/>
      <c r="AP57" s="492"/>
    </row>
    <row r="58" spans="1:42" s="425" customFormat="1" ht="29">
      <c r="A58" s="501"/>
      <c r="B58" s="492"/>
      <c r="C58" s="496"/>
      <c r="D58" s="492"/>
      <c r="E58" s="507" t="s">
        <v>428</v>
      </c>
      <c r="F58" s="507"/>
      <c r="G58" s="508">
        <f>SUM(G59:G60)</f>
        <v>1500</v>
      </c>
      <c r="H58" s="508"/>
      <c r="I58" s="508"/>
      <c r="J58" s="509"/>
      <c r="K58" s="507"/>
      <c r="L58" s="508">
        <f>SUM(L59:L60)</f>
        <v>3000</v>
      </c>
      <c r="M58" s="508">
        <f>SUM(M59:M61)</f>
        <v>3300</v>
      </c>
      <c r="N58" s="508">
        <f t="shared" si="4"/>
        <v>3150</v>
      </c>
      <c r="O58" s="531"/>
      <c r="P58" s="516"/>
      <c r="Q58" s="507" t="s">
        <v>428</v>
      </c>
      <c r="R58" s="507"/>
      <c r="S58" s="508">
        <f>SUM(S59:S60)</f>
        <v>2000</v>
      </c>
      <c r="T58" s="508"/>
      <c r="U58" s="508"/>
      <c r="V58" s="509"/>
      <c r="W58" s="507"/>
      <c r="X58" s="508">
        <f>SUM(X59:X60)</f>
        <v>5000</v>
      </c>
      <c r="Y58" s="508">
        <f>SUM(Y59:Y60)</f>
        <v>5000</v>
      </c>
      <c r="Z58" s="508">
        <f t="shared" si="13"/>
        <v>5000</v>
      </c>
      <c r="AA58" s="534"/>
      <c r="AB58" s="502"/>
      <c r="AC58" s="495"/>
      <c r="AD58" s="514" t="s">
        <v>523</v>
      </c>
      <c r="AE58" s="511">
        <v>1000</v>
      </c>
      <c r="AF58" s="511" t="s">
        <v>539</v>
      </c>
      <c r="AG58" s="511">
        <f>AH58/$AJ$72</f>
        <v>40</v>
      </c>
      <c r="AH58" s="513">
        <v>0.4</v>
      </c>
      <c r="AI58" s="495">
        <v>100</v>
      </c>
      <c r="AJ58" s="511">
        <f>(AE58/AH58)*AJ$72*AI58</f>
        <v>2500</v>
      </c>
      <c r="AK58" s="511">
        <f>AE58*AJ$73</f>
        <v>2500</v>
      </c>
      <c r="AL58" s="511">
        <f t="shared" si="15"/>
        <v>2500</v>
      </c>
      <c r="AM58" s="492"/>
      <c r="AN58" s="502"/>
      <c r="AO58" s="492"/>
      <c r="AP58" s="492"/>
    </row>
    <row r="59" spans="1:42" s="425" customFormat="1" ht="34">
      <c r="A59" s="501"/>
      <c r="B59" s="492"/>
      <c r="C59" s="496"/>
      <c r="D59" s="492"/>
      <c r="E59" s="495"/>
      <c r="F59" s="514" t="s">
        <v>485</v>
      </c>
      <c r="G59" s="511">
        <v>500</v>
      </c>
      <c r="H59" s="511" t="s">
        <v>544</v>
      </c>
      <c r="I59" s="511">
        <f>J59/$M$69</f>
        <v>50</v>
      </c>
      <c r="J59" s="513">
        <v>0.5</v>
      </c>
      <c r="K59" s="495">
        <v>100</v>
      </c>
      <c r="L59" s="511">
        <f>(G59/J59)*M$69*K59</f>
        <v>1000</v>
      </c>
      <c r="M59" s="511">
        <f>G59*M$70</f>
        <v>1100</v>
      </c>
      <c r="N59" s="511">
        <f t="shared" si="4"/>
        <v>1050</v>
      </c>
      <c r="O59" s="531"/>
      <c r="P59" s="516"/>
      <c r="Q59" s="495"/>
      <c r="R59" s="514" t="s">
        <v>485</v>
      </c>
      <c r="S59" s="511">
        <v>1000</v>
      </c>
      <c r="T59" s="511" t="s">
        <v>544</v>
      </c>
      <c r="U59" s="511">
        <f>V59/$X$72</f>
        <v>40</v>
      </c>
      <c r="V59" s="513">
        <v>0.4</v>
      </c>
      <c r="W59" s="495">
        <v>100</v>
      </c>
      <c r="X59" s="511">
        <f>(S59/V59)*X$72*W59</f>
        <v>2500</v>
      </c>
      <c r="Y59" s="511">
        <f>S59*X$73</f>
        <v>2500</v>
      </c>
      <c r="Z59" s="511">
        <f t="shared" si="13"/>
        <v>2500</v>
      </c>
      <c r="AA59" s="534"/>
      <c r="AB59" s="502"/>
      <c r="AC59" s="507" t="s">
        <v>428</v>
      </c>
      <c r="AD59" s="507"/>
      <c r="AE59" s="508">
        <f>SUM(AE60:AE61)</f>
        <v>2000</v>
      </c>
      <c r="AF59" s="508"/>
      <c r="AG59" s="508"/>
      <c r="AH59" s="509"/>
      <c r="AI59" s="507"/>
      <c r="AJ59" s="508">
        <f t="shared" ref="AJ59:AK59" si="16">SUM(AJ60:AJ61)</f>
        <v>5000</v>
      </c>
      <c r="AK59" s="508">
        <f t="shared" si="16"/>
        <v>5000</v>
      </c>
      <c r="AL59" s="508">
        <f t="shared" si="15"/>
        <v>5000</v>
      </c>
      <c r="AM59" s="492"/>
      <c r="AN59" s="502"/>
      <c r="AO59" s="492"/>
      <c r="AP59" s="492"/>
    </row>
    <row r="60" spans="1:42" s="425" customFormat="1" ht="34">
      <c r="A60" s="501"/>
      <c r="B60" s="492"/>
      <c r="C60" s="496"/>
      <c r="D60" s="492"/>
      <c r="E60" s="495"/>
      <c r="F60" s="514" t="s">
        <v>526</v>
      </c>
      <c r="G60" s="511">
        <v>1000</v>
      </c>
      <c r="H60" s="511" t="s">
        <v>539</v>
      </c>
      <c r="I60" s="511">
        <f>J60/$M$69</f>
        <v>50</v>
      </c>
      <c r="J60" s="513">
        <v>0.5</v>
      </c>
      <c r="K60" s="495">
        <v>100</v>
      </c>
      <c r="L60" s="511">
        <f>(G60/J60)*M$69*K60</f>
        <v>2000</v>
      </c>
      <c r="M60" s="511">
        <f>G60*M$70</f>
        <v>2200</v>
      </c>
      <c r="N60" s="511">
        <f t="shared" si="4"/>
        <v>2100</v>
      </c>
      <c r="O60" s="531"/>
      <c r="P60" s="516"/>
      <c r="Q60" s="495"/>
      <c r="R60" s="514" t="s">
        <v>523</v>
      </c>
      <c r="S60" s="511">
        <v>1000</v>
      </c>
      <c r="T60" s="511" t="s">
        <v>539</v>
      </c>
      <c r="U60" s="511">
        <f>V60/$X$72</f>
        <v>40</v>
      </c>
      <c r="V60" s="513">
        <v>0.4</v>
      </c>
      <c r="W60" s="495">
        <v>100</v>
      </c>
      <c r="X60" s="511">
        <f>(S60/V60)*X$72*W60</f>
        <v>2500</v>
      </c>
      <c r="Y60" s="511">
        <f>S60*X$73</f>
        <v>2500</v>
      </c>
      <c r="Z60" s="511">
        <f t="shared" si="13"/>
        <v>2500</v>
      </c>
      <c r="AA60" s="534"/>
      <c r="AB60" s="502"/>
      <c r="AC60" s="495"/>
      <c r="AD60" s="514" t="s">
        <v>485</v>
      </c>
      <c r="AE60" s="511">
        <v>1000</v>
      </c>
      <c r="AF60" s="511" t="s">
        <v>544</v>
      </c>
      <c r="AG60" s="511">
        <f>AH60/$AJ$72</f>
        <v>40</v>
      </c>
      <c r="AH60" s="513">
        <v>0.4</v>
      </c>
      <c r="AI60" s="495">
        <v>100</v>
      </c>
      <c r="AJ60" s="511">
        <f>(AE60/AH60)*AJ$72*AI60</f>
        <v>2500</v>
      </c>
      <c r="AK60" s="511">
        <f>AE60*AJ$73</f>
        <v>2500</v>
      </c>
      <c r="AL60" s="511">
        <f t="shared" si="15"/>
        <v>2500</v>
      </c>
      <c r="AM60" s="492"/>
      <c r="AN60" s="502"/>
      <c r="AO60" s="492"/>
      <c r="AP60" s="492"/>
    </row>
    <row r="61" spans="1:42" s="425" customFormat="1" ht="29">
      <c r="A61" s="501"/>
      <c r="B61" s="492"/>
      <c r="C61" s="496"/>
      <c r="D61" s="492"/>
      <c r="E61" s="505" t="s">
        <v>14</v>
      </c>
      <c r="F61" s="506" t="s">
        <v>33</v>
      </c>
      <c r="G61" s="578">
        <v>0</v>
      </c>
      <c r="H61" s="578">
        <v>0</v>
      </c>
      <c r="I61" s="578">
        <v>0</v>
      </c>
      <c r="J61" s="578">
        <v>0</v>
      </c>
      <c r="K61" s="578">
        <v>0</v>
      </c>
      <c r="L61" s="578">
        <v>0</v>
      </c>
      <c r="M61" s="578">
        <v>0</v>
      </c>
      <c r="N61" s="578">
        <v>0</v>
      </c>
      <c r="O61" s="531"/>
      <c r="P61" s="516"/>
      <c r="Q61" s="507" t="s">
        <v>14</v>
      </c>
      <c r="R61" s="507"/>
      <c r="S61" s="508">
        <f>SUM(S62:S63)</f>
        <v>3000</v>
      </c>
      <c r="T61" s="508"/>
      <c r="U61" s="508"/>
      <c r="V61" s="509"/>
      <c r="W61" s="507"/>
      <c r="X61" s="508">
        <f>SUM(X62:X63)</f>
        <v>7500</v>
      </c>
      <c r="Y61" s="508">
        <f>SUM(Y62:Y63)</f>
        <v>7500</v>
      </c>
      <c r="Z61" s="508">
        <f t="shared" si="13"/>
        <v>7500</v>
      </c>
      <c r="AA61" s="534"/>
      <c r="AB61" s="502"/>
      <c r="AC61" s="495"/>
      <c r="AD61" s="514" t="s">
        <v>526</v>
      </c>
      <c r="AE61" s="511">
        <v>1000</v>
      </c>
      <c r="AF61" s="511" t="s">
        <v>539</v>
      </c>
      <c r="AG61" s="511">
        <f>AH61/$AJ$72</f>
        <v>40</v>
      </c>
      <c r="AH61" s="513">
        <v>0.4</v>
      </c>
      <c r="AI61" s="495">
        <v>100</v>
      </c>
      <c r="AJ61" s="511">
        <f>(AE61/AH61)*AJ$72*AI61</f>
        <v>2500</v>
      </c>
      <c r="AK61" s="511">
        <f>AE61*AJ$73</f>
        <v>2500</v>
      </c>
      <c r="AL61" s="511">
        <f t="shared" si="15"/>
        <v>2500</v>
      </c>
      <c r="AM61" s="492"/>
      <c r="AN61" s="502"/>
      <c r="AO61" s="492"/>
      <c r="AP61" s="492"/>
    </row>
    <row r="62" spans="1:42" s="425" customFormat="1" ht="29">
      <c r="A62" s="501"/>
      <c r="B62" s="492"/>
      <c r="C62" s="496"/>
      <c r="D62" s="492"/>
      <c r="E62" s="507" t="s">
        <v>15</v>
      </c>
      <c r="F62" s="507"/>
      <c r="G62" s="508">
        <f>G63</f>
        <v>5000</v>
      </c>
      <c r="H62" s="508"/>
      <c r="I62" s="508"/>
      <c r="J62" s="509"/>
      <c r="K62" s="507"/>
      <c r="L62" s="508">
        <f>L63</f>
        <v>10000</v>
      </c>
      <c r="M62" s="508">
        <f>SUM(M63)</f>
        <v>11000</v>
      </c>
      <c r="N62" s="508">
        <f t="shared" si="4"/>
        <v>10500</v>
      </c>
      <c r="O62" s="531"/>
      <c r="P62" s="516"/>
      <c r="Q62" s="495"/>
      <c r="R62" s="514" t="s">
        <v>483</v>
      </c>
      <c r="S62" s="511">
        <v>2000</v>
      </c>
      <c r="T62" s="512" t="s">
        <v>537</v>
      </c>
      <c r="U62" s="511">
        <f>V62/$X$72</f>
        <v>40</v>
      </c>
      <c r="V62" s="513">
        <v>0.4</v>
      </c>
      <c r="W62" s="495">
        <v>100</v>
      </c>
      <c r="X62" s="511">
        <f>(S62/V62)*X$72*W62</f>
        <v>5000</v>
      </c>
      <c r="Y62" s="511">
        <f>S62*X$73</f>
        <v>5000</v>
      </c>
      <c r="Z62" s="511">
        <f t="shared" si="13"/>
        <v>5000</v>
      </c>
      <c r="AA62" s="534"/>
      <c r="AB62" s="502"/>
      <c r="AC62" s="507" t="s">
        <v>14</v>
      </c>
      <c r="AD62" s="507"/>
      <c r="AE62" s="508">
        <f>SUM(AE63:AE63)</f>
        <v>2000</v>
      </c>
      <c r="AF62" s="508"/>
      <c r="AG62" s="508"/>
      <c r="AH62" s="509"/>
      <c r="AI62" s="507"/>
      <c r="AJ62" s="508">
        <f>SUM(AJ63:AJ63)</f>
        <v>5000</v>
      </c>
      <c r="AK62" s="508">
        <f>SUM(AK63:AK63)</f>
        <v>5000</v>
      </c>
      <c r="AL62" s="508">
        <f t="shared" si="15"/>
        <v>5000</v>
      </c>
      <c r="AM62" s="492"/>
      <c r="AN62" s="504"/>
      <c r="AO62" s="492"/>
      <c r="AP62" s="492"/>
    </row>
    <row r="63" spans="1:42" s="425" customFormat="1" ht="68">
      <c r="A63" s="501"/>
      <c r="B63" s="492"/>
      <c r="C63" s="496"/>
      <c r="D63" s="492"/>
      <c r="E63" s="495"/>
      <c r="F63" s="510" t="s">
        <v>284</v>
      </c>
      <c r="G63" s="511">
        <v>5000</v>
      </c>
      <c r="H63" s="512" t="s">
        <v>540</v>
      </c>
      <c r="I63" s="511">
        <f>J63/$M$69</f>
        <v>50</v>
      </c>
      <c r="J63" s="513">
        <v>0.5</v>
      </c>
      <c r="K63" s="495">
        <v>100</v>
      </c>
      <c r="L63" s="511">
        <f>(G63/J63)*M$69*K63</f>
        <v>10000</v>
      </c>
      <c r="M63" s="511">
        <f>G63*M$70</f>
        <v>11000</v>
      </c>
      <c r="N63" s="511">
        <f t="shared" si="4"/>
        <v>10500</v>
      </c>
      <c r="O63" s="531"/>
      <c r="P63" s="516"/>
      <c r="Q63" s="495"/>
      <c r="R63" s="514" t="s">
        <v>526</v>
      </c>
      <c r="S63" s="511">
        <v>1000</v>
      </c>
      <c r="T63" s="511" t="s">
        <v>539</v>
      </c>
      <c r="U63" s="511">
        <f>V63/$X$72</f>
        <v>40</v>
      </c>
      <c r="V63" s="513">
        <v>0.4</v>
      </c>
      <c r="W63" s="495">
        <v>100</v>
      </c>
      <c r="X63" s="511">
        <f>(S63/V63)*X$72*W63</f>
        <v>2500</v>
      </c>
      <c r="Y63" s="511">
        <f>S63*X$73</f>
        <v>2500</v>
      </c>
      <c r="Z63" s="511">
        <f t="shared" si="13"/>
        <v>2500</v>
      </c>
      <c r="AA63" s="534"/>
      <c r="AB63" s="502"/>
      <c r="AC63" s="495"/>
      <c r="AD63" s="514" t="s">
        <v>483</v>
      </c>
      <c r="AE63" s="511">
        <v>2000</v>
      </c>
      <c r="AF63" s="512" t="s">
        <v>537</v>
      </c>
      <c r="AG63" s="511">
        <f>AH63/$AJ$72</f>
        <v>40</v>
      </c>
      <c r="AH63" s="513">
        <v>0.4</v>
      </c>
      <c r="AI63" s="495">
        <v>100</v>
      </c>
      <c r="AJ63" s="511">
        <f>(AE63/AH63)*AJ$72*AI63</f>
        <v>5000</v>
      </c>
      <c r="AK63" s="511">
        <f>AE63*AJ$73</f>
        <v>5000</v>
      </c>
      <c r="AL63" s="511">
        <f t="shared" si="15"/>
        <v>5000</v>
      </c>
      <c r="AM63" s="492"/>
      <c r="AN63" s="504"/>
      <c r="AO63" s="492"/>
      <c r="AP63" s="492"/>
    </row>
    <row r="64" spans="1:42" s="425" customFormat="1" ht="17">
      <c r="A64" s="501"/>
      <c r="B64" s="492"/>
      <c r="C64" s="496"/>
      <c r="D64" s="492"/>
      <c r="E64" s="517" t="s">
        <v>429</v>
      </c>
      <c r="F64" s="517"/>
      <c r="G64" s="518">
        <f>SUM(G33,G34,G35,G36,G37,G38,G42,G49,G55,G58,G62)</f>
        <v>26000</v>
      </c>
      <c r="H64" s="518"/>
      <c r="I64" s="511"/>
      <c r="J64" s="511"/>
      <c r="K64" s="511"/>
      <c r="L64" s="518">
        <f>SUM(L33,L34,L35,L36,L37,L38,L42,L49,L55,L58,L62)</f>
        <v>49000</v>
      </c>
      <c r="M64" s="518">
        <f>SUM(M33,M34,M35,M36,M37,M38,M42,M49,M55,M58,M62)</f>
        <v>48300</v>
      </c>
      <c r="N64" s="518">
        <f t="shared" si="4"/>
        <v>48650</v>
      </c>
      <c r="O64" s="531"/>
      <c r="P64" s="516"/>
      <c r="Q64" s="507" t="s">
        <v>15</v>
      </c>
      <c r="R64" s="507"/>
      <c r="S64" s="508">
        <f>SUM(S65:S66)</f>
        <v>10000</v>
      </c>
      <c r="T64" s="508"/>
      <c r="U64" s="508"/>
      <c r="V64" s="509"/>
      <c r="W64" s="507"/>
      <c r="X64" s="508">
        <f>SUM(X65:X66)</f>
        <v>25000</v>
      </c>
      <c r="Y64" s="508">
        <f>SUM(Y65:Y66)</f>
        <v>25000</v>
      </c>
      <c r="Z64" s="508">
        <f t="shared" si="13"/>
        <v>25000</v>
      </c>
      <c r="AA64" s="534"/>
      <c r="AB64" s="502"/>
      <c r="AC64" s="507" t="s">
        <v>15</v>
      </c>
      <c r="AD64" s="507"/>
      <c r="AE64" s="508">
        <f>SUM(AE65:AE66)</f>
        <v>15000</v>
      </c>
      <c r="AF64" s="508"/>
      <c r="AG64" s="508"/>
      <c r="AH64" s="509"/>
      <c r="AI64" s="507"/>
      <c r="AJ64" s="508">
        <f>SUM(AJ65:AJ66)</f>
        <v>37500</v>
      </c>
      <c r="AK64" s="508">
        <f>SUM(AK65:AK66)</f>
        <v>37500</v>
      </c>
      <c r="AL64" s="508">
        <f t="shared" si="15"/>
        <v>37500</v>
      </c>
      <c r="AM64" s="492"/>
      <c r="AN64" s="504"/>
      <c r="AO64" s="492"/>
      <c r="AP64" s="492"/>
    </row>
    <row r="65" spans="1:42" s="425" customFormat="1" ht="34">
      <c r="A65" s="501"/>
      <c r="B65" s="492"/>
      <c r="C65" s="496"/>
      <c r="D65" s="492"/>
      <c r="E65" s="520"/>
      <c r="F65" s="520"/>
      <c r="G65" s="520"/>
      <c r="H65" s="520"/>
      <c r="I65" s="520"/>
      <c r="J65" s="520"/>
      <c r="K65" s="520"/>
      <c r="L65" s="520"/>
      <c r="M65" s="520"/>
      <c r="N65" s="502"/>
      <c r="O65" s="531"/>
      <c r="P65" s="516"/>
      <c r="Q65" s="495"/>
      <c r="R65" s="514" t="s">
        <v>490</v>
      </c>
      <c r="S65" s="511">
        <v>5000</v>
      </c>
      <c r="T65" s="512" t="s">
        <v>410</v>
      </c>
      <c r="U65" s="511">
        <f>V65/$X$72</f>
        <v>40</v>
      </c>
      <c r="V65" s="513">
        <v>0.4</v>
      </c>
      <c r="W65" s="495">
        <v>100</v>
      </c>
      <c r="X65" s="511">
        <f>(S65/V65)*X$72*W65</f>
        <v>12500</v>
      </c>
      <c r="Y65" s="511">
        <f>S65*X$73</f>
        <v>12500</v>
      </c>
      <c r="Z65" s="511">
        <f t="shared" si="13"/>
        <v>12500</v>
      </c>
      <c r="AA65" s="534"/>
      <c r="AB65" s="502"/>
      <c r="AC65" s="495"/>
      <c r="AD65" s="514" t="s">
        <v>490</v>
      </c>
      <c r="AE65" s="511">
        <v>7000</v>
      </c>
      <c r="AF65" s="512" t="s">
        <v>410</v>
      </c>
      <c r="AG65" s="511">
        <f t="shared" ref="AG65:AG66" si="17">AH65/$AJ$72</f>
        <v>40</v>
      </c>
      <c r="AH65" s="513">
        <v>0.4</v>
      </c>
      <c r="AI65" s="495">
        <v>100</v>
      </c>
      <c r="AJ65" s="511">
        <f>(AE65/AH65)*AJ$72*AI65</f>
        <v>17500</v>
      </c>
      <c r="AK65" s="511">
        <f>AE65*AJ$73</f>
        <v>17500</v>
      </c>
      <c r="AL65" s="511">
        <f t="shared" si="15"/>
        <v>17500</v>
      </c>
      <c r="AM65" s="492"/>
      <c r="AN65" s="504"/>
      <c r="AO65" s="492"/>
      <c r="AP65" s="492"/>
    </row>
    <row r="66" spans="1:42" s="425" customFormat="1" ht="34">
      <c r="A66" s="501"/>
      <c r="B66" s="492"/>
      <c r="C66" s="496"/>
      <c r="D66" s="492"/>
      <c r="E66" s="519"/>
      <c r="F66" s="519"/>
      <c r="G66" s="519"/>
      <c r="H66" s="519"/>
      <c r="I66" s="519"/>
      <c r="J66" s="519"/>
      <c r="K66" s="519"/>
      <c r="L66" s="519"/>
      <c r="M66" s="519"/>
      <c r="N66" s="502"/>
      <c r="O66" s="531"/>
      <c r="P66" s="516"/>
      <c r="Q66" s="495"/>
      <c r="R66" s="514" t="s">
        <v>284</v>
      </c>
      <c r="S66" s="511">
        <v>5000</v>
      </c>
      <c r="T66" s="512" t="s">
        <v>540</v>
      </c>
      <c r="U66" s="511">
        <f>V66/$X$72</f>
        <v>40</v>
      </c>
      <c r="V66" s="513">
        <v>0.4</v>
      </c>
      <c r="W66" s="495">
        <v>100</v>
      </c>
      <c r="X66" s="511">
        <f>(S66/V66)*X$72*W66</f>
        <v>12500</v>
      </c>
      <c r="Y66" s="511">
        <f>S66*X$73</f>
        <v>12500</v>
      </c>
      <c r="Z66" s="511">
        <f t="shared" si="13"/>
        <v>12500</v>
      </c>
      <c r="AA66" s="534"/>
      <c r="AB66" s="502"/>
      <c r="AC66" s="495"/>
      <c r="AD66" s="514" t="s">
        <v>284</v>
      </c>
      <c r="AE66" s="511">
        <v>8000</v>
      </c>
      <c r="AF66" s="512" t="s">
        <v>540</v>
      </c>
      <c r="AG66" s="511">
        <f t="shared" si="17"/>
        <v>40</v>
      </c>
      <c r="AH66" s="513">
        <v>0.4</v>
      </c>
      <c r="AI66" s="495">
        <v>100</v>
      </c>
      <c r="AJ66" s="511">
        <f>(AE66/AH66)*AJ$72*AI66</f>
        <v>20000</v>
      </c>
      <c r="AK66" s="511">
        <f>AE66*AJ$73</f>
        <v>20000</v>
      </c>
      <c r="AL66" s="511">
        <f t="shared" si="15"/>
        <v>20000</v>
      </c>
      <c r="AM66" s="492"/>
      <c r="AN66" s="504"/>
      <c r="AO66" s="492"/>
      <c r="AP66" s="492"/>
    </row>
    <row r="67" spans="1:42" s="425" customFormat="1" ht="28">
      <c r="A67" s="501"/>
      <c r="B67" s="492"/>
      <c r="C67" s="496"/>
      <c r="D67" s="492"/>
      <c r="E67" s="542" t="s">
        <v>556</v>
      </c>
      <c r="F67" s="521"/>
      <c r="G67" s="521"/>
      <c r="H67" s="521"/>
      <c r="I67" s="521"/>
      <c r="J67" s="492"/>
      <c r="K67" s="503"/>
      <c r="L67" s="542" t="s">
        <v>412</v>
      </c>
      <c r="M67" s="521"/>
      <c r="N67" s="502"/>
      <c r="O67" s="531"/>
      <c r="P67" s="516"/>
      <c r="Q67" s="517" t="s">
        <v>429</v>
      </c>
      <c r="R67" s="517"/>
      <c r="S67" s="518">
        <f>SUM(S33,S35,S38,S40,S43,S46,S49,S52,S56,S58,S61,S64)</f>
        <v>43000</v>
      </c>
      <c r="T67" s="518" t="s">
        <v>33</v>
      </c>
      <c r="U67" s="511"/>
      <c r="V67" s="518" t="s">
        <v>33</v>
      </c>
      <c r="W67" s="511"/>
      <c r="X67" s="518">
        <f>SUM(X33,X35,X38,X40,X43,X46,X49,X52,X56,X58,X61,X64)</f>
        <v>97200</v>
      </c>
      <c r="Y67" s="518">
        <f>SUM(Y33,Y35,Y38,Y40,Y43,Y46,Y49,Y52,Y56,Y58,Y61,Y64)</f>
        <v>107500</v>
      </c>
      <c r="Z67" s="518">
        <f t="shared" si="13"/>
        <v>102350</v>
      </c>
      <c r="AA67" s="534"/>
      <c r="AB67" s="502"/>
      <c r="AC67" s="517" t="s">
        <v>429</v>
      </c>
      <c r="AD67" s="517"/>
      <c r="AE67" s="518">
        <f>SUM(AE33,AE35,AE38,AE40,AE43,AE46,AE49,AE52,AE56,AE59,AE62,AE64)</f>
        <v>57000</v>
      </c>
      <c r="AF67" s="518" t="s">
        <v>33</v>
      </c>
      <c r="AG67" s="511"/>
      <c r="AH67" s="518" t="s">
        <v>33</v>
      </c>
      <c r="AI67" s="511"/>
      <c r="AJ67" s="518">
        <f>SUM(AJ33,AJ35,AJ38,AJ40,AJ43,AJ46,AJ49,AJ52,AJ56,AJ59,AJ62,AJ64)</f>
        <v>138750</v>
      </c>
      <c r="AK67" s="518">
        <f>SUM(AK33,AK35,AK38,AK40,AK43,AK46,AK49,AK52,AK56,AK59,AK62,AK64)</f>
        <v>142500</v>
      </c>
      <c r="AL67" s="518">
        <f t="shared" si="15"/>
        <v>140625</v>
      </c>
      <c r="AM67" s="492"/>
      <c r="AN67" s="504"/>
      <c r="AO67" s="492"/>
      <c r="AP67" s="492"/>
    </row>
    <row r="68" spans="1:42" s="425" customFormat="1" ht="34">
      <c r="A68" s="501"/>
      <c r="B68" s="492"/>
      <c r="C68" s="496"/>
      <c r="D68" s="492"/>
      <c r="E68" s="495" t="s">
        <v>439</v>
      </c>
      <c r="F68" s="495" t="s">
        <v>553</v>
      </c>
      <c r="G68" s="495" t="s">
        <v>554</v>
      </c>
      <c r="H68" s="495" t="s">
        <v>557</v>
      </c>
      <c r="I68" s="495" t="s">
        <v>558</v>
      </c>
      <c r="J68" s="492"/>
      <c r="K68" s="503"/>
      <c r="L68" s="512" t="s">
        <v>413</v>
      </c>
      <c r="M68" s="522">
        <v>100</v>
      </c>
      <c r="N68" s="502"/>
      <c r="O68" s="531"/>
      <c r="P68" s="516"/>
      <c r="Q68" s="520"/>
      <c r="R68" s="520"/>
      <c r="S68" s="520"/>
      <c r="T68" s="520"/>
      <c r="U68" s="520"/>
      <c r="V68" s="520"/>
      <c r="W68" s="520"/>
      <c r="X68" s="520"/>
      <c r="Y68" s="520"/>
      <c r="Z68" s="520"/>
      <c r="AA68" s="534"/>
      <c r="AB68" s="502"/>
      <c r="AC68" s="526"/>
      <c r="AD68" s="520"/>
      <c r="AE68" s="520"/>
      <c r="AF68" s="520"/>
      <c r="AG68" s="520"/>
      <c r="AH68" s="520"/>
      <c r="AI68" s="520"/>
      <c r="AJ68" s="520"/>
      <c r="AK68" s="520"/>
      <c r="AL68" s="520"/>
      <c r="AM68" s="492"/>
      <c r="AN68" s="504"/>
      <c r="AO68" s="492"/>
      <c r="AP68" s="492"/>
    </row>
    <row r="69" spans="1:42" s="425" customFormat="1" ht="34">
      <c r="A69" s="501"/>
      <c r="B69" s="519"/>
      <c r="C69" s="519"/>
      <c r="D69" s="492"/>
      <c r="E69" s="511">
        <f>L64</f>
        <v>49000</v>
      </c>
      <c r="F69" s="511">
        <f>M64</f>
        <v>48300</v>
      </c>
      <c r="G69" s="511">
        <f>N64</f>
        <v>48650</v>
      </c>
      <c r="H69" s="511">
        <f>G69*M71</f>
        <v>4865</v>
      </c>
      <c r="I69" s="511">
        <f>G69+H69</f>
        <v>53515</v>
      </c>
      <c r="J69" s="492"/>
      <c r="K69" s="496"/>
      <c r="L69" s="512" t="s">
        <v>414</v>
      </c>
      <c r="M69" s="536">
        <v>0.01</v>
      </c>
      <c r="N69" s="502"/>
      <c r="O69" s="531"/>
      <c r="P69" s="516"/>
      <c r="Q69" s="492"/>
      <c r="R69" s="492"/>
      <c r="S69" s="492"/>
      <c r="T69" s="492"/>
      <c r="U69" s="492"/>
      <c r="V69" s="492"/>
      <c r="W69" s="492"/>
      <c r="X69" s="492"/>
      <c r="Y69" s="492"/>
      <c r="Z69" s="492"/>
      <c r="AA69" s="534"/>
      <c r="AB69" s="502"/>
      <c r="AC69" s="492"/>
      <c r="AD69" s="492"/>
      <c r="AE69" s="492"/>
      <c r="AF69" s="492"/>
      <c r="AG69" s="492"/>
      <c r="AH69" s="492"/>
      <c r="AI69" s="492"/>
      <c r="AJ69" s="492"/>
      <c r="AK69" s="492"/>
      <c r="AL69" s="492"/>
      <c r="AM69" s="492"/>
      <c r="AN69" s="504"/>
      <c r="AO69" s="492"/>
      <c r="AP69" s="492"/>
    </row>
    <row r="70" spans="1:42" s="425" customFormat="1" ht="42">
      <c r="A70" s="501"/>
      <c r="B70" s="519"/>
      <c r="C70" s="519"/>
      <c r="D70" s="492"/>
      <c r="E70" s="492"/>
      <c r="F70" s="492"/>
      <c r="G70" s="492"/>
      <c r="H70" s="492"/>
      <c r="I70" s="492"/>
      <c r="J70" s="492"/>
      <c r="K70" s="496"/>
      <c r="L70" s="512" t="s">
        <v>415</v>
      </c>
      <c r="M70" s="524">
        <v>2.2000000000000002</v>
      </c>
      <c r="N70" s="502"/>
      <c r="O70" s="531"/>
      <c r="P70" s="516"/>
      <c r="Q70" s="542" t="s">
        <v>556</v>
      </c>
      <c r="R70" s="521"/>
      <c r="S70" s="521"/>
      <c r="T70" s="521"/>
      <c r="U70" s="521"/>
      <c r="V70" s="492"/>
      <c r="W70" s="542" t="s">
        <v>430</v>
      </c>
      <c r="X70" s="521"/>
      <c r="Y70" s="521"/>
      <c r="Z70" s="521"/>
      <c r="AA70" s="534"/>
      <c r="AB70" s="502"/>
      <c r="AC70" s="261" t="s">
        <v>556</v>
      </c>
      <c r="AD70" s="521"/>
      <c r="AE70" s="521"/>
      <c r="AF70" s="521"/>
      <c r="AG70" s="521"/>
      <c r="AH70" s="492"/>
      <c r="AI70" s="521" t="s">
        <v>430</v>
      </c>
      <c r="AJ70" s="521"/>
      <c r="AK70" s="521"/>
      <c r="AL70" s="492"/>
      <c r="AM70" s="492"/>
      <c r="AN70" s="504"/>
      <c r="AO70" s="492"/>
      <c r="AP70" s="492"/>
    </row>
    <row r="71" spans="1:42" s="425" customFormat="1" ht="51">
      <c r="A71" s="501"/>
      <c r="B71" s="519"/>
      <c r="C71" s="515"/>
      <c r="D71" s="492"/>
      <c r="E71" s="492"/>
      <c r="F71" s="492"/>
      <c r="G71" s="492"/>
      <c r="H71" s="492"/>
      <c r="I71" s="492"/>
      <c r="J71" s="492"/>
      <c r="K71" s="496"/>
      <c r="L71" s="512" t="s">
        <v>416</v>
      </c>
      <c r="M71" s="523">
        <v>0.1</v>
      </c>
      <c r="N71" s="502"/>
      <c r="O71" s="531"/>
      <c r="P71" s="516"/>
      <c r="Q71" s="495" t="s">
        <v>439</v>
      </c>
      <c r="R71" s="495" t="s">
        <v>553</v>
      </c>
      <c r="S71" s="495" t="s">
        <v>554</v>
      </c>
      <c r="T71" s="495" t="s">
        <v>557</v>
      </c>
      <c r="U71" s="495" t="s">
        <v>558</v>
      </c>
      <c r="V71" s="492"/>
      <c r="W71" s="512" t="s">
        <v>413</v>
      </c>
      <c r="X71" s="522">
        <v>160</v>
      </c>
      <c r="Y71" s="619" t="s">
        <v>434</v>
      </c>
      <c r="Z71" s="620"/>
      <c r="AA71" s="534"/>
      <c r="AB71" s="502"/>
      <c r="AC71" s="495" t="s">
        <v>439</v>
      </c>
      <c r="AD71" s="495" t="s">
        <v>553</v>
      </c>
      <c r="AE71" s="495" t="s">
        <v>554</v>
      </c>
      <c r="AF71" s="495" t="s">
        <v>557</v>
      </c>
      <c r="AG71" s="495" t="s">
        <v>558</v>
      </c>
      <c r="AH71" s="492"/>
      <c r="AI71" s="512" t="s">
        <v>413</v>
      </c>
      <c r="AJ71" s="522">
        <v>180</v>
      </c>
      <c r="AK71" s="522" t="s">
        <v>436</v>
      </c>
      <c r="AL71" s="492"/>
      <c r="AM71" s="492"/>
      <c r="AN71" s="504"/>
      <c r="AO71" s="492"/>
      <c r="AP71" s="492"/>
    </row>
    <row r="72" spans="1:42" s="425" customFormat="1" ht="34">
      <c r="A72" s="501"/>
      <c r="B72" s="519"/>
      <c r="C72" s="515"/>
      <c r="D72" s="492"/>
      <c r="E72" s="519"/>
      <c r="F72" s="519"/>
      <c r="G72" s="519"/>
      <c r="H72" s="519"/>
      <c r="I72" s="519"/>
      <c r="J72" s="519"/>
      <c r="K72" s="515"/>
      <c r="L72" s="512" t="s">
        <v>422</v>
      </c>
      <c r="M72" s="523" t="s">
        <v>534</v>
      </c>
      <c r="N72" s="502"/>
      <c r="O72" s="531"/>
      <c r="P72" s="516"/>
      <c r="Q72" s="511">
        <f>X67</f>
        <v>97200</v>
      </c>
      <c r="R72" s="511">
        <f>Y67</f>
        <v>107500</v>
      </c>
      <c r="S72" s="511">
        <f>Z67</f>
        <v>102350</v>
      </c>
      <c r="T72" s="511">
        <f>S72*X74</f>
        <v>10235</v>
      </c>
      <c r="U72" s="511">
        <f>S72+T72</f>
        <v>112585</v>
      </c>
      <c r="V72" s="492"/>
      <c r="W72" s="512" t="s">
        <v>414</v>
      </c>
      <c r="X72" s="536">
        <v>0.01</v>
      </c>
      <c r="Y72" s="619" t="s">
        <v>433</v>
      </c>
      <c r="Z72" s="620"/>
      <c r="AA72" s="534"/>
      <c r="AB72" s="502"/>
      <c r="AC72" s="511">
        <f>AJ67</f>
        <v>138750</v>
      </c>
      <c r="AD72" s="511">
        <f>AK67</f>
        <v>142500</v>
      </c>
      <c r="AE72" s="511">
        <f>AL67</f>
        <v>140625</v>
      </c>
      <c r="AF72" s="511">
        <f>AE72*AJ74</f>
        <v>14062.5</v>
      </c>
      <c r="AG72" s="511">
        <f>AE72+AF72</f>
        <v>154687.5</v>
      </c>
      <c r="AH72" s="492"/>
      <c r="AI72" s="512" t="s">
        <v>414</v>
      </c>
      <c r="AJ72" s="523">
        <v>0.01</v>
      </c>
      <c r="AK72" s="523" t="s">
        <v>437</v>
      </c>
      <c r="AL72" s="492"/>
      <c r="AM72" s="492"/>
      <c r="AN72" s="504"/>
      <c r="AO72" s="492"/>
      <c r="AP72" s="492"/>
    </row>
    <row r="73" spans="1:42" s="425" customFormat="1" ht="34" customHeight="1">
      <c r="A73" s="501"/>
      <c r="B73" s="519"/>
      <c r="C73" s="519"/>
      <c r="D73" s="492"/>
      <c r="E73" s="541" t="s">
        <v>545</v>
      </c>
      <c r="F73" s="521"/>
      <c r="G73" s="521"/>
      <c r="H73" s="492"/>
      <c r="I73" s="519"/>
      <c r="J73" s="519"/>
      <c r="K73" s="519"/>
      <c r="L73" s="512" t="s">
        <v>423</v>
      </c>
      <c r="M73" s="579">
        <v>0.5</v>
      </c>
      <c r="N73" s="502"/>
      <c r="O73" s="530"/>
      <c r="P73" s="503"/>
      <c r="Q73" s="492"/>
      <c r="R73" s="492"/>
      <c r="S73" s="492"/>
      <c r="T73" s="492"/>
      <c r="U73" s="492"/>
      <c r="V73" s="492"/>
      <c r="W73" s="512" t="s">
        <v>415</v>
      </c>
      <c r="X73" s="524">
        <v>2.5</v>
      </c>
      <c r="Y73" s="619" t="s">
        <v>432</v>
      </c>
      <c r="Z73" s="620"/>
      <c r="AA73" s="534"/>
      <c r="AB73" s="502"/>
      <c r="AC73" s="492"/>
      <c r="AD73" s="492"/>
      <c r="AE73" s="492"/>
      <c r="AF73" s="492"/>
      <c r="AG73" s="492"/>
      <c r="AH73" s="492"/>
      <c r="AI73" s="512" t="s">
        <v>415</v>
      </c>
      <c r="AJ73" s="524">
        <v>2.5</v>
      </c>
      <c r="AK73" s="524" t="s">
        <v>438</v>
      </c>
      <c r="AL73" s="492"/>
      <c r="AM73" s="492"/>
      <c r="AN73" s="504"/>
      <c r="AO73" s="492"/>
      <c r="AP73" s="492"/>
    </row>
    <row r="74" spans="1:42" s="425" customFormat="1" ht="29" customHeight="1">
      <c r="A74" s="501"/>
      <c r="B74" s="519"/>
      <c r="C74" s="519"/>
      <c r="D74" s="492"/>
      <c r="E74" s="517" t="s">
        <v>418</v>
      </c>
      <c r="F74" s="517" t="s">
        <v>533</v>
      </c>
      <c r="G74" s="517" t="s">
        <v>411</v>
      </c>
      <c r="H74" s="492"/>
      <c r="I74" s="519"/>
      <c r="J74" s="519"/>
      <c r="K74" s="519"/>
      <c r="L74" s="519"/>
      <c r="M74" s="519"/>
      <c r="N74" s="502"/>
      <c r="O74" s="530"/>
      <c r="P74" s="503"/>
      <c r="Q74" s="492"/>
      <c r="R74" s="492"/>
      <c r="S74" s="492"/>
      <c r="T74" s="492"/>
      <c r="U74" s="492"/>
      <c r="V74" s="492"/>
      <c r="W74" s="512" t="s">
        <v>416</v>
      </c>
      <c r="X74" s="523">
        <v>0.1</v>
      </c>
      <c r="Y74" s="619"/>
      <c r="Z74" s="620"/>
      <c r="AA74" s="534"/>
      <c r="AB74" s="502"/>
      <c r="AC74" s="492"/>
      <c r="AD74" s="492"/>
      <c r="AE74" s="492"/>
      <c r="AF74" s="492"/>
      <c r="AG74" s="492"/>
      <c r="AH74" s="492"/>
      <c r="AI74" s="512" t="s">
        <v>416</v>
      </c>
      <c r="AJ74" s="523">
        <v>0.1</v>
      </c>
      <c r="AK74" s="523"/>
      <c r="AL74" s="492"/>
      <c r="AM74" s="492"/>
      <c r="AN74" s="504"/>
      <c r="AO74" s="492"/>
      <c r="AP74" s="492"/>
    </row>
    <row r="75" spans="1:42" s="425" customFormat="1" ht="34" customHeight="1">
      <c r="A75" s="501"/>
      <c r="B75" s="519"/>
      <c r="C75" s="519"/>
      <c r="D75" s="492"/>
      <c r="E75" s="507" t="s">
        <v>7</v>
      </c>
      <c r="F75" s="578">
        <v>0</v>
      </c>
      <c r="G75" s="578">
        <v>0</v>
      </c>
      <c r="H75" s="502"/>
      <c r="I75" s="519"/>
      <c r="J75" s="519"/>
      <c r="K75" s="519"/>
      <c r="L75" s="519"/>
      <c r="M75" s="519"/>
      <c r="N75" s="502"/>
      <c r="O75" s="530"/>
      <c r="P75" s="503"/>
      <c r="Q75" s="521" t="s">
        <v>545</v>
      </c>
      <c r="R75" s="521"/>
      <c r="S75" s="521"/>
      <c r="T75" s="492"/>
      <c r="U75" s="492"/>
      <c r="V75" s="492"/>
      <c r="W75" s="512" t="s">
        <v>422</v>
      </c>
      <c r="X75" s="523" t="s">
        <v>431</v>
      </c>
      <c r="Y75" s="619"/>
      <c r="Z75" s="620"/>
      <c r="AA75" s="534"/>
      <c r="AB75" s="502"/>
      <c r="AC75" s="492"/>
      <c r="AD75" s="492"/>
      <c r="AE75" s="492"/>
      <c r="AF75" s="492"/>
      <c r="AG75" s="492"/>
      <c r="AH75" s="492"/>
      <c r="AI75" s="512" t="s">
        <v>422</v>
      </c>
      <c r="AJ75" s="523" t="s">
        <v>435</v>
      </c>
      <c r="AK75" s="523"/>
      <c r="AL75" s="492"/>
      <c r="AM75" s="492"/>
      <c r="AN75" s="504"/>
      <c r="AO75" s="492"/>
      <c r="AP75" s="492"/>
    </row>
    <row r="76" spans="1:42" s="425" customFormat="1" ht="29">
      <c r="A76" s="501"/>
      <c r="B76" s="519"/>
      <c r="C76" s="519"/>
      <c r="D76" s="492"/>
      <c r="E76" s="507" t="s">
        <v>8</v>
      </c>
      <c r="F76" s="578">
        <v>0</v>
      </c>
      <c r="G76" s="578">
        <v>0</v>
      </c>
      <c r="H76" s="502"/>
      <c r="I76" s="519"/>
      <c r="J76" s="519"/>
      <c r="K76" s="519"/>
      <c r="L76" s="519"/>
      <c r="M76" s="519"/>
      <c r="N76" s="502"/>
      <c r="O76" s="530"/>
      <c r="P76" s="503"/>
      <c r="Q76" s="517" t="s">
        <v>418</v>
      </c>
      <c r="R76" s="517" t="s">
        <v>533</v>
      </c>
      <c r="S76" s="517" t="s">
        <v>411</v>
      </c>
      <c r="T76" s="504"/>
      <c r="U76" s="519"/>
      <c r="V76" s="519"/>
      <c r="W76" s="512" t="s">
        <v>423</v>
      </c>
      <c r="X76" s="580">
        <v>0.4</v>
      </c>
      <c r="Y76" s="619"/>
      <c r="Z76" s="620"/>
      <c r="AA76" s="534"/>
      <c r="AB76" s="502"/>
      <c r="AC76" s="521" t="s">
        <v>545</v>
      </c>
      <c r="AD76" s="521"/>
      <c r="AE76" s="521"/>
      <c r="AF76" s="502"/>
      <c r="AG76" s="492"/>
      <c r="AH76" s="492"/>
      <c r="AI76" s="512" t="s">
        <v>423</v>
      </c>
      <c r="AJ76" s="523">
        <v>1.5</v>
      </c>
      <c r="AK76" s="523"/>
      <c r="AL76" s="492"/>
      <c r="AM76" s="492"/>
      <c r="AN76" s="504"/>
      <c r="AO76" s="492"/>
      <c r="AP76" s="492"/>
    </row>
    <row r="77" spans="1:42" s="425" customFormat="1" ht="34" customHeight="1">
      <c r="A77" s="501"/>
      <c r="B77" s="519"/>
      <c r="C77" s="519"/>
      <c r="D77" s="492"/>
      <c r="E77" s="507" t="s">
        <v>9</v>
      </c>
      <c r="F77" s="578">
        <v>0</v>
      </c>
      <c r="G77" s="578">
        <v>0</v>
      </c>
      <c r="H77" s="502"/>
      <c r="I77" s="519"/>
      <c r="J77" s="519"/>
      <c r="K77" s="519"/>
      <c r="L77" s="519"/>
      <c r="M77" s="519"/>
      <c r="N77" s="502"/>
      <c r="O77" s="530"/>
      <c r="P77" s="503"/>
      <c r="Q77" s="507" t="s">
        <v>7</v>
      </c>
      <c r="R77" s="507"/>
      <c r="S77" s="507">
        <f>SUM(S78:S79)</f>
        <v>3500</v>
      </c>
      <c r="T77" s="504"/>
      <c r="U77" s="519"/>
      <c r="V77" s="519"/>
      <c r="W77" s="519"/>
      <c r="X77" s="519"/>
      <c r="Y77" s="519"/>
      <c r="Z77" s="519"/>
      <c r="AA77" s="534"/>
      <c r="AB77" s="502"/>
      <c r="AC77" s="517" t="s">
        <v>418</v>
      </c>
      <c r="AD77" s="517" t="s">
        <v>533</v>
      </c>
      <c r="AE77" s="517" t="s">
        <v>411</v>
      </c>
      <c r="AF77" s="489"/>
      <c r="AG77" s="492"/>
      <c r="AH77" s="492"/>
      <c r="AI77" s="492"/>
      <c r="AJ77" s="492"/>
      <c r="AK77" s="492"/>
      <c r="AL77" s="492"/>
      <c r="AM77" s="492"/>
      <c r="AN77" s="504"/>
      <c r="AO77" s="492"/>
      <c r="AP77" s="492"/>
    </row>
    <row r="78" spans="1:42" s="425" customFormat="1" ht="29">
      <c r="A78" s="501"/>
      <c r="B78" s="519"/>
      <c r="C78" s="515"/>
      <c r="D78" s="492"/>
      <c r="E78" s="507" t="s">
        <v>10</v>
      </c>
      <c r="F78" s="578">
        <v>0</v>
      </c>
      <c r="G78" s="578">
        <v>0</v>
      </c>
      <c r="H78" s="502"/>
      <c r="I78" s="519"/>
      <c r="J78" s="519"/>
      <c r="K78" s="519"/>
      <c r="L78" s="519"/>
      <c r="M78" s="519"/>
      <c r="N78" s="502"/>
      <c r="O78" s="530"/>
      <c r="P78" s="503"/>
      <c r="Q78" s="495"/>
      <c r="R78" s="514" t="s">
        <v>500</v>
      </c>
      <c r="S78" s="514">
        <v>500</v>
      </c>
      <c r="T78" s="504"/>
      <c r="U78" s="519"/>
      <c r="V78" s="519"/>
      <c r="W78" s="519"/>
      <c r="X78" s="519"/>
      <c r="Y78" s="519"/>
      <c r="Z78" s="519"/>
      <c r="AA78" s="534"/>
      <c r="AB78" s="502"/>
      <c r="AC78" s="507" t="s">
        <v>7</v>
      </c>
      <c r="AD78" s="507"/>
      <c r="AE78" s="507">
        <f>SUM(AE79)</f>
        <v>500</v>
      </c>
      <c r="AF78" s="489"/>
      <c r="AG78" s="492"/>
      <c r="AH78" s="492"/>
      <c r="AI78" s="492"/>
      <c r="AJ78" s="492"/>
      <c r="AK78" s="492"/>
      <c r="AL78" s="492"/>
      <c r="AM78" s="492"/>
      <c r="AN78" s="504"/>
      <c r="AO78" s="492"/>
      <c r="AP78" s="492"/>
    </row>
    <row r="79" spans="1:42" s="425" customFormat="1" ht="29">
      <c r="A79" s="501"/>
      <c r="B79" s="519"/>
      <c r="C79" s="515"/>
      <c r="D79" s="492"/>
      <c r="E79" s="507" t="s">
        <v>3</v>
      </c>
      <c r="F79" s="508"/>
      <c r="G79" s="538">
        <f>SUM(G80:G81)</f>
        <v>3000</v>
      </c>
      <c r="H79" s="502"/>
      <c r="I79" s="519"/>
      <c r="J79" s="519"/>
      <c r="K79" s="519"/>
      <c r="L79" s="519"/>
      <c r="M79" s="519"/>
      <c r="N79" s="502"/>
      <c r="O79" s="530"/>
      <c r="P79" s="503"/>
      <c r="Q79" s="495"/>
      <c r="R79" s="514" t="s">
        <v>568</v>
      </c>
      <c r="S79" s="514">
        <v>3000</v>
      </c>
      <c r="T79" s="504"/>
      <c r="U79" s="519"/>
      <c r="V79" s="519"/>
      <c r="W79" s="519"/>
      <c r="X79" s="519"/>
      <c r="Y79" s="519"/>
      <c r="Z79" s="519"/>
      <c r="AA79" s="534"/>
      <c r="AB79" s="502"/>
      <c r="AC79" s="495"/>
      <c r="AD79" s="514" t="s">
        <v>500</v>
      </c>
      <c r="AE79" s="514">
        <v>500</v>
      </c>
      <c r="AF79" s="489"/>
      <c r="AG79" s="492"/>
      <c r="AH79" s="492"/>
      <c r="AI79" s="492"/>
      <c r="AJ79" s="492"/>
      <c r="AK79" s="492"/>
      <c r="AL79" s="492"/>
      <c r="AM79" s="492"/>
      <c r="AN79" s="504"/>
      <c r="AO79" s="492"/>
      <c r="AP79" s="492"/>
    </row>
    <row r="80" spans="1:42" s="425" customFormat="1" ht="29">
      <c r="A80" s="501"/>
      <c r="B80" s="519"/>
      <c r="C80" s="515"/>
      <c r="D80" s="492"/>
      <c r="E80" s="495"/>
      <c r="F80" s="510" t="s">
        <v>473</v>
      </c>
      <c r="G80" s="539">
        <v>2000</v>
      </c>
      <c r="H80" s="502"/>
      <c r="I80" s="519"/>
      <c r="J80" s="519"/>
      <c r="K80" s="519"/>
      <c r="L80" s="519"/>
      <c r="M80" s="519"/>
      <c r="N80" s="502"/>
      <c r="O80" s="530"/>
      <c r="P80" s="503"/>
      <c r="Q80" s="507" t="s">
        <v>8</v>
      </c>
      <c r="R80" s="507"/>
      <c r="S80" s="507">
        <v>0</v>
      </c>
      <c r="T80" s="504"/>
      <c r="U80" s="519"/>
      <c r="V80" s="519"/>
      <c r="W80" s="519"/>
      <c r="X80" s="519"/>
      <c r="Y80" s="519"/>
      <c r="Z80" s="519"/>
      <c r="AA80" s="534"/>
      <c r="AB80" s="502"/>
      <c r="AC80" s="507" t="s">
        <v>8</v>
      </c>
      <c r="AD80" s="505"/>
      <c r="AE80" s="507">
        <f>SUM(AE81)</f>
        <v>4000</v>
      </c>
      <c r="AF80" s="489"/>
      <c r="AG80" s="492"/>
      <c r="AH80" s="492"/>
      <c r="AI80" s="492"/>
      <c r="AJ80" s="492"/>
      <c r="AK80" s="492"/>
      <c r="AL80" s="492"/>
      <c r="AM80" s="492"/>
      <c r="AN80" s="504"/>
      <c r="AO80" s="492"/>
      <c r="AP80" s="492"/>
    </row>
    <row r="81" spans="1:42" s="425" customFormat="1" ht="43">
      <c r="A81" s="501"/>
      <c r="B81" s="519"/>
      <c r="C81" s="515"/>
      <c r="D81" s="492"/>
      <c r="E81" s="495"/>
      <c r="F81" s="510" t="s">
        <v>535</v>
      </c>
      <c r="G81" s="539">
        <v>1000</v>
      </c>
      <c r="H81" s="502"/>
      <c r="I81" s="519"/>
      <c r="J81" s="519"/>
      <c r="K81" s="519"/>
      <c r="L81" s="519"/>
      <c r="M81" s="519"/>
      <c r="N81" s="502"/>
      <c r="O81" s="530"/>
      <c r="P81" s="502"/>
      <c r="Q81" s="507" t="s">
        <v>9</v>
      </c>
      <c r="R81" s="507"/>
      <c r="S81" s="507">
        <f>SUM(S82:S84)</f>
        <v>4000</v>
      </c>
      <c r="T81" s="504"/>
      <c r="U81" s="519"/>
      <c r="V81" s="519"/>
      <c r="W81" s="519"/>
      <c r="X81" s="519"/>
      <c r="Y81" s="519"/>
      <c r="Z81" s="519"/>
      <c r="AA81" s="535"/>
      <c r="AB81" s="502"/>
      <c r="AC81" s="495"/>
      <c r="AD81" s="514" t="s">
        <v>503</v>
      </c>
      <c r="AE81" s="514">
        <v>4000</v>
      </c>
      <c r="AF81" s="489"/>
      <c r="AG81" s="492"/>
      <c r="AH81" s="492"/>
      <c r="AI81" s="492"/>
      <c r="AJ81" s="492"/>
      <c r="AK81" s="492"/>
      <c r="AL81" s="492"/>
      <c r="AM81" s="492"/>
      <c r="AN81" s="504"/>
      <c r="AO81" s="492"/>
      <c r="AP81" s="492"/>
    </row>
    <row r="82" spans="1:42" s="425" customFormat="1" ht="29">
      <c r="A82" s="501"/>
      <c r="B82" s="519"/>
      <c r="C82" s="515"/>
      <c r="D82" s="492"/>
      <c r="E82" s="507" t="s">
        <v>425</v>
      </c>
      <c r="F82" s="508"/>
      <c r="G82" s="538">
        <f>SUM(G83)</f>
        <v>2000</v>
      </c>
      <c r="H82" s="502"/>
      <c r="I82" s="519"/>
      <c r="J82" s="519"/>
      <c r="K82" s="519"/>
      <c r="L82" s="519"/>
      <c r="M82" s="519"/>
      <c r="N82" s="502"/>
      <c r="O82" s="530"/>
      <c r="P82" s="502"/>
      <c r="Q82" s="495"/>
      <c r="R82" s="514" t="s">
        <v>477</v>
      </c>
      <c r="S82" s="514">
        <v>2000</v>
      </c>
      <c r="T82" s="504"/>
      <c r="U82" s="519"/>
      <c r="V82" s="519"/>
      <c r="W82" s="519"/>
      <c r="X82" s="519"/>
      <c r="Y82" s="519"/>
      <c r="Z82" s="519"/>
      <c r="AA82" s="533"/>
      <c r="AB82" s="502"/>
      <c r="AC82" s="507" t="s">
        <v>9</v>
      </c>
      <c r="AD82" s="505"/>
      <c r="AE82" s="507">
        <f>SUM(AE83:AE85)</f>
        <v>4500</v>
      </c>
      <c r="AF82" s="489"/>
      <c r="AG82" s="492"/>
      <c r="AH82" s="492"/>
      <c r="AI82" s="492"/>
      <c r="AJ82" s="492"/>
      <c r="AK82" s="492"/>
      <c r="AL82" s="492"/>
      <c r="AM82" s="519"/>
      <c r="AN82" s="492"/>
      <c r="AO82" s="492"/>
    </row>
    <row r="83" spans="1:42" s="425" customFormat="1" ht="43">
      <c r="A83" s="501"/>
      <c r="B83" s="519"/>
      <c r="C83" s="515"/>
      <c r="D83" s="492"/>
      <c r="E83" s="495"/>
      <c r="F83" s="510" t="s">
        <v>509</v>
      </c>
      <c r="G83" s="539">
        <v>2000</v>
      </c>
      <c r="H83" s="502"/>
      <c r="I83" s="519"/>
      <c r="J83" s="519"/>
      <c r="K83" s="519"/>
      <c r="L83" s="519"/>
      <c r="M83" s="519"/>
      <c r="N83" s="502"/>
      <c r="O83" s="530"/>
      <c r="P83" s="502"/>
      <c r="Q83" s="495"/>
      <c r="R83" s="514" t="s">
        <v>501</v>
      </c>
      <c r="S83" s="514">
        <v>0</v>
      </c>
      <c r="T83" s="504"/>
      <c r="U83" s="519"/>
      <c r="V83" s="519"/>
      <c r="W83" s="519"/>
      <c r="X83" s="519"/>
      <c r="Y83" s="519"/>
      <c r="Z83" s="519"/>
      <c r="AA83" s="530"/>
      <c r="AB83" s="502"/>
      <c r="AC83" s="495"/>
      <c r="AD83" s="514" t="s">
        <v>477</v>
      </c>
      <c r="AE83" s="514">
        <v>2000</v>
      </c>
      <c r="AF83" s="489"/>
      <c r="AG83" s="492"/>
      <c r="AH83" s="492"/>
      <c r="AI83" s="492"/>
      <c r="AJ83" s="492"/>
      <c r="AK83" s="492"/>
      <c r="AL83" s="492"/>
      <c r="AM83" s="519"/>
      <c r="AN83" s="492"/>
      <c r="AO83" s="492"/>
    </row>
    <row r="84" spans="1:42" s="425" customFormat="1" ht="51" customHeight="1">
      <c r="A84" s="501"/>
      <c r="B84" s="519"/>
      <c r="C84" s="515"/>
      <c r="D84" s="492"/>
      <c r="E84" s="507" t="s">
        <v>426</v>
      </c>
      <c r="F84" s="508"/>
      <c r="G84" s="538">
        <f>SUM(G85:G86)</f>
        <v>3000</v>
      </c>
      <c r="H84" s="502"/>
      <c r="I84" s="519"/>
      <c r="J84" s="519"/>
      <c r="K84" s="519"/>
      <c r="L84" s="519"/>
      <c r="M84" s="519"/>
      <c r="N84" s="502"/>
      <c r="O84" s="530"/>
      <c r="P84" s="502"/>
      <c r="Q84" s="495"/>
      <c r="R84" s="514" t="s">
        <v>535</v>
      </c>
      <c r="S84" s="514">
        <v>2000</v>
      </c>
      <c r="T84" s="504"/>
      <c r="U84" s="519"/>
      <c r="V84" s="519"/>
      <c r="W84" s="519"/>
      <c r="X84" s="519"/>
      <c r="Y84" s="519"/>
      <c r="Z84" s="519"/>
      <c r="AA84" s="530"/>
      <c r="AB84" s="502"/>
      <c r="AC84" s="495"/>
      <c r="AD84" s="514" t="s">
        <v>501</v>
      </c>
      <c r="AE84" s="514">
        <v>500</v>
      </c>
      <c r="AF84" s="489"/>
      <c r="AG84" s="492"/>
      <c r="AH84" s="492"/>
      <c r="AI84" s="492"/>
      <c r="AJ84" s="492"/>
      <c r="AK84" s="492"/>
      <c r="AL84" s="492"/>
      <c r="AM84" s="519"/>
      <c r="AN84" s="492"/>
      <c r="AO84" s="492"/>
    </row>
    <row r="85" spans="1:42" s="425" customFormat="1" ht="34" customHeight="1">
      <c r="A85" s="501"/>
      <c r="B85" s="519"/>
      <c r="C85" s="515"/>
      <c r="D85" s="492"/>
      <c r="E85" s="495"/>
      <c r="F85" s="510" t="s">
        <v>541</v>
      </c>
      <c r="G85" s="540">
        <v>2000</v>
      </c>
      <c r="H85" s="502"/>
      <c r="I85" s="519"/>
      <c r="J85" s="519"/>
      <c r="K85" s="519"/>
      <c r="L85" s="519"/>
      <c r="M85" s="519"/>
      <c r="N85" s="502"/>
      <c r="O85" s="530"/>
      <c r="P85" s="502"/>
      <c r="Q85" s="507" t="s">
        <v>10</v>
      </c>
      <c r="R85" s="507"/>
      <c r="S85" s="507">
        <v>0</v>
      </c>
      <c r="T85" s="504"/>
      <c r="U85" s="519"/>
      <c r="V85" s="519"/>
      <c r="W85" s="519"/>
      <c r="X85" s="519"/>
      <c r="Y85" s="519"/>
      <c r="Z85" s="519"/>
      <c r="AA85" s="530"/>
      <c r="AB85" s="502"/>
      <c r="AC85" s="495"/>
      <c r="AD85" s="514" t="s">
        <v>535</v>
      </c>
      <c r="AE85" s="514">
        <v>2000</v>
      </c>
      <c r="AF85" s="489"/>
      <c r="AG85" s="492"/>
      <c r="AH85" s="492"/>
      <c r="AI85" s="492"/>
      <c r="AJ85" s="492"/>
      <c r="AK85" s="492"/>
      <c r="AL85" s="492"/>
      <c r="AM85" s="519"/>
      <c r="AN85" s="492"/>
      <c r="AO85" s="492"/>
    </row>
    <row r="86" spans="1:42" s="425" customFormat="1" ht="29">
      <c r="A86" s="501"/>
      <c r="B86" s="519"/>
      <c r="C86" s="496"/>
      <c r="D86" s="492"/>
      <c r="E86" s="495"/>
      <c r="F86" s="510" t="s">
        <v>497</v>
      </c>
      <c r="G86" s="539">
        <v>1000</v>
      </c>
      <c r="H86" s="502"/>
      <c r="I86" s="519"/>
      <c r="J86" s="519"/>
      <c r="K86" s="519"/>
      <c r="L86" s="519"/>
      <c r="M86" s="519"/>
      <c r="N86" s="502"/>
      <c r="O86" s="530"/>
      <c r="P86" s="502"/>
      <c r="Q86" s="507" t="s">
        <v>3</v>
      </c>
      <c r="R86" s="507"/>
      <c r="S86" s="507">
        <f>SUM(S87:S90)</f>
        <v>12000</v>
      </c>
      <c r="T86" s="504"/>
      <c r="U86" s="519"/>
      <c r="V86" s="519"/>
      <c r="W86" s="519"/>
      <c r="X86" s="519"/>
      <c r="Y86" s="519"/>
      <c r="Z86" s="519"/>
      <c r="AA86" s="530"/>
      <c r="AB86" s="502"/>
      <c r="AC86" s="507" t="s">
        <v>10</v>
      </c>
      <c r="AD86" s="505"/>
      <c r="AE86" s="507">
        <f>SUM(AE87:AE87)</f>
        <v>3000</v>
      </c>
      <c r="AF86" s="489"/>
      <c r="AG86" s="492"/>
      <c r="AH86" s="492"/>
      <c r="AI86" s="492"/>
      <c r="AJ86" s="492"/>
      <c r="AK86" s="492"/>
      <c r="AL86" s="492"/>
      <c r="AM86" s="492"/>
      <c r="AN86" s="492"/>
      <c r="AO86" s="492"/>
    </row>
    <row r="87" spans="1:42" s="425" customFormat="1" ht="29">
      <c r="A87" s="501"/>
      <c r="B87" s="519"/>
      <c r="C87" s="496"/>
      <c r="D87" s="492"/>
      <c r="E87" s="505" t="s">
        <v>11</v>
      </c>
      <c r="F87" s="525"/>
      <c r="G87" s="538">
        <f>SUM(G88:G89)</f>
        <v>3000</v>
      </c>
      <c r="H87" s="502"/>
      <c r="I87" s="519"/>
      <c r="J87" s="519"/>
      <c r="K87" s="519"/>
      <c r="L87" s="519"/>
      <c r="M87" s="519"/>
      <c r="N87" s="502"/>
      <c r="O87" s="530"/>
      <c r="P87" s="502"/>
      <c r="Q87" s="495"/>
      <c r="R87" s="514" t="s">
        <v>549</v>
      </c>
      <c r="S87" s="514">
        <v>2000</v>
      </c>
      <c r="T87" s="504"/>
      <c r="U87" s="519"/>
      <c r="V87" s="519"/>
      <c r="W87" s="519"/>
      <c r="X87" s="519"/>
      <c r="Y87" s="519"/>
      <c r="Z87" s="519"/>
      <c r="AA87" s="530"/>
      <c r="AB87" s="502"/>
      <c r="AC87" s="495"/>
      <c r="AD87" s="514" t="s">
        <v>541</v>
      </c>
      <c r="AE87" s="514">
        <v>3000</v>
      </c>
      <c r="AF87" s="489"/>
      <c r="AG87" s="492"/>
      <c r="AH87" s="492"/>
      <c r="AI87" s="492"/>
      <c r="AJ87" s="492"/>
      <c r="AK87" s="492"/>
      <c r="AL87" s="492"/>
      <c r="AM87" s="492"/>
      <c r="AN87" s="492"/>
      <c r="AO87" s="492"/>
    </row>
    <row r="88" spans="1:42" s="425" customFormat="1" ht="51" customHeight="1">
      <c r="A88" s="501"/>
      <c r="B88" s="519"/>
      <c r="C88" s="496"/>
      <c r="D88" s="492"/>
      <c r="E88" s="495"/>
      <c r="F88" s="514" t="s">
        <v>470</v>
      </c>
      <c r="G88" s="539">
        <v>2000</v>
      </c>
      <c r="H88" s="502"/>
      <c r="I88" s="492"/>
      <c r="J88" s="492"/>
      <c r="K88" s="492"/>
      <c r="L88" s="492"/>
      <c r="M88" s="492"/>
      <c r="N88" s="502"/>
      <c r="O88" s="530"/>
      <c r="P88" s="502"/>
      <c r="Q88" s="495"/>
      <c r="R88" s="514" t="s">
        <v>567</v>
      </c>
      <c r="S88" s="514">
        <v>5000</v>
      </c>
      <c r="T88" s="504"/>
      <c r="U88" s="519"/>
      <c r="V88" s="519"/>
      <c r="W88" s="519"/>
      <c r="X88" s="519"/>
      <c r="Y88" s="519"/>
      <c r="Z88" s="519"/>
      <c r="AA88" s="530"/>
      <c r="AB88" s="502"/>
      <c r="AC88" s="507" t="s">
        <v>3</v>
      </c>
      <c r="AD88" s="505"/>
      <c r="AE88" s="507">
        <f>SUM(AE89:AE91)</f>
        <v>17000</v>
      </c>
      <c r="AF88" s="489"/>
      <c r="AG88" s="492"/>
      <c r="AH88" s="492"/>
      <c r="AI88" s="492"/>
      <c r="AJ88" s="492"/>
      <c r="AK88" s="492"/>
      <c r="AL88" s="492"/>
      <c r="AM88" s="492"/>
      <c r="AN88" s="492"/>
      <c r="AO88" s="492"/>
    </row>
    <row r="89" spans="1:42" s="425" customFormat="1" ht="29">
      <c r="A89" s="501"/>
      <c r="B89" s="519"/>
      <c r="C89" s="496"/>
      <c r="D89" s="492"/>
      <c r="E89" s="495"/>
      <c r="F89" s="514" t="s">
        <v>475</v>
      </c>
      <c r="G89" s="539">
        <v>1000</v>
      </c>
      <c r="H89" s="502"/>
      <c r="I89" s="492"/>
      <c r="J89" s="492"/>
      <c r="K89" s="492"/>
      <c r="L89" s="492"/>
      <c r="M89" s="492"/>
      <c r="N89" s="502"/>
      <c r="O89" s="530"/>
      <c r="P89" s="503"/>
      <c r="Q89" s="495"/>
      <c r="R89" s="514" t="s">
        <v>473</v>
      </c>
      <c r="S89" s="514">
        <v>3000</v>
      </c>
      <c r="T89" s="504"/>
      <c r="U89" s="519"/>
      <c r="V89" s="519"/>
      <c r="W89" s="519"/>
      <c r="X89" s="519"/>
      <c r="Y89" s="519"/>
      <c r="Z89" s="519"/>
      <c r="AA89" s="530"/>
      <c r="AB89" s="502"/>
      <c r="AC89" s="495"/>
      <c r="AD89" s="514" t="s">
        <v>567</v>
      </c>
      <c r="AE89" s="514">
        <v>8000</v>
      </c>
      <c r="AF89" s="489"/>
      <c r="AG89" s="492"/>
      <c r="AH89" s="492"/>
      <c r="AI89" s="492"/>
      <c r="AJ89" s="492"/>
      <c r="AK89" s="492"/>
      <c r="AL89" s="492"/>
      <c r="AM89" s="492"/>
      <c r="AN89" s="492"/>
      <c r="AO89" s="492"/>
      <c r="AP89" s="492"/>
    </row>
    <row r="90" spans="1:42" s="425" customFormat="1" ht="29">
      <c r="A90" s="501"/>
      <c r="B90" s="519"/>
      <c r="C90" s="496"/>
      <c r="D90" s="492"/>
      <c r="E90" s="507" t="s">
        <v>12</v>
      </c>
      <c r="F90" s="578">
        <v>0</v>
      </c>
      <c r="G90" s="578">
        <v>0</v>
      </c>
      <c r="H90" s="502"/>
      <c r="I90" s="492"/>
      <c r="J90" s="492"/>
      <c r="K90" s="492"/>
      <c r="L90" s="492"/>
      <c r="M90" s="492"/>
      <c r="N90" s="502"/>
      <c r="O90" s="530"/>
      <c r="P90" s="503"/>
      <c r="Q90" s="495"/>
      <c r="R90" s="514" t="s">
        <v>541</v>
      </c>
      <c r="S90" s="514">
        <v>2000</v>
      </c>
      <c r="T90" s="504"/>
      <c r="U90" s="519"/>
      <c r="V90" s="519"/>
      <c r="W90" s="519"/>
      <c r="X90" s="519"/>
      <c r="Y90" s="519"/>
      <c r="Z90" s="519"/>
      <c r="AA90" s="530"/>
      <c r="AB90" s="503"/>
      <c r="AC90" s="495"/>
      <c r="AD90" s="514" t="s">
        <v>549</v>
      </c>
      <c r="AE90" s="514">
        <v>3000</v>
      </c>
      <c r="AF90" s="489"/>
      <c r="AG90" s="492"/>
      <c r="AH90" s="492"/>
      <c r="AI90" s="492"/>
      <c r="AJ90" s="492"/>
      <c r="AK90" s="492"/>
      <c r="AL90" s="492"/>
      <c r="AM90" s="492"/>
      <c r="AN90" s="492"/>
      <c r="AO90" s="492"/>
      <c r="AP90" s="492"/>
    </row>
    <row r="91" spans="1:42" s="425" customFormat="1" ht="29">
      <c r="A91" s="501"/>
      <c r="B91" s="519"/>
      <c r="C91" s="496"/>
      <c r="D91" s="492"/>
      <c r="E91" s="507" t="s">
        <v>428</v>
      </c>
      <c r="F91" s="578">
        <v>0</v>
      </c>
      <c r="G91" s="578">
        <v>0</v>
      </c>
      <c r="H91" s="502"/>
      <c r="I91" s="492"/>
      <c r="J91" s="492"/>
      <c r="K91" s="492"/>
      <c r="L91" s="492"/>
      <c r="M91" s="492"/>
      <c r="N91" s="502"/>
      <c r="O91" s="530"/>
      <c r="P91" s="503"/>
      <c r="Q91" s="507" t="s">
        <v>425</v>
      </c>
      <c r="R91" s="507"/>
      <c r="S91" s="507">
        <f>SUM(S92:S93)</f>
        <v>2500</v>
      </c>
      <c r="T91" s="504"/>
      <c r="U91" s="519"/>
      <c r="V91" s="519"/>
      <c r="W91" s="519"/>
      <c r="X91" s="519"/>
      <c r="Y91" s="519"/>
      <c r="Z91" s="519"/>
      <c r="AA91" s="530"/>
      <c r="AB91" s="503"/>
      <c r="AC91" s="495"/>
      <c r="AD91" s="514" t="s">
        <v>473</v>
      </c>
      <c r="AE91" s="514">
        <v>6000</v>
      </c>
      <c r="AF91" s="489"/>
      <c r="AG91" s="492"/>
      <c r="AH91" s="492"/>
      <c r="AI91" s="492"/>
      <c r="AJ91" s="492"/>
      <c r="AK91" s="492"/>
      <c r="AL91" s="492"/>
      <c r="AM91" s="492"/>
      <c r="AN91" s="492"/>
      <c r="AO91" s="492"/>
      <c r="AP91" s="492"/>
    </row>
    <row r="92" spans="1:42" s="425" customFormat="1" ht="43">
      <c r="A92" s="501"/>
      <c r="B92" s="519"/>
      <c r="C92" s="496"/>
      <c r="D92" s="492"/>
      <c r="E92" s="507" t="s">
        <v>14</v>
      </c>
      <c r="F92" s="508"/>
      <c r="G92" s="538">
        <f>G93</f>
        <v>1000</v>
      </c>
      <c r="H92" s="502"/>
      <c r="I92" s="492"/>
      <c r="J92" s="492"/>
      <c r="K92" s="492"/>
      <c r="L92" s="492"/>
      <c r="M92" s="492"/>
      <c r="N92" s="502"/>
      <c r="O92" s="530"/>
      <c r="P92" s="503"/>
      <c r="Q92" s="495"/>
      <c r="R92" s="510" t="s">
        <v>548</v>
      </c>
      <c r="S92" s="510">
        <v>500</v>
      </c>
      <c r="T92" s="504"/>
      <c r="U92" s="519"/>
      <c r="V92" s="519"/>
      <c r="W92" s="519"/>
      <c r="X92" s="519"/>
      <c r="Y92" s="519"/>
      <c r="Z92" s="519"/>
      <c r="AA92" s="530"/>
      <c r="AB92" s="503"/>
      <c r="AC92" s="507" t="s">
        <v>425</v>
      </c>
      <c r="AD92" s="505"/>
      <c r="AE92" s="507">
        <f>SUM(AE93:AE93)</f>
        <v>5000</v>
      </c>
      <c r="AF92" s="489"/>
      <c r="AG92" s="492"/>
      <c r="AH92" s="492"/>
      <c r="AI92" s="492"/>
      <c r="AJ92" s="492"/>
      <c r="AK92" s="492"/>
      <c r="AL92" s="492"/>
      <c r="AM92" s="492"/>
      <c r="AN92" s="492"/>
      <c r="AO92" s="492"/>
      <c r="AP92" s="492"/>
    </row>
    <row r="93" spans="1:42" s="425" customFormat="1" ht="43">
      <c r="A93" s="501"/>
      <c r="B93" s="519"/>
      <c r="C93" s="496"/>
      <c r="D93" s="492"/>
      <c r="E93" s="495"/>
      <c r="F93" s="510" t="s">
        <v>498</v>
      </c>
      <c r="G93" s="539">
        <v>1000</v>
      </c>
      <c r="H93" s="502"/>
      <c r="I93" s="492"/>
      <c r="J93" s="492"/>
      <c r="K93" s="492"/>
      <c r="L93" s="492"/>
      <c r="M93" s="492"/>
      <c r="N93" s="502"/>
      <c r="O93" s="530"/>
      <c r="P93" s="503"/>
      <c r="Q93" s="495"/>
      <c r="R93" s="510" t="s">
        <v>518</v>
      </c>
      <c r="S93" s="539">
        <v>2000</v>
      </c>
      <c r="T93" s="504"/>
      <c r="U93" s="492"/>
      <c r="V93" s="492"/>
      <c r="W93" s="492"/>
      <c r="X93" s="492"/>
      <c r="Y93" s="492"/>
      <c r="Z93" s="492"/>
      <c r="AA93" s="530"/>
      <c r="AB93" s="503"/>
      <c r="AC93" s="495"/>
      <c r="AD93" s="510" t="s">
        <v>548</v>
      </c>
      <c r="AE93" s="510">
        <v>5000</v>
      </c>
      <c r="AF93" s="489"/>
      <c r="AG93" s="492"/>
      <c r="AH93" s="492"/>
      <c r="AI93" s="492"/>
      <c r="AJ93" s="492"/>
      <c r="AK93" s="492"/>
      <c r="AL93" s="492"/>
      <c r="AM93" s="492"/>
      <c r="AN93" s="492"/>
      <c r="AO93" s="492"/>
      <c r="AP93" s="492"/>
    </row>
    <row r="94" spans="1:42" s="425" customFormat="1" ht="17">
      <c r="A94" s="501"/>
      <c r="B94" s="519"/>
      <c r="C94" s="496"/>
      <c r="D94" s="492"/>
      <c r="E94" s="507" t="s">
        <v>15</v>
      </c>
      <c r="F94" s="508"/>
      <c r="G94" s="538">
        <f>G95</f>
        <v>2000</v>
      </c>
      <c r="H94" s="502"/>
      <c r="I94" s="492"/>
      <c r="J94" s="492"/>
      <c r="K94" s="492"/>
      <c r="L94" s="492"/>
      <c r="M94" s="492"/>
      <c r="N94" s="502"/>
      <c r="O94" s="530"/>
      <c r="P94" s="503"/>
      <c r="Q94" s="507" t="s">
        <v>426</v>
      </c>
      <c r="R94" s="508"/>
      <c r="S94" s="508">
        <f>SUM(S95)</f>
        <v>500</v>
      </c>
      <c r="T94" s="504"/>
      <c r="U94" s="492"/>
      <c r="V94" s="492"/>
      <c r="W94" s="492"/>
      <c r="X94" s="492"/>
      <c r="Y94" s="492"/>
      <c r="Z94" s="492"/>
      <c r="AA94" s="530"/>
      <c r="AB94" s="503"/>
      <c r="AC94" s="507" t="s">
        <v>426</v>
      </c>
      <c r="AD94" s="525"/>
      <c r="AE94" s="507">
        <f>SUM(AE95:AE95)</f>
        <v>2000</v>
      </c>
      <c r="AF94" s="489"/>
      <c r="AG94" s="492"/>
      <c r="AH94" s="492"/>
      <c r="AI94" s="492"/>
      <c r="AJ94" s="492"/>
      <c r="AK94" s="492"/>
      <c r="AL94" s="492"/>
      <c r="AM94" s="492"/>
      <c r="AN94" s="492"/>
      <c r="AO94" s="492"/>
      <c r="AP94" s="492"/>
    </row>
    <row r="95" spans="1:42" s="425" customFormat="1" ht="29">
      <c r="A95" s="501"/>
      <c r="B95" s="519"/>
      <c r="C95" s="496"/>
      <c r="D95" s="492"/>
      <c r="E95" s="495"/>
      <c r="F95" s="510" t="s">
        <v>499</v>
      </c>
      <c r="G95" s="539">
        <v>2000</v>
      </c>
      <c r="H95" s="502"/>
      <c r="I95" s="492"/>
      <c r="J95" s="492"/>
      <c r="K95" s="492"/>
      <c r="L95" s="492"/>
      <c r="M95" s="492"/>
      <c r="N95" s="502"/>
      <c r="O95" s="530"/>
      <c r="P95" s="503"/>
      <c r="Q95" s="495"/>
      <c r="R95" s="514" t="s">
        <v>497</v>
      </c>
      <c r="S95" s="514">
        <v>500</v>
      </c>
      <c r="T95" s="504"/>
      <c r="U95" s="492"/>
      <c r="V95" s="492"/>
      <c r="W95" s="492"/>
      <c r="X95" s="492"/>
      <c r="Y95" s="492"/>
      <c r="Z95" s="492"/>
      <c r="AA95" s="530"/>
      <c r="AB95" s="503"/>
      <c r="AC95" s="495"/>
      <c r="AD95" s="514" t="s">
        <v>497</v>
      </c>
      <c r="AE95" s="514">
        <v>2000</v>
      </c>
      <c r="AF95" s="489"/>
      <c r="AG95" s="492"/>
      <c r="AH95" s="492"/>
      <c r="AI95" s="492"/>
      <c r="AJ95" s="492"/>
      <c r="AK95" s="492"/>
      <c r="AL95" s="492"/>
      <c r="AM95" s="492"/>
      <c r="AN95" s="492"/>
      <c r="AO95" s="492"/>
      <c r="AP95" s="492"/>
    </row>
    <row r="96" spans="1:42" s="425" customFormat="1" ht="17">
      <c r="A96" s="501"/>
      <c r="B96" s="519"/>
      <c r="C96" s="496"/>
      <c r="D96" s="492"/>
      <c r="E96" s="517" t="s">
        <v>429</v>
      </c>
      <c r="F96" s="495"/>
      <c r="G96" s="518">
        <f>SUM(G78,G79,G82,G84,G87,G92,G94)</f>
        <v>14000</v>
      </c>
      <c r="H96" s="502"/>
      <c r="I96" s="492"/>
      <c r="J96" s="492"/>
      <c r="K96" s="492"/>
      <c r="L96" s="492"/>
      <c r="M96" s="492"/>
      <c r="N96" s="502"/>
      <c r="O96" s="530"/>
      <c r="P96" s="503"/>
      <c r="Q96" s="507" t="s">
        <v>11</v>
      </c>
      <c r="R96" s="507"/>
      <c r="S96" s="507">
        <f>SUM(S97:S98)</f>
        <v>4000</v>
      </c>
      <c r="T96" s="504"/>
      <c r="U96" s="492"/>
      <c r="V96" s="492"/>
      <c r="W96" s="492"/>
      <c r="X96" s="492"/>
      <c r="Y96" s="492"/>
      <c r="Z96" s="492"/>
      <c r="AA96" s="530"/>
      <c r="AB96" s="503"/>
      <c r="AC96" s="507" t="s">
        <v>11</v>
      </c>
      <c r="AD96" s="505"/>
      <c r="AE96" s="507">
        <f>SUM(AE97:AE99)</f>
        <v>8000</v>
      </c>
      <c r="AF96" s="489"/>
      <c r="AG96" s="492"/>
      <c r="AH96" s="492"/>
      <c r="AI96" s="492"/>
      <c r="AJ96" s="492"/>
      <c r="AK96" s="492"/>
      <c r="AL96" s="492"/>
      <c r="AM96" s="492"/>
      <c r="AN96" s="492"/>
      <c r="AO96" s="492"/>
      <c r="AP96" s="492"/>
    </row>
    <row r="97" spans="1:42" s="425" customFormat="1" ht="29">
      <c r="A97" s="501"/>
      <c r="B97" s="519"/>
      <c r="C97" s="496"/>
      <c r="D97" s="492"/>
      <c r="E97" s="520"/>
      <c r="F97" s="520"/>
      <c r="G97" s="492"/>
      <c r="H97" s="502"/>
      <c r="I97" s="492"/>
      <c r="J97" s="492"/>
      <c r="K97" s="492"/>
      <c r="L97" s="492"/>
      <c r="M97" s="492"/>
      <c r="N97" s="502"/>
      <c r="O97" s="530"/>
      <c r="P97" s="503"/>
      <c r="Q97" s="495"/>
      <c r="R97" s="514" t="s">
        <v>551</v>
      </c>
      <c r="S97" s="514">
        <v>2000</v>
      </c>
      <c r="T97" s="504"/>
      <c r="U97" s="492"/>
      <c r="V97" s="492"/>
      <c r="W97" s="492"/>
      <c r="X97" s="492"/>
      <c r="Y97" s="492"/>
      <c r="Z97" s="492"/>
      <c r="AA97" s="530"/>
      <c r="AB97" s="503"/>
      <c r="AC97" s="495"/>
      <c r="AD97" s="514" t="s">
        <v>551</v>
      </c>
      <c r="AE97" s="514">
        <v>2000</v>
      </c>
      <c r="AF97" s="489"/>
      <c r="AG97" s="492"/>
      <c r="AH97" s="492"/>
      <c r="AI97" s="492"/>
      <c r="AJ97" s="492"/>
      <c r="AK97" s="492"/>
      <c r="AL97" s="492"/>
      <c r="AM97" s="492"/>
      <c r="AN97" s="492"/>
      <c r="AO97" s="492"/>
      <c r="AP97" s="492"/>
    </row>
    <row r="98" spans="1:42" s="425" customFormat="1" ht="29">
      <c r="A98" s="501"/>
      <c r="B98" s="519"/>
      <c r="C98" s="496"/>
      <c r="D98" s="492"/>
      <c r="E98" s="492"/>
      <c r="F98" s="492"/>
      <c r="G98" s="492"/>
      <c r="H98" s="502"/>
      <c r="I98" s="492"/>
      <c r="J98" s="492"/>
      <c r="K98" s="492"/>
      <c r="L98" s="492"/>
      <c r="M98" s="492"/>
      <c r="N98" s="502"/>
      <c r="O98" s="530"/>
      <c r="P98" s="503"/>
      <c r="Q98" s="495"/>
      <c r="R98" s="514" t="s">
        <v>479</v>
      </c>
      <c r="S98" s="514">
        <v>2000</v>
      </c>
      <c r="T98" s="504"/>
      <c r="U98" s="492"/>
      <c r="V98" s="492"/>
      <c r="W98" s="492"/>
      <c r="X98" s="492"/>
      <c r="Y98" s="492"/>
      <c r="Z98" s="492"/>
      <c r="AA98" s="530"/>
      <c r="AB98" s="503"/>
      <c r="AC98" s="495"/>
      <c r="AD98" s="514" t="s">
        <v>479</v>
      </c>
      <c r="AE98" s="514">
        <v>4000</v>
      </c>
      <c r="AF98" s="489"/>
      <c r="AG98" s="492"/>
      <c r="AH98" s="492"/>
      <c r="AI98" s="492"/>
      <c r="AJ98" s="492"/>
      <c r="AK98" s="492"/>
      <c r="AL98" s="492"/>
      <c r="AM98" s="492"/>
      <c r="AN98" s="492"/>
      <c r="AO98" s="492"/>
      <c r="AP98" s="492"/>
    </row>
    <row r="99" spans="1:42" s="425" customFormat="1" ht="29">
      <c r="A99" s="501"/>
      <c r="B99" s="519"/>
      <c r="C99" s="496"/>
      <c r="D99" s="492"/>
      <c r="E99" s="492"/>
      <c r="F99" s="492"/>
      <c r="G99" s="492"/>
      <c r="H99" s="492"/>
      <c r="I99" s="492"/>
      <c r="J99" s="492"/>
      <c r="K99" s="492"/>
      <c r="L99" s="492"/>
      <c r="M99" s="502"/>
      <c r="N99" s="502"/>
      <c r="O99" s="530"/>
      <c r="P99" s="503"/>
      <c r="Q99" s="507" t="s">
        <v>12</v>
      </c>
      <c r="R99" s="507"/>
      <c r="S99" s="507">
        <f>SUM(S100)</f>
        <v>2000</v>
      </c>
      <c r="T99" s="504"/>
      <c r="U99" s="492"/>
      <c r="V99" s="492"/>
      <c r="W99" s="492"/>
      <c r="X99" s="492"/>
      <c r="Y99" s="492"/>
      <c r="Z99" s="492"/>
      <c r="AA99" s="530"/>
      <c r="AB99" s="503"/>
      <c r="AC99" s="495"/>
      <c r="AD99" s="510" t="s">
        <v>555</v>
      </c>
      <c r="AE99" s="510">
        <v>2000</v>
      </c>
      <c r="AF99" s="489"/>
      <c r="AG99" s="492"/>
      <c r="AH99" s="492"/>
      <c r="AI99" s="492"/>
      <c r="AJ99" s="492"/>
      <c r="AK99" s="492"/>
      <c r="AL99" s="492"/>
      <c r="AM99" s="492"/>
      <c r="AN99" s="492"/>
      <c r="AO99" s="492"/>
      <c r="AP99" s="492"/>
    </row>
    <row r="100" spans="1:42" s="425" customFormat="1" ht="29">
      <c r="A100" s="501"/>
      <c r="B100" s="519"/>
      <c r="C100" s="496"/>
      <c r="D100" s="492"/>
      <c r="E100" s="492"/>
      <c r="F100" s="492"/>
      <c r="G100" s="492"/>
      <c r="H100" s="492"/>
      <c r="I100" s="492"/>
      <c r="J100" s="492"/>
      <c r="K100" s="492"/>
      <c r="L100" s="492"/>
      <c r="M100" s="502"/>
      <c r="N100" s="502"/>
      <c r="O100" s="530"/>
      <c r="P100" s="503"/>
      <c r="Q100" s="495"/>
      <c r="R100" s="510" t="s">
        <v>541</v>
      </c>
      <c r="S100" s="510">
        <v>2000</v>
      </c>
      <c r="T100" s="504"/>
      <c r="U100" s="492"/>
      <c r="V100" s="492"/>
      <c r="W100" s="492"/>
      <c r="X100" s="492"/>
      <c r="Y100" s="492"/>
      <c r="Z100" s="492"/>
      <c r="AA100" s="530"/>
      <c r="AB100" s="503"/>
      <c r="AC100" s="507" t="s">
        <v>12</v>
      </c>
      <c r="AD100" s="505"/>
      <c r="AE100" s="507">
        <f>SUM(AE101)</f>
        <v>2000</v>
      </c>
      <c r="AF100" s="489"/>
      <c r="AG100" s="492"/>
      <c r="AH100" s="492"/>
      <c r="AI100" s="492"/>
      <c r="AJ100" s="492"/>
      <c r="AK100" s="492"/>
      <c r="AL100" s="492"/>
      <c r="AM100" s="492"/>
      <c r="AN100" s="492"/>
      <c r="AO100" s="492"/>
      <c r="AP100" s="492"/>
    </row>
    <row r="101" spans="1:42" s="425" customFormat="1" ht="29">
      <c r="A101" s="501"/>
      <c r="B101" s="519"/>
      <c r="C101" s="496"/>
      <c r="D101" s="492"/>
      <c r="E101" s="492"/>
      <c r="F101" s="492"/>
      <c r="G101" s="492"/>
      <c r="H101" s="492"/>
      <c r="I101" s="492"/>
      <c r="J101" s="492"/>
      <c r="K101" s="492"/>
      <c r="L101" s="492"/>
      <c r="M101" s="502"/>
      <c r="N101" s="502"/>
      <c r="O101" s="530"/>
      <c r="P101" s="503"/>
      <c r="Q101" s="507" t="s">
        <v>428</v>
      </c>
      <c r="R101" s="578">
        <v>0</v>
      </c>
      <c r="S101" s="578">
        <v>0</v>
      </c>
      <c r="T101" s="504"/>
      <c r="U101" s="492"/>
      <c r="V101" s="492"/>
      <c r="W101" s="492"/>
      <c r="X101" s="492"/>
      <c r="Y101" s="492"/>
      <c r="Z101" s="492"/>
      <c r="AA101" s="530"/>
      <c r="AB101" s="503"/>
      <c r="AC101" s="495"/>
      <c r="AD101" s="510" t="s">
        <v>541</v>
      </c>
      <c r="AE101" s="510">
        <v>2000</v>
      </c>
      <c r="AF101" s="489"/>
      <c r="AG101" s="492"/>
      <c r="AH101" s="492"/>
      <c r="AI101" s="492"/>
      <c r="AJ101" s="492"/>
      <c r="AK101" s="492"/>
      <c r="AL101" s="492"/>
      <c r="AM101" s="492"/>
      <c r="AN101" s="492"/>
      <c r="AO101" s="492"/>
      <c r="AP101" s="492"/>
    </row>
    <row r="102" spans="1:42" s="425" customFormat="1" ht="17">
      <c r="A102" s="501"/>
      <c r="B102" s="519"/>
      <c r="C102" s="496"/>
      <c r="D102" s="492"/>
      <c r="E102" s="492"/>
      <c r="F102" s="492"/>
      <c r="G102" s="492"/>
      <c r="H102" s="492"/>
      <c r="I102" s="492"/>
      <c r="J102" s="492"/>
      <c r="K102" s="492"/>
      <c r="L102" s="492"/>
      <c r="M102" s="502"/>
      <c r="N102" s="502"/>
      <c r="O102" s="530"/>
      <c r="P102" s="503"/>
      <c r="Q102" s="507" t="s">
        <v>14</v>
      </c>
      <c r="R102" s="507"/>
      <c r="S102" s="507">
        <f>SUM(S103:S105)</f>
        <v>5000</v>
      </c>
      <c r="T102" s="504"/>
      <c r="U102" s="492"/>
      <c r="V102" s="492"/>
      <c r="W102" s="492"/>
      <c r="X102" s="492"/>
      <c r="Y102" s="492"/>
      <c r="Z102" s="492"/>
      <c r="AA102" s="530"/>
      <c r="AB102" s="503"/>
      <c r="AC102" s="507" t="s">
        <v>428</v>
      </c>
      <c r="AD102" s="505"/>
      <c r="AE102" s="507">
        <f>SUM(AE103)</f>
        <v>4000</v>
      </c>
      <c r="AF102" s="489"/>
      <c r="AG102" s="492"/>
      <c r="AH102" s="492"/>
      <c r="AI102" s="492"/>
      <c r="AJ102" s="492"/>
      <c r="AK102" s="492"/>
      <c r="AL102" s="492"/>
      <c r="AM102" s="492"/>
      <c r="AN102" s="492"/>
      <c r="AO102" s="492"/>
      <c r="AP102" s="492"/>
    </row>
    <row r="103" spans="1:42" s="425" customFormat="1" ht="43">
      <c r="A103" s="501"/>
      <c r="B103" s="519"/>
      <c r="C103" s="492"/>
      <c r="D103" s="492"/>
      <c r="E103" s="492"/>
      <c r="F103" s="492"/>
      <c r="G103" s="492"/>
      <c r="H103" s="492"/>
      <c r="I103" s="492"/>
      <c r="J103" s="492"/>
      <c r="K103" s="492"/>
      <c r="L103" s="492"/>
      <c r="M103" s="502"/>
      <c r="N103" s="502"/>
      <c r="O103" s="530"/>
      <c r="P103" s="503"/>
      <c r="Q103" s="495"/>
      <c r="R103" s="514" t="s">
        <v>552</v>
      </c>
      <c r="S103" s="514">
        <v>2000</v>
      </c>
      <c r="T103" s="504"/>
      <c r="U103" s="492"/>
      <c r="V103" s="492"/>
      <c r="W103" s="492"/>
      <c r="X103" s="492"/>
      <c r="Y103" s="492"/>
      <c r="Z103" s="492"/>
      <c r="AA103" s="530"/>
      <c r="AB103" s="503"/>
      <c r="AC103" s="495"/>
      <c r="AD103" s="514" t="s">
        <v>503</v>
      </c>
      <c r="AE103" s="514">
        <v>4000</v>
      </c>
      <c r="AF103" s="489"/>
      <c r="AG103" s="492"/>
      <c r="AH103" s="492"/>
      <c r="AI103" s="492"/>
      <c r="AJ103" s="492"/>
      <c r="AK103" s="492"/>
      <c r="AL103" s="492"/>
      <c r="AM103" s="492"/>
      <c r="AN103" s="492"/>
      <c r="AO103" s="492"/>
      <c r="AP103" s="492"/>
    </row>
    <row r="104" spans="1:42" s="425" customFormat="1" ht="29">
      <c r="A104" s="501"/>
      <c r="B104" s="519"/>
      <c r="C104" s="492"/>
      <c r="D104" s="492"/>
      <c r="E104" s="492"/>
      <c r="F104" s="492"/>
      <c r="G104" s="492"/>
      <c r="H104" s="492"/>
      <c r="I104" s="492"/>
      <c r="J104" s="492"/>
      <c r="K104" s="492"/>
      <c r="L104" s="492"/>
      <c r="M104" s="502"/>
      <c r="N104" s="502"/>
      <c r="O104" s="530"/>
      <c r="P104" s="503"/>
      <c r="Q104" s="495"/>
      <c r="R104" s="514" t="s">
        <v>475</v>
      </c>
      <c r="S104" s="514">
        <v>2000</v>
      </c>
      <c r="T104" s="504"/>
      <c r="U104" s="492"/>
      <c r="V104" s="492"/>
      <c r="W104" s="492"/>
      <c r="X104" s="492"/>
      <c r="Y104" s="492"/>
      <c r="Z104" s="492"/>
      <c r="AA104" s="530"/>
      <c r="AB104" s="503"/>
      <c r="AC104" s="507" t="s">
        <v>14</v>
      </c>
      <c r="AD104" s="505"/>
      <c r="AE104" s="507">
        <f>SUM(AE105:AE107)</f>
        <v>7000</v>
      </c>
      <c r="AF104" s="489"/>
      <c r="AG104" s="492"/>
      <c r="AH104" s="492"/>
      <c r="AI104" s="492"/>
      <c r="AJ104" s="492"/>
      <c r="AK104" s="492"/>
      <c r="AL104" s="492"/>
      <c r="AM104" s="492"/>
      <c r="AN104" s="492"/>
      <c r="AO104" s="492"/>
      <c r="AP104" s="492"/>
    </row>
    <row r="105" spans="1:42" s="425" customFormat="1" ht="29">
      <c r="A105" s="501"/>
      <c r="B105" s="519"/>
      <c r="C105" s="492"/>
      <c r="D105" s="492"/>
      <c r="E105" s="492"/>
      <c r="F105" s="492"/>
      <c r="G105" s="492"/>
      <c r="H105" s="492"/>
      <c r="I105" s="492"/>
      <c r="J105" s="492"/>
      <c r="K105" s="492"/>
      <c r="L105" s="492"/>
      <c r="M105" s="502"/>
      <c r="N105" s="502"/>
      <c r="O105" s="530"/>
      <c r="P105" s="503"/>
      <c r="Q105" s="495"/>
      <c r="R105" s="514" t="s">
        <v>498</v>
      </c>
      <c r="S105" s="514">
        <v>1000</v>
      </c>
      <c r="T105" s="504"/>
      <c r="U105" s="492"/>
      <c r="V105" s="492"/>
      <c r="W105" s="492"/>
      <c r="X105" s="492"/>
      <c r="Y105" s="492"/>
      <c r="Z105" s="492"/>
      <c r="AA105" s="530"/>
      <c r="AB105" s="503"/>
      <c r="AC105" s="495"/>
      <c r="AD105" s="514" t="s">
        <v>552</v>
      </c>
      <c r="AE105" s="514">
        <v>2000</v>
      </c>
      <c r="AF105" s="489"/>
      <c r="AG105" s="492"/>
      <c r="AH105" s="492"/>
      <c r="AI105" s="492"/>
      <c r="AJ105" s="492"/>
      <c r="AK105" s="492"/>
      <c r="AL105" s="492"/>
      <c r="AM105" s="492"/>
      <c r="AN105" s="492"/>
      <c r="AO105" s="492"/>
      <c r="AP105" s="492"/>
    </row>
    <row r="106" spans="1:42" s="425" customFormat="1" ht="29">
      <c r="A106" s="501"/>
      <c r="B106" s="519"/>
      <c r="C106" s="492"/>
      <c r="D106" s="492"/>
      <c r="E106" s="492"/>
      <c r="F106" s="492"/>
      <c r="G106" s="492"/>
      <c r="H106" s="492"/>
      <c r="I106" s="492"/>
      <c r="J106" s="492"/>
      <c r="K106" s="492"/>
      <c r="L106" s="492"/>
      <c r="M106" s="502"/>
      <c r="N106" s="502"/>
      <c r="O106" s="530"/>
      <c r="P106" s="503"/>
      <c r="Q106" s="507" t="s">
        <v>15</v>
      </c>
      <c r="R106" s="507"/>
      <c r="S106" s="507">
        <f>SUM(S107)</f>
        <v>500</v>
      </c>
      <c r="T106" s="504"/>
      <c r="U106" s="492"/>
      <c r="V106" s="492"/>
      <c r="W106" s="492"/>
      <c r="X106" s="492"/>
      <c r="Y106" s="492"/>
      <c r="Z106" s="492"/>
      <c r="AA106" s="530"/>
      <c r="AB106" s="503"/>
      <c r="AC106" s="495"/>
      <c r="AD106" s="514" t="s">
        <v>475</v>
      </c>
      <c r="AE106" s="514">
        <v>3000</v>
      </c>
      <c r="AF106" s="489"/>
      <c r="AG106" s="492"/>
      <c r="AH106" s="492"/>
      <c r="AI106" s="492"/>
      <c r="AJ106" s="492"/>
      <c r="AK106" s="492"/>
      <c r="AL106" s="492"/>
      <c r="AM106" s="492"/>
      <c r="AN106" s="492"/>
      <c r="AO106" s="492"/>
      <c r="AP106" s="492"/>
    </row>
    <row r="107" spans="1:42" s="425" customFormat="1" ht="29">
      <c r="A107" s="501"/>
      <c r="B107" s="519"/>
      <c r="C107" s="492"/>
      <c r="D107" s="492"/>
      <c r="E107" s="492"/>
      <c r="F107" s="492"/>
      <c r="G107" s="492"/>
      <c r="H107" s="492"/>
      <c r="I107" s="492"/>
      <c r="J107" s="492"/>
      <c r="K107" s="492"/>
      <c r="L107" s="492"/>
      <c r="M107" s="502"/>
      <c r="N107" s="502"/>
      <c r="O107" s="530"/>
      <c r="P107" s="503"/>
      <c r="Q107" s="495"/>
      <c r="R107" s="510" t="s">
        <v>499</v>
      </c>
      <c r="S107" s="510">
        <v>500</v>
      </c>
      <c r="T107" s="504"/>
      <c r="U107" s="492"/>
      <c r="V107" s="492"/>
      <c r="W107" s="492"/>
      <c r="X107" s="492"/>
      <c r="Y107" s="492"/>
      <c r="Z107" s="492"/>
      <c r="AA107" s="530"/>
      <c r="AB107" s="503"/>
      <c r="AC107" s="495"/>
      <c r="AD107" s="514" t="s">
        <v>498</v>
      </c>
      <c r="AE107" s="514">
        <v>2000</v>
      </c>
      <c r="AF107" s="489"/>
      <c r="AG107" s="492"/>
      <c r="AH107" s="492"/>
      <c r="AI107" s="492"/>
      <c r="AJ107" s="492"/>
      <c r="AK107" s="492"/>
      <c r="AL107" s="492"/>
      <c r="AM107" s="492"/>
      <c r="AN107" s="492"/>
      <c r="AO107" s="492"/>
      <c r="AP107" s="492"/>
    </row>
    <row r="108" spans="1:42" s="425" customFormat="1" ht="17">
      <c r="A108" s="501"/>
      <c r="B108" s="519"/>
      <c r="C108" s="492"/>
      <c r="D108" s="492"/>
      <c r="E108" s="492"/>
      <c r="F108" s="492"/>
      <c r="G108" s="492"/>
      <c r="H108" s="492"/>
      <c r="I108" s="492"/>
      <c r="J108" s="492"/>
      <c r="K108" s="492"/>
      <c r="L108" s="492"/>
      <c r="M108" s="502"/>
      <c r="N108" s="502"/>
      <c r="O108" s="530"/>
      <c r="P108" s="503"/>
      <c r="Q108" s="517" t="s">
        <v>429</v>
      </c>
      <c r="R108" s="495"/>
      <c r="S108" s="518">
        <f>SUM(S77,S80,S81,S85,S86,S91,S94,S96,S99,S102,S106)</f>
        <v>34000</v>
      </c>
      <c r="T108" s="504"/>
      <c r="U108" s="492"/>
      <c r="V108" s="492"/>
      <c r="W108" s="492"/>
      <c r="X108" s="492"/>
      <c r="Y108" s="492"/>
      <c r="Z108" s="492"/>
      <c r="AA108" s="530"/>
      <c r="AB108" s="503"/>
      <c r="AC108" s="507" t="s">
        <v>15</v>
      </c>
      <c r="AD108" s="507"/>
      <c r="AE108" s="507">
        <f>SUM(AE109)</f>
        <v>500</v>
      </c>
      <c r="AF108" s="489"/>
      <c r="AG108" s="492"/>
      <c r="AH108" s="492"/>
      <c r="AI108" s="492"/>
      <c r="AJ108" s="492"/>
      <c r="AK108" s="492"/>
      <c r="AL108" s="492"/>
      <c r="AM108" s="492"/>
      <c r="AN108" s="492"/>
      <c r="AO108" s="492"/>
      <c r="AP108" s="492"/>
    </row>
    <row r="109" spans="1:42" s="425" customFormat="1" ht="29">
      <c r="A109" s="501"/>
      <c r="B109" s="519"/>
      <c r="C109" s="492"/>
      <c r="D109" s="492"/>
      <c r="E109" s="492"/>
      <c r="F109" s="492"/>
      <c r="G109" s="492"/>
      <c r="H109" s="492"/>
      <c r="I109" s="492"/>
      <c r="J109" s="492"/>
      <c r="K109" s="492"/>
      <c r="L109" s="492"/>
      <c r="M109" s="502"/>
      <c r="N109" s="502"/>
      <c r="O109" s="530"/>
      <c r="P109" s="503"/>
      <c r="Q109" s="519"/>
      <c r="R109" s="519"/>
      <c r="S109" s="519"/>
      <c r="T109" s="504"/>
      <c r="U109" s="492"/>
      <c r="V109" s="492"/>
      <c r="W109" s="492"/>
      <c r="X109" s="492"/>
      <c r="Y109" s="492"/>
      <c r="Z109" s="492"/>
      <c r="AA109" s="530"/>
      <c r="AB109" s="503"/>
      <c r="AC109" s="495"/>
      <c r="AD109" s="510" t="s">
        <v>499</v>
      </c>
      <c r="AE109" s="510">
        <v>500</v>
      </c>
      <c r="AF109" s="489"/>
      <c r="AG109" s="519"/>
      <c r="AH109" s="519"/>
      <c r="AI109" s="492"/>
      <c r="AJ109" s="492"/>
      <c r="AK109" s="492"/>
      <c r="AL109" s="492"/>
      <c r="AM109" s="492"/>
      <c r="AN109" s="492"/>
      <c r="AO109" s="492"/>
      <c r="AP109" s="492"/>
    </row>
    <row r="110" spans="1:42" s="425" customFormat="1" ht="17">
      <c r="A110" s="501"/>
      <c r="B110" s="519"/>
      <c r="C110" s="492"/>
      <c r="D110" s="492"/>
      <c r="E110" s="492"/>
      <c r="F110" s="492"/>
      <c r="G110" s="492"/>
      <c r="H110" s="492"/>
      <c r="I110" s="492"/>
      <c r="J110" s="492"/>
      <c r="K110" s="492"/>
      <c r="L110" s="492"/>
      <c r="M110" s="502"/>
      <c r="N110" s="502"/>
      <c r="O110" s="530"/>
      <c r="P110" s="503"/>
      <c r="Q110" s="492"/>
      <c r="R110" s="492"/>
      <c r="S110" s="492"/>
      <c r="T110" s="504"/>
      <c r="U110" s="492"/>
      <c r="V110" s="492"/>
      <c r="W110" s="492"/>
      <c r="X110" s="492"/>
      <c r="Y110" s="492"/>
      <c r="Z110" s="492"/>
      <c r="AA110" s="530"/>
      <c r="AB110" s="503"/>
      <c r="AC110" s="517" t="s">
        <v>429</v>
      </c>
      <c r="AD110" s="495"/>
      <c r="AE110" s="518">
        <f>SUM(AE78,AE80,AE82,AE86,AE88,AE92,AE94,AE96,AE100,AE102,AE104,AE108)</f>
        <v>57500</v>
      </c>
      <c r="AF110" s="489"/>
      <c r="AG110" s="519"/>
      <c r="AH110" s="519"/>
      <c r="AI110" s="492"/>
      <c r="AJ110" s="492"/>
      <c r="AK110" s="492"/>
      <c r="AL110" s="492"/>
      <c r="AM110" s="492"/>
      <c r="AN110" s="492"/>
      <c r="AO110" s="492"/>
      <c r="AP110" s="492"/>
    </row>
    <row r="111" spans="1:42" s="425" customFormat="1">
      <c r="A111" s="501"/>
      <c r="B111" s="519"/>
      <c r="C111" s="492"/>
      <c r="D111" s="492"/>
      <c r="E111" s="492"/>
      <c r="F111" s="492"/>
      <c r="G111" s="492"/>
      <c r="H111" s="492"/>
      <c r="I111" s="492"/>
      <c r="J111" s="492"/>
      <c r="K111" s="492"/>
      <c r="L111" s="492"/>
      <c r="M111" s="502"/>
      <c r="N111" s="502"/>
      <c r="O111" s="530"/>
      <c r="P111" s="503"/>
      <c r="Q111" s="492"/>
      <c r="R111" s="492"/>
      <c r="S111" s="492"/>
      <c r="T111" s="504"/>
      <c r="U111" s="492"/>
      <c r="V111" s="492"/>
      <c r="W111" s="492"/>
      <c r="X111" s="492"/>
      <c r="Y111" s="492"/>
      <c r="Z111" s="492"/>
      <c r="AA111" s="530"/>
      <c r="AB111" s="503"/>
      <c r="AC111" s="1"/>
      <c r="AD111" s="1"/>
      <c r="AE111" s="1"/>
      <c r="AF111" s="489"/>
      <c r="AG111" s="519"/>
      <c r="AH111" s="519"/>
      <c r="AI111" s="492"/>
      <c r="AJ111" s="492"/>
      <c r="AK111" s="492"/>
      <c r="AL111" s="492"/>
      <c r="AM111" s="492"/>
      <c r="AN111" s="492"/>
      <c r="AO111" s="492"/>
      <c r="AP111" s="492"/>
    </row>
    <row r="112" spans="1:42" s="425" customFormat="1">
      <c r="A112" s="501"/>
      <c r="B112" s="519"/>
      <c r="C112" s="492"/>
      <c r="D112" s="492"/>
      <c r="E112" s="492"/>
      <c r="F112" s="492"/>
      <c r="G112" s="492"/>
      <c r="H112" s="492"/>
      <c r="I112" s="492"/>
      <c r="J112" s="492"/>
      <c r="K112" s="492"/>
      <c r="L112" s="492"/>
      <c r="M112" s="502"/>
      <c r="N112" s="502"/>
      <c r="O112" s="530"/>
      <c r="P112" s="503"/>
      <c r="Q112" s="1"/>
      <c r="R112" s="1"/>
      <c r="S112" s="1"/>
      <c r="T112" s="504"/>
      <c r="U112" s="492"/>
      <c r="V112" s="492"/>
      <c r="W112" s="492"/>
      <c r="X112" s="492"/>
      <c r="Y112" s="492"/>
      <c r="Z112" s="492"/>
      <c r="AA112" s="530"/>
      <c r="AB112" s="503"/>
      <c r="AC112" s="491"/>
      <c r="AD112" s="1"/>
      <c r="AE112" s="1"/>
      <c r="AF112" s="489"/>
      <c r="AG112" s="519"/>
      <c r="AH112" s="519"/>
      <c r="AI112" s="492"/>
      <c r="AJ112" s="492"/>
      <c r="AK112" s="492"/>
      <c r="AL112" s="492"/>
      <c r="AM112" s="492"/>
      <c r="AN112" s="492"/>
      <c r="AO112" s="492"/>
      <c r="AP112" s="492"/>
    </row>
    <row r="113" spans="1:42" s="425" customFormat="1">
      <c r="A113" s="501"/>
      <c r="B113" s="519"/>
      <c r="C113" s="492"/>
      <c r="D113" s="492"/>
      <c r="E113" s="492"/>
      <c r="F113" s="492"/>
      <c r="G113" s="492"/>
      <c r="H113" s="492"/>
      <c r="I113" s="492"/>
      <c r="J113" s="492"/>
      <c r="K113" s="492"/>
      <c r="L113" s="492"/>
      <c r="M113" s="502"/>
      <c r="N113" s="502"/>
      <c r="O113" s="530"/>
      <c r="P113" s="503"/>
      <c r="Q113" s="1"/>
      <c r="R113" s="1"/>
      <c r="S113" s="1"/>
      <c r="U113" s="492"/>
      <c r="V113" s="492"/>
      <c r="W113" s="492"/>
      <c r="X113" s="492"/>
      <c r="Y113" s="492"/>
      <c r="Z113" s="492"/>
      <c r="AA113" s="530"/>
      <c r="AB113" s="503"/>
      <c r="AC113" s="491"/>
      <c r="AD113" s="1"/>
      <c r="AE113" s="1"/>
      <c r="AF113" s="489"/>
      <c r="AG113" s="519"/>
      <c r="AH113" s="519"/>
      <c r="AI113" s="492"/>
      <c r="AJ113" s="492"/>
      <c r="AK113" s="492"/>
      <c r="AL113" s="492"/>
      <c r="AM113" s="492"/>
      <c r="AN113" s="492"/>
      <c r="AO113" s="492"/>
      <c r="AP113" s="492"/>
    </row>
    <row r="114" spans="1:42" s="425" customFormat="1">
      <c r="A114" s="501"/>
      <c r="B114" s="519"/>
      <c r="C114" s="492"/>
      <c r="D114" s="492"/>
      <c r="E114" s="492"/>
      <c r="F114" s="492"/>
      <c r="G114" s="492"/>
      <c r="H114" s="492"/>
      <c r="I114" s="492"/>
      <c r="J114" s="492"/>
      <c r="K114" s="492"/>
      <c r="L114" s="492"/>
      <c r="M114" s="502"/>
      <c r="N114" s="502"/>
      <c r="O114" s="530"/>
      <c r="P114" s="503"/>
      <c r="Q114" s="1"/>
      <c r="R114" s="1"/>
      <c r="S114" s="1"/>
      <c r="T114" s="492"/>
      <c r="U114" s="492"/>
      <c r="V114" s="492"/>
      <c r="W114" s="492"/>
      <c r="X114" s="492"/>
      <c r="Y114" s="492"/>
      <c r="Z114" s="492"/>
      <c r="AA114" s="530"/>
      <c r="AB114" s="503"/>
      <c r="AC114" s="491"/>
      <c r="AD114" s="1"/>
      <c r="AE114" s="1"/>
      <c r="AF114" s="489"/>
      <c r="AG114" s="489"/>
      <c r="AH114" s="489"/>
      <c r="AI114" s="1"/>
      <c r="AJ114" s="1"/>
      <c r="AK114" s="1"/>
      <c r="AL114" s="1"/>
      <c r="AM114" s="492"/>
      <c r="AN114" s="492"/>
      <c r="AO114" s="492"/>
      <c r="AP114" s="492"/>
    </row>
    <row r="115" spans="1:42" s="425" customFormat="1">
      <c r="A115" s="501"/>
      <c r="B115" s="519"/>
      <c r="C115" s="492"/>
      <c r="D115" s="492"/>
      <c r="E115" s="492"/>
      <c r="F115" s="492"/>
      <c r="G115" s="492"/>
      <c r="H115" s="492"/>
      <c r="I115" s="492"/>
      <c r="J115" s="492"/>
      <c r="K115" s="492"/>
      <c r="L115" s="492"/>
      <c r="M115" s="502"/>
      <c r="N115" s="502"/>
      <c r="O115" s="530"/>
      <c r="P115" s="503"/>
      <c r="Q115" s="1"/>
      <c r="R115" s="1"/>
      <c r="S115" s="1"/>
      <c r="T115" s="492"/>
      <c r="U115" s="1"/>
      <c r="V115" s="1"/>
      <c r="W115" s="1"/>
      <c r="X115" s="1"/>
      <c r="Y115" s="1"/>
      <c r="Z115" s="1"/>
      <c r="AA115" s="530"/>
      <c r="AB115" s="503"/>
      <c r="AC115" s="491"/>
      <c r="AD115" s="1"/>
      <c r="AE115" s="1"/>
      <c r="AF115" s="489"/>
      <c r="AG115" s="489"/>
      <c r="AH115" s="489"/>
      <c r="AI115" s="1"/>
      <c r="AJ115" s="1"/>
      <c r="AK115" s="1"/>
      <c r="AL115" s="1"/>
      <c r="AM115" s="492"/>
      <c r="AN115" s="492"/>
      <c r="AO115" s="492"/>
      <c r="AP115" s="492"/>
    </row>
    <row r="116" spans="1:42" s="425" customFormat="1">
      <c r="A116" s="501"/>
      <c r="B116" s="519"/>
      <c r="C116" s="492"/>
      <c r="D116" s="492"/>
      <c r="E116" s="492"/>
      <c r="F116" s="492"/>
      <c r="G116" s="492"/>
      <c r="H116" s="492"/>
      <c r="I116" s="492"/>
      <c r="J116" s="492"/>
      <c r="K116" s="492"/>
      <c r="L116" s="492"/>
      <c r="M116" s="502"/>
      <c r="N116" s="502"/>
      <c r="O116" s="530"/>
      <c r="P116" s="503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530"/>
      <c r="AB116" s="503"/>
      <c r="AC116" s="491"/>
      <c r="AD116" s="1"/>
      <c r="AE116" s="1"/>
      <c r="AF116" s="489"/>
      <c r="AG116" s="489"/>
      <c r="AH116" s="489"/>
      <c r="AI116" s="1"/>
      <c r="AJ116" s="1"/>
      <c r="AK116" s="1"/>
      <c r="AL116" s="1"/>
      <c r="AM116" s="492"/>
      <c r="AN116" s="492"/>
      <c r="AO116" s="492"/>
      <c r="AP116" s="492"/>
    </row>
    <row r="117" spans="1:42" s="425" customFormat="1">
      <c r="A117" s="501"/>
      <c r="B117" s="519"/>
      <c r="C117" s="492"/>
      <c r="D117" s="492"/>
      <c r="E117" s="492"/>
      <c r="F117" s="492"/>
      <c r="G117" s="492"/>
      <c r="H117" s="492"/>
      <c r="I117" s="492"/>
      <c r="J117" s="492"/>
      <c r="K117" s="492"/>
      <c r="L117" s="492"/>
      <c r="M117" s="502"/>
      <c r="N117" s="502"/>
      <c r="O117" s="530"/>
      <c r="P117" s="503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530"/>
      <c r="AB117" s="503"/>
      <c r="AC117" s="491"/>
      <c r="AD117" s="1"/>
      <c r="AE117" s="1"/>
      <c r="AF117" s="489"/>
      <c r="AG117" s="489"/>
      <c r="AH117" s="489"/>
      <c r="AI117" s="1"/>
      <c r="AJ117" s="1"/>
      <c r="AK117" s="1"/>
      <c r="AL117" s="1"/>
      <c r="AM117" s="492"/>
      <c r="AN117" s="492"/>
      <c r="AO117" s="492"/>
      <c r="AP117" s="492"/>
    </row>
    <row r="118" spans="1:42" s="425" customFormat="1">
      <c r="A118" s="501"/>
      <c r="B118" s="519"/>
      <c r="C118" s="492"/>
      <c r="D118" s="492"/>
      <c r="E118" s="492"/>
      <c r="F118" s="492"/>
      <c r="G118" s="492"/>
      <c r="H118" s="492"/>
      <c r="I118" s="492"/>
      <c r="J118" s="492"/>
      <c r="K118" s="492"/>
      <c r="L118" s="492"/>
      <c r="M118" s="502"/>
      <c r="N118" s="502"/>
      <c r="O118" s="530"/>
      <c r="P118" s="503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530"/>
      <c r="AB118" s="503"/>
      <c r="AC118" s="491"/>
      <c r="AD118" s="1"/>
      <c r="AE118" s="1"/>
      <c r="AF118" s="489"/>
      <c r="AG118" s="489"/>
      <c r="AH118" s="489"/>
      <c r="AI118" s="1"/>
      <c r="AJ118" s="1"/>
      <c r="AK118" s="1"/>
      <c r="AL118" s="1"/>
      <c r="AM118" s="492"/>
      <c r="AN118" s="492"/>
      <c r="AO118" s="492"/>
      <c r="AP118" s="492"/>
    </row>
    <row r="119" spans="1:42" s="425" customFormat="1">
      <c r="A119" s="501"/>
      <c r="B119" s="492"/>
      <c r="C119" s="492"/>
      <c r="D119" s="492"/>
      <c r="E119" s="492"/>
      <c r="F119" s="492"/>
      <c r="G119" s="492"/>
      <c r="H119" s="492"/>
      <c r="I119" s="492"/>
      <c r="J119" s="492"/>
      <c r="K119" s="492"/>
      <c r="L119" s="492"/>
      <c r="M119" s="502"/>
      <c r="N119" s="502"/>
      <c r="O119" s="530"/>
      <c r="P119" s="503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530"/>
      <c r="AB119" s="503"/>
      <c r="AC119" s="491"/>
      <c r="AD119" s="1"/>
      <c r="AE119" s="1"/>
      <c r="AF119" s="489"/>
      <c r="AG119" s="489"/>
      <c r="AH119" s="489"/>
      <c r="AI119" s="1"/>
      <c r="AJ119" s="1"/>
      <c r="AK119" s="1"/>
      <c r="AL119" s="1"/>
      <c r="AM119" s="492"/>
      <c r="AN119" s="492"/>
      <c r="AO119" s="492"/>
      <c r="AP119" s="492"/>
    </row>
    <row r="120" spans="1:42" s="425" customFormat="1" hidden="1">
      <c r="A120" s="501"/>
      <c r="B120" s="519"/>
      <c r="C120" s="492"/>
      <c r="D120" s="492"/>
      <c r="E120" s="492"/>
      <c r="F120" s="492"/>
      <c r="G120" s="492"/>
      <c r="H120" s="492"/>
      <c r="I120" s="492"/>
      <c r="J120" s="492"/>
      <c r="K120" s="492"/>
      <c r="L120" s="492"/>
      <c r="M120" s="502"/>
      <c r="N120" s="502"/>
      <c r="O120" s="530"/>
      <c r="P120" s="503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530"/>
      <c r="AB120" s="503"/>
      <c r="AC120" s="491"/>
      <c r="AD120" s="1"/>
      <c r="AE120" s="1"/>
      <c r="AF120" s="489"/>
      <c r="AG120" s="489"/>
      <c r="AH120" s="489"/>
      <c r="AI120" s="1"/>
      <c r="AJ120" s="1"/>
      <c r="AK120" s="1"/>
      <c r="AL120" s="1"/>
      <c r="AM120" s="492"/>
      <c r="AN120" s="492"/>
      <c r="AO120" s="492"/>
      <c r="AP120" s="492"/>
    </row>
    <row r="121" spans="1:42" s="425" customFormat="1" hidden="1">
      <c r="A121" s="501"/>
      <c r="B121" s="519"/>
      <c r="C121" s="492"/>
      <c r="D121" s="492"/>
      <c r="E121" s="492"/>
      <c r="F121" s="492"/>
      <c r="G121" s="492"/>
      <c r="H121" s="492"/>
      <c r="I121" s="492"/>
      <c r="J121" s="492"/>
      <c r="K121" s="492"/>
      <c r="L121" s="492"/>
      <c r="M121" s="502"/>
      <c r="N121" s="502"/>
      <c r="O121" s="530"/>
      <c r="P121" s="503"/>
      <c r="Q121"/>
      <c r="R121"/>
      <c r="S121"/>
      <c r="T121" s="1"/>
      <c r="U121" s="1"/>
      <c r="V121" s="1"/>
      <c r="W121" s="1"/>
      <c r="X121" s="1"/>
      <c r="Y121" s="1"/>
      <c r="Z121" s="1"/>
      <c r="AA121" s="530"/>
      <c r="AB121" s="503"/>
      <c r="AC121" s="423"/>
      <c r="AD121"/>
      <c r="AE121"/>
      <c r="AF121" s="489"/>
      <c r="AG121" s="489"/>
      <c r="AH121" s="489"/>
      <c r="AI121" s="1"/>
      <c r="AJ121" s="1"/>
      <c r="AK121" s="1"/>
      <c r="AL121" s="1"/>
      <c r="AM121" s="492"/>
      <c r="AN121" s="492"/>
      <c r="AO121" s="492"/>
      <c r="AP121" s="492"/>
    </row>
    <row r="122" spans="1:42" s="425" customFormat="1" hidden="1">
      <c r="A122" s="501"/>
      <c r="B122" s="519"/>
      <c r="C122" s="492"/>
      <c r="D122" s="492"/>
      <c r="E122" s="1"/>
      <c r="F122" s="1"/>
      <c r="G122" s="1"/>
      <c r="H122" s="492"/>
      <c r="I122" s="492"/>
      <c r="J122" s="492"/>
      <c r="K122" s="492"/>
      <c r="L122" s="492"/>
      <c r="M122" s="502"/>
      <c r="N122" s="502"/>
      <c r="O122" s="530"/>
      <c r="P122" s="503"/>
      <c r="Q122"/>
      <c r="R122"/>
      <c r="S122"/>
      <c r="T122" s="1"/>
      <c r="U122" s="1"/>
      <c r="V122" s="1"/>
      <c r="W122" s="1"/>
      <c r="X122" s="1"/>
      <c r="Y122" s="1"/>
      <c r="Z122" s="1"/>
      <c r="AA122" s="530"/>
      <c r="AB122" s="503"/>
      <c r="AC122" s="423"/>
      <c r="AD122"/>
      <c r="AE122"/>
      <c r="AF122" s="1"/>
      <c r="AG122" s="1"/>
      <c r="AH122" s="1"/>
      <c r="AI122" s="489"/>
      <c r="AJ122" s="489"/>
      <c r="AK122" s="489"/>
      <c r="AL122" s="489"/>
      <c r="AM122" s="492"/>
      <c r="AN122" s="492"/>
      <c r="AO122" s="492"/>
      <c r="AP122" s="492"/>
    </row>
    <row r="123" spans="1:42" s="425" customFormat="1" hidden="1">
      <c r="A123" s="501"/>
      <c r="B123" s="492"/>
      <c r="C123" s="492"/>
      <c r="D123" s="492"/>
      <c r="E123" s="1"/>
      <c r="F123" s="1"/>
      <c r="G123" s="1"/>
      <c r="H123" s="492"/>
      <c r="I123" s="492"/>
      <c r="J123" s="492"/>
      <c r="K123" s="492"/>
      <c r="L123" s="492"/>
      <c r="M123" s="502"/>
      <c r="N123" s="502"/>
      <c r="O123" s="530"/>
      <c r="P123" s="503"/>
      <c r="Q123"/>
      <c r="R123"/>
      <c r="S123"/>
      <c r="T123" s="1"/>
      <c r="U123" s="1"/>
      <c r="V123" s="1"/>
      <c r="W123" s="1"/>
      <c r="X123" s="1"/>
      <c r="Y123" s="1"/>
      <c r="Z123" s="1"/>
      <c r="AA123" s="530"/>
      <c r="AB123" s="502"/>
      <c r="AC123" s="423"/>
      <c r="AD123"/>
      <c r="AE123"/>
      <c r="AF123"/>
      <c r="AG123"/>
      <c r="AH123"/>
      <c r="AI123" s="447"/>
      <c r="AJ123" s="447"/>
      <c r="AK123" s="447"/>
      <c r="AL123" s="447"/>
      <c r="AM123" s="492"/>
      <c r="AN123" s="492"/>
      <c r="AO123" s="492"/>
      <c r="AP123" s="492"/>
    </row>
    <row r="124" spans="1:42" s="425" customFormat="1" hidden="1">
      <c r="A124" s="501"/>
      <c r="B124" s="519"/>
      <c r="C124" s="492"/>
      <c r="D124" s="492"/>
      <c r="E124" s="1"/>
      <c r="F124" s="1"/>
      <c r="G124" s="1"/>
      <c r="H124" s="1"/>
      <c r="I124" s="1"/>
      <c r="J124" s="1"/>
      <c r="K124" s="1"/>
      <c r="L124" s="1"/>
      <c r="M124" s="502"/>
      <c r="N124" s="502"/>
      <c r="O124" s="530"/>
      <c r="P124" s="502"/>
      <c r="Q124"/>
      <c r="R124"/>
      <c r="S124"/>
      <c r="T124" s="1"/>
      <c r="U124"/>
      <c r="V124"/>
      <c r="W124"/>
      <c r="X124"/>
      <c r="Y124"/>
      <c r="Z124"/>
      <c r="AA124" s="530"/>
      <c r="AB124" s="502"/>
      <c r="AF124"/>
      <c r="AG124"/>
      <c r="AH124"/>
      <c r="AI124" s="432"/>
      <c r="AJ124" s="432"/>
      <c r="AK124" s="432"/>
      <c r="AL124" s="432"/>
      <c r="AM124" s="492"/>
      <c r="AN124" s="492"/>
      <c r="AO124" s="492"/>
      <c r="AP124" s="492"/>
    </row>
    <row r="125" spans="1:42" s="425" customFormat="1" hidden="1">
      <c r="A125" s="501"/>
      <c r="B125" s="492"/>
      <c r="C125" s="492"/>
      <c r="D125" s="492"/>
      <c r="E125" s="1"/>
      <c r="F125" s="1"/>
      <c r="G125" s="1"/>
      <c r="H125" s="1"/>
      <c r="I125" s="1"/>
      <c r="J125" s="1"/>
      <c r="K125" s="1"/>
      <c r="L125" s="1"/>
      <c r="M125" s="502"/>
      <c r="N125" s="502"/>
      <c r="O125" s="530"/>
      <c r="P125" s="502"/>
      <c r="Q125"/>
      <c r="R125"/>
      <c r="S125"/>
      <c r="T125"/>
      <c r="U125"/>
      <c r="V125"/>
      <c r="W125"/>
      <c r="X125"/>
      <c r="Y125"/>
      <c r="Z125"/>
      <c r="AA125" s="530"/>
      <c r="AB125" s="502"/>
      <c r="AC125"/>
      <c r="AD125"/>
      <c r="AE125" s="422"/>
      <c r="AI125" s="432"/>
      <c r="AJ125" s="432"/>
      <c r="AK125" s="432"/>
      <c r="AL125" s="432"/>
      <c r="AM125" s="492"/>
      <c r="AN125" s="492"/>
      <c r="AO125" s="492"/>
      <c r="AP125" s="492"/>
    </row>
    <row r="126" spans="1:42" s="425" customFormat="1" hidden="1">
      <c r="A126" s="501"/>
      <c r="B126" s="519"/>
      <c r="C126" s="492"/>
      <c r="D126" s="492"/>
      <c r="E126" s="1"/>
      <c r="F126" s="1"/>
      <c r="G126" s="1"/>
      <c r="H126" s="1"/>
      <c r="I126" s="1"/>
      <c r="J126" s="1"/>
      <c r="K126" s="1"/>
      <c r="L126" s="1"/>
      <c r="M126" s="502"/>
      <c r="N126" s="502"/>
      <c r="O126" s="530"/>
      <c r="P126" s="502"/>
      <c r="Q126"/>
      <c r="R126"/>
      <c r="S126"/>
      <c r="T126"/>
      <c r="U126"/>
      <c r="V126"/>
      <c r="W126"/>
      <c r="X126"/>
      <c r="Y126"/>
      <c r="Z126"/>
      <c r="AA126" s="530"/>
      <c r="AB126" s="502"/>
      <c r="AC126"/>
      <c r="AD126"/>
      <c r="AE126" s="422"/>
      <c r="AF126"/>
      <c r="AG126" s="424"/>
      <c r="AH126" s="422"/>
      <c r="AI126" s="432"/>
      <c r="AJ126" s="432"/>
      <c r="AK126" s="432"/>
      <c r="AL126" s="432"/>
      <c r="AM126" s="492"/>
      <c r="AN126" s="492"/>
      <c r="AO126" s="492"/>
      <c r="AP126" s="492"/>
    </row>
    <row r="127" spans="1:42" s="425" customFormat="1" hidden="1">
      <c r="A127" s="501"/>
      <c r="B127" s="519"/>
      <c r="C127" s="492"/>
      <c r="D127" s="492"/>
      <c r="E127" s="1"/>
      <c r="F127" s="1"/>
      <c r="G127" s="1"/>
      <c r="H127" s="1"/>
      <c r="I127" s="1"/>
      <c r="J127" s="1"/>
      <c r="K127" s="1"/>
      <c r="L127" s="1"/>
      <c r="M127" s="502"/>
      <c r="N127" s="502"/>
      <c r="O127" s="492"/>
      <c r="P127" s="492"/>
      <c r="Q127"/>
      <c r="R127"/>
      <c r="S127"/>
      <c r="T127"/>
      <c r="U127"/>
      <c r="V127"/>
      <c r="W127"/>
      <c r="X127"/>
      <c r="Y127"/>
      <c r="Z127"/>
      <c r="AA127" s="492"/>
      <c r="AB127" s="1"/>
      <c r="AC127"/>
      <c r="AD127"/>
      <c r="AE127" s="422"/>
      <c r="AF127"/>
      <c r="AG127" s="424"/>
      <c r="AH127" s="422"/>
      <c r="AI127" s="432"/>
      <c r="AJ127" s="432"/>
      <c r="AK127" s="432"/>
      <c r="AL127" s="432"/>
      <c r="AM127" s="492"/>
      <c r="AN127" s="492"/>
      <c r="AO127" s="492"/>
      <c r="AP127" s="492"/>
    </row>
    <row r="128" spans="1:42" hidden="1">
      <c r="A128" s="501"/>
      <c r="B128" s="489"/>
      <c r="C128" s="1"/>
      <c r="D128" s="1"/>
      <c r="E128" s="1"/>
      <c r="F128" s="1"/>
      <c r="G128" s="1"/>
      <c r="H128" s="1"/>
      <c r="I128" s="1"/>
      <c r="J128" s="1"/>
      <c r="K128" s="1"/>
      <c r="L128" s="1"/>
      <c r="O128" s="1"/>
      <c r="P128" s="1"/>
      <c r="AA128" s="1"/>
      <c r="AB128" s="1"/>
      <c r="AE128" s="422"/>
      <c r="AG128" s="424"/>
      <c r="AH128" s="422"/>
      <c r="AI128" s="432"/>
      <c r="AJ128" s="432"/>
      <c r="AK128" s="432"/>
      <c r="AL128" s="432"/>
      <c r="AM128" s="1"/>
      <c r="AN128" s="1"/>
      <c r="AO128" s="1"/>
      <c r="AP128" s="1"/>
    </row>
    <row r="129" spans="1:42" hidden="1">
      <c r="A129" s="501"/>
      <c r="B129" s="489"/>
      <c r="C129" s="1"/>
      <c r="D129" s="1"/>
      <c r="E129" s="1"/>
      <c r="F129" s="1"/>
      <c r="G129" s="1"/>
      <c r="H129" s="1"/>
      <c r="I129" s="1"/>
      <c r="J129" s="1"/>
      <c r="K129" s="1"/>
      <c r="L129" s="1"/>
      <c r="O129" s="1"/>
      <c r="P129" s="1"/>
      <c r="AA129" s="1"/>
      <c r="AB129" s="1"/>
      <c r="AE129" s="422"/>
      <c r="AG129" s="424"/>
      <c r="AH129" s="422"/>
      <c r="AI129" s="432"/>
      <c r="AJ129" s="432"/>
      <c r="AK129" s="432"/>
      <c r="AL129" s="432"/>
      <c r="AM129" s="1"/>
      <c r="AN129" s="1"/>
      <c r="AO129" s="1"/>
      <c r="AP129" s="1"/>
    </row>
    <row r="130" spans="1:42" hidden="1">
      <c r="A130" s="50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O130" s="1"/>
      <c r="P130" s="1"/>
      <c r="AA130" s="1"/>
      <c r="AB130" s="1"/>
      <c r="AE130" s="422"/>
      <c r="AG130" s="424"/>
      <c r="AH130" s="422"/>
      <c r="AI130" s="432"/>
      <c r="AJ130" s="432"/>
      <c r="AK130" s="432"/>
      <c r="AL130" s="432"/>
      <c r="AM130" s="1"/>
      <c r="AN130" s="1"/>
      <c r="AO130" s="1"/>
      <c r="AP130" s="1"/>
    </row>
    <row r="131" spans="1:42" hidden="1">
      <c r="A131" s="501"/>
      <c r="B131" s="1"/>
      <c r="C131" s="1"/>
      <c r="D131" s="1"/>
      <c r="H131" s="1"/>
      <c r="I131" s="1"/>
      <c r="J131" s="1"/>
      <c r="K131" s="1"/>
      <c r="L131" s="1"/>
      <c r="O131" s="1"/>
      <c r="P131" s="1"/>
      <c r="AA131" s="1"/>
      <c r="AB131" s="1"/>
      <c r="AE131" s="422"/>
      <c r="AG131" s="424"/>
      <c r="AH131" s="422"/>
      <c r="AI131" s="432"/>
      <c r="AJ131" s="432"/>
      <c r="AK131" s="432"/>
      <c r="AL131" s="432"/>
      <c r="AM131" s="1"/>
      <c r="AN131" s="1"/>
      <c r="AO131" s="1"/>
      <c r="AP131" s="1"/>
    </row>
    <row r="132" spans="1:42" hidden="1">
      <c r="A132" s="501"/>
      <c r="B132" s="1"/>
      <c r="C132" s="1"/>
      <c r="D132" s="1"/>
      <c r="H132" s="1"/>
      <c r="I132" s="1"/>
      <c r="J132" s="1"/>
      <c r="K132" s="1"/>
      <c r="L132" s="1"/>
      <c r="O132" s="1"/>
      <c r="P132" s="1"/>
      <c r="AA132" s="1"/>
      <c r="AB132" s="1"/>
      <c r="AE132" s="422"/>
      <c r="AG132" s="424"/>
      <c r="AH132" s="422"/>
      <c r="AI132" s="432"/>
      <c r="AJ132" s="432"/>
      <c r="AK132" s="432"/>
      <c r="AL132" s="432"/>
      <c r="AM132" s="1"/>
      <c r="AN132" s="1"/>
      <c r="AO132" s="1"/>
      <c r="AP132" s="1"/>
    </row>
    <row r="133" spans="1:42" hidden="1">
      <c r="A133" s="501"/>
      <c r="B133" s="1"/>
      <c r="C133" s="1"/>
      <c r="D133" s="1"/>
      <c r="O133" s="1"/>
      <c r="P133" s="1"/>
      <c r="AA133" s="1"/>
      <c r="AB133" s="1"/>
      <c r="AE133" s="422"/>
      <c r="AG133" s="424"/>
      <c r="AH133" s="422"/>
      <c r="AI133" s="432"/>
      <c r="AJ133" s="432"/>
      <c r="AK133" s="432"/>
      <c r="AL133" s="432"/>
      <c r="AM133" s="1"/>
      <c r="AN133" s="1"/>
      <c r="AO133" s="1"/>
      <c r="AP133" s="1"/>
    </row>
    <row r="134" spans="1:42" hidden="1">
      <c r="A134" s="501"/>
      <c r="B134" s="1"/>
      <c r="C134" s="1"/>
      <c r="D134" s="1"/>
      <c r="O134" s="1"/>
      <c r="P134" s="1"/>
      <c r="AA134" s="1"/>
      <c r="AB134" s="1"/>
      <c r="AE134" s="422"/>
      <c r="AG134" s="424"/>
      <c r="AH134" s="422"/>
      <c r="AI134" s="432"/>
      <c r="AJ134" s="432"/>
      <c r="AK134" s="432"/>
      <c r="AL134" s="432"/>
      <c r="AM134" s="1"/>
      <c r="AN134" s="1"/>
      <c r="AO134" s="1"/>
      <c r="AP134" s="1"/>
    </row>
    <row r="135" spans="1:42" hidden="1">
      <c r="A135" s="501"/>
      <c r="B135" s="1"/>
      <c r="C135" s="1"/>
      <c r="D135" s="1"/>
      <c r="O135" s="1"/>
      <c r="P135" s="1"/>
      <c r="AA135" s="1"/>
      <c r="AB135" s="1"/>
      <c r="AE135" s="422"/>
      <c r="AG135" s="424"/>
      <c r="AH135" s="422"/>
      <c r="AM135" s="1"/>
      <c r="AN135" s="1"/>
      <c r="AO135" s="1"/>
      <c r="AP135" s="1"/>
    </row>
    <row r="136" spans="1:42" hidden="1">
      <c r="A136" s="501"/>
      <c r="B136" s="1"/>
      <c r="C136" s="1"/>
      <c r="D136" s="1"/>
      <c r="O136" s="1"/>
      <c r="P136" s="1"/>
      <c r="AA136" s="1"/>
      <c r="AB136" s="1"/>
      <c r="AE136" s="422"/>
      <c r="AG136" s="424"/>
      <c r="AH136" s="422"/>
      <c r="AM136" s="489"/>
      <c r="AN136" s="1"/>
      <c r="AO136" s="1"/>
      <c r="AP136" s="1"/>
    </row>
    <row r="137" spans="1:42" hidden="1">
      <c r="A137" s="501"/>
      <c r="AC137" s="423"/>
      <c r="AD137" s="423"/>
      <c r="AE137" s="426"/>
      <c r="AG137" s="424"/>
      <c r="AH137" s="422"/>
      <c r="AM137" s="447"/>
    </row>
    <row r="138" spans="1:42" hidden="1">
      <c r="A138" s="501"/>
      <c r="AF138" s="423"/>
      <c r="AH138" s="423"/>
      <c r="AI138" s="425"/>
      <c r="AJ138" s="425"/>
      <c r="AK138" s="425"/>
      <c r="AL138" s="425"/>
      <c r="AM138" s="432"/>
    </row>
    <row r="139" spans="1:42" hidden="1">
      <c r="A139" s="501"/>
      <c r="AJ139" s="424"/>
      <c r="AK139" s="424"/>
      <c r="AL139" s="422"/>
      <c r="AM139" s="432"/>
    </row>
    <row r="140" spans="1:42" hidden="1">
      <c r="A140" s="501"/>
      <c r="AJ140" s="424"/>
      <c r="AK140" s="424"/>
      <c r="AL140" s="422"/>
      <c r="AM140" s="432"/>
    </row>
    <row r="141" spans="1:42" hidden="1">
      <c r="A141" s="501"/>
      <c r="AJ141" s="424"/>
      <c r="AK141" s="424"/>
      <c r="AL141" s="422"/>
      <c r="AM141" s="432"/>
    </row>
    <row r="142" spans="1:42" hidden="1">
      <c r="A142" s="501"/>
      <c r="AJ142" s="424"/>
      <c r="AK142" s="424"/>
      <c r="AL142" s="422"/>
      <c r="AM142" s="432"/>
    </row>
    <row r="143" spans="1:42" hidden="1">
      <c r="A143" s="501"/>
      <c r="AJ143" s="424"/>
      <c r="AK143" s="424"/>
      <c r="AL143" s="422"/>
      <c r="AM143" s="432"/>
    </row>
    <row r="144" spans="1:42" hidden="1">
      <c r="A144" s="501"/>
      <c r="AC144" s="425"/>
      <c r="AD144" s="425"/>
      <c r="AE144" s="425"/>
      <c r="AJ144" s="424"/>
      <c r="AK144" s="424"/>
      <c r="AL144" s="422"/>
      <c r="AM144" s="432"/>
    </row>
    <row r="145" spans="1:39" hidden="1">
      <c r="A145" s="501"/>
      <c r="AE145" s="432"/>
      <c r="AJ145" s="424"/>
      <c r="AK145" s="424"/>
      <c r="AL145" s="422"/>
      <c r="AM145" s="432"/>
    </row>
    <row r="146" spans="1:39" hidden="1">
      <c r="AE146" s="432"/>
      <c r="AF146" s="432"/>
      <c r="AG146" s="432"/>
      <c r="AH146" s="432"/>
      <c r="AJ146" s="424"/>
      <c r="AK146" s="424"/>
      <c r="AL146" s="422"/>
      <c r="AM146" s="432"/>
    </row>
    <row r="147" spans="1:39" hidden="1">
      <c r="AE147" s="432"/>
      <c r="AF147" s="432"/>
      <c r="AG147" s="432"/>
      <c r="AH147" s="432"/>
      <c r="AJ147" s="424"/>
      <c r="AK147" s="424"/>
      <c r="AL147" s="422"/>
      <c r="AM147" s="432"/>
    </row>
    <row r="148" spans="1:39" hidden="1">
      <c r="AE148" s="432"/>
      <c r="AF148" s="432"/>
      <c r="AG148" s="432"/>
      <c r="AH148" s="432"/>
      <c r="AJ148" s="424"/>
      <c r="AK148" s="424"/>
      <c r="AL148" s="422"/>
      <c r="AM148" s="432"/>
    </row>
    <row r="149" spans="1:39" hidden="1">
      <c r="AE149" s="432"/>
      <c r="AF149" s="432"/>
      <c r="AG149" s="432"/>
      <c r="AH149" s="432"/>
      <c r="AJ149" s="424"/>
      <c r="AK149" s="424"/>
      <c r="AL149" s="422"/>
    </row>
    <row r="150" spans="1:39" hidden="1">
      <c r="AE150" s="432"/>
      <c r="AJ150" s="424"/>
      <c r="AK150" s="424"/>
      <c r="AL150" s="422"/>
    </row>
    <row r="151" spans="1:39" hidden="1">
      <c r="AD151" s="424"/>
      <c r="AE151" s="432"/>
      <c r="AJ151" s="427"/>
      <c r="AK151" s="427"/>
    </row>
    <row r="152" spans="1:39" hidden="1">
      <c r="AE152" s="432"/>
      <c r="AM152" s="425"/>
    </row>
    <row r="153" spans="1:39" hidden="1">
      <c r="AE153" s="432"/>
      <c r="AM153" s="424"/>
    </row>
    <row r="154" spans="1:39" hidden="1">
      <c r="AE154" s="432"/>
      <c r="AM154" s="424"/>
    </row>
    <row r="155" spans="1:39" hidden="1">
      <c r="AE155" s="432"/>
      <c r="AM155" s="424"/>
    </row>
    <row r="156" spans="1:39" hidden="1">
      <c r="AE156" s="432"/>
      <c r="AM156" s="424"/>
    </row>
    <row r="157" spans="1:39" hidden="1">
      <c r="AC157" s="423"/>
      <c r="AE157" s="427"/>
      <c r="AM157" s="424"/>
    </row>
    <row r="158" spans="1:39" hidden="1">
      <c r="AC158" s="432"/>
      <c r="AD158" s="432"/>
      <c r="AE158" s="432"/>
      <c r="AM158" s="424"/>
    </row>
    <row r="159" spans="1:39" hidden="1">
      <c r="AC159" s="432"/>
      <c r="AD159" s="432"/>
      <c r="AE159" s="432"/>
      <c r="AI159" s="432"/>
      <c r="AJ159" s="432"/>
      <c r="AK159" s="432"/>
      <c r="AL159" s="432"/>
      <c r="AM159" s="424"/>
    </row>
    <row r="160" spans="1:39" hidden="1">
      <c r="AC160" s="432"/>
      <c r="AD160" s="432"/>
      <c r="AE160" s="432"/>
      <c r="AI160" s="432"/>
      <c r="AJ160" s="432"/>
      <c r="AK160" s="432"/>
      <c r="AL160" s="432"/>
      <c r="AM160" s="424"/>
    </row>
    <row r="161" spans="29:39" hidden="1">
      <c r="AC161" s="432"/>
      <c r="AD161" s="432"/>
      <c r="AE161" s="432"/>
      <c r="AI161" s="432"/>
      <c r="AJ161" s="432"/>
      <c r="AK161" s="432"/>
      <c r="AL161" s="432"/>
      <c r="AM161" s="424"/>
    </row>
    <row r="162" spans="29:39" hidden="1">
      <c r="AI162" s="432"/>
      <c r="AJ162" s="432"/>
      <c r="AK162" s="432"/>
      <c r="AL162" s="432"/>
      <c r="AM162" s="424"/>
    </row>
    <row r="163" spans="29:39" hidden="1">
      <c r="AM163" s="424"/>
    </row>
    <row r="164" spans="29:39" hidden="1">
      <c r="AM164" s="424"/>
    </row>
    <row r="165" spans="29:39" hidden="1">
      <c r="AM165" s="427"/>
    </row>
    <row r="170" spans="29:39"/>
    <row r="171" spans="29:39"/>
    <row r="172" spans="29:39"/>
    <row r="173" spans="29:39" hidden="1">
      <c r="AM173" s="432"/>
    </row>
    <row r="174" spans="29:39" hidden="1">
      <c r="AM174" s="432"/>
    </row>
    <row r="175" spans="29:39" hidden="1">
      <c r="AM175" s="432"/>
    </row>
    <row r="176" spans="29:39" hidden="1">
      <c r="AM176" s="432"/>
    </row>
    <row r="180"/>
    <row r="181"/>
    <row r="182"/>
    <row r="183"/>
  </sheetData>
  <mergeCells count="13">
    <mergeCell ref="B19:B20"/>
    <mergeCell ref="I23:J23"/>
    <mergeCell ref="U23:V23"/>
    <mergeCell ref="AG23:AH23"/>
    <mergeCell ref="Y76:Z76"/>
    <mergeCell ref="Y73:Z73"/>
    <mergeCell ref="Y74:Z74"/>
    <mergeCell ref="Y75:Z75"/>
    <mergeCell ref="D2:O2"/>
    <mergeCell ref="P2:AA2"/>
    <mergeCell ref="AB2:AM2"/>
    <mergeCell ref="Y71:Z71"/>
    <mergeCell ref="Y72:Z7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F1B45-B4A5-439A-AA8F-3FE88D7EFCD7}">
  <sheetPr>
    <tabColor theme="4" tint="0.79998168889431442"/>
  </sheetPr>
  <dimension ref="A1:BG64"/>
  <sheetViews>
    <sheetView showGridLines="0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ColWidth="0" defaultRowHeight="13"/>
  <cols>
    <col min="1" max="1" width="8.83203125" style="17" customWidth="1"/>
    <col min="2" max="2" width="40.6640625" style="17" bestFit="1" customWidth="1"/>
    <col min="3" max="3" width="20.83203125" style="17" bestFit="1" customWidth="1"/>
    <col min="4" max="8" width="10.1640625" style="17" bestFit="1" customWidth="1"/>
    <col min="9" max="10" width="11.1640625" style="17" bestFit="1" customWidth="1"/>
    <col min="11" max="39" width="10.1640625" style="17" bestFit="1" customWidth="1"/>
    <col min="40" max="46" width="8.83203125" style="17" customWidth="1"/>
    <col min="47" max="59" width="0" style="17" hidden="1" customWidth="1"/>
    <col min="60" max="16384" width="8.83203125" style="17" hidden="1"/>
  </cols>
  <sheetData>
    <row r="1" spans="1:47" s="8" customFormat="1"/>
    <row r="2" spans="1:47" s="8" customFormat="1" ht="16">
      <c r="B2" s="219" t="s">
        <v>39</v>
      </c>
      <c r="D2" s="593">
        <v>2025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2026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2027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218"/>
      <c r="AO2" s="218"/>
      <c r="AP2" s="218"/>
      <c r="AQ2" s="218"/>
      <c r="AR2" s="218"/>
      <c r="AS2" s="218"/>
      <c r="AT2" s="218"/>
      <c r="AU2" s="218"/>
    </row>
    <row r="3" spans="1:47" s="149" customFormat="1">
      <c r="A3" s="8"/>
      <c r="B3" s="9" t="s">
        <v>17</v>
      </c>
      <c r="C3" s="8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205"/>
      <c r="AO3" s="206">
        <v>2025</v>
      </c>
      <c r="AP3" s="206"/>
      <c r="AQ3" s="206">
        <v>2026</v>
      </c>
      <c r="AR3" s="206"/>
      <c r="AS3" s="206">
        <v>2026</v>
      </c>
      <c r="AT3" s="206"/>
      <c r="AU3" s="206"/>
    </row>
    <row r="4" spans="1:47">
      <c r="B4" s="21"/>
      <c r="C4" s="150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7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7"/>
    </row>
    <row r="5" spans="1:47" s="152" customFormat="1">
      <c r="A5" s="12"/>
      <c r="B5" s="151" t="s">
        <v>394</v>
      </c>
      <c r="C5" s="1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</row>
    <row r="6" spans="1:47">
      <c r="B6" s="21"/>
      <c r="C6" s="16"/>
      <c r="AA6" s="25"/>
      <c r="AM6" s="25"/>
    </row>
    <row r="7" spans="1:47">
      <c r="B7" s="18" t="s">
        <v>146</v>
      </c>
      <c r="C7" s="21"/>
      <c r="AA7" s="25"/>
      <c r="AM7" s="25"/>
    </row>
    <row r="8" spans="1:47">
      <c r="B8" s="21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</row>
    <row r="9" spans="1:47">
      <c r="B9" s="19" t="s">
        <v>359</v>
      </c>
      <c r="C9" s="20" t="s">
        <v>17</v>
      </c>
      <c r="D9" s="110">
        <f t="shared" ref="D9:AA9" si="0">SUM(D10,D13,D16,D19,D22,D25,D28,D31,D34)</f>
        <v>0</v>
      </c>
      <c r="E9" s="110">
        <f t="shared" si="0"/>
        <v>0</v>
      </c>
      <c r="F9" s="110">
        <f t="shared" si="0"/>
        <v>0</v>
      </c>
      <c r="G9" s="110">
        <f t="shared" si="0"/>
        <v>0</v>
      </c>
      <c r="H9" s="110">
        <f t="shared" ref="H9:J9" si="1">SUM(H10,H13,H16,H19,H22,H25,H28,H31,H34)</f>
        <v>0</v>
      </c>
      <c r="I9" s="110">
        <f t="shared" si="1"/>
        <v>0</v>
      </c>
      <c r="J9" s="110">
        <f t="shared" si="1"/>
        <v>0</v>
      </c>
      <c r="K9" s="110">
        <f>SUM(K10,K13,K16,K19,K22,K25,K28,K31,K34)</f>
        <v>0</v>
      </c>
      <c r="L9" s="110">
        <f t="shared" si="0"/>
        <v>0</v>
      </c>
      <c r="M9" s="110">
        <f t="shared" si="0"/>
        <v>0</v>
      </c>
      <c r="N9" s="110">
        <f t="shared" si="0"/>
        <v>0</v>
      </c>
      <c r="O9" s="110">
        <f t="shared" si="0"/>
        <v>0</v>
      </c>
      <c r="P9" s="110">
        <f t="shared" si="0"/>
        <v>0</v>
      </c>
      <c r="Q9" s="110">
        <f t="shared" si="0"/>
        <v>0</v>
      </c>
      <c r="R9" s="110">
        <f>SUM(R10,R13,R16,R19,R22,R25,R28,R31,R34)</f>
        <v>0</v>
      </c>
      <c r="S9" s="110">
        <f t="shared" si="0"/>
        <v>0</v>
      </c>
      <c r="T9" s="110">
        <f t="shared" ref="T9:V9" si="2">SUM(T10,T13,T16,T19,T22,T25,T28,T31,T34)</f>
        <v>0</v>
      </c>
      <c r="U9" s="110">
        <f t="shared" si="2"/>
        <v>29373.270596941602</v>
      </c>
      <c r="V9" s="110">
        <f t="shared" si="2"/>
        <v>0</v>
      </c>
      <c r="W9" s="110">
        <f t="shared" si="0"/>
        <v>0</v>
      </c>
      <c r="X9" s="110">
        <f t="shared" si="0"/>
        <v>0</v>
      </c>
      <c r="Y9" s="110">
        <f t="shared" si="0"/>
        <v>0</v>
      </c>
      <c r="Z9" s="110">
        <f t="shared" si="0"/>
        <v>0</v>
      </c>
      <c r="AA9" s="110">
        <f t="shared" si="0"/>
        <v>0</v>
      </c>
      <c r="AB9" s="110">
        <f>SUM(AB10,AB13,AB16,AB19,AB22,AB25,AB28,AB31,AB34)</f>
        <v>0</v>
      </c>
      <c r="AC9" s="110">
        <f t="shared" ref="AC9:AI9" si="3">SUM(AC10,AC13,AC16,AC19,AC22,AC25,AC28,AC31,AC34)</f>
        <v>0</v>
      </c>
      <c r="AD9" s="110">
        <f t="shared" si="3"/>
        <v>0</v>
      </c>
      <c r="AE9" s="110">
        <f t="shared" si="3"/>
        <v>0</v>
      </c>
      <c r="AF9" s="110">
        <f t="shared" si="3"/>
        <v>0</v>
      </c>
      <c r="AG9" s="110">
        <f t="shared" si="3"/>
        <v>0</v>
      </c>
      <c r="AH9" s="110">
        <f t="shared" si="3"/>
        <v>0</v>
      </c>
      <c r="AI9" s="110">
        <f t="shared" si="3"/>
        <v>0</v>
      </c>
      <c r="AJ9" s="110">
        <f t="shared" ref="AJ9:AM9" si="4">SUM(AJ10,AJ13,AJ16,AJ19,AJ22,AJ25,AJ28,AJ31,AJ34)</f>
        <v>0</v>
      </c>
      <c r="AK9" s="110">
        <f t="shared" si="4"/>
        <v>0</v>
      </c>
      <c r="AL9" s="110">
        <f t="shared" si="4"/>
        <v>0</v>
      </c>
      <c r="AM9" s="110">
        <f t="shared" si="4"/>
        <v>0</v>
      </c>
      <c r="AN9" s="21"/>
      <c r="AO9" s="110">
        <f>SUM(D9:O9)</f>
        <v>0</v>
      </c>
      <c r="AQ9" s="110">
        <f>SUM(P9:AA9)</f>
        <v>29373.270596941602</v>
      </c>
      <c r="AS9" s="110">
        <f>SUM(AB9:AM9)</f>
        <v>0</v>
      </c>
    </row>
    <row r="10" spans="1:47">
      <c r="B10" s="33" t="s">
        <v>212</v>
      </c>
      <c r="C10" s="20" t="s">
        <v>17</v>
      </c>
      <c r="D10" s="110">
        <f>(Assumptions!P10+Assumptions!P40)*('Pop-ups'!D$1/Assumptions!P$74)</f>
        <v>0</v>
      </c>
      <c r="E10" s="110">
        <f>(Assumptions!Q10+Assumptions!Q40)*('Pop-ups'!E$1/Assumptions!Q$74)</f>
        <v>0</v>
      </c>
      <c r="F10" s="110">
        <f>(Assumptions!R10+Assumptions!R40)*('Pop-ups'!F$1/Assumptions!R$74)</f>
        <v>0</v>
      </c>
      <c r="G10" s="110">
        <f>(Assumptions!S10+Assumptions!S40)*('Pop-ups'!G$1/Assumptions!S$74)</f>
        <v>0</v>
      </c>
      <c r="H10" s="110">
        <f>(Assumptions!T10+Assumptions!T40)*('Pop-ups'!H$1/Assumptions!T$74)</f>
        <v>0</v>
      </c>
      <c r="I10" s="110">
        <f>(Assumptions!U10+Assumptions!U40)*('Pop-ups'!I$1/Assumptions!U$74)</f>
        <v>0</v>
      </c>
      <c r="J10" s="110">
        <f>(Assumptions!V10+Assumptions!V40)*('Pop-ups'!J$1/Assumptions!V$74)</f>
        <v>0</v>
      </c>
      <c r="K10" s="110">
        <f>(Assumptions!W10+Assumptions!W40)*('Pop-ups'!K$1/Assumptions!W$74)</f>
        <v>0</v>
      </c>
      <c r="L10" s="110">
        <f>(Assumptions!X10+Assumptions!X40)*('Pop-ups'!L$1/Assumptions!X$74)</f>
        <v>0</v>
      </c>
      <c r="M10" s="110">
        <f>(Assumptions!Y10+Assumptions!Y40)*('Pop-ups'!M$1/Assumptions!Y$74)</f>
        <v>0</v>
      </c>
      <c r="N10" s="110">
        <f>(Assumptions!Z10+Assumptions!Z40)*('Pop-ups'!N$1/Assumptions!Z$74)</f>
        <v>0</v>
      </c>
      <c r="O10" s="110">
        <f>(Assumptions!AA10+Assumptions!AA40)*('Pop-ups'!O$1/Assumptions!AA$74)</f>
        <v>0</v>
      </c>
      <c r="P10" s="110">
        <f>(Assumptions!AB10+Assumptions!AB40)*('Pop-ups'!P$1/Assumptions!AB$74)</f>
        <v>0</v>
      </c>
      <c r="Q10" s="110">
        <f>(Assumptions!AC10+Assumptions!AC40)*('Pop-ups'!Q$1/Assumptions!AC$74)</f>
        <v>0</v>
      </c>
      <c r="R10" s="110">
        <f>(Assumptions!AD10+Assumptions!AD40)*('Pop-ups'!R$1/Assumptions!AD$74)</f>
        <v>0</v>
      </c>
      <c r="S10" s="110">
        <f>(Assumptions!AE10+Assumptions!AE40)*('Pop-ups'!S$1/Assumptions!AE$74)</f>
        <v>0</v>
      </c>
      <c r="T10" s="110">
        <f>(Assumptions!AF10+Assumptions!AF40)*('Pop-ups'!T$1/Assumptions!AF$74)</f>
        <v>0</v>
      </c>
      <c r="U10" s="110">
        <f>(Assumptions!AG10+Assumptions!AG40)*(SUM($I$64)/Assumptions!AG$74)</f>
        <v>7559.1078636967313</v>
      </c>
      <c r="V10" s="110">
        <f>(Assumptions!AH10+Assumptions!AH40)*('Pop-ups'!V$1/Assumptions!AH$74)</f>
        <v>0</v>
      </c>
      <c r="W10" s="110">
        <f>(Assumptions!AI10+Assumptions!AI40)*('Pop-ups'!W$1/Assumptions!AI$74)</f>
        <v>0</v>
      </c>
      <c r="X10" s="110">
        <f>(Assumptions!AJ10+Assumptions!AJ40)*('Pop-ups'!X$1/Assumptions!AJ$74)</f>
        <v>0</v>
      </c>
      <c r="Y10" s="110">
        <f>(Assumptions!AK10+Assumptions!AK40)*('Pop-ups'!Y$1/Assumptions!AK$74)</f>
        <v>0</v>
      </c>
      <c r="Z10" s="110">
        <f>(Assumptions!AL10+Assumptions!AL40)*('Pop-ups'!Z$1/Assumptions!AL$74)</f>
        <v>0</v>
      </c>
      <c r="AA10" s="110">
        <f>(Assumptions!AM10+Assumptions!AM40)*('Pop-ups'!AA$1/Assumptions!AM$74)</f>
        <v>0</v>
      </c>
      <c r="AB10" s="110">
        <f>(Assumptions!AN10+Assumptions!AN40)*('Pop-ups'!AB$1/Assumptions!AN$74)</f>
        <v>0</v>
      </c>
      <c r="AC10" s="110">
        <f>(Assumptions!AO10+Assumptions!AO40)*('Pop-ups'!AC$1/Assumptions!AO$74)</f>
        <v>0</v>
      </c>
      <c r="AD10" s="110">
        <f>(Assumptions!AP10+Assumptions!AP40)*('Pop-ups'!AD$1/Assumptions!AP$74)</f>
        <v>0</v>
      </c>
      <c r="AE10" s="110">
        <f>(Assumptions!AQ10+Assumptions!AQ40)*('Pop-ups'!AE$1/Assumptions!AQ$74)</f>
        <v>0</v>
      </c>
      <c r="AF10" s="110">
        <f>(Assumptions!AR10+Assumptions!AR40)*('Pop-ups'!AF$1/Assumptions!AR$74)</f>
        <v>0</v>
      </c>
      <c r="AG10" s="110">
        <f>(Assumptions!AS10+Assumptions!AS40)*('Pop-ups'!AG$1/Assumptions!AS$74)</f>
        <v>0</v>
      </c>
      <c r="AH10" s="110">
        <f>(Assumptions!AT10+Assumptions!AT40)*('Pop-ups'!AH$1/Assumptions!AT$74)</f>
        <v>0</v>
      </c>
      <c r="AI10" s="110">
        <f>(Assumptions!AU10+Assumptions!AU40)*('Pop-ups'!AI$1/Assumptions!AU$74)</f>
        <v>0</v>
      </c>
      <c r="AJ10" s="110">
        <f>(Assumptions!AV10+Assumptions!AV40)*('Pop-ups'!AJ$1/Assumptions!AV$74)</f>
        <v>0</v>
      </c>
      <c r="AK10" s="110">
        <f>(Assumptions!AW10+Assumptions!AW40)*('Pop-ups'!AK$1/Assumptions!AW$74)</f>
        <v>0</v>
      </c>
      <c r="AL10" s="110">
        <f>(Assumptions!AX10+Assumptions!AX40)*('Pop-ups'!AL$1/Assumptions!AX$74)</f>
        <v>0</v>
      </c>
      <c r="AM10" s="110">
        <f>(Assumptions!AY10+Assumptions!AY40)*('Pop-ups'!AM$1/Assumptions!AY$74)</f>
        <v>0</v>
      </c>
      <c r="AN10" s="21"/>
      <c r="AO10" s="110">
        <f>SUM(D10:O10)</f>
        <v>0</v>
      </c>
      <c r="AQ10" s="110">
        <f>SUM(P10:AA10)</f>
        <v>7559.1078636967313</v>
      </c>
      <c r="AS10" s="110">
        <f t="shared" ref="AS10:AS37" si="5">SUM(AB10:AM10)</f>
        <v>0</v>
      </c>
    </row>
    <row r="11" spans="1:47">
      <c r="B11" s="34" t="s">
        <v>213</v>
      </c>
      <c r="C11" s="20" t="s">
        <v>18</v>
      </c>
      <c r="D11" s="110">
        <f>(Assumptions!P11+Assumptions!P41)*('Pop-ups'!D$1/Assumptions!P$74)</f>
        <v>0</v>
      </c>
      <c r="E11" s="110">
        <f>(Assumptions!Q11+Assumptions!Q41)*('Pop-ups'!E$1/Assumptions!Q$74)</f>
        <v>0</v>
      </c>
      <c r="F11" s="110">
        <f>(Assumptions!R11+Assumptions!R41)*('Pop-ups'!F$1/Assumptions!R$74)</f>
        <v>0</v>
      </c>
      <c r="G11" s="110">
        <f>(Assumptions!S11+Assumptions!S41)*('Pop-ups'!G$1/Assumptions!S$74)</f>
        <v>0</v>
      </c>
      <c r="H11" s="110">
        <f>(Assumptions!T11+Assumptions!T41)*('Pop-ups'!H$1/Assumptions!T$74)</f>
        <v>0</v>
      </c>
      <c r="I11" s="110">
        <f>(Assumptions!U11+Assumptions!U41)*('Pop-ups'!I$1/Assumptions!U$74)</f>
        <v>0</v>
      </c>
      <c r="J11" s="110">
        <f>(Assumptions!V11+Assumptions!V41)*('Pop-ups'!J$1/Assumptions!V$74)</f>
        <v>0</v>
      </c>
      <c r="K11" s="110">
        <f>(Assumptions!W11+Assumptions!W41)*('Pop-ups'!K$1/Assumptions!W$74)</f>
        <v>0</v>
      </c>
      <c r="L11" s="110">
        <f>(Assumptions!X11+Assumptions!X41)*('Pop-ups'!L$1/Assumptions!X$74)</f>
        <v>0</v>
      </c>
      <c r="M11" s="110">
        <f>(Assumptions!Y11+Assumptions!Y41)*('Pop-ups'!M$1/Assumptions!Y$74)</f>
        <v>0</v>
      </c>
      <c r="N11" s="110">
        <f>(Assumptions!Z11+Assumptions!Z41)*('Pop-ups'!N$1/Assumptions!Z$74)</f>
        <v>0</v>
      </c>
      <c r="O11" s="110">
        <f>(Assumptions!AA11+Assumptions!AA41)*('Pop-ups'!O$1/Assumptions!AA$74)</f>
        <v>0</v>
      </c>
      <c r="P11" s="110">
        <f>(Assumptions!AB11+Assumptions!AB41)*('Pop-ups'!P$1/Assumptions!AB$74)</f>
        <v>0</v>
      </c>
      <c r="Q11" s="110">
        <f>(Assumptions!AC11+Assumptions!AC41)*('Pop-ups'!Q$1/Assumptions!AC$74)</f>
        <v>0</v>
      </c>
      <c r="R11" s="110">
        <f>(Assumptions!AD11+Assumptions!AD41)*('Pop-ups'!R$1/Assumptions!AD$74)</f>
        <v>0</v>
      </c>
      <c r="S11" s="110">
        <f>(Assumptions!AE11+Assumptions!AE41)*('Pop-ups'!S$1/Assumptions!AE$74)</f>
        <v>0</v>
      </c>
      <c r="T11" s="110">
        <f>(Assumptions!AF11+Assumptions!AF41)*('Pop-ups'!T$1/Assumptions!AF$74)</f>
        <v>0</v>
      </c>
      <c r="U11" s="110">
        <f>(Assumptions!AG11+Assumptions!AG41)*(SUM($I$64)/Assumptions!AG$74)</f>
        <v>132.36643292435664</v>
      </c>
      <c r="V11" s="110">
        <f>(Assumptions!AH11+Assumptions!AH41)*('Pop-ups'!V$1/Assumptions!AH$74)</f>
        <v>0</v>
      </c>
      <c r="W11" s="110">
        <f>(Assumptions!AI11+Assumptions!AI41)*('Pop-ups'!W$1/Assumptions!AI$74)</f>
        <v>0</v>
      </c>
      <c r="X11" s="110">
        <f>(Assumptions!AJ11+Assumptions!AJ41)*('Pop-ups'!X$1/Assumptions!AJ$74)</f>
        <v>0</v>
      </c>
      <c r="Y11" s="110">
        <f>(Assumptions!AK11+Assumptions!AK41)*('Pop-ups'!Y$1/Assumptions!AK$74)</f>
        <v>0</v>
      </c>
      <c r="Z11" s="110">
        <f>(Assumptions!AL11+Assumptions!AL41)*('Pop-ups'!Z$1/Assumptions!AL$74)</f>
        <v>0</v>
      </c>
      <c r="AA11" s="110">
        <f>(Assumptions!AM11+Assumptions!AM41)*('Pop-ups'!AA$1/Assumptions!AM$74)</f>
        <v>0</v>
      </c>
      <c r="AB11" s="110">
        <f>(Assumptions!AN11+Assumptions!AN41)*('Pop-ups'!AB$1/Assumptions!AN$74)</f>
        <v>0</v>
      </c>
      <c r="AC11" s="110">
        <f>(Assumptions!AO11+Assumptions!AO41)*('Pop-ups'!AC$1/Assumptions!AO$74)</f>
        <v>0</v>
      </c>
      <c r="AD11" s="110">
        <f>(Assumptions!AP11+Assumptions!AP41)*('Pop-ups'!AD$1/Assumptions!AP$74)</f>
        <v>0</v>
      </c>
      <c r="AE11" s="110">
        <f>(Assumptions!AQ11+Assumptions!AQ41)*('Pop-ups'!AE$1/Assumptions!AQ$74)</f>
        <v>0</v>
      </c>
      <c r="AF11" s="110">
        <f>(Assumptions!AR11+Assumptions!AR41)*('Pop-ups'!AF$1/Assumptions!AR$74)</f>
        <v>0</v>
      </c>
      <c r="AG11" s="110">
        <f>(Assumptions!AS11+Assumptions!AS41)*('Pop-ups'!AG$1/Assumptions!AS$74)</f>
        <v>0</v>
      </c>
      <c r="AH11" s="110">
        <f>(Assumptions!AT11+Assumptions!AT41)*('Pop-ups'!AH$1/Assumptions!AT$74)</f>
        <v>0</v>
      </c>
      <c r="AI11" s="110">
        <f>(Assumptions!AU11+Assumptions!AU41)*('Pop-ups'!AI$1/Assumptions!AU$74)</f>
        <v>0</v>
      </c>
      <c r="AJ11" s="110">
        <f>(Assumptions!AV11+Assumptions!AV41)*('Pop-ups'!AJ$1/Assumptions!AV$74)</f>
        <v>0</v>
      </c>
      <c r="AK11" s="110">
        <f>(Assumptions!AW11+Assumptions!AW41)*('Pop-ups'!AK$1/Assumptions!AW$74)</f>
        <v>0</v>
      </c>
      <c r="AL11" s="110">
        <f>(Assumptions!AX11+Assumptions!AX41)*('Pop-ups'!AL$1/Assumptions!AX$74)</f>
        <v>0</v>
      </c>
      <c r="AM11" s="110">
        <f>(Assumptions!AY11+Assumptions!AY41)*('Pop-ups'!AM$1/Assumptions!AY$74)</f>
        <v>0</v>
      </c>
      <c r="AN11" s="21"/>
      <c r="AO11" s="110">
        <f>SUM(D11:O11)</f>
        <v>0</v>
      </c>
      <c r="AQ11" s="110">
        <f>SUM(P11:AA11)</f>
        <v>132.36643292435664</v>
      </c>
      <c r="AS11" s="110">
        <f t="shared" si="5"/>
        <v>0</v>
      </c>
    </row>
    <row r="12" spans="1:47">
      <c r="B12" s="34" t="s">
        <v>214</v>
      </c>
      <c r="C12" s="20" t="s">
        <v>17</v>
      </c>
      <c r="D12" s="110">
        <f>Assumptions!P12</f>
        <v>55.1</v>
      </c>
      <c r="E12" s="110">
        <f>Assumptions!Q12</f>
        <v>55.1</v>
      </c>
      <c r="F12" s="110">
        <f>Assumptions!R12</f>
        <v>55.1</v>
      </c>
      <c r="G12" s="110">
        <f>Assumptions!S12</f>
        <v>55.1</v>
      </c>
      <c r="H12" s="110">
        <f>Assumptions!T12</f>
        <v>55.1</v>
      </c>
      <c r="I12" s="110">
        <f>Assumptions!U12</f>
        <v>77.533333333333331</v>
      </c>
      <c r="J12" s="110">
        <f>Assumptions!V12</f>
        <v>77.533333333333331</v>
      </c>
      <c r="K12" s="110">
        <f>Assumptions!W12</f>
        <v>77.533333333333331</v>
      </c>
      <c r="L12" s="110">
        <f>Assumptions!X12</f>
        <v>78.283497137077305</v>
      </c>
      <c r="M12" s="110">
        <f>Assumptions!Y12</f>
        <v>78.283497137077305</v>
      </c>
      <c r="N12" s="110">
        <f>Assumptions!Z12</f>
        <v>78.283497137077305</v>
      </c>
      <c r="O12" s="110">
        <f>Assumptions!AA12</f>
        <v>78.283497137077305</v>
      </c>
      <c r="P12" s="110">
        <f>Assumptions!AB12</f>
        <v>78.283497137077305</v>
      </c>
      <c r="Q12" s="110">
        <f>Assumptions!AC12</f>
        <v>78.283497137077305</v>
      </c>
      <c r="R12" s="110">
        <f>Assumptions!AD12</f>
        <v>78.283497137077305</v>
      </c>
      <c r="S12" s="110">
        <f>Assumptions!AE12</f>
        <v>69.099999999999994</v>
      </c>
      <c r="T12" s="110">
        <f>Assumptions!AF12</f>
        <v>69.099999999999994</v>
      </c>
      <c r="U12" s="110">
        <f>Assumptions!AG12</f>
        <v>69.099999999999994</v>
      </c>
      <c r="V12" s="110">
        <f>Assumptions!AH12</f>
        <v>69.099999999999994</v>
      </c>
      <c r="W12" s="110">
        <f>Assumptions!AI12</f>
        <v>69.099999999999994</v>
      </c>
      <c r="X12" s="110">
        <f>Assumptions!AJ12</f>
        <v>91.751089828269471</v>
      </c>
      <c r="Y12" s="110">
        <f>Assumptions!AK12</f>
        <v>91.751089828269471</v>
      </c>
      <c r="Z12" s="110">
        <f>Assumptions!AL12</f>
        <v>91.751089828269471</v>
      </c>
      <c r="AA12" s="110">
        <f>Assumptions!AM12</f>
        <v>91.751089828269471</v>
      </c>
      <c r="AB12" s="110">
        <f>Assumptions!AN12</f>
        <v>91.751089828269471</v>
      </c>
      <c r="AC12" s="110">
        <f>Assumptions!AO12</f>
        <v>91.751089828269471</v>
      </c>
      <c r="AD12" s="110">
        <f>Assumptions!AP12</f>
        <v>91.751089828269471</v>
      </c>
      <c r="AE12" s="110">
        <f>Assumptions!AQ12</f>
        <v>69.099999999999994</v>
      </c>
      <c r="AF12" s="110">
        <f>Assumptions!AR12</f>
        <v>69.099999999999994</v>
      </c>
      <c r="AG12" s="110">
        <f>Assumptions!AS12</f>
        <v>69.099999999999994</v>
      </c>
      <c r="AH12" s="110">
        <f>Assumptions!AT12</f>
        <v>69.099999999999994</v>
      </c>
      <c r="AI12" s="110">
        <f>Assumptions!AU12</f>
        <v>69.099999999999994</v>
      </c>
      <c r="AJ12" s="110">
        <f>Assumptions!AV12</f>
        <v>91.751089828269471</v>
      </c>
      <c r="AK12" s="110">
        <f>Assumptions!AW12</f>
        <v>91.751089828269471</v>
      </c>
      <c r="AL12" s="110">
        <f>Assumptions!AX12</f>
        <v>91.751089828269471</v>
      </c>
      <c r="AM12" s="110">
        <f>Assumptions!AY12</f>
        <v>91.751089828269471</v>
      </c>
      <c r="AN12" s="21"/>
      <c r="AO12" s="110">
        <f>D12</f>
        <v>55.1</v>
      </c>
      <c r="AQ12" s="110">
        <f>P12</f>
        <v>78.283497137077305</v>
      </c>
      <c r="AS12" s="110">
        <f>AVERAGE(AB12:AM12)</f>
        <v>82.313135733157182</v>
      </c>
    </row>
    <row r="13" spans="1:47">
      <c r="B13" s="35" t="s">
        <v>215</v>
      </c>
      <c r="C13" s="20" t="s">
        <v>17</v>
      </c>
      <c r="D13" s="110">
        <f>(Assumptions!P13+Assumptions!P43)*('Pop-ups'!D$1/Assumptions!P$74)</f>
        <v>0</v>
      </c>
      <c r="E13" s="110">
        <f>(Assumptions!Q13+Assumptions!Q43)*('Pop-ups'!E$1/Assumptions!Q$74)</f>
        <v>0</v>
      </c>
      <c r="F13" s="110">
        <f>(Assumptions!R13+Assumptions!R43)*('Pop-ups'!F$1/Assumptions!R$74)</f>
        <v>0</v>
      </c>
      <c r="G13" s="110">
        <f>(Assumptions!S13+Assumptions!S43)*('Pop-ups'!G$1/Assumptions!S$74)</f>
        <v>0</v>
      </c>
      <c r="H13" s="110">
        <f>(Assumptions!T13+Assumptions!T43)*('Pop-ups'!H$1/Assumptions!T$74)</f>
        <v>0</v>
      </c>
      <c r="I13" s="110">
        <f>(Assumptions!U13+Assumptions!U43)*('Pop-ups'!I$1/Assumptions!U$74)</f>
        <v>0</v>
      </c>
      <c r="J13" s="110">
        <f>(Assumptions!V13+Assumptions!V43)*('Pop-ups'!J$1/Assumptions!V$74)</f>
        <v>0</v>
      </c>
      <c r="K13" s="110">
        <f>(Assumptions!W13+Assumptions!W43)*('Pop-ups'!K$1/Assumptions!W$74)</f>
        <v>0</v>
      </c>
      <c r="L13" s="110">
        <f>(Assumptions!X13+Assumptions!X43)*('Pop-ups'!L$1/Assumptions!X$74)</f>
        <v>0</v>
      </c>
      <c r="M13" s="110">
        <f>(Assumptions!Y13+Assumptions!Y43)*('Pop-ups'!M$1/Assumptions!Y$74)</f>
        <v>0</v>
      </c>
      <c r="N13" s="110">
        <f>(Assumptions!Z13+Assumptions!Z43)*('Pop-ups'!N$1/Assumptions!Z$74)</f>
        <v>0</v>
      </c>
      <c r="O13" s="110">
        <f>(Assumptions!AA13+Assumptions!AA43)*('Pop-ups'!O$1/Assumptions!AA$74)</f>
        <v>0</v>
      </c>
      <c r="P13" s="110">
        <f>(Assumptions!AB13+Assumptions!AB43)*('Pop-ups'!P$1/Assumptions!AB$74)</f>
        <v>0</v>
      </c>
      <c r="Q13" s="110">
        <f>(Assumptions!AC13+Assumptions!AC43)*('Pop-ups'!Q$1/Assumptions!AC$74)</f>
        <v>0</v>
      </c>
      <c r="R13" s="110">
        <f>(Assumptions!AD13+Assumptions!AD43)*('Pop-ups'!R$1/Assumptions!AD$74)</f>
        <v>0</v>
      </c>
      <c r="S13" s="110">
        <f>(Assumptions!AE13+Assumptions!AE43)*('Pop-ups'!S$1/Assumptions!AE$74)</f>
        <v>0</v>
      </c>
      <c r="T13" s="110">
        <f>(Assumptions!AF13+Assumptions!AF43)*('Pop-ups'!T$1/Assumptions!AF$74)</f>
        <v>0</v>
      </c>
      <c r="U13" s="110">
        <f>(Assumptions!AG13+Assumptions!AG43)*(SUM($I$64)/Assumptions!AG$74)</f>
        <v>2800.4799031930002</v>
      </c>
      <c r="V13" s="110">
        <f>(Assumptions!AH13+Assumptions!AH43)*('Pop-ups'!V$1/Assumptions!AH$74)</f>
        <v>0</v>
      </c>
      <c r="W13" s="110">
        <f>(Assumptions!AI13+Assumptions!AI43)*('Pop-ups'!W$1/Assumptions!AI$74)</f>
        <v>0</v>
      </c>
      <c r="X13" s="110">
        <f>(Assumptions!AJ13+Assumptions!AJ43)*('Pop-ups'!X$1/Assumptions!AJ$74)</f>
        <v>0</v>
      </c>
      <c r="Y13" s="110">
        <f>(Assumptions!AK13+Assumptions!AK43)*('Pop-ups'!Y$1/Assumptions!AK$74)</f>
        <v>0</v>
      </c>
      <c r="Z13" s="110">
        <f>(Assumptions!AL13+Assumptions!AL43)*('Pop-ups'!Z$1/Assumptions!AL$74)</f>
        <v>0</v>
      </c>
      <c r="AA13" s="110">
        <f>(Assumptions!AM13+Assumptions!AM43)*('Pop-ups'!AA$1/Assumptions!AM$74)</f>
        <v>0</v>
      </c>
      <c r="AB13" s="110">
        <f>(Assumptions!AN13+Assumptions!AN43)*('Pop-ups'!AB$1/Assumptions!AN$74)</f>
        <v>0</v>
      </c>
      <c r="AC13" s="110">
        <f>(Assumptions!AO13+Assumptions!AO43)*('Pop-ups'!AC$1/Assumptions!AO$74)</f>
        <v>0</v>
      </c>
      <c r="AD13" s="110">
        <f>(Assumptions!AP13+Assumptions!AP43)*('Pop-ups'!AD$1/Assumptions!AP$74)</f>
        <v>0</v>
      </c>
      <c r="AE13" s="110">
        <f>(Assumptions!AQ13+Assumptions!AQ43)*('Pop-ups'!AE$1/Assumptions!AQ$74)</f>
        <v>0</v>
      </c>
      <c r="AF13" s="110">
        <f>(Assumptions!AR13+Assumptions!AR43)*('Pop-ups'!AF$1/Assumptions!AR$74)</f>
        <v>0</v>
      </c>
      <c r="AG13" s="110">
        <f>(Assumptions!AS13+Assumptions!AS43)*('Pop-ups'!AG$1/Assumptions!AS$74)</f>
        <v>0</v>
      </c>
      <c r="AH13" s="110">
        <f>(Assumptions!AT13+Assumptions!AT43)*('Pop-ups'!AH$1/Assumptions!AT$74)</f>
        <v>0</v>
      </c>
      <c r="AI13" s="110">
        <f>(Assumptions!AU13+Assumptions!AU43)*('Pop-ups'!AI$1/Assumptions!AU$74)</f>
        <v>0</v>
      </c>
      <c r="AJ13" s="110">
        <f>(Assumptions!AV13+Assumptions!AV43)*('Pop-ups'!AJ$1/Assumptions!AV$74)</f>
        <v>0</v>
      </c>
      <c r="AK13" s="110">
        <f>(Assumptions!AW13+Assumptions!AW43)*('Pop-ups'!AK$1/Assumptions!AW$74)</f>
        <v>0</v>
      </c>
      <c r="AL13" s="110">
        <f>(Assumptions!AX13+Assumptions!AX43)*('Pop-ups'!AL$1/Assumptions!AX$74)</f>
        <v>0</v>
      </c>
      <c r="AM13" s="110">
        <f>(Assumptions!AY13+Assumptions!AY43)*('Pop-ups'!AM$1/Assumptions!AY$74)</f>
        <v>0</v>
      </c>
      <c r="AN13" s="21"/>
      <c r="AO13" s="110">
        <f>SUM(D13:O13)</f>
        <v>0</v>
      </c>
      <c r="AQ13" s="110">
        <f>SUM(P13:AA13)</f>
        <v>2800.4799031930002</v>
      </c>
      <c r="AS13" s="110">
        <f t="shared" si="5"/>
        <v>0</v>
      </c>
    </row>
    <row r="14" spans="1:47">
      <c r="B14" s="34" t="s">
        <v>213</v>
      </c>
      <c r="C14" s="20" t="s">
        <v>18</v>
      </c>
      <c r="D14" s="110">
        <f>(Assumptions!P14+Assumptions!P44)*('Pop-ups'!D$1/Assumptions!P$74)</f>
        <v>0</v>
      </c>
      <c r="E14" s="110">
        <f>(Assumptions!Q14+Assumptions!Q44)*('Pop-ups'!E$1/Assumptions!Q$74)</f>
        <v>0</v>
      </c>
      <c r="F14" s="110">
        <f>(Assumptions!R14+Assumptions!R44)*('Pop-ups'!F$1/Assumptions!R$74)</f>
        <v>0</v>
      </c>
      <c r="G14" s="110">
        <f>(Assumptions!S14+Assumptions!S44)*('Pop-ups'!G$1/Assumptions!S$74)</f>
        <v>0</v>
      </c>
      <c r="H14" s="110">
        <f>(Assumptions!T14+Assumptions!T44)*('Pop-ups'!H$1/Assumptions!T$74)</f>
        <v>0</v>
      </c>
      <c r="I14" s="110">
        <f>(Assumptions!U14+Assumptions!U44)*('Pop-ups'!I$1/Assumptions!U$74)</f>
        <v>0</v>
      </c>
      <c r="J14" s="110">
        <f>(Assumptions!V14+Assumptions!V44)*('Pop-ups'!J$1/Assumptions!V$74)</f>
        <v>0</v>
      </c>
      <c r="K14" s="110">
        <f>(Assumptions!W14+Assumptions!W44)*('Pop-ups'!K$1/Assumptions!W$74)</f>
        <v>0</v>
      </c>
      <c r="L14" s="110">
        <f>(Assumptions!X14+Assumptions!X44)*('Pop-ups'!L$1/Assumptions!X$74)</f>
        <v>0</v>
      </c>
      <c r="M14" s="110">
        <f>(Assumptions!Y14+Assumptions!Y44)*('Pop-ups'!M$1/Assumptions!Y$74)</f>
        <v>0</v>
      </c>
      <c r="N14" s="110">
        <f>(Assumptions!Z14+Assumptions!Z44)*('Pop-ups'!N$1/Assumptions!Z$74)</f>
        <v>0</v>
      </c>
      <c r="O14" s="110">
        <f>(Assumptions!AA14+Assumptions!AA44)*('Pop-ups'!O$1/Assumptions!AA$74)</f>
        <v>0</v>
      </c>
      <c r="P14" s="110">
        <f>(Assumptions!AB14+Assumptions!AB44)*('Pop-ups'!P$1/Assumptions!AB$74)</f>
        <v>0</v>
      </c>
      <c r="Q14" s="110">
        <f>(Assumptions!AC14+Assumptions!AC44)*('Pop-ups'!Q$1/Assumptions!AC$74)</f>
        <v>0</v>
      </c>
      <c r="R14" s="110">
        <f>(Assumptions!AD14+Assumptions!AD44)*('Pop-ups'!R$1/Assumptions!AD$74)</f>
        <v>0</v>
      </c>
      <c r="S14" s="110">
        <f>(Assumptions!AE14+Assumptions!AE44)*('Pop-ups'!S$1/Assumptions!AE$74)</f>
        <v>0</v>
      </c>
      <c r="T14" s="110">
        <f>(Assumptions!AF14+Assumptions!AF44)*('Pop-ups'!T$1/Assumptions!AF$74)</f>
        <v>0</v>
      </c>
      <c r="U14" s="110">
        <f>(Assumptions!AG14+Assumptions!AG44)*(SUM($I$64)/Assumptions!AG$74)</f>
        <v>23.531810297663409</v>
      </c>
      <c r="V14" s="110">
        <f>(Assumptions!AH14+Assumptions!AH44)*('Pop-ups'!V$1/Assumptions!AH$74)</f>
        <v>0</v>
      </c>
      <c r="W14" s="110">
        <f>(Assumptions!AI14+Assumptions!AI44)*('Pop-ups'!W$1/Assumptions!AI$74)</f>
        <v>0</v>
      </c>
      <c r="X14" s="110">
        <f>(Assumptions!AJ14+Assumptions!AJ44)*('Pop-ups'!X$1/Assumptions!AJ$74)</f>
        <v>0</v>
      </c>
      <c r="Y14" s="110">
        <f>(Assumptions!AK14+Assumptions!AK44)*('Pop-ups'!Y$1/Assumptions!AK$74)</f>
        <v>0</v>
      </c>
      <c r="Z14" s="110">
        <f>(Assumptions!AL14+Assumptions!AL44)*('Pop-ups'!Z$1/Assumptions!AL$74)</f>
        <v>0</v>
      </c>
      <c r="AA14" s="110">
        <f>(Assumptions!AM14+Assumptions!AM44)*('Pop-ups'!AA$1/Assumptions!AM$74)</f>
        <v>0</v>
      </c>
      <c r="AB14" s="110">
        <f>(Assumptions!AN14+Assumptions!AN44)*('Pop-ups'!AB$1/Assumptions!AN$74)</f>
        <v>0</v>
      </c>
      <c r="AC14" s="110">
        <f>(Assumptions!AO14+Assumptions!AO44)*('Pop-ups'!AC$1/Assumptions!AO$74)</f>
        <v>0</v>
      </c>
      <c r="AD14" s="110">
        <f>(Assumptions!AP14+Assumptions!AP44)*('Pop-ups'!AD$1/Assumptions!AP$74)</f>
        <v>0</v>
      </c>
      <c r="AE14" s="110">
        <f>(Assumptions!AQ14+Assumptions!AQ44)*('Pop-ups'!AE$1/Assumptions!AQ$74)</f>
        <v>0</v>
      </c>
      <c r="AF14" s="110">
        <f>(Assumptions!AR14+Assumptions!AR44)*('Pop-ups'!AF$1/Assumptions!AR$74)</f>
        <v>0</v>
      </c>
      <c r="AG14" s="110">
        <f>(Assumptions!AS14+Assumptions!AS44)*('Pop-ups'!AG$1/Assumptions!AS$74)</f>
        <v>0</v>
      </c>
      <c r="AH14" s="110">
        <f>(Assumptions!AT14+Assumptions!AT44)*('Pop-ups'!AH$1/Assumptions!AT$74)</f>
        <v>0</v>
      </c>
      <c r="AI14" s="110">
        <f>(Assumptions!AU14+Assumptions!AU44)*('Pop-ups'!AI$1/Assumptions!AU$74)</f>
        <v>0</v>
      </c>
      <c r="AJ14" s="110">
        <f>(Assumptions!AV14+Assumptions!AV44)*('Pop-ups'!AJ$1/Assumptions!AV$74)</f>
        <v>0</v>
      </c>
      <c r="AK14" s="110">
        <f>(Assumptions!AW14+Assumptions!AW44)*('Pop-ups'!AK$1/Assumptions!AW$74)</f>
        <v>0</v>
      </c>
      <c r="AL14" s="110">
        <f>(Assumptions!AX14+Assumptions!AX44)*('Pop-ups'!AL$1/Assumptions!AX$74)</f>
        <v>0</v>
      </c>
      <c r="AM14" s="110">
        <f>(Assumptions!AY14+Assumptions!AY44)*('Pop-ups'!AM$1/Assumptions!AY$74)</f>
        <v>0</v>
      </c>
      <c r="AN14" s="21"/>
      <c r="AO14" s="110">
        <f>SUM(D14:O14)</f>
        <v>0</v>
      </c>
      <c r="AQ14" s="110">
        <f>SUM(P14:AA14)</f>
        <v>23.531810297663409</v>
      </c>
      <c r="AS14" s="110">
        <f t="shared" si="5"/>
        <v>0</v>
      </c>
    </row>
    <row r="15" spans="1:47">
      <c r="B15" s="34" t="s">
        <v>214</v>
      </c>
      <c r="C15" s="20" t="s">
        <v>17</v>
      </c>
      <c r="D15" s="110">
        <f>Assumptions!P15</f>
        <v>99.17</v>
      </c>
      <c r="E15" s="110">
        <f>Assumptions!Q15</f>
        <v>99.17</v>
      </c>
      <c r="F15" s="110">
        <f>Assumptions!R15</f>
        <v>99.17</v>
      </c>
      <c r="G15" s="110">
        <f>Assumptions!S15</f>
        <v>99.17</v>
      </c>
      <c r="H15" s="110">
        <f>Assumptions!T15</f>
        <v>99.17</v>
      </c>
      <c r="I15" s="110">
        <f>Assumptions!U15</f>
        <v>144</v>
      </c>
      <c r="J15" s="110">
        <f>Assumptions!V15</f>
        <v>144</v>
      </c>
      <c r="K15" s="110">
        <f>Assumptions!W15</f>
        <v>144</v>
      </c>
      <c r="L15" s="110">
        <f>Assumptions!X15</f>
        <v>144</v>
      </c>
      <c r="M15" s="110">
        <f>Assumptions!Y15</f>
        <v>144</v>
      </c>
      <c r="N15" s="110">
        <f>Assumptions!Z15</f>
        <v>144</v>
      </c>
      <c r="O15" s="110">
        <f>Assumptions!AA15</f>
        <v>144</v>
      </c>
      <c r="P15" s="110">
        <f>Assumptions!AB15</f>
        <v>144</v>
      </c>
      <c r="Q15" s="110">
        <f>Assumptions!AC15</f>
        <v>144</v>
      </c>
      <c r="R15" s="110">
        <f>Assumptions!AD15</f>
        <v>144</v>
      </c>
      <c r="S15" s="110">
        <f>Assumptions!AE15</f>
        <v>144</v>
      </c>
      <c r="T15" s="110">
        <f>Assumptions!AF15</f>
        <v>144</v>
      </c>
      <c r="U15" s="110">
        <f>Assumptions!AG15</f>
        <v>144</v>
      </c>
      <c r="V15" s="110">
        <f>Assumptions!AH15</f>
        <v>144</v>
      </c>
      <c r="W15" s="110">
        <f>Assumptions!AI15</f>
        <v>144</v>
      </c>
      <c r="X15" s="110">
        <f>Assumptions!AJ15</f>
        <v>144</v>
      </c>
      <c r="Y15" s="110">
        <f>Assumptions!AK15</f>
        <v>144</v>
      </c>
      <c r="Z15" s="110">
        <f>Assumptions!AL15</f>
        <v>144</v>
      </c>
      <c r="AA15" s="110">
        <f>Assumptions!AM15</f>
        <v>144</v>
      </c>
      <c r="AB15" s="110">
        <f>Assumptions!AN15</f>
        <v>144</v>
      </c>
      <c r="AC15" s="110">
        <f>Assumptions!AO15</f>
        <v>144</v>
      </c>
      <c r="AD15" s="110">
        <f>Assumptions!AP15</f>
        <v>144</v>
      </c>
      <c r="AE15" s="110">
        <f>Assumptions!AQ15</f>
        <v>144</v>
      </c>
      <c r="AF15" s="110">
        <f>Assumptions!AR15</f>
        <v>144</v>
      </c>
      <c r="AG15" s="110">
        <f>Assumptions!AS15</f>
        <v>144</v>
      </c>
      <c r="AH15" s="110">
        <f>Assumptions!AT15</f>
        <v>144</v>
      </c>
      <c r="AI15" s="110">
        <f>Assumptions!AU15</f>
        <v>144</v>
      </c>
      <c r="AJ15" s="110">
        <f>Assumptions!AV15</f>
        <v>144</v>
      </c>
      <c r="AK15" s="110">
        <f>Assumptions!AW15</f>
        <v>144</v>
      </c>
      <c r="AL15" s="110">
        <f>Assumptions!AX15</f>
        <v>144</v>
      </c>
      <c r="AM15" s="110">
        <f>Assumptions!AY15</f>
        <v>144</v>
      </c>
      <c r="AN15" s="21"/>
      <c r="AO15" s="110">
        <f>D15</f>
        <v>99.17</v>
      </c>
      <c r="AQ15" s="110">
        <f>P15</f>
        <v>144</v>
      </c>
      <c r="AS15" s="110">
        <f>AVERAGE(AB15:AM15)</f>
        <v>144</v>
      </c>
    </row>
    <row r="16" spans="1:47">
      <c r="B16" s="35" t="s">
        <v>216</v>
      </c>
      <c r="C16" s="20" t="s">
        <v>17</v>
      </c>
      <c r="D16" s="110">
        <f>(Assumptions!P16+Assumptions!P46)*('Pop-ups'!D$1/Assumptions!P$74)</f>
        <v>0</v>
      </c>
      <c r="E16" s="110">
        <f>(Assumptions!Q16+Assumptions!Q46)*('Pop-ups'!E$1/Assumptions!Q$74)</f>
        <v>0</v>
      </c>
      <c r="F16" s="110">
        <f>(Assumptions!R16+Assumptions!R46)*('Pop-ups'!F$1/Assumptions!R$74)</f>
        <v>0</v>
      </c>
      <c r="G16" s="110">
        <f>(Assumptions!S16+Assumptions!S46)*('Pop-ups'!G$1/Assumptions!S$74)</f>
        <v>0</v>
      </c>
      <c r="H16" s="110">
        <f>(Assumptions!T16+Assumptions!T46)*('Pop-ups'!H$1/Assumptions!T$74)</f>
        <v>0</v>
      </c>
      <c r="I16" s="110">
        <f>(Assumptions!U16+Assumptions!U46)*('Pop-ups'!I$1/Assumptions!U$74)</f>
        <v>0</v>
      </c>
      <c r="J16" s="110">
        <f>(Assumptions!V16+Assumptions!V46)*('Pop-ups'!J$1/Assumptions!V$74)</f>
        <v>0</v>
      </c>
      <c r="K16" s="110">
        <f>(Assumptions!W16+Assumptions!W46)*('Pop-ups'!K$1/Assumptions!W$74)</f>
        <v>0</v>
      </c>
      <c r="L16" s="110">
        <f>(Assumptions!X16+Assumptions!X46)*('Pop-ups'!L$1/Assumptions!X$74)</f>
        <v>0</v>
      </c>
      <c r="M16" s="110">
        <f>(Assumptions!Y16+Assumptions!Y46)*('Pop-ups'!M$1/Assumptions!Y$74)</f>
        <v>0</v>
      </c>
      <c r="N16" s="110">
        <f>(Assumptions!Z16+Assumptions!Z46)*('Pop-ups'!N$1/Assumptions!Z$74)</f>
        <v>0</v>
      </c>
      <c r="O16" s="110">
        <f>(Assumptions!AA16+Assumptions!AA46)*('Pop-ups'!O$1/Assumptions!AA$74)</f>
        <v>0</v>
      </c>
      <c r="P16" s="110">
        <f>(Assumptions!AB16+Assumptions!AB46)*('Pop-ups'!P$1/Assumptions!AB$74)</f>
        <v>0</v>
      </c>
      <c r="Q16" s="110">
        <f>(Assumptions!AC16+Assumptions!AC46)*('Pop-ups'!Q$1/Assumptions!AC$74)</f>
        <v>0</v>
      </c>
      <c r="R16" s="110">
        <f>(Assumptions!AD16+Assumptions!AD46)*('Pop-ups'!R$1/Assumptions!AD$74)</f>
        <v>0</v>
      </c>
      <c r="S16" s="110">
        <f>(Assumptions!AE16+Assumptions!AE46)*('Pop-ups'!S$1/Assumptions!AE$74)</f>
        <v>0</v>
      </c>
      <c r="T16" s="110">
        <f>(Assumptions!AF16+Assumptions!AF46)*('Pop-ups'!T$1/Assumptions!AF$74)</f>
        <v>0</v>
      </c>
      <c r="U16" s="110">
        <f>(Assumptions!AG16+Assumptions!AG46)*(SUM($I$64)/Assumptions!AG$74)</f>
        <v>3172.4186403358212</v>
      </c>
      <c r="V16" s="110">
        <f>(Assumptions!AH16+Assumptions!AH46)*('Pop-ups'!V$1/Assumptions!AH$74)</f>
        <v>0</v>
      </c>
      <c r="W16" s="110">
        <f>(Assumptions!AI16+Assumptions!AI46)*('Pop-ups'!W$1/Assumptions!AI$74)</f>
        <v>0</v>
      </c>
      <c r="X16" s="110">
        <f>(Assumptions!AJ16+Assumptions!AJ46)*('Pop-ups'!X$1/Assumptions!AJ$74)</f>
        <v>0</v>
      </c>
      <c r="Y16" s="110">
        <f>(Assumptions!AK16+Assumptions!AK46)*('Pop-ups'!Y$1/Assumptions!AK$74)</f>
        <v>0</v>
      </c>
      <c r="Z16" s="110">
        <f>(Assumptions!AL16+Assumptions!AL46)*('Pop-ups'!Z$1/Assumptions!AL$74)</f>
        <v>0</v>
      </c>
      <c r="AA16" s="110">
        <f>(Assumptions!AM16+Assumptions!AM46)*('Pop-ups'!AA$1/Assumptions!AM$74)</f>
        <v>0</v>
      </c>
      <c r="AB16" s="110">
        <f>(Assumptions!AN16+Assumptions!AN46)*('Pop-ups'!AB$1/Assumptions!AN$74)</f>
        <v>0</v>
      </c>
      <c r="AC16" s="110">
        <f>(Assumptions!AO16+Assumptions!AO46)*('Pop-ups'!AC$1/Assumptions!AO$74)</f>
        <v>0</v>
      </c>
      <c r="AD16" s="110">
        <f>(Assumptions!AP16+Assumptions!AP46)*('Pop-ups'!AD$1/Assumptions!AP$74)</f>
        <v>0</v>
      </c>
      <c r="AE16" s="110">
        <f>(Assumptions!AQ16+Assumptions!AQ46)*('Pop-ups'!AE$1/Assumptions!AQ$74)</f>
        <v>0</v>
      </c>
      <c r="AF16" s="110">
        <f>(Assumptions!AR16+Assumptions!AR46)*('Pop-ups'!AF$1/Assumptions!AR$74)</f>
        <v>0</v>
      </c>
      <c r="AG16" s="110">
        <f>(Assumptions!AS16+Assumptions!AS46)*('Pop-ups'!AG$1/Assumptions!AS$74)</f>
        <v>0</v>
      </c>
      <c r="AH16" s="110">
        <f>(Assumptions!AT16+Assumptions!AT46)*('Pop-ups'!AH$1/Assumptions!AT$74)</f>
        <v>0</v>
      </c>
      <c r="AI16" s="110">
        <f>(Assumptions!AU16+Assumptions!AU46)*('Pop-ups'!AI$1/Assumptions!AU$74)</f>
        <v>0</v>
      </c>
      <c r="AJ16" s="110">
        <f>(Assumptions!AV16+Assumptions!AV46)*('Pop-ups'!AJ$1/Assumptions!AV$74)</f>
        <v>0</v>
      </c>
      <c r="AK16" s="110">
        <f>(Assumptions!AW16+Assumptions!AW46)*('Pop-ups'!AK$1/Assumptions!AW$74)</f>
        <v>0</v>
      </c>
      <c r="AL16" s="110">
        <f>(Assumptions!AX16+Assumptions!AX46)*('Pop-ups'!AL$1/Assumptions!AX$74)</f>
        <v>0</v>
      </c>
      <c r="AM16" s="110">
        <f>(Assumptions!AY16+Assumptions!AY46)*('Pop-ups'!AM$1/Assumptions!AY$74)</f>
        <v>0</v>
      </c>
      <c r="AN16" s="21"/>
      <c r="AO16" s="110">
        <f>SUM(D16:O16)</f>
        <v>0</v>
      </c>
      <c r="AQ16" s="110">
        <f>SUM(P16:AA16)</f>
        <v>3172.4186403358212</v>
      </c>
      <c r="AS16" s="110">
        <f t="shared" si="5"/>
        <v>0</v>
      </c>
    </row>
    <row r="17" spans="2:45">
      <c r="B17" s="34" t="s">
        <v>213</v>
      </c>
      <c r="C17" s="20" t="s">
        <v>18</v>
      </c>
      <c r="D17" s="110">
        <f>(Assumptions!P17+Assumptions!P47)*('Pop-ups'!D$1/Assumptions!P$74)</f>
        <v>0</v>
      </c>
      <c r="E17" s="110">
        <f>(Assumptions!Q17+Assumptions!Q47)*('Pop-ups'!E$1/Assumptions!Q$74)</f>
        <v>0</v>
      </c>
      <c r="F17" s="110">
        <f>(Assumptions!R17+Assumptions!R47)*('Pop-ups'!F$1/Assumptions!R$74)</f>
        <v>0</v>
      </c>
      <c r="G17" s="110">
        <f>(Assumptions!S17+Assumptions!S47)*('Pop-ups'!G$1/Assumptions!S$74)</f>
        <v>0</v>
      </c>
      <c r="H17" s="110">
        <f>(Assumptions!T17+Assumptions!T47)*('Pop-ups'!H$1/Assumptions!T$74)</f>
        <v>0</v>
      </c>
      <c r="I17" s="110">
        <f>(Assumptions!U17+Assumptions!U47)*('Pop-ups'!I$1/Assumptions!U$74)</f>
        <v>0</v>
      </c>
      <c r="J17" s="110">
        <f>(Assumptions!V17+Assumptions!V47)*('Pop-ups'!J$1/Assumptions!V$74)</f>
        <v>0</v>
      </c>
      <c r="K17" s="110">
        <f>(Assumptions!W17+Assumptions!W47)*('Pop-ups'!K$1/Assumptions!W$74)</f>
        <v>0</v>
      </c>
      <c r="L17" s="110">
        <f>(Assumptions!X17+Assumptions!X47)*('Pop-ups'!L$1/Assumptions!X$74)</f>
        <v>0</v>
      </c>
      <c r="M17" s="110">
        <f>(Assumptions!Y17+Assumptions!Y47)*('Pop-ups'!M$1/Assumptions!Y$74)</f>
        <v>0</v>
      </c>
      <c r="N17" s="110">
        <f>(Assumptions!Z17+Assumptions!Z47)*('Pop-ups'!N$1/Assumptions!Z$74)</f>
        <v>0</v>
      </c>
      <c r="O17" s="110">
        <f>(Assumptions!AA17+Assumptions!AA47)*('Pop-ups'!O$1/Assumptions!AA$74)</f>
        <v>0</v>
      </c>
      <c r="P17" s="110">
        <f>(Assumptions!AB17+Assumptions!AB47)*('Pop-ups'!P$1/Assumptions!AB$74)</f>
        <v>0</v>
      </c>
      <c r="Q17" s="110">
        <f>(Assumptions!AC17+Assumptions!AC47)*('Pop-ups'!Q$1/Assumptions!AC$74)</f>
        <v>0</v>
      </c>
      <c r="R17" s="110">
        <f>(Assumptions!AD17+Assumptions!AD47)*('Pop-ups'!R$1/Assumptions!AD$74)</f>
        <v>0</v>
      </c>
      <c r="S17" s="110">
        <f>(Assumptions!AE17+Assumptions!AE47)*('Pop-ups'!S$1/Assumptions!AE$74)</f>
        <v>0</v>
      </c>
      <c r="T17" s="110">
        <f>(Assumptions!AF17+Assumptions!AF47)*('Pop-ups'!T$1/Assumptions!AF$74)</f>
        <v>0</v>
      </c>
      <c r="U17" s="110">
        <f>(Assumptions!AG17+Assumptions!AG47)*(SUM($I$64)/Assumptions!AG$74)</f>
        <v>13.236643292435666</v>
      </c>
      <c r="V17" s="110">
        <f>(Assumptions!AH17+Assumptions!AH47)*('Pop-ups'!V$1/Assumptions!AH$74)</f>
        <v>0</v>
      </c>
      <c r="W17" s="110">
        <f>(Assumptions!AI17+Assumptions!AI47)*('Pop-ups'!W$1/Assumptions!AI$74)</f>
        <v>0</v>
      </c>
      <c r="X17" s="110">
        <f>(Assumptions!AJ17+Assumptions!AJ47)*('Pop-ups'!X$1/Assumptions!AJ$74)</f>
        <v>0</v>
      </c>
      <c r="Y17" s="110">
        <f>(Assumptions!AK17+Assumptions!AK47)*('Pop-ups'!Y$1/Assumptions!AK$74)</f>
        <v>0</v>
      </c>
      <c r="Z17" s="110">
        <f>(Assumptions!AL17+Assumptions!AL47)*('Pop-ups'!Z$1/Assumptions!AL$74)</f>
        <v>0</v>
      </c>
      <c r="AA17" s="110">
        <f>(Assumptions!AM17+Assumptions!AM47)*('Pop-ups'!AA$1/Assumptions!AM$74)</f>
        <v>0</v>
      </c>
      <c r="AB17" s="110">
        <f>(Assumptions!AN17+Assumptions!AN47)*('Pop-ups'!AB$1/Assumptions!AN$74)</f>
        <v>0</v>
      </c>
      <c r="AC17" s="110">
        <f>(Assumptions!AO17+Assumptions!AO47)*('Pop-ups'!AC$1/Assumptions!AO$74)</f>
        <v>0</v>
      </c>
      <c r="AD17" s="110">
        <f>(Assumptions!AP17+Assumptions!AP47)*('Pop-ups'!AD$1/Assumptions!AP$74)</f>
        <v>0</v>
      </c>
      <c r="AE17" s="110">
        <f>(Assumptions!AQ17+Assumptions!AQ47)*('Pop-ups'!AE$1/Assumptions!AQ$74)</f>
        <v>0</v>
      </c>
      <c r="AF17" s="110">
        <f>(Assumptions!AR17+Assumptions!AR47)*('Pop-ups'!AF$1/Assumptions!AR$74)</f>
        <v>0</v>
      </c>
      <c r="AG17" s="110">
        <f>(Assumptions!AS17+Assumptions!AS47)*('Pop-ups'!AG$1/Assumptions!AS$74)</f>
        <v>0</v>
      </c>
      <c r="AH17" s="110">
        <f>(Assumptions!AT17+Assumptions!AT47)*('Pop-ups'!AH$1/Assumptions!AT$74)</f>
        <v>0</v>
      </c>
      <c r="AI17" s="110">
        <f>(Assumptions!AU17+Assumptions!AU47)*('Pop-ups'!AI$1/Assumptions!AU$74)</f>
        <v>0</v>
      </c>
      <c r="AJ17" s="110">
        <f>(Assumptions!AV17+Assumptions!AV47)*('Pop-ups'!AJ$1/Assumptions!AV$74)</f>
        <v>0</v>
      </c>
      <c r="AK17" s="110">
        <f>(Assumptions!AW17+Assumptions!AW47)*('Pop-ups'!AK$1/Assumptions!AW$74)</f>
        <v>0</v>
      </c>
      <c r="AL17" s="110">
        <f>(Assumptions!AX17+Assumptions!AX47)*('Pop-ups'!AL$1/Assumptions!AX$74)</f>
        <v>0</v>
      </c>
      <c r="AM17" s="110">
        <f>(Assumptions!AY17+Assumptions!AY47)*('Pop-ups'!AM$1/Assumptions!AY$74)</f>
        <v>0</v>
      </c>
      <c r="AN17" s="21"/>
      <c r="AO17" s="110">
        <f>SUM(D17:O17)</f>
        <v>0</v>
      </c>
      <c r="AQ17" s="110">
        <f>SUM(P17:AA17)</f>
        <v>13.236643292435666</v>
      </c>
      <c r="AS17" s="110">
        <f t="shared" si="5"/>
        <v>0</v>
      </c>
    </row>
    <row r="18" spans="2:45">
      <c r="B18" s="34" t="s">
        <v>214</v>
      </c>
      <c r="C18" s="20" t="s">
        <v>17</v>
      </c>
      <c r="D18" s="110">
        <f>Assumptions!P18</f>
        <v>167.36</v>
      </c>
      <c r="E18" s="110">
        <f>Assumptions!Q18</f>
        <v>167.36</v>
      </c>
      <c r="F18" s="110">
        <f>Assumptions!R18</f>
        <v>167.36</v>
      </c>
      <c r="G18" s="110">
        <f>Assumptions!S18</f>
        <v>167.36</v>
      </c>
      <c r="H18" s="110">
        <f>Assumptions!T18</f>
        <v>167.36</v>
      </c>
      <c r="I18" s="110">
        <f>Assumptions!U18</f>
        <v>199</v>
      </c>
      <c r="J18" s="110">
        <f>Assumptions!V18</f>
        <v>199</v>
      </c>
      <c r="K18" s="110">
        <f>Assumptions!W18</f>
        <v>199</v>
      </c>
      <c r="L18" s="110">
        <f>Assumptions!X18</f>
        <v>322.7577194440118</v>
      </c>
      <c r="M18" s="110">
        <f>Assumptions!Y18</f>
        <v>322.7577194440118</v>
      </c>
      <c r="N18" s="110">
        <f>Assumptions!Z18</f>
        <v>322.7577194440118</v>
      </c>
      <c r="O18" s="110">
        <f>Assumptions!AA18</f>
        <v>322.7577194440118</v>
      </c>
      <c r="P18" s="110">
        <f>Assumptions!AB18</f>
        <v>322.7577194440118</v>
      </c>
      <c r="Q18" s="110">
        <f>Assumptions!AC18</f>
        <v>322.7577194440118</v>
      </c>
      <c r="R18" s="110">
        <f>Assumptions!AD18</f>
        <v>322.7577194440118</v>
      </c>
      <c r="S18" s="110">
        <f>Assumptions!AE18</f>
        <v>290</v>
      </c>
      <c r="T18" s="110">
        <f>Assumptions!AF18</f>
        <v>290</v>
      </c>
      <c r="U18" s="110">
        <f>Assumptions!AG18</f>
        <v>290</v>
      </c>
      <c r="V18" s="110">
        <f>Assumptions!AH18</f>
        <v>290</v>
      </c>
      <c r="W18" s="110">
        <f>Assumptions!AI18</f>
        <v>290</v>
      </c>
      <c r="X18" s="110">
        <f>Assumptions!AJ18</f>
        <v>319.8371350576042</v>
      </c>
      <c r="Y18" s="110">
        <f>Assumptions!AK18</f>
        <v>319.8371350576042</v>
      </c>
      <c r="Z18" s="110">
        <f>Assumptions!AL18</f>
        <v>319.8371350576042</v>
      </c>
      <c r="AA18" s="110">
        <f>Assumptions!AM18</f>
        <v>319.8371350576042</v>
      </c>
      <c r="AB18" s="110">
        <f>Assumptions!AN18</f>
        <v>319.8371350576042</v>
      </c>
      <c r="AC18" s="110">
        <f>Assumptions!AO18</f>
        <v>319.8371350576042</v>
      </c>
      <c r="AD18" s="110">
        <f>Assumptions!AP18</f>
        <v>319.8371350576042</v>
      </c>
      <c r="AE18" s="110">
        <f>Assumptions!AQ18</f>
        <v>290</v>
      </c>
      <c r="AF18" s="110">
        <f>Assumptions!AR18</f>
        <v>290</v>
      </c>
      <c r="AG18" s="110">
        <f>Assumptions!AS18</f>
        <v>290</v>
      </c>
      <c r="AH18" s="110">
        <f>Assumptions!AT18</f>
        <v>290</v>
      </c>
      <c r="AI18" s="110">
        <f>Assumptions!AU18</f>
        <v>290</v>
      </c>
      <c r="AJ18" s="110">
        <f>Assumptions!AV18</f>
        <v>319.8371350576042</v>
      </c>
      <c r="AK18" s="110">
        <f>Assumptions!AW18</f>
        <v>319.8371350576042</v>
      </c>
      <c r="AL18" s="110">
        <f>Assumptions!AX18</f>
        <v>319.8371350576042</v>
      </c>
      <c r="AM18" s="110">
        <f>Assumptions!AY18</f>
        <v>319.8371350576042</v>
      </c>
      <c r="AN18" s="21"/>
      <c r="AO18" s="110">
        <f>D18</f>
        <v>167.36</v>
      </c>
      <c r="AQ18" s="110">
        <f>P18</f>
        <v>322.7577194440118</v>
      </c>
      <c r="AS18" s="110">
        <f>AVERAGE(AB18:AM18)</f>
        <v>307.40499545026915</v>
      </c>
    </row>
    <row r="19" spans="2:45">
      <c r="B19" s="35" t="s">
        <v>217</v>
      </c>
      <c r="C19" s="20" t="s">
        <v>17</v>
      </c>
      <c r="D19" s="110">
        <f>(Assumptions!P19+Assumptions!P49)*('Pop-ups'!D$1/Assumptions!P$74)</f>
        <v>0</v>
      </c>
      <c r="E19" s="110">
        <f>(Assumptions!Q19+Assumptions!Q49)*('Pop-ups'!E$1/Assumptions!Q$74)</f>
        <v>0</v>
      </c>
      <c r="F19" s="110">
        <f>(Assumptions!R19+Assumptions!R49)*('Pop-ups'!F$1/Assumptions!R$74)</f>
        <v>0</v>
      </c>
      <c r="G19" s="110">
        <f>(Assumptions!S19+Assumptions!S49)*('Pop-ups'!G$1/Assumptions!S$74)</f>
        <v>0</v>
      </c>
      <c r="H19" s="110">
        <f>(Assumptions!T19+Assumptions!T49)*('Pop-ups'!H$1/Assumptions!T$74)</f>
        <v>0</v>
      </c>
      <c r="I19" s="110">
        <f>(Assumptions!U19+Assumptions!U49)*('Pop-ups'!I$1/Assumptions!U$74)</f>
        <v>0</v>
      </c>
      <c r="J19" s="110">
        <f>(Assumptions!V19+Assumptions!V49)*('Pop-ups'!J$1/Assumptions!V$74)</f>
        <v>0</v>
      </c>
      <c r="K19" s="110">
        <f>(Assumptions!W19+Assumptions!W49)*('Pop-ups'!K$1/Assumptions!W$74)</f>
        <v>0</v>
      </c>
      <c r="L19" s="110">
        <f>(Assumptions!X19+Assumptions!X49)*('Pop-ups'!L$1/Assumptions!X$74)</f>
        <v>0</v>
      </c>
      <c r="M19" s="110">
        <f>(Assumptions!Y19+Assumptions!Y49)*('Pop-ups'!M$1/Assumptions!Y$74)</f>
        <v>0</v>
      </c>
      <c r="N19" s="110">
        <f>(Assumptions!Z19+Assumptions!Z49)*('Pop-ups'!N$1/Assumptions!Z$74)</f>
        <v>0</v>
      </c>
      <c r="O19" s="110">
        <f>(Assumptions!AA19+Assumptions!AA49)*('Pop-ups'!O$1/Assumptions!AA$74)</f>
        <v>0</v>
      </c>
      <c r="P19" s="110">
        <f>(Assumptions!AB19+Assumptions!AB49)*('Pop-ups'!P$1/Assumptions!AB$74)</f>
        <v>0</v>
      </c>
      <c r="Q19" s="110">
        <f>(Assumptions!AC19+Assumptions!AC49)*('Pop-ups'!Q$1/Assumptions!AC$74)</f>
        <v>0</v>
      </c>
      <c r="R19" s="110">
        <f>(Assumptions!AD19+Assumptions!AD49)*('Pop-ups'!R$1/Assumptions!AD$74)</f>
        <v>0</v>
      </c>
      <c r="S19" s="110">
        <f>(Assumptions!AE19+Assumptions!AE49)*('Pop-ups'!S$1/Assumptions!AE$74)</f>
        <v>0</v>
      </c>
      <c r="T19" s="110">
        <f>(Assumptions!AF19+Assumptions!AF49)*('Pop-ups'!T$1/Assumptions!AF$74)</f>
        <v>0</v>
      </c>
      <c r="U19" s="110">
        <f>(Assumptions!AG19+Assumptions!AG49)*(SUM($I$64)/Assumptions!AG$74)</f>
        <v>6360.7490983034204</v>
      </c>
      <c r="V19" s="110">
        <f>(Assumptions!AH19+Assumptions!AH49)*('Pop-ups'!V$1/Assumptions!AH$74)</f>
        <v>0</v>
      </c>
      <c r="W19" s="110">
        <f>(Assumptions!AI19+Assumptions!AI49)*('Pop-ups'!W$1/Assumptions!AI$74)</f>
        <v>0</v>
      </c>
      <c r="X19" s="110">
        <f>(Assumptions!AJ19+Assumptions!AJ49)*('Pop-ups'!X$1/Assumptions!AJ$74)</f>
        <v>0</v>
      </c>
      <c r="Y19" s="110">
        <f>(Assumptions!AK19+Assumptions!AK49)*('Pop-ups'!Y$1/Assumptions!AK$74)</f>
        <v>0</v>
      </c>
      <c r="Z19" s="110">
        <f>(Assumptions!AL19+Assumptions!AL49)*('Pop-ups'!Z$1/Assumptions!AL$74)</f>
        <v>0</v>
      </c>
      <c r="AA19" s="110">
        <f>(Assumptions!AM19+Assumptions!AM49)*('Pop-ups'!AA$1/Assumptions!AM$74)</f>
        <v>0</v>
      </c>
      <c r="AB19" s="110">
        <f>(Assumptions!AN19+Assumptions!AN49)*('Pop-ups'!AB$1/Assumptions!AN$74)</f>
        <v>0</v>
      </c>
      <c r="AC19" s="110">
        <f>(Assumptions!AO19+Assumptions!AO49)*('Pop-ups'!AC$1/Assumptions!AO$74)</f>
        <v>0</v>
      </c>
      <c r="AD19" s="110">
        <f>(Assumptions!AP19+Assumptions!AP49)*('Pop-ups'!AD$1/Assumptions!AP$74)</f>
        <v>0</v>
      </c>
      <c r="AE19" s="110">
        <f>(Assumptions!AQ19+Assumptions!AQ49)*('Pop-ups'!AE$1/Assumptions!AQ$74)</f>
        <v>0</v>
      </c>
      <c r="AF19" s="110">
        <f>(Assumptions!AR19+Assumptions!AR49)*('Pop-ups'!AF$1/Assumptions!AR$74)</f>
        <v>0</v>
      </c>
      <c r="AG19" s="110">
        <f>(Assumptions!AS19+Assumptions!AS49)*('Pop-ups'!AG$1/Assumptions!AS$74)</f>
        <v>0</v>
      </c>
      <c r="AH19" s="110">
        <f>(Assumptions!AT19+Assumptions!AT49)*('Pop-ups'!AH$1/Assumptions!AT$74)</f>
        <v>0</v>
      </c>
      <c r="AI19" s="110">
        <f>(Assumptions!AU19+Assumptions!AU49)*('Pop-ups'!AI$1/Assumptions!AU$74)</f>
        <v>0</v>
      </c>
      <c r="AJ19" s="110">
        <f>(Assumptions!AV19+Assumptions!AV49)*('Pop-ups'!AJ$1/Assumptions!AV$74)</f>
        <v>0</v>
      </c>
      <c r="AK19" s="110">
        <f>(Assumptions!AW19+Assumptions!AW49)*('Pop-ups'!AK$1/Assumptions!AW$74)</f>
        <v>0</v>
      </c>
      <c r="AL19" s="110">
        <f>(Assumptions!AX19+Assumptions!AX49)*('Pop-ups'!AL$1/Assumptions!AX$74)</f>
        <v>0</v>
      </c>
      <c r="AM19" s="110">
        <f>(Assumptions!AY19+Assumptions!AY49)*('Pop-ups'!AM$1/Assumptions!AY$74)</f>
        <v>0</v>
      </c>
      <c r="AN19" s="21"/>
      <c r="AO19" s="110">
        <f>SUM(D19:O19)</f>
        <v>0</v>
      </c>
      <c r="AQ19" s="110">
        <f>SUM(P19:AA19)</f>
        <v>6360.7490983034204</v>
      </c>
      <c r="AS19" s="110">
        <f t="shared" si="5"/>
        <v>0</v>
      </c>
    </row>
    <row r="20" spans="2:45">
      <c r="B20" s="34" t="s">
        <v>213</v>
      </c>
      <c r="C20" s="20" t="s">
        <v>18</v>
      </c>
      <c r="D20" s="110">
        <f>(Assumptions!P20+Assumptions!P50)*('Pop-ups'!D$1/Assumptions!P$74)</f>
        <v>0</v>
      </c>
      <c r="E20" s="110">
        <f>(Assumptions!Q20+Assumptions!Q50)*('Pop-ups'!E$1/Assumptions!Q$74)</f>
        <v>0</v>
      </c>
      <c r="F20" s="110">
        <f>(Assumptions!R20+Assumptions!R50)*('Pop-ups'!F$1/Assumptions!R$74)</f>
        <v>0</v>
      </c>
      <c r="G20" s="110">
        <f>(Assumptions!S20+Assumptions!S50)*('Pop-ups'!G$1/Assumptions!S$74)</f>
        <v>0</v>
      </c>
      <c r="H20" s="110">
        <f>(Assumptions!T20+Assumptions!T50)*('Pop-ups'!H$1/Assumptions!T$74)</f>
        <v>0</v>
      </c>
      <c r="I20" s="110">
        <f>(Assumptions!U20+Assumptions!U50)*('Pop-ups'!I$1/Assumptions!U$74)</f>
        <v>0</v>
      </c>
      <c r="J20" s="110">
        <f>(Assumptions!V20+Assumptions!V50)*('Pop-ups'!J$1/Assumptions!V$74)</f>
        <v>0</v>
      </c>
      <c r="K20" s="110">
        <f>(Assumptions!W20+Assumptions!W50)*('Pop-ups'!K$1/Assumptions!W$74)</f>
        <v>0</v>
      </c>
      <c r="L20" s="110">
        <f>(Assumptions!X20+Assumptions!X50)*('Pop-ups'!L$1/Assumptions!X$74)</f>
        <v>0</v>
      </c>
      <c r="M20" s="110">
        <f>(Assumptions!Y20+Assumptions!Y50)*('Pop-ups'!M$1/Assumptions!Y$74)</f>
        <v>0</v>
      </c>
      <c r="N20" s="110">
        <f>(Assumptions!Z20+Assumptions!Z50)*('Pop-ups'!N$1/Assumptions!Z$74)</f>
        <v>0</v>
      </c>
      <c r="O20" s="110">
        <f>(Assumptions!AA20+Assumptions!AA50)*('Pop-ups'!O$1/Assumptions!AA$74)</f>
        <v>0</v>
      </c>
      <c r="P20" s="110">
        <f>(Assumptions!AB20+Assumptions!AB50)*('Pop-ups'!P$1/Assumptions!AB$74)</f>
        <v>0</v>
      </c>
      <c r="Q20" s="110">
        <f>(Assumptions!AC20+Assumptions!AC50)*('Pop-ups'!Q$1/Assumptions!AC$74)</f>
        <v>0</v>
      </c>
      <c r="R20" s="110">
        <f>(Assumptions!AD20+Assumptions!AD50)*('Pop-ups'!R$1/Assumptions!AD$74)</f>
        <v>0</v>
      </c>
      <c r="S20" s="110">
        <f>(Assumptions!AE20+Assumptions!AE50)*('Pop-ups'!S$1/Assumptions!AE$74)</f>
        <v>0</v>
      </c>
      <c r="T20" s="110">
        <f>(Assumptions!AF20+Assumptions!AF50)*('Pop-ups'!T$1/Assumptions!AF$74)</f>
        <v>0</v>
      </c>
      <c r="U20" s="110">
        <f>(Assumptions!AG20+Assumptions!AG50)*(SUM($I$64)/Assumptions!AG$74)</f>
        <v>52.946573169742663</v>
      </c>
      <c r="V20" s="110">
        <f>(Assumptions!AH20+Assumptions!AH50)*('Pop-ups'!V$1/Assumptions!AH$74)</f>
        <v>0</v>
      </c>
      <c r="W20" s="110">
        <f>(Assumptions!AI20+Assumptions!AI50)*('Pop-ups'!W$1/Assumptions!AI$74)</f>
        <v>0</v>
      </c>
      <c r="X20" s="110">
        <f>(Assumptions!AJ20+Assumptions!AJ50)*('Pop-ups'!X$1/Assumptions!AJ$74)</f>
        <v>0</v>
      </c>
      <c r="Y20" s="110">
        <f>(Assumptions!AK20+Assumptions!AK50)*('Pop-ups'!Y$1/Assumptions!AK$74)</f>
        <v>0</v>
      </c>
      <c r="Z20" s="110">
        <f>(Assumptions!AL20+Assumptions!AL50)*('Pop-ups'!Z$1/Assumptions!AL$74)</f>
        <v>0</v>
      </c>
      <c r="AA20" s="110">
        <f>(Assumptions!AM20+Assumptions!AM50)*('Pop-ups'!AA$1/Assumptions!AM$74)</f>
        <v>0</v>
      </c>
      <c r="AB20" s="110">
        <f>(Assumptions!AN20+Assumptions!AN50)*('Pop-ups'!AB$1/Assumptions!AN$74)</f>
        <v>0</v>
      </c>
      <c r="AC20" s="110">
        <f>(Assumptions!AO20+Assumptions!AO50)*('Pop-ups'!AC$1/Assumptions!AO$74)</f>
        <v>0</v>
      </c>
      <c r="AD20" s="110">
        <f>(Assumptions!AP20+Assumptions!AP50)*('Pop-ups'!AD$1/Assumptions!AP$74)</f>
        <v>0</v>
      </c>
      <c r="AE20" s="110">
        <f>(Assumptions!AQ20+Assumptions!AQ50)*('Pop-ups'!AE$1/Assumptions!AQ$74)</f>
        <v>0</v>
      </c>
      <c r="AF20" s="110">
        <f>(Assumptions!AR20+Assumptions!AR50)*('Pop-ups'!AF$1/Assumptions!AR$74)</f>
        <v>0</v>
      </c>
      <c r="AG20" s="110">
        <f>(Assumptions!AS20+Assumptions!AS50)*('Pop-ups'!AG$1/Assumptions!AS$74)</f>
        <v>0</v>
      </c>
      <c r="AH20" s="110">
        <f>(Assumptions!AT20+Assumptions!AT50)*('Pop-ups'!AH$1/Assumptions!AT$74)</f>
        <v>0</v>
      </c>
      <c r="AI20" s="110">
        <f>(Assumptions!AU20+Assumptions!AU50)*('Pop-ups'!AI$1/Assumptions!AU$74)</f>
        <v>0</v>
      </c>
      <c r="AJ20" s="110">
        <f>(Assumptions!AV20+Assumptions!AV50)*('Pop-ups'!AJ$1/Assumptions!AV$74)</f>
        <v>0</v>
      </c>
      <c r="AK20" s="110">
        <f>(Assumptions!AW20+Assumptions!AW50)*('Pop-ups'!AK$1/Assumptions!AW$74)</f>
        <v>0</v>
      </c>
      <c r="AL20" s="110">
        <f>(Assumptions!AX20+Assumptions!AX50)*('Pop-ups'!AL$1/Assumptions!AX$74)</f>
        <v>0</v>
      </c>
      <c r="AM20" s="110">
        <f>(Assumptions!AY20+Assumptions!AY50)*('Pop-ups'!AM$1/Assumptions!AY$74)</f>
        <v>0</v>
      </c>
      <c r="AN20" s="21"/>
      <c r="AO20" s="110">
        <f>SUM(D20:O20)</f>
        <v>0</v>
      </c>
      <c r="AQ20" s="110">
        <f>SUM(P20:AA20)</f>
        <v>52.946573169742663</v>
      </c>
      <c r="AS20" s="110">
        <f t="shared" si="5"/>
        <v>0</v>
      </c>
    </row>
    <row r="21" spans="2:45">
      <c r="B21" s="34" t="s">
        <v>214</v>
      </c>
      <c r="C21" s="20" t="s">
        <v>17</v>
      </c>
      <c r="D21" s="110">
        <f>Assumptions!P21</f>
        <v>92.29</v>
      </c>
      <c r="E21" s="110">
        <f>Assumptions!Q21</f>
        <v>92.29</v>
      </c>
      <c r="F21" s="110">
        <f>Assumptions!R21</f>
        <v>92.29</v>
      </c>
      <c r="G21" s="110">
        <f>Assumptions!S21</f>
        <v>92.29</v>
      </c>
      <c r="H21" s="110">
        <f>Assumptions!T21</f>
        <v>92.29</v>
      </c>
      <c r="I21" s="110">
        <f>Assumptions!U21</f>
        <v>138.42857142857142</v>
      </c>
      <c r="J21" s="110">
        <f>Assumptions!V21</f>
        <v>138.42857142857142</v>
      </c>
      <c r="K21" s="110">
        <f>Assumptions!W21</f>
        <v>138.42857142857142</v>
      </c>
      <c r="L21" s="110">
        <f>Assumptions!X21</f>
        <v>141.58480744704286</v>
      </c>
      <c r="M21" s="110">
        <f>Assumptions!Y21</f>
        <v>141.58480744704286</v>
      </c>
      <c r="N21" s="110">
        <f>Assumptions!Z21</f>
        <v>141.58480744704286</v>
      </c>
      <c r="O21" s="110">
        <f>Assumptions!AA21</f>
        <v>141.58480744704286</v>
      </c>
      <c r="P21" s="110">
        <f>Assumptions!AB21</f>
        <v>141.58480744704286</v>
      </c>
      <c r="Q21" s="110">
        <f>Assumptions!AC21</f>
        <v>141.58480744704286</v>
      </c>
      <c r="R21" s="110">
        <f>Assumptions!AD21</f>
        <v>141.58480744704286</v>
      </c>
      <c r="S21" s="110">
        <f>Assumptions!AE21</f>
        <v>145.36363636363637</v>
      </c>
      <c r="T21" s="110">
        <f>Assumptions!AF21</f>
        <v>145.36363636363637</v>
      </c>
      <c r="U21" s="110">
        <f>Assumptions!AG21</f>
        <v>145.36363636363637</v>
      </c>
      <c r="V21" s="110">
        <f>Assumptions!AH21</f>
        <v>145.36363636363637</v>
      </c>
      <c r="W21" s="110">
        <f>Assumptions!AI21</f>
        <v>145.36363636363637</v>
      </c>
      <c r="X21" s="110">
        <f>Assumptions!AJ21</f>
        <v>161.48371512086808</v>
      </c>
      <c r="Y21" s="110">
        <f>Assumptions!AK21</f>
        <v>161.48371512086808</v>
      </c>
      <c r="Z21" s="110">
        <f>Assumptions!AL21</f>
        <v>161.48371512086808</v>
      </c>
      <c r="AA21" s="110">
        <f>Assumptions!AM21</f>
        <v>161.48371512086808</v>
      </c>
      <c r="AB21" s="110">
        <f>Assumptions!AN21</f>
        <v>161.48371512086808</v>
      </c>
      <c r="AC21" s="110">
        <f>Assumptions!AO21</f>
        <v>161.48371512086808</v>
      </c>
      <c r="AD21" s="110">
        <f>Assumptions!AP21</f>
        <v>161.48371512086808</v>
      </c>
      <c r="AE21" s="110">
        <f>Assumptions!AQ21</f>
        <v>145.36363636363637</v>
      </c>
      <c r="AF21" s="110">
        <f>Assumptions!AR21</f>
        <v>145.36363636363637</v>
      </c>
      <c r="AG21" s="110">
        <f>Assumptions!AS21</f>
        <v>145.36363636363637</v>
      </c>
      <c r="AH21" s="110">
        <f>Assumptions!AT21</f>
        <v>145.36363636363637</v>
      </c>
      <c r="AI21" s="110">
        <f>Assumptions!AU21</f>
        <v>145.36363636363637</v>
      </c>
      <c r="AJ21" s="110">
        <f>Assumptions!AV21</f>
        <v>161.48371512086808</v>
      </c>
      <c r="AK21" s="110">
        <f>Assumptions!AW21</f>
        <v>161.48371512086808</v>
      </c>
      <c r="AL21" s="110">
        <f>Assumptions!AX21</f>
        <v>161.48371512086808</v>
      </c>
      <c r="AM21" s="110">
        <f>Assumptions!AY21</f>
        <v>161.48371512086808</v>
      </c>
      <c r="AN21" s="21"/>
      <c r="AO21" s="110">
        <f>D21</f>
        <v>92.29</v>
      </c>
      <c r="AQ21" s="110">
        <f>P21</f>
        <v>141.58480744704286</v>
      </c>
      <c r="AS21" s="110">
        <f>AVERAGE(AB21:AM21)</f>
        <v>154.76701563868821</v>
      </c>
    </row>
    <row r="22" spans="2:45">
      <c r="B22" s="35" t="s">
        <v>218</v>
      </c>
      <c r="C22" s="20" t="s">
        <v>17</v>
      </c>
      <c r="D22" s="110">
        <f>(Assumptions!P22+Assumptions!P52)*('Pop-ups'!D$1/Assumptions!P$74)</f>
        <v>0</v>
      </c>
      <c r="E22" s="110">
        <f>(Assumptions!Q22+Assumptions!Q52)*('Pop-ups'!E$1/Assumptions!Q$74)</f>
        <v>0</v>
      </c>
      <c r="F22" s="110">
        <f>(Assumptions!R22+Assumptions!R52)*('Pop-ups'!F$1/Assumptions!R$74)</f>
        <v>0</v>
      </c>
      <c r="G22" s="110">
        <f>(Assumptions!S22+Assumptions!S52)*('Pop-ups'!G$1/Assumptions!S$74)</f>
        <v>0</v>
      </c>
      <c r="H22" s="110">
        <f>(Assumptions!T22+Assumptions!T52)*('Pop-ups'!H$1/Assumptions!T$74)</f>
        <v>0</v>
      </c>
      <c r="I22" s="110">
        <f>(Assumptions!U22+Assumptions!U52)*('Pop-ups'!I$1/Assumptions!U$74)</f>
        <v>0</v>
      </c>
      <c r="J22" s="110">
        <f>(Assumptions!V22+Assumptions!V52)*('Pop-ups'!J$1/Assumptions!V$74)</f>
        <v>0</v>
      </c>
      <c r="K22" s="110">
        <f>(Assumptions!W22+Assumptions!W52)*('Pop-ups'!K$1/Assumptions!W$74)</f>
        <v>0</v>
      </c>
      <c r="L22" s="110">
        <f>(Assumptions!X22+Assumptions!X52)*('Pop-ups'!L$1/Assumptions!X$74)</f>
        <v>0</v>
      </c>
      <c r="M22" s="110">
        <f>(Assumptions!Y22+Assumptions!Y52)*('Pop-ups'!M$1/Assumptions!Y$74)</f>
        <v>0</v>
      </c>
      <c r="N22" s="110">
        <f>(Assumptions!Z22+Assumptions!Z52)*('Pop-ups'!N$1/Assumptions!Z$74)</f>
        <v>0</v>
      </c>
      <c r="O22" s="110">
        <f>(Assumptions!AA22+Assumptions!AA52)*('Pop-ups'!O$1/Assumptions!AA$74)</f>
        <v>0</v>
      </c>
      <c r="P22" s="110">
        <f>(Assumptions!AB22+Assumptions!AB52)*('Pop-ups'!P$1/Assumptions!AB$74)</f>
        <v>0</v>
      </c>
      <c r="Q22" s="110">
        <f>(Assumptions!AC22+Assumptions!AC52)*('Pop-ups'!Q$1/Assumptions!AC$74)</f>
        <v>0</v>
      </c>
      <c r="R22" s="110">
        <f>(Assumptions!AD22+Assumptions!AD52)*('Pop-ups'!R$1/Assumptions!AD$74)</f>
        <v>0</v>
      </c>
      <c r="S22" s="110">
        <f>(Assumptions!AE22+Assumptions!AE52)*('Pop-ups'!S$1/Assumptions!AE$74)</f>
        <v>0</v>
      </c>
      <c r="T22" s="110">
        <f>(Assumptions!AF22+Assumptions!AF52)*('Pop-ups'!T$1/Assumptions!AF$74)</f>
        <v>0</v>
      </c>
      <c r="U22" s="110">
        <f>(Assumptions!AG22+Assumptions!AG52)*(SUM($I$64)/Assumptions!AG$74)</f>
        <v>2014.0571313915793</v>
      </c>
      <c r="V22" s="110">
        <f>(Assumptions!AH22+Assumptions!AH52)*('Pop-ups'!V$1/Assumptions!AH$74)</f>
        <v>0</v>
      </c>
      <c r="W22" s="110">
        <f>(Assumptions!AI22+Assumptions!AI52)*('Pop-ups'!W$1/Assumptions!AI$74)</f>
        <v>0</v>
      </c>
      <c r="X22" s="110">
        <f>(Assumptions!AJ22+Assumptions!AJ52)*('Pop-ups'!X$1/Assumptions!AJ$74)</f>
        <v>0</v>
      </c>
      <c r="Y22" s="110">
        <f>(Assumptions!AK22+Assumptions!AK52)*('Pop-ups'!Y$1/Assumptions!AK$74)</f>
        <v>0</v>
      </c>
      <c r="Z22" s="110">
        <f>(Assumptions!AL22+Assumptions!AL52)*('Pop-ups'!Z$1/Assumptions!AL$74)</f>
        <v>0</v>
      </c>
      <c r="AA22" s="110">
        <f>(Assumptions!AM22+Assumptions!AM52)*('Pop-ups'!AA$1/Assumptions!AM$74)</f>
        <v>0</v>
      </c>
      <c r="AB22" s="110">
        <f>(Assumptions!AN22+Assumptions!AN52)*('Pop-ups'!AB$1/Assumptions!AN$74)</f>
        <v>0</v>
      </c>
      <c r="AC22" s="110">
        <f>(Assumptions!AO22+Assumptions!AO52)*('Pop-ups'!AC$1/Assumptions!AO$74)</f>
        <v>0</v>
      </c>
      <c r="AD22" s="110">
        <f>(Assumptions!AP22+Assumptions!AP52)*('Pop-ups'!AD$1/Assumptions!AP$74)</f>
        <v>0</v>
      </c>
      <c r="AE22" s="110">
        <f>(Assumptions!AQ22+Assumptions!AQ52)*('Pop-ups'!AE$1/Assumptions!AQ$74)</f>
        <v>0</v>
      </c>
      <c r="AF22" s="110">
        <f>(Assumptions!AR22+Assumptions!AR52)*('Pop-ups'!AF$1/Assumptions!AR$74)</f>
        <v>0</v>
      </c>
      <c r="AG22" s="110">
        <f>(Assumptions!AS22+Assumptions!AS52)*('Pop-ups'!AG$1/Assumptions!AS$74)</f>
        <v>0</v>
      </c>
      <c r="AH22" s="110">
        <f>(Assumptions!AT22+Assumptions!AT52)*('Pop-ups'!AH$1/Assumptions!AT$74)</f>
        <v>0</v>
      </c>
      <c r="AI22" s="110">
        <f>(Assumptions!AU22+Assumptions!AU52)*('Pop-ups'!AI$1/Assumptions!AU$74)</f>
        <v>0</v>
      </c>
      <c r="AJ22" s="110">
        <f>(Assumptions!AV22+Assumptions!AV52)*('Pop-ups'!AJ$1/Assumptions!AV$74)</f>
        <v>0</v>
      </c>
      <c r="AK22" s="110">
        <f>(Assumptions!AW22+Assumptions!AW52)*('Pop-ups'!AK$1/Assumptions!AW$74)</f>
        <v>0</v>
      </c>
      <c r="AL22" s="110">
        <f>(Assumptions!AX22+Assumptions!AX52)*('Pop-ups'!AL$1/Assumptions!AX$74)</f>
        <v>0</v>
      </c>
      <c r="AM22" s="110">
        <f>(Assumptions!AY22+Assumptions!AY52)*('Pop-ups'!AM$1/Assumptions!AY$74)</f>
        <v>0</v>
      </c>
      <c r="AN22" s="21"/>
      <c r="AO22" s="110">
        <f>SUM(D22:O22)</f>
        <v>0</v>
      </c>
      <c r="AQ22" s="110">
        <f>SUM(P22:AA22)</f>
        <v>2014.0571313915793</v>
      </c>
      <c r="AS22" s="110">
        <f t="shared" si="5"/>
        <v>0</v>
      </c>
    </row>
    <row r="23" spans="2:45">
      <c r="B23" s="34" t="s">
        <v>213</v>
      </c>
      <c r="C23" s="20" t="s">
        <v>18</v>
      </c>
      <c r="D23" s="110">
        <f>(Assumptions!P23+Assumptions!P53)*('Pop-ups'!D$1/Assumptions!P$74)</f>
        <v>0</v>
      </c>
      <c r="E23" s="110">
        <f>(Assumptions!Q23+Assumptions!Q53)*('Pop-ups'!E$1/Assumptions!Q$74)</f>
        <v>0</v>
      </c>
      <c r="F23" s="110">
        <f>(Assumptions!R23+Assumptions!R53)*('Pop-ups'!F$1/Assumptions!R$74)</f>
        <v>0</v>
      </c>
      <c r="G23" s="110">
        <f>(Assumptions!S23+Assumptions!S53)*('Pop-ups'!G$1/Assumptions!S$74)</f>
        <v>0</v>
      </c>
      <c r="H23" s="110">
        <f>(Assumptions!T23+Assumptions!T53)*('Pop-ups'!H$1/Assumptions!T$74)</f>
        <v>0</v>
      </c>
      <c r="I23" s="110">
        <f>(Assumptions!U23+Assumptions!U53)*('Pop-ups'!I$1/Assumptions!U$74)</f>
        <v>0</v>
      </c>
      <c r="J23" s="110">
        <f>(Assumptions!V23+Assumptions!V53)*('Pop-ups'!J$1/Assumptions!V$74)</f>
        <v>0</v>
      </c>
      <c r="K23" s="110">
        <f>(Assumptions!W23+Assumptions!W53)*('Pop-ups'!K$1/Assumptions!W$74)</f>
        <v>0</v>
      </c>
      <c r="L23" s="110">
        <f>(Assumptions!X23+Assumptions!X53)*('Pop-ups'!L$1/Assumptions!X$74)</f>
        <v>0</v>
      </c>
      <c r="M23" s="110">
        <f>(Assumptions!Y23+Assumptions!Y53)*('Pop-ups'!M$1/Assumptions!Y$74)</f>
        <v>0</v>
      </c>
      <c r="N23" s="110">
        <f>(Assumptions!Z23+Assumptions!Z53)*('Pop-ups'!N$1/Assumptions!Z$74)</f>
        <v>0</v>
      </c>
      <c r="O23" s="110">
        <f>(Assumptions!AA23+Assumptions!AA53)*('Pop-ups'!O$1/Assumptions!AA$74)</f>
        <v>0</v>
      </c>
      <c r="P23" s="110">
        <f>(Assumptions!AB23+Assumptions!AB53)*('Pop-ups'!P$1/Assumptions!AB$74)</f>
        <v>0</v>
      </c>
      <c r="Q23" s="110">
        <f>(Assumptions!AC23+Assumptions!AC53)*('Pop-ups'!Q$1/Assumptions!AC$74)</f>
        <v>0</v>
      </c>
      <c r="R23" s="110">
        <f>(Assumptions!AD23+Assumptions!AD53)*('Pop-ups'!R$1/Assumptions!AD$74)</f>
        <v>0</v>
      </c>
      <c r="S23" s="110">
        <f>(Assumptions!AE23+Assumptions!AE53)*('Pop-ups'!S$1/Assumptions!AE$74)</f>
        <v>0</v>
      </c>
      <c r="T23" s="110">
        <f>(Assumptions!AF23+Assumptions!AF53)*('Pop-ups'!T$1/Assumptions!AF$74)</f>
        <v>0</v>
      </c>
      <c r="U23" s="110">
        <f>(Assumptions!AG23+Assumptions!AG53)*(SUM($I$64)/Assumptions!AG$74)</f>
        <v>35.738936889576301</v>
      </c>
      <c r="V23" s="110">
        <f>(Assumptions!AH23+Assumptions!AH53)*('Pop-ups'!V$1/Assumptions!AH$74)</f>
        <v>0</v>
      </c>
      <c r="W23" s="110">
        <f>(Assumptions!AI23+Assumptions!AI53)*('Pop-ups'!W$1/Assumptions!AI$74)</f>
        <v>0</v>
      </c>
      <c r="X23" s="110">
        <f>(Assumptions!AJ23+Assumptions!AJ53)*('Pop-ups'!X$1/Assumptions!AJ$74)</f>
        <v>0</v>
      </c>
      <c r="Y23" s="110">
        <f>(Assumptions!AK23+Assumptions!AK53)*('Pop-ups'!Y$1/Assumptions!AK$74)</f>
        <v>0</v>
      </c>
      <c r="Z23" s="110">
        <f>(Assumptions!AL23+Assumptions!AL53)*('Pop-ups'!Z$1/Assumptions!AL$74)</f>
        <v>0</v>
      </c>
      <c r="AA23" s="110">
        <f>(Assumptions!AM23+Assumptions!AM53)*('Pop-ups'!AA$1/Assumptions!AM$74)</f>
        <v>0</v>
      </c>
      <c r="AB23" s="110">
        <f>(Assumptions!AN23+Assumptions!AN53)*('Pop-ups'!AB$1/Assumptions!AN$74)</f>
        <v>0</v>
      </c>
      <c r="AC23" s="110">
        <f>(Assumptions!AO23+Assumptions!AO53)*('Pop-ups'!AC$1/Assumptions!AO$74)</f>
        <v>0</v>
      </c>
      <c r="AD23" s="110">
        <f>(Assumptions!AP23+Assumptions!AP53)*('Pop-ups'!AD$1/Assumptions!AP$74)</f>
        <v>0</v>
      </c>
      <c r="AE23" s="110">
        <f>(Assumptions!AQ23+Assumptions!AQ53)*('Pop-ups'!AE$1/Assumptions!AQ$74)</f>
        <v>0</v>
      </c>
      <c r="AF23" s="110">
        <f>(Assumptions!AR23+Assumptions!AR53)*('Pop-ups'!AF$1/Assumptions!AR$74)</f>
        <v>0</v>
      </c>
      <c r="AG23" s="110">
        <f>(Assumptions!AS23+Assumptions!AS53)*('Pop-ups'!AG$1/Assumptions!AS$74)</f>
        <v>0</v>
      </c>
      <c r="AH23" s="110">
        <f>(Assumptions!AT23+Assumptions!AT53)*('Pop-ups'!AH$1/Assumptions!AT$74)</f>
        <v>0</v>
      </c>
      <c r="AI23" s="110">
        <f>(Assumptions!AU23+Assumptions!AU53)*('Pop-ups'!AI$1/Assumptions!AU$74)</f>
        <v>0</v>
      </c>
      <c r="AJ23" s="110">
        <f>(Assumptions!AV23+Assumptions!AV53)*('Pop-ups'!AJ$1/Assumptions!AV$74)</f>
        <v>0</v>
      </c>
      <c r="AK23" s="110">
        <f>(Assumptions!AW23+Assumptions!AW53)*('Pop-ups'!AK$1/Assumptions!AW$74)</f>
        <v>0</v>
      </c>
      <c r="AL23" s="110">
        <f>(Assumptions!AX23+Assumptions!AX53)*('Pop-ups'!AL$1/Assumptions!AX$74)</f>
        <v>0</v>
      </c>
      <c r="AM23" s="110">
        <f>(Assumptions!AY23+Assumptions!AY53)*('Pop-ups'!AM$1/Assumptions!AY$74)</f>
        <v>0</v>
      </c>
      <c r="AN23" s="21"/>
      <c r="AO23" s="110">
        <f>SUM(D23:O23)</f>
        <v>0</v>
      </c>
      <c r="AQ23" s="110">
        <f>SUM(P23:AA23)</f>
        <v>35.738936889576301</v>
      </c>
      <c r="AS23" s="110">
        <f t="shared" si="5"/>
        <v>0</v>
      </c>
    </row>
    <row r="24" spans="2:45">
      <c r="B24" s="34" t="s">
        <v>214</v>
      </c>
      <c r="C24" s="20" t="s">
        <v>17</v>
      </c>
      <c r="D24" s="110">
        <f>Assumptions!P24</f>
        <v>52.21</v>
      </c>
      <c r="E24" s="110">
        <f>Assumptions!Q24</f>
        <v>52.21</v>
      </c>
      <c r="F24" s="110">
        <f>Assumptions!R24</f>
        <v>52.21</v>
      </c>
      <c r="G24" s="110">
        <f>Assumptions!S24</f>
        <v>52.21</v>
      </c>
      <c r="H24" s="110">
        <f>Assumptions!T24</f>
        <v>52.21</v>
      </c>
      <c r="I24" s="110">
        <f>Assumptions!U24</f>
        <v>99</v>
      </c>
      <c r="J24" s="110">
        <f>Assumptions!V24</f>
        <v>99</v>
      </c>
      <c r="K24" s="110">
        <f>Assumptions!W24</f>
        <v>99</v>
      </c>
      <c r="L24" s="110">
        <f>Assumptions!X24</f>
        <v>99</v>
      </c>
      <c r="M24" s="110">
        <f>Assumptions!Y24</f>
        <v>99</v>
      </c>
      <c r="N24" s="110">
        <f>Assumptions!Z24</f>
        <v>99</v>
      </c>
      <c r="O24" s="110">
        <f>Assumptions!AA24</f>
        <v>99</v>
      </c>
      <c r="P24" s="110">
        <f>Assumptions!AB24</f>
        <v>99</v>
      </c>
      <c r="Q24" s="110">
        <f>Assumptions!AC24</f>
        <v>99</v>
      </c>
      <c r="R24" s="110">
        <f>Assumptions!AD24</f>
        <v>99</v>
      </c>
      <c r="S24" s="110">
        <f>Assumptions!AE24</f>
        <v>68.189189189189193</v>
      </c>
      <c r="T24" s="110">
        <f>Assumptions!AF24</f>
        <v>68.189189189189193</v>
      </c>
      <c r="U24" s="110">
        <f>Assumptions!AG24</f>
        <v>68.189189189189193</v>
      </c>
      <c r="V24" s="110">
        <f>Assumptions!AH24</f>
        <v>68.189189189189193</v>
      </c>
      <c r="W24" s="110">
        <f>Assumptions!AI24</f>
        <v>68.189189189189193</v>
      </c>
      <c r="X24" s="110">
        <f>Assumptions!AJ24</f>
        <v>68.189189189189193</v>
      </c>
      <c r="Y24" s="110">
        <f>Assumptions!AK24</f>
        <v>68.189189189189193</v>
      </c>
      <c r="Z24" s="110">
        <f>Assumptions!AL24</f>
        <v>68.189189189189193</v>
      </c>
      <c r="AA24" s="110">
        <f>Assumptions!AM24</f>
        <v>68.189189189189193</v>
      </c>
      <c r="AB24" s="110">
        <f>Assumptions!AN24</f>
        <v>68.189189189189193</v>
      </c>
      <c r="AC24" s="110">
        <f>Assumptions!AO24</f>
        <v>68.189189189189193</v>
      </c>
      <c r="AD24" s="110">
        <f>Assumptions!AP24</f>
        <v>68.189189189189193</v>
      </c>
      <c r="AE24" s="110">
        <f>Assumptions!AQ24</f>
        <v>68.189189189189193</v>
      </c>
      <c r="AF24" s="110">
        <f>Assumptions!AR24</f>
        <v>68.189189189189193</v>
      </c>
      <c r="AG24" s="110">
        <f>Assumptions!AS24</f>
        <v>68.189189189189193</v>
      </c>
      <c r="AH24" s="110">
        <f>Assumptions!AT24</f>
        <v>68.189189189189193</v>
      </c>
      <c r="AI24" s="110">
        <f>Assumptions!AU24</f>
        <v>68.189189189189193</v>
      </c>
      <c r="AJ24" s="110">
        <f>Assumptions!AV24</f>
        <v>68.189189189189193</v>
      </c>
      <c r="AK24" s="110">
        <f>Assumptions!AW24</f>
        <v>68.189189189189193</v>
      </c>
      <c r="AL24" s="110">
        <f>Assumptions!AX24</f>
        <v>68.189189189189193</v>
      </c>
      <c r="AM24" s="110">
        <f>Assumptions!AY24</f>
        <v>68.189189189189193</v>
      </c>
      <c r="AN24" s="21"/>
      <c r="AO24" s="110">
        <f>D24</f>
        <v>52.21</v>
      </c>
      <c r="AQ24" s="110">
        <f>P24</f>
        <v>99</v>
      </c>
      <c r="AS24" s="110">
        <f>AVERAGE(AB24:AM24)</f>
        <v>68.189189189189179</v>
      </c>
    </row>
    <row r="25" spans="2:45">
      <c r="B25" s="35" t="s">
        <v>219</v>
      </c>
      <c r="C25" s="20" t="s">
        <v>17</v>
      </c>
      <c r="D25" s="110">
        <f>(Assumptions!P25+Assumptions!P55)*('Pop-ups'!D$1/Assumptions!P$74)</f>
        <v>0</v>
      </c>
      <c r="E25" s="110">
        <f>(Assumptions!Q25+Assumptions!Q55)*('Pop-ups'!E$1/Assumptions!Q$74)</f>
        <v>0</v>
      </c>
      <c r="F25" s="110">
        <f>(Assumptions!R25+Assumptions!R55)*('Pop-ups'!F$1/Assumptions!R$74)</f>
        <v>0</v>
      </c>
      <c r="G25" s="110">
        <f>(Assumptions!S25+Assumptions!S55)*('Pop-ups'!G$1/Assumptions!S$74)</f>
        <v>0</v>
      </c>
      <c r="H25" s="110">
        <f>(Assumptions!T25+Assumptions!T55)*('Pop-ups'!H$1/Assumptions!T$74)</f>
        <v>0</v>
      </c>
      <c r="I25" s="110">
        <f>(Assumptions!U25+Assumptions!U55)*('Pop-ups'!I$1/Assumptions!U$74)</f>
        <v>0</v>
      </c>
      <c r="J25" s="110">
        <f>(Assumptions!V25+Assumptions!V55)*('Pop-ups'!J$1/Assumptions!V$74)</f>
        <v>0</v>
      </c>
      <c r="K25" s="110">
        <f>(Assumptions!W25+Assumptions!W55)*('Pop-ups'!K$1/Assumptions!W$74)</f>
        <v>0</v>
      </c>
      <c r="L25" s="110">
        <f>(Assumptions!X25+Assumptions!X55)*('Pop-ups'!L$1/Assumptions!X$74)</f>
        <v>0</v>
      </c>
      <c r="M25" s="110">
        <f>(Assumptions!Y25+Assumptions!Y55)*('Pop-ups'!M$1/Assumptions!Y$74)</f>
        <v>0</v>
      </c>
      <c r="N25" s="110">
        <f>(Assumptions!Z25+Assumptions!Z55)*('Pop-ups'!N$1/Assumptions!Z$74)</f>
        <v>0</v>
      </c>
      <c r="O25" s="110">
        <f>(Assumptions!AA25+Assumptions!AA55)*('Pop-ups'!O$1/Assumptions!AA$74)</f>
        <v>0</v>
      </c>
      <c r="P25" s="110">
        <f>(Assumptions!AB25+Assumptions!AB55)*('Pop-ups'!P$1/Assumptions!AB$74)</f>
        <v>0</v>
      </c>
      <c r="Q25" s="110">
        <f>(Assumptions!AC25+Assumptions!AC55)*('Pop-ups'!Q$1/Assumptions!AC$74)</f>
        <v>0</v>
      </c>
      <c r="R25" s="110">
        <f>(Assumptions!AD25+Assumptions!AD55)*('Pop-ups'!R$1/Assumptions!AD$74)</f>
        <v>0</v>
      </c>
      <c r="S25" s="110">
        <f>(Assumptions!AE25+Assumptions!AE55)*('Pop-ups'!S$1/Assumptions!AE$74)</f>
        <v>0</v>
      </c>
      <c r="T25" s="110">
        <f>(Assumptions!AF25+Assumptions!AF55)*('Pop-ups'!T$1/Assumptions!AF$74)</f>
        <v>0</v>
      </c>
      <c r="U25" s="110">
        <f>(Assumptions!AG25+Assumptions!AG55)*(SUM($I$64)/Assumptions!AG$74)</f>
        <v>6155.2214538929484</v>
      </c>
      <c r="V25" s="110">
        <f>(Assumptions!AH25+Assumptions!AH55)*('Pop-ups'!V$1/Assumptions!AH$74)</f>
        <v>0</v>
      </c>
      <c r="W25" s="110">
        <f>(Assumptions!AI25+Assumptions!AI55)*('Pop-ups'!W$1/Assumptions!AI$74)</f>
        <v>0</v>
      </c>
      <c r="X25" s="110">
        <f>(Assumptions!AJ25+Assumptions!AJ55)*('Pop-ups'!X$1/Assumptions!AJ$74)</f>
        <v>0</v>
      </c>
      <c r="Y25" s="110">
        <f>(Assumptions!AK25+Assumptions!AK55)*('Pop-ups'!Y$1/Assumptions!AK$74)</f>
        <v>0</v>
      </c>
      <c r="Z25" s="110">
        <f>(Assumptions!AL25+Assumptions!AL55)*('Pop-ups'!Z$1/Assumptions!AL$74)</f>
        <v>0</v>
      </c>
      <c r="AA25" s="110">
        <f>(Assumptions!AM25+Assumptions!AM55)*('Pop-ups'!AA$1/Assumptions!AM$74)</f>
        <v>0</v>
      </c>
      <c r="AB25" s="110">
        <f>(Assumptions!AN25+Assumptions!AN55)*('Pop-ups'!AB$1/Assumptions!AN$74)</f>
        <v>0</v>
      </c>
      <c r="AC25" s="110">
        <f>(Assumptions!AO25+Assumptions!AO55)*('Pop-ups'!AC$1/Assumptions!AO$74)</f>
        <v>0</v>
      </c>
      <c r="AD25" s="110">
        <f>(Assumptions!AP25+Assumptions!AP55)*('Pop-ups'!AD$1/Assumptions!AP$74)</f>
        <v>0</v>
      </c>
      <c r="AE25" s="110">
        <f>(Assumptions!AQ25+Assumptions!AQ55)*('Pop-ups'!AE$1/Assumptions!AQ$74)</f>
        <v>0</v>
      </c>
      <c r="AF25" s="110">
        <f>(Assumptions!AR25+Assumptions!AR55)*('Pop-ups'!AF$1/Assumptions!AR$74)</f>
        <v>0</v>
      </c>
      <c r="AG25" s="110">
        <f>(Assumptions!AS25+Assumptions!AS55)*('Pop-ups'!AG$1/Assumptions!AS$74)</f>
        <v>0</v>
      </c>
      <c r="AH25" s="110">
        <f>(Assumptions!AT25+Assumptions!AT55)*('Pop-ups'!AH$1/Assumptions!AT$74)</f>
        <v>0</v>
      </c>
      <c r="AI25" s="110">
        <f>(Assumptions!AU25+Assumptions!AU55)*('Pop-ups'!AI$1/Assumptions!AU$74)</f>
        <v>0</v>
      </c>
      <c r="AJ25" s="110">
        <f>(Assumptions!AV25+Assumptions!AV55)*('Pop-ups'!AJ$1/Assumptions!AV$74)</f>
        <v>0</v>
      </c>
      <c r="AK25" s="110">
        <f>(Assumptions!AW25+Assumptions!AW55)*('Pop-ups'!AK$1/Assumptions!AW$74)</f>
        <v>0</v>
      </c>
      <c r="AL25" s="110">
        <f>(Assumptions!AX25+Assumptions!AX55)*('Pop-ups'!AL$1/Assumptions!AX$74)</f>
        <v>0</v>
      </c>
      <c r="AM25" s="110">
        <f>(Assumptions!AY25+Assumptions!AY55)*('Pop-ups'!AM$1/Assumptions!AY$74)</f>
        <v>0</v>
      </c>
      <c r="AN25" s="21"/>
      <c r="AO25" s="110">
        <f>SUM(D25:O25)</f>
        <v>0</v>
      </c>
      <c r="AQ25" s="110">
        <f>SUM(P25:AA25)</f>
        <v>6155.2214538929484</v>
      </c>
      <c r="AS25" s="110">
        <f t="shared" si="5"/>
        <v>0</v>
      </c>
    </row>
    <row r="26" spans="2:45">
      <c r="B26" s="34" t="s">
        <v>213</v>
      </c>
      <c r="C26" s="20" t="s">
        <v>18</v>
      </c>
      <c r="D26" s="110">
        <f>(Assumptions!P26+Assumptions!P56)*('Pop-ups'!D$1/Assumptions!P$74)</f>
        <v>0</v>
      </c>
      <c r="E26" s="110">
        <f>(Assumptions!Q26+Assumptions!Q56)*('Pop-ups'!E$1/Assumptions!Q$74)</f>
        <v>0</v>
      </c>
      <c r="F26" s="110">
        <f>(Assumptions!R26+Assumptions!R56)*('Pop-ups'!F$1/Assumptions!R$74)</f>
        <v>0</v>
      </c>
      <c r="G26" s="110">
        <f>(Assumptions!S26+Assumptions!S56)*('Pop-ups'!G$1/Assumptions!S$74)</f>
        <v>0</v>
      </c>
      <c r="H26" s="110">
        <f>(Assumptions!T26+Assumptions!T56)*('Pop-ups'!H$1/Assumptions!T$74)</f>
        <v>0</v>
      </c>
      <c r="I26" s="110">
        <f>(Assumptions!U26+Assumptions!U56)*('Pop-ups'!I$1/Assumptions!U$74)</f>
        <v>0</v>
      </c>
      <c r="J26" s="110">
        <f>(Assumptions!V26+Assumptions!V56)*('Pop-ups'!J$1/Assumptions!V$74)</f>
        <v>0</v>
      </c>
      <c r="K26" s="110">
        <f>(Assumptions!W26+Assumptions!W56)*('Pop-ups'!K$1/Assumptions!W$74)</f>
        <v>0</v>
      </c>
      <c r="L26" s="110">
        <f>(Assumptions!X26+Assumptions!X56)*('Pop-ups'!L$1/Assumptions!X$74)</f>
        <v>0</v>
      </c>
      <c r="M26" s="110">
        <f>(Assumptions!Y26+Assumptions!Y56)*('Pop-ups'!M$1/Assumptions!Y$74)</f>
        <v>0</v>
      </c>
      <c r="N26" s="110">
        <f>(Assumptions!Z26+Assumptions!Z56)*('Pop-ups'!N$1/Assumptions!Z$74)</f>
        <v>0</v>
      </c>
      <c r="O26" s="110">
        <f>(Assumptions!AA26+Assumptions!AA56)*('Pop-ups'!O$1/Assumptions!AA$74)</f>
        <v>0</v>
      </c>
      <c r="P26" s="110">
        <f>(Assumptions!AB26+Assumptions!AB56)*('Pop-ups'!P$1/Assumptions!AB$74)</f>
        <v>0</v>
      </c>
      <c r="Q26" s="110">
        <f>(Assumptions!AC26+Assumptions!AC56)*('Pop-ups'!Q$1/Assumptions!AC$74)</f>
        <v>0</v>
      </c>
      <c r="R26" s="110">
        <f>(Assumptions!AD26+Assumptions!AD56)*('Pop-ups'!R$1/Assumptions!AD$74)</f>
        <v>0</v>
      </c>
      <c r="S26" s="110">
        <f>(Assumptions!AE26+Assumptions!AE56)*('Pop-ups'!S$1/Assumptions!AE$74)</f>
        <v>0</v>
      </c>
      <c r="T26" s="110">
        <f>(Assumptions!AF26+Assumptions!AF56)*('Pop-ups'!T$1/Assumptions!AF$74)</f>
        <v>0</v>
      </c>
      <c r="U26" s="110">
        <f>(Assumptions!AG26+Assumptions!AG56)*(SUM($I$64)/Assumptions!AG$74)</f>
        <v>158.83971950922802</v>
      </c>
      <c r="V26" s="110">
        <f>(Assumptions!AH26+Assumptions!AH56)*('Pop-ups'!V$1/Assumptions!AH$74)</f>
        <v>0</v>
      </c>
      <c r="W26" s="110">
        <f>(Assumptions!AI26+Assumptions!AI56)*('Pop-ups'!W$1/Assumptions!AI$74)</f>
        <v>0</v>
      </c>
      <c r="X26" s="110">
        <f>(Assumptions!AJ26+Assumptions!AJ56)*('Pop-ups'!X$1/Assumptions!AJ$74)</f>
        <v>0</v>
      </c>
      <c r="Y26" s="110">
        <f>(Assumptions!AK26+Assumptions!AK56)*('Pop-ups'!Y$1/Assumptions!AK$74)</f>
        <v>0</v>
      </c>
      <c r="Z26" s="110">
        <f>(Assumptions!AL26+Assumptions!AL56)*('Pop-ups'!Z$1/Assumptions!AL$74)</f>
        <v>0</v>
      </c>
      <c r="AA26" s="110">
        <f>(Assumptions!AM26+Assumptions!AM56)*('Pop-ups'!AA$1/Assumptions!AM$74)</f>
        <v>0</v>
      </c>
      <c r="AB26" s="110">
        <f>(Assumptions!AN26+Assumptions!AN56)*('Pop-ups'!AB$1/Assumptions!AN$74)</f>
        <v>0</v>
      </c>
      <c r="AC26" s="110">
        <f>(Assumptions!AO26+Assumptions!AO56)*('Pop-ups'!AC$1/Assumptions!AO$74)</f>
        <v>0</v>
      </c>
      <c r="AD26" s="110">
        <f>(Assumptions!AP26+Assumptions!AP56)*('Pop-ups'!AD$1/Assumptions!AP$74)</f>
        <v>0</v>
      </c>
      <c r="AE26" s="110">
        <f>(Assumptions!AQ26+Assumptions!AQ56)*('Pop-ups'!AE$1/Assumptions!AQ$74)</f>
        <v>0</v>
      </c>
      <c r="AF26" s="110">
        <f>(Assumptions!AR26+Assumptions!AR56)*('Pop-ups'!AF$1/Assumptions!AR$74)</f>
        <v>0</v>
      </c>
      <c r="AG26" s="110">
        <f>(Assumptions!AS26+Assumptions!AS56)*('Pop-ups'!AG$1/Assumptions!AS$74)</f>
        <v>0</v>
      </c>
      <c r="AH26" s="110">
        <f>(Assumptions!AT26+Assumptions!AT56)*('Pop-ups'!AH$1/Assumptions!AT$74)</f>
        <v>0</v>
      </c>
      <c r="AI26" s="110">
        <f>(Assumptions!AU26+Assumptions!AU56)*('Pop-ups'!AI$1/Assumptions!AU$74)</f>
        <v>0</v>
      </c>
      <c r="AJ26" s="110">
        <f>(Assumptions!AV26+Assumptions!AV56)*('Pop-ups'!AJ$1/Assumptions!AV$74)</f>
        <v>0</v>
      </c>
      <c r="AK26" s="110">
        <f>(Assumptions!AW26+Assumptions!AW56)*('Pop-ups'!AK$1/Assumptions!AW$74)</f>
        <v>0</v>
      </c>
      <c r="AL26" s="110">
        <f>(Assumptions!AX26+Assumptions!AX56)*('Pop-ups'!AL$1/Assumptions!AX$74)</f>
        <v>0</v>
      </c>
      <c r="AM26" s="110">
        <f>(Assumptions!AY26+Assumptions!AY56)*('Pop-ups'!AM$1/Assumptions!AY$74)</f>
        <v>0</v>
      </c>
      <c r="AN26" s="21"/>
      <c r="AO26" s="110">
        <f>SUM(D26:O26)</f>
        <v>0</v>
      </c>
      <c r="AQ26" s="110">
        <f>SUM(P26:AA26)</f>
        <v>158.83971950922802</v>
      </c>
      <c r="AS26" s="110">
        <f t="shared" si="5"/>
        <v>0</v>
      </c>
    </row>
    <row r="27" spans="2:45">
      <c r="B27" s="34" t="s">
        <v>214</v>
      </c>
      <c r="C27" s="20" t="s">
        <v>17</v>
      </c>
      <c r="D27" s="110">
        <f>Assumptions!P27</f>
        <v>20.66</v>
      </c>
      <c r="E27" s="110">
        <f>Assumptions!Q27</f>
        <v>20.66</v>
      </c>
      <c r="F27" s="110">
        <f>Assumptions!R27</f>
        <v>20.66</v>
      </c>
      <c r="G27" s="110">
        <f>Assumptions!S27</f>
        <v>20.66</v>
      </c>
      <c r="H27" s="110">
        <f>Assumptions!T27</f>
        <v>20.66</v>
      </c>
      <c r="I27" s="110">
        <f>Assumptions!U27</f>
        <v>51.666666666666664</v>
      </c>
      <c r="J27" s="110">
        <f>Assumptions!V27</f>
        <v>51.666666666666664</v>
      </c>
      <c r="K27" s="110">
        <f>Assumptions!W27</f>
        <v>51.666666666666664</v>
      </c>
      <c r="L27" s="110">
        <f>Assumptions!X27</f>
        <v>56.913302654021173</v>
      </c>
      <c r="M27" s="110">
        <f>Assumptions!Y27</f>
        <v>56.913302654021173</v>
      </c>
      <c r="N27" s="110">
        <f>Assumptions!Z27</f>
        <v>56.913302654021173</v>
      </c>
      <c r="O27" s="110">
        <f>Assumptions!AA27</f>
        <v>56.913302654021173</v>
      </c>
      <c r="P27" s="110">
        <f>Assumptions!AB27</f>
        <v>56.913302654021173</v>
      </c>
      <c r="Q27" s="110">
        <f>Assumptions!AC27</f>
        <v>56.913302654021173</v>
      </c>
      <c r="R27" s="110">
        <f>Assumptions!AD27</f>
        <v>56.913302654021173</v>
      </c>
      <c r="S27" s="110">
        <f>Assumptions!AE27</f>
        <v>46.888888888888886</v>
      </c>
      <c r="T27" s="110">
        <f>Assumptions!AF27</f>
        <v>46.888888888888886</v>
      </c>
      <c r="U27" s="110">
        <f>Assumptions!AG27</f>
        <v>46.888888888888886</v>
      </c>
      <c r="V27" s="110">
        <f>Assumptions!AH27</f>
        <v>46.888888888888886</v>
      </c>
      <c r="W27" s="110">
        <f>Assumptions!AI27</f>
        <v>46.888888888888886</v>
      </c>
      <c r="X27" s="110">
        <f>Assumptions!AJ27</f>
        <v>54.121791836348137</v>
      </c>
      <c r="Y27" s="110">
        <f>Assumptions!AK27</f>
        <v>54.121791836348137</v>
      </c>
      <c r="Z27" s="110">
        <f>Assumptions!AL27</f>
        <v>54.121791836348137</v>
      </c>
      <c r="AA27" s="110">
        <f>Assumptions!AM27</f>
        <v>54.121791836348137</v>
      </c>
      <c r="AB27" s="110">
        <f>Assumptions!AN27</f>
        <v>54.121791836348137</v>
      </c>
      <c r="AC27" s="110">
        <f>Assumptions!AO27</f>
        <v>54.121791836348137</v>
      </c>
      <c r="AD27" s="110">
        <f>Assumptions!AP27</f>
        <v>54.121791836348137</v>
      </c>
      <c r="AE27" s="110">
        <f>Assumptions!AQ27</f>
        <v>46.888888888888886</v>
      </c>
      <c r="AF27" s="110">
        <f>Assumptions!AR27</f>
        <v>46.888888888888886</v>
      </c>
      <c r="AG27" s="110">
        <f>Assumptions!AS27</f>
        <v>46.888888888888886</v>
      </c>
      <c r="AH27" s="110">
        <f>Assumptions!AT27</f>
        <v>46.888888888888886</v>
      </c>
      <c r="AI27" s="110">
        <f>Assumptions!AU27</f>
        <v>46.888888888888886</v>
      </c>
      <c r="AJ27" s="110">
        <f>Assumptions!AV27</f>
        <v>54.121791836348137</v>
      </c>
      <c r="AK27" s="110">
        <f>Assumptions!AW27</f>
        <v>54.121791836348137</v>
      </c>
      <c r="AL27" s="110">
        <f>Assumptions!AX27</f>
        <v>54.121791836348137</v>
      </c>
      <c r="AM27" s="110">
        <f>Assumptions!AY27</f>
        <v>54.121791836348137</v>
      </c>
      <c r="AN27" s="21"/>
      <c r="AO27" s="110">
        <f>D27</f>
        <v>20.66</v>
      </c>
      <c r="AQ27" s="110">
        <f>P27</f>
        <v>56.913302654021173</v>
      </c>
      <c r="AS27" s="110">
        <f>AVERAGE(AB27:AM27)</f>
        <v>51.108082274906799</v>
      </c>
    </row>
    <row r="28" spans="2:45">
      <c r="B28" s="35" t="s">
        <v>220</v>
      </c>
      <c r="C28" s="20" t="s">
        <v>17</v>
      </c>
      <c r="D28" s="110">
        <f>(Assumptions!P28+Assumptions!P58)*('Pop-ups'!D$1/Assumptions!P$74)</f>
        <v>0</v>
      </c>
      <c r="E28" s="110">
        <f>(Assumptions!Q28+Assumptions!Q58)*('Pop-ups'!E$1/Assumptions!Q$74)</f>
        <v>0</v>
      </c>
      <c r="F28" s="110">
        <f>(Assumptions!R28+Assumptions!R58)*('Pop-ups'!F$1/Assumptions!R$74)</f>
        <v>0</v>
      </c>
      <c r="G28" s="110">
        <f>(Assumptions!S28+Assumptions!S58)*('Pop-ups'!G$1/Assumptions!S$74)</f>
        <v>0</v>
      </c>
      <c r="H28" s="110">
        <f>(Assumptions!T28+Assumptions!T58)*('Pop-ups'!H$1/Assumptions!T$74)</f>
        <v>0</v>
      </c>
      <c r="I28" s="110">
        <f>(Assumptions!U28+Assumptions!U58)*('Pop-ups'!I$1/Assumptions!U$74)</f>
        <v>0</v>
      </c>
      <c r="J28" s="110">
        <f>(Assumptions!V28+Assumptions!V58)*('Pop-ups'!J$1/Assumptions!V$74)</f>
        <v>0</v>
      </c>
      <c r="K28" s="110">
        <f>(Assumptions!W28+Assumptions!W58)*('Pop-ups'!K$1/Assumptions!W$74)</f>
        <v>0</v>
      </c>
      <c r="L28" s="110">
        <f>(Assumptions!X28+Assumptions!X58)*('Pop-ups'!L$1/Assumptions!X$74)</f>
        <v>0</v>
      </c>
      <c r="M28" s="110">
        <f>(Assumptions!Y28+Assumptions!Y58)*('Pop-ups'!M$1/Assumptions!Y$74)</f>
        <v>0</v>
      </c>
      <c r="N28" s="110">
        <f>(Assumptions!Z28+Assumptions!Z58)*('Pop-ups'!N$1/Assumptions!Z$74)</f>
        <v>0</v>
      </c>
      <c r="O28" s="110">
        <f>(Assumptions!AA28+Assumptions!AA58)*('Pop-ups'!O$1/Assumptions!AA$74)</f>
        <v>0</v>
      </c>
      <c r="P28" s="110">
        <f>(Assumptions!AB28+Assumptions!AB58)*('Pop-ups'!P$1/Assumptions!AB$74)</f>
        <v>0</v>
      </c>
      <c r="Q28" s="110">
        <f>(Assumptions!AC28+Assumptions!AC58)*('Pop-ups'!Q$1/Assumptions!AC$74)</f>
        <v>0</v>
      </c>
      <c r="R28" s="110">
        <f>(Assumptions!AD28+Assumptions!AD58)*('Pop-ups'!R$1/Assumptions!AD$74)</f>
        <v>0</v>
      </c>
      <c r="S28" s="110">
        <f>(Assumptions!AE28+Assumptions!AE58)*('Pop-ups'!S$1/Assumptions!AE$74)</f>
        <v>0</v>
      </c>
      <c r="T28" s="110">
        <f>(Assumptions!AF28+Assumptions!AF58)*('Pop-ups'!T$1/Assumptions!AF$74)</f>
        <v>0</v>
      </c>
      <c r="U28" s="110">
        <f>(Assumptions!AG28+Assumptions!AG58)*(SUM($I$64)/Assumptions!AG$74)</f>
        <v>388.95554211013899</v>
      </c>
      <c r="V28" s="110">
        <f>(Assumptions!AH28+Assumptions!AH58)*('Pop-ups'!V$1/Assumptions!AH$74)</f>
        <v>0</v>
      </c>
      <c r="W28" s="110">
        <f>(Assumptions!AI28+Assumptions!AI58)*('Pop-ups'!W$1/Assumptions!AI$74)</f>
        <v>0</v>
      </c>
      <c r="X28" s="110">
        <f>(Assumptions!AJ28+Assumptions!AJ58)*('Pop-ups'!X$1/Assumptions!AJ$74)</f>
        <v>0</v>
      </c>
      <c r="Y28" s="110">
        <f>(Assumptions!AK28+Assumptions!AK58)*('Pop-ups'!Y$1/Assumptions!AK$74)</f>
        <v>0</v>
      </c>
      <c r="Z28" s="110">
        <f>(Assumptions!AL28+Assumptions!AL58)*('Pop-ups'!Z$1/Assumptions!AL$74)</f>
        <v>0</v>
      </c>
      <c r="AA28" s="110">
        <f>(Assumptions!AM28+Assumptions!AM58)*('Pop-ups'!AA$1/Assumptions!AM$74)</f>
        <v>0</v>
      </c>
      <c r="AB28" s="110">
        <f>(Assumptions!AN28+Assumptions!AN58)*('Pop-ups'!AB$1/Assumptions!AN$74)</f>
        <v>0</v>
      </c>
      <c r="AC28" s="110">
        <f>(Assumptions!AO28+Assumptions!AO58)*('Pop-ups'!AC$1/Assumptions!AO$74)</f>
        <v>0</v>
      </c>
      <c r="AD28" s="110">
        <f>(Assumptions!AP28+Assumptions!AP58)*('Pop-ups'!AD$1/Assumptions!AP$74)</f>
        <v>0</v>
      </c>
      <c r="AE28" s="110">
        <f>(Assumptions!AQ28+Assumptions!AQ58)*('Pop-ups'!AE$1/Assumptions!AQ$74)</f>
        <v>0</v>
      </c>
      <c r="AF28" s="110">
        <f>(Assumptions!AR28+Assumptions!AR58)*('Pop-ups'!AF$1/Assumptions!AR$74)</f>
        <v>0</v>
      </c>
      <c r="AG28" s="110">
        <f>(Assumptions!AS28+Assumptions!AS58)*('Pop-ups'!AG$1/Assumptions!AS$74)</f>
        <v>0</v>
      </c>
      <c r="AH28" s="110">
        <f>(Assumptions!AT28+Assumptions!AT58)*('Pop-ups'!AH$1/Assumptions!AT$74)</f>
        <v>0</v>
      </c>
      <c r="AI28" s="110">
        <f>(Assumptions!AU28+Assumptions!AU58)*('Pop-ups'!AI$1/Assumptions!AU$74)</f>
        <v>0</v>
      </c>
      <c r="AJ28" s="110">
        <f>(Assumptions!AV28+Assumptions!AV58)*('Pop-ups'!AJ$1/Assumptions!AV$74)</f>
        <v>0</v>
      </c>
      <c r="AK28" s="110">
        <f>(Assumptions!AW28+Assumptions!AW58)*('Pop-ups'!AK$1/Assumptions!AW$74)</f>
        <v>0</v>
      </c>
      <c r="AL28" s="110">
        <f>(Assumptions!AX28+Assumptions!AX58)*('Pop-ups'!AL$1/Assumptions!AX$74)</f>
        <v>0</v>
      </c>
      <c r="AM28" s="110">
        <f>(Assumptions!AY28+Assumptions!AY58)*('Pop-ups'!AM$1/Assumptions!AY$74)</f>
        <v>0</v>
      </c>
      <c r="AN28" s="21"/>
      <c r="AO28" s="110">
        <f>SUM(D28:O28)</f>
        <v>0</v>
      </c>
      <c r="AQ28" s="110">
        <f>SUM(P28:AA28)</f>
        <v>388.95554211013899</v>
      </c>
      <c r="AS28" s="110">
        <f t="shared" si="5"/>
        <v>0</v>
      </c>
    </row>
    <row r="29" spans="2:45">
      <c r="B29" s="34" t="s">
        <v>213</v>
      </c>
      <c r="C29" s="20" t="s">
        <v>18</v>
      </c>
      <c r="D29" s="110">
        <f>(Assumptions!P29+Assumptions!P59)*('Pop-ups'!D$1/Assumptions!P$74)</f>
        <v>0</v>
      </c>
      <c r="E29" s="110">
        <f>(Assumptions!Q29+Assumptions!Q59)*('Pop-ups'!E$1/Assumptions!Q$74)</f>
        <v>0</v>
      </c>
      <c r="F29" s="110">
        <f>(Assumptions!R29+Assumptions!R59)*('Pop-ups'!F$1/Assumptions!R$74)</f>
        <v>0</v>
      </c>
      <c r="G29" s="110">
        <f>(Assumptions!S29+Assumptions!S59)*('Pop-ups'!G$1/Assumptions!S$74)</f>
        <v>0</v>
      </c>
      <c r="H29" s="110">
        <f>(Assumptions!T29+Assumptions!T59)*('Pop-ups'!H$1/Assumptions!T$74)</f>
        <v>0</v>
      </c>
      <c r="I29" s="110">
        <f>(Assumptions!U29+Assumptions!U59)*('Pop-ups'!I$1/Assumptions!U$74)</f>
        <v>0</v>
      </c>
      <c r="J29" s="110">
        <f>(Assumptions!V29+Assumptions!V59)*('Pop-ups'!J$1/Assumptions!V$74)</f>
        <v>0</v>
      </c>
      <c r="K29" s="110">
        <f>(Assumptions!W29+Assumptions!W59)*('Pop-ups'!K$1/Assumptions!W$74)</f>
        <v>0</v>
      </c>
      <c r="L29" s="110">
        <f>(Assumptions!X29+Assumptions!X59)*('Pop-ups'!L$1/Assumptions!X$74)</f>
        <v>0</v>
      </c>
      <c r="M29" s="110">
        <f>(Assumptions!Y29+Assumptions!Y59)*('Pop-ups'!M$1/Assumptions!Y$74)</f>
        <v>0</v>
      </c>
      <c r="N29" s="110">
        <f>(Assumptions!Z29+Assumptions!Z59)*('Pop-ups'!N$1/Assumptions!Z$74)</f>
        <v>0</v>
      </c>
      <c r="O29" s="110">
        <f>(Assumptions!AA29+Assumptions!AA59)*('Pop-ups'!O$1/Assumptions!AA$74)</f>
        <v>0</v>
      </c>
      <c r="P29" s="110">
        <f>(Assumptions!AB29+Assumptions!AB59)*('Pop-ups'!P$1/Assumptions!AB$74)</f>
        <v>0</v>
      </c>
      <c r="Q29" s="110">
        <f>(Assumptions!AC29+Assumptions!AC59)*('Pop-ups'!Q$1/Assumptions!AC$74)</f>
        <v>0</v>
      </c>
      <c r="R29" s="110">
        <f>(Assumptions!AD29+Assumptions!AD59)*('Pop-ups'!R$1/Assumptions!AD$74)</f>
        <v>0</v>
      </c>
      <c r="S29" s="110">
        <f>(Assumptions!AE29+Assumptions!AE59)*('Pop-ups'!S$1/Assumptions!AE$74)</f>
        <v>0</v>
      </c>
      <c r="T29" s="110">
        <f>(Assumptions!AF29+Assumptions!AF59)*('Pop-ups'!T$1/Assumptions!AF$74)</f>
        <v>0</v>
      </c>
      <c r="U29" s="110">
        <f>(Assumptions!AG29+Assumptions!AG59)*(SUM($I$64)/Assumptions!AG$74)</f>
        <v>5.8829525744158522</v>
      </c>
      <c r="V29" s="110">
        <f>(Assumptions!AH29+Assumptions!AH59)*('Pop-ups'!V$1/Assumptions!AH$74)</f>
        <v>0</v>
      </c>
      <c r="W29" s="110">
        <f>(Assumptions!AI29+Assumptions!AI59)*('Pop-ups'!W$1/Assumptions!AI$74)</f>
        <v>0</v>
      </c>
      <c r="X29" s="110">
        <f>(Assumptions!AJ29+Assumptions!AJ59)*('Pop-ups'!X$1/Assumptions!AJ$74)</f>
        <v>0</v>
      </c>
      <c r="Y29" s="110">
        <f>(Assumptions!AK29+Assumptions!AK59)*('Pop-ups'!Y$1/Assumptions!AK$74)</f>
        <v>0</v>
      </c>
      <c r="Z29" s="110">
        <f>(Assumptions!AL29+Assumptions!AL59)*('Pop-ups'!Z$1/Assumptions!AL$74)</f>
        <v>0</v>
      </c>
      <c r="AA29" s="110">
        <f>(Assumptions!AM29+Assumptions!AM59)*('Pop-ups'!AA$1/Assumptions!AM$74)</f>
        <v>0</v>
      </c>
      <c r="AB29" s="110">
        <f>(Assumptions!AN29+Assumptions!AN59)*('Pop-ups'!AB$1/Assumptions!AN$74)</f>
        <v>0</v>
      </c>
      <c r="AC29" s="110">
        <f>(Assumptions!AO29+Assumptions!AO59)*('Pop-ups'!AC$1/Assumptions!AO$74)</f>
        <v>0</v>
      </c>
      <c r="AD29" s="110">
        <f>(Assumptions!AP29+Assumptions!AP59)*('Pop-ups'!AD$1/Assumptions!AP$74)</f>
        <v>0</v>
      </c>
      <c r="AE29" s="110">
        <f>(Assumptions!AQ29+Assumptions!AQ59)*('Pop-ups'!AE$1/Assumptions!AQ$74)</f>
        <v>0</v>
      </c>
      <c r="AF29" s="110">
        <f>(Assumptions!AR29+Assumptions!AR59)*('Pop-ups'!AF$1/Assumptions!AR$74)</f>
        <v>0</v>
      </c>
      <c r="AG29" s="110">
        <f>(Assumptions!AS29+Assumptions!AS59)*('Pop-ups'!AG$1/Assumptions!AS$74)</f>
        <v>0</v>
      </c>
      <c r="AH29" s="110">
        <f>(Assumptions!AT29+Assumptions!AT59)*('Pop-ups'!AH$1/Assumptions!AT$74)</f>
        <v>0</v>
      </c>
      <c r="AI29" s="110">
        <f>(Assumptions!AU29+Assumptions!AU59)*('Pop-ups'!AI$1/Assumptions!AU$74)</f>
        <v>0</v>
      </c>
      <c r="AJ29" s="110">
        <f>(Assumptions!AV29+Assumptions!AV59)*('Pop-ups'!AJ$1/Assumptions!AV$74)</f>
        <v>0</v>
      </c>
      <c r="AK29" s="110">
        <f>(Assumptions!AW29+Assumptions!AW59)*('Pop-ups'!AK$1/Assumptions!AW$74)</f>
        <v>0</v>
      </c>
      <c r="AL29" s="110">
        <f>(Assumptions!AX29+Assumptions!AX59)*('Pop-ups'!AL$1/Assumptions!AX$74)</f>
        <v>0</v>
      </c>
      <c r="AM29" s="110">
        <f>(Assumptions!AY29+Assumptions!AY59)*('Pop-ups'!AM$1/Assumptions!AY$74)</f>
        <v>0</v>
      </c>
      <c r="AN29" s="21"/>
      <c r="AO29" s="110">
        <f>SUM(D29:O29)</f>
        <v>0</v>
      </c>
      <c r="AQ29" s="110">
        <f>SUM(P29:AA29)</f>
        <v>5.8829525744158522</v>
      </c>
      <c r="AS29" s="110">
        <f t="shared" si="5"/>
        <v>0</v>
      </c>
    </row>
    <row r="30" spans="2:45">
      <c r="B30" s="34" t="s">
        <v>214</v>
      </c>
      <c r="C30" s="20" t="s">
        <v>17</v>
      </c>
      <c r="D30" s="110">
        <f>Assumptions!P30</f>
        <v>33.880000000000003</v>
      </c>
      <c r="E30" s="110">
        <f>Assumptions!Q30</f>
        <v>33.880000000000003</v>
      </c>
      <c r="F30" s="110">
        <f>Assumptions!R30</f>
        <v>33.880000000000003</v>
      </c>
      <c r="G30" s="110">
        <f>Assumptions!S30</f>
        <v>33.880000000000003</v>
      </c>
      <c r="H30" s="110">
        <f>Assumptions!T30</f>
        <v>33.880000000000003</v>
      </c>
      <c r="I30" s="110">
        <f>Assumptions!U30</f>
        <v>80</v>
      </c>
      <c r="J30" s="110">
        <f>Assumptions!V30</f>
        <v>80</v>
      </c>
      <c r="K30" s="110">
        <f>Assumptions!W30</f>
        <v>80</v>
      </c>
      <c r="L30" s="110">
        <f>Assumptions!X30</f>
        <v>80</v>
      </c>
      <c r="M30" s="110">
        <f>Assumptions!Y30</f>
        <v>80</v>
      </c>
      <c r="N30" s="110">
        <f>Assumptions!Z30</f>
        <v>80</v>
      </c>
      <c r="O30" s="110">
        <f>Assumptions!AA30</f>
        <v>80</v>
      </c>
      <c r="P30" s="110">
        <f>Assumptions!AB30</f>
        <v>80</v>
      </c>
      <c r="Q30" s="110">
        <f>Assumptions!AC30</f>
        <v>80</v>
      </c>
      <c r="R30" s="110">
        <f>Assumptions!AD30</f>
        <v>80</v>
      </c>
      <c r="S30" s="110">
        <f>Assumptions!AE30</f>
        <v>80</v>
      </c>
      <c r="T30" s="110">
        <f>Assumptions!AF30</f>
        <v>80</v>
      </c>
      <c r="U30" s="110">
        <f>Assumptions!AG30</f>
        <v>80</v>
      </c>
      <c r="V30" s="110">
        <f>Assumptions!AH30</f>
        <v>80</v>
      </c>
      <c r="W30" s="110">
        <f>Assumptions!AI30</f>
        <v>80</v>
      </c>
      <c r="X30" s="110">
        <f>Assumptions!AJ30</f>
        <v>80</v>
      </c>
      <c r="Y30" s="110">
        <f>Assumptions!AK30</f>
        <v>80</v>
      </c>
      <c r="Z30" s="110">
        <f>Assumptions!AL30</f>
        <v>80</v>
      </c>
      <c r="AA30" s="110">
        <f>Assumptions!AM30</f>
        <v>80</v>
      </c>
      <c r="AB30" s="110">
        <f>Assumptions!AN30</f>
        <v>80</v>
      </c>
      <c r="AC30" s="110">
        <f>Assumptions!AO30</f>
        <v>80</v>
      </c>
      <c r="AD30" s="110">
        <f>Assumptions!AP30</f>
        <v>80</v>
      </c>
      <c r="AE30" s="110">
        <f>Assumptions!AQ30</f>
        <v>80</v>
      </c>
      <c r="AF30" s="110">
        <f>Assumptions!AR30</f>
        <v>80</v>
      </c>
      <c r="AG30" s="110">
        <f>Assumptions!AS30</f>
        <v>80</v>
      </c>
      <c r="AH30" s="110">
        <f>Assumptions!AT30</f>
        <v>80</v>
      </c>
      <c r="AI30" s="110">
        <f>Assumptions!AU30</f>
        <v>80</v>
      </c>
      <c r="AJ30" s="110">
        <f>Assumptions!AV30</f>
        <v>80</v>
      </c>
      <c r="AK30" s="110">
        <f>Assumptions!AW30</f>
        <v>80</v>
      </c>
      <c r="AL30" s="110">
        <f>Assumptions!AX30</f>
        <v>80</v>
      </c>
      <c r="AM30" s="110">
        <f>Assumptions!AY30</f>
        <v>80</v>
      </c>
      <c r="AN30" s="21"/>
      <c r="AO30" s="110">
        <f>D30</f>
        <v>33.880000000000003</v>
      </c>
      <c r="AQ30" s="110">
        <f>P30</f>
        <v>80</v>
      </c>
      <c r="AS30" s="110">
        <f>AVERAGE(AB30:AM30)</f>
        <v>80</v>
      </c>
    </row>
    <row r="31" spans="2:45">
      <c r="B31" s="35" t="s">
        <v>221</v>
      </c>
      <c r="C31" s="20" t="s">
        <v>17</v>
      </c>
      <c r="D31" s="110">
        <f>(Assumptions!P31+Assumptions!P61)*('Pop-ups'!D$1/Assumptions!P$74)</f>
        <v>0</v>
      </c>
      <c r="E31" s="110">
        <f>(Assumptions!Q31+Assumptions!Q61)*('Pop-ups'!E$1/Assumptions!Q$74)</f>
        <v>0</v>
      </c>
      <c r="F31" s="110">
        <f>(Assumptions!R31+Assumptions!R61)*('Pop-ups'!F$1/Assumptions!R$74)</f>
        <v>0</v>
      </c>
      <c r="G31" s="110">
        <f>(Assumptions!S31+Assumptions!S61)*('Pop-ups'!G$1/Assumptions!S$74)</f>
        <v>0</v>
      </c>
      <c r="H31" s="110">
        <f>(Assumptions!T31+Assumptions!T61)*('Pop-ups'!H$1/Assumptions!T$74)</f>
        <v>0</v>
      </c>
      <c r="I31" s="110">
        <f>(Assumptions!U31+Assumptions!U61)*('Pop-ups'!I$1/Assumptions!U$74)</f>
        <v>0</v>
      </c>
      <c r="J31" s="110">
        <f>(Assumptions!V31+Assumptions!V61)*('Pop-ups'!J$1/Assumptions!V$74)</f>
        <v>0</v>
      </c>
      <c r="K31" s="110">
        <f>(Assumptions!W31+Assumptions!W61)*('Pop-ups'!K$1/Assumptions!W$74)</f>
        <v>0</v>
      </c>
      <c r="L31" s="110">
        <f>(Assumptions!X31+Assumptions!X61)*('Pop-ups'!L$1/Assumptions!X$74)</f>
        <v>0</v>
      </c>
      <c r="M31" s="110">
        <f>(Assumptions!Y31+Assumptions!Y61)*('Pop-ups'!M$1/Assumptions!Y$74)</f>
        <v>0</v>
      </c>
      <c r="N31" s="110">
        <f>(Assumptions!Z31+Assumptions!Z61)*('Pop-ups'!N$1/Assumptions!Z$74)</f>
        <v>0</v>
      </c>
      <c r="O31" s="110">
        <f>(Assumptions!AA31+Assumptions!AA61)*('Pop-ups'!O$1/Assumptions!AA$74)</f>
        <v>0</v>
      </c>
      <c r="P31" s="110">
        <f>(Assumptions!AB31+Assumptions!AB61)*('Pop-ups'!P$1/Assumptions!AB$74)</f>
        <v>0</v>
      </c>
      <c r="Q31" s="110">
        <f>(Assumptions!AC31+Assumptions!AC61)*('Pop-ups'!Q$1/Assumptions!AC$74)</f>
        <v>0</v>
      </c>
      <c r="R31" s="110">
        <f>(Assumptions!AD31+Assumptions!AD61)*('Pop-ups'!R$1/Assumptions!AD$74)</f>
        <v>0</v>
      </c>
      <c r="S31" s="110">
        <f>(Assumptions!AE31+Assumptions!AE61)*('Pop-ups'!S$1/Assumptions!AE$74)</f>
        <v>0</v>
      </c>
      <c r="T31" s="110">
        <f>(Assumptions!AF31+Assumptions!AF61)*('Pop-ups'!T$1/Assumptions!AF$74)</f>
        <v>0</v>
      </c>
      <c r="U31" s="110">
        <f>(Assumptions!AG31+Assumptions!AG61)*(SUM($I$64)/Assumptions!AG$74)</f>
        <v>642.17443992252379</v>
      </c>
      <c r="V31" s="110">
        <f>(Assumptions!AH31+Assumptions!AH61)*('Pop-ups'!V$1/Assumptions!AH$74)</f>
        <v>0</v>
      </c>
      <c r="W31" s="110">
        <f>(Assumptions!AI31+Assumptions!AI61)*('Pop-ups'!W$1/Assumptions!AI$74)</f>
        <v>0</v>
      </c>
      <c r="X31" s="110">
        <f>(Assumptions!AJ31+Assumptions!AJ61)*('Pop-ups'!X$1/Assumptions!AJ$74)</f>
        <v>0</v>
      </c>
      <c r="Y31" s="110">
        <f>(Assumptions!AK31+Assumptions!AK61)*('Pop-ups'!Y$1/Assumptions!AK$74)</f>
        <v>0</v>
      </c>
      <c r="Z31" s="110">
        <f>(Assumptions!AL31+Assumptions!AL61)*('Pop-ups'!Z$1/Assumptions!AL$74)</f>
        <v>0</v>
      </c>
      <c r="AA31" s="110">
        <f>(Assumptions!AM31+Assumptions!AM61)*('Pop-ups'!AA$1/Assumptions!AM$74)</f>
        <v>0</v>
      </c>
      <c r="AB31" s="110">
        <f>(Assumptions!AN31+Assumptions!AN61)*('Pop-ups'!AB$1/Assumptions!AN$74)</f>
        <v>0</v>
      </c>
      <c r="AC31" s="110">
        <f>(Assumptions!AO31+Assumptions!AO61)*('Pop-ups'!AC$1/Assumptions!AO$74)</f>
        <v>0</v>
      </c>
      <c r="AD31" s="110">
        <f>(Assumptions!AP31+Assumptions!AP61)*('Pop-ups'!AD$1/Assumptions!AP$74)</f>
        <v>0</v>
      </c>
      <c r="AE31" s="110">
        <f>(Assumptions!AQ31+Assumptions!AQ61)*('Pop-ups'!AE$1/Assumptions!AQ$74)</f>
        <v>0</v>
      </c>
      <c r="AF31" s="110">
        <f>(Assumptions!AR31+Assumptions!AR61)*('Pop-ups'!AF$1/Assumptions!AR$74)</f>
        <v>0</v>
      </c>
      <c r="AG31" s="110">
        <f>(Assumptions!AS31+Assumptions!AS61)*('Pop-ups'!AG$1/Assumptions!AS$74)</f>
        <v>0</v>
      </c>
      <c r="AH31" s="110">
        <f>(Assumptions!AT31+Assumptions!AT61)*('Pop-ups'!AH$1/Assumptions!AT$74)</f>
        <v>0</v>
      </c>
      <c r="AI31" s="110">
        <f>(Assumptions!AU31+Assumptions!AU61)*('Pop-ups'!AI$1/Assumptions!AU$74)</f>
        <v>0</v>
      </c>
      <c r="AJ31" s="110">
        <f>(Assumptions!AV31+Assumptions!AV61)*('Pop-ups'!AJ$1/Assumptions!AV$74)</f>
        <v>0</v>
      </c>
      <c r="AK31" s="110">
        <f>(Assumptions!AW31+Assumptions!AW61)*('Pop-ups'!AK$1/Assumptions!AW$74)</f>
        <v>0</v>
      </c>
      <c r="AL31" s="110">
        <f>(Assumptions!AX31+Assumptions!AX61)*('Pop-ups'!AL$1/Assumptions!AX$74)</f>
        <v>0</v>
      </c>
      <c r="AM31" s="110">
        <f>(Assumptions!AY31+Assumptions!AY61)*('Pop-ups'!AM$1/Assumptions!AY$74)</f>
        <v>0</v>
      </c>
      <c r="AN31" s="21"/>
      <c r="AO31" s="110">
        <f>SUM(D31:O31)</f>
        <v>0</v>
      </c>
      <c r="AQ31" s="110">
        <f>SUM(P31:AA31)</f>
        <v>642.17443992252379</v>
      </c>
      <c r="AS31" s="110">
        <f t="shared" si="5"/>
        <v>0</v>
      </c>
    </row>
    <row r="32" spans="2:45">
      <c r="B32" s="34" t="s">
        <v>213</v>
      </c>
      <c r="C32" s="20" t="s">
        <v>18</v>
      </c>
      <c r="D32" s="110">
        <f>(Assumptions!P32+Assumptions!P62)*('Pop-ups'!D$1/Assumptions!P$74)</f>
        <v>0</v>
      </c>
      <c r="E32" s="110">
        <f>(Assumptions!Q32+Assumptions!Q62)*('Pop-ups'!E$1/Assumptions!Q$74)</f>
        <v>0</v>
      </c>
      <c r="F32" s="110">
        <f>(Assumptions!R32+Assumptions!R62)*('Pop-ups'!F$1/Assumptions!R$74)</f>
        <v>0</v>
      </c>
      <c r="G32" s="110">
        <f>(Assumptions!S32+Assumptions!S62)*('Pop-ups'!G$1/Assumptions!S$74)</f>
        <v>0</v>
      </c>
      <c r="H32" s="110">
        <f>(Assumptions!T32+Assumptions!T62)*('Pop-ups'!H$1/Assumptions!T$74)</f>
        <v>0</v>
      </c>
      <c r="I32" s="110">
        <f>(Assumptions!U32+Assumptions!U62)*('Pop-ups'!I$1/Assumptions!U$74)</f>
        <v>0</v>
      </c>
      <c r="J32" s="110">
        <f>(Assumptions!V32+Assumptions!V62)*('Pop-ups'!J$1/Assumptions!V$74)</f>
        <v>0</v>
      </c>
      <c r="K32" s="110">
        <f>(Assumptions!W32+Assumptions!W62)*('Pop-ups'!K$1/Assumptions!W$74)</f>
        <v>0</v>
      </c>
      <c r="L32" s="110">
        <f>(Assumptions!X32+Assumptions!X62)*('Pop-ups'!L$1/Assumptions!X$74)</f>
        <v>0</v>
      </c>
      <c r="M32" s="110">
        <f>(Assumptions!Y32+Assumptions!Y62)*('Pop-ups'!M$1/Assumptions!Y$74)</f>
        <v>0</v>
      </c>
      <c r="N32" s="110">
        <f>(Assumptions!Z32+Assumptions!Z62)*('Pop-ups'!N$1/Assumptions!Z$74)</f>
        <v>0</v>
      </c>
      <c r="O32" s="110">
        <f>(Assumptions!AA32+Assumptions!AA62)*('Pop-ups'!O$1/Assumptions!AA$74)</f>
        <v>0</v>
      </c>
      <c r="P32" s="110">
        <f>(Assumptions!AB32+Assumptions!AB62)*('Pop-ups'!P$1/Assumptions!AB$74)</f>
        <v>0</v>
      </c>
      <c r="Q32" s="110">
        <f>(Assumptions!AC32+Assumptions!AC62)*('Pop-ups'!Q$1/Assumptions!AC$74)</f>
        <v>0</v>
      </c>
      <c r="R32" s="110">
        <f>(Assumptions!AD32+Assumptions!AD62)*('Pop-ups'!R$1/Assumptions!AD$74)</f>
        <v>0</v>
      </c>
      <c r="S32" s="110">
        <f>(Assumptions!AE32+Assumptions!AE62)*('Pop-ups'!S$1/Assumptions!AE$74)</f>
        <v>0</v>
      </c>
      <c r="T32" s="110">
        <f>(Assumptions!AF32+Assumptions!AF62)*('Pop-ups'!T$1/Assumptions!AF$74)</f>
        <v>0</v>
      </c>
      <c r="U32" s="110">
        <f>(Assumptions!AG32+Assumptions!AG62)*(SUM($I$64)/Assumptions!AG$74)</f>
        <v>6.4752589358854473E-2</v>
      </c>
      <c r="V32" s="110">
        <f>(Assumptions!AH32+Assumptions!AH62)*('Pop-ups'!V$1/Assumptions!AH$74)</f>
        <v>0</v>
      </c>
      <c r="W32" s="110">
        <f>(Assumptions!AI32+Assumptions!AI62)*('Pop-ups'!W$1/Assumptions!AI$74)</f>
        <v>0</v>
      </c>
      <c r="X32" s="110">
        <f>(Assumptions!AJ32+Assumptions!AJ62)*('Pop-ups'!X$1/Assumptions!AJ$74)</f>
        <v>0</v>
      </c>
      <c r="Y32" s="110">
        <f>(Assumptions!AK32+Assumptions!AK62)*('Pop-ups'!Y$1/Assumptions!AK$74)</f>
        <v>0</v>
      </c>
      <c r="Z32" s="110">
        <f>(Assumptions!AL32+Assumptions!AL62)*('Pop-ups'!Z$1/Assumptions!AL$74)</f>
        <v>0</v>
      </c>
      <c r="AA32" s="110">
        <f>(Assumptions!AM32+Assumptions!AM62)*('Pop-ups'!AA$1/Assumptions!AM$74)</f>
        <v>0</v>
      </c>
      <c r="AB32" s="110">
        <f>(Assumptions!AN32+Assumptions!AN62)*('Pop-ups'!AB$1/Assumptions!AN$74)</f>
        <v>0</v>
      </c>
      <c r="AC32" s="110">
        <f>(Assumptions!AO32+Assumptions!AO62)*('Pop-ups'!AC$1/Assumptions!AO$74)</f>
        <v>0</v>
      </c>
      <c r="AD32" s="110">
        <f>(Assumptions!AP32+Assumptions!AP62)*('Pop-ups'!AD$1/Assumptions!AP$74)</f>
        <v>0</v>
      </c>
      <c r="AE32" s="110">
        <f>(Assumptions!AQ32+Assumptions!AQ62)*('Pop-ups'!AE$1/Assumptions!AQ$74)</f>
        <v>0</v>
      </c>
      <c r="AF32" s="110">
        <f>(Assumptions!AR32+Assumptions!AR62)*('Pop-ups'!AF$1/Assumptions!AR$74)</f>
        <v>0</v>
      </c>
      <c r="AG32" s="110">
        <f>(Assumptions!AS32+Assumptions!AS62)*('Pop-ups'!AG$1/Assumptions!AS$74)</f>
        <v>0</v>
      </c>
      <c r="AH32" s="110">
        <f>(Assumptions!AT32+Assumptions!AT62)*('Pop-ups'!AH$1/Assumptions!AT$74)</f>
        <v>0</v>
      </c>
      <c r="AI32" s="110">
        <f>(Assumptions!AU32+Assumptions!AU62)*('Pop-ups'!AI$1/Assumptions!AU$74)</f>
        <v>0</v>
      </c>
      <c r="AJ32" s="110">
        <f>(Assumptions!AV32+Assumptions!AV62)*('Pop-ups'!AJ$1/Assumptions!AV$74)</f>
        <v>0</v>
      </c>
      <c r="AK32" s="110">
        <f>(Assumptions!AW32+Assumptions!AW62)*('Pop-ups'!AK$1/Assumptions!AW$74)</f>
        <v>0</v>
      </c>
      <c r="AL32" s="110">
        <f>(Assumptions!AX32+Assumptions!AX62)*('Pop-ups'!AL$1/Assumptions!AX$74)</f>
        <v>0</v>
      </c>
      <c r="AM32" s="110">
        <f>(Assumptions!AY32+Assumptions!AY62)*('Pop-ups'!AM$1/Assumptions!AY$74)</f>
        <v>0</v>
      </c>
      <c r="AN32" s="21"/>
      <c r="AO32" s="110">
        <f>SUM(D32:O32)</f>
        <v>0</v>
      </c>
      <c r="AQ32" s="110">
        <f>SUM(P32:AA32)</f>
        <v>6.4752589358854473E-2</v>
      </c>
      <c r="AS32" s="110">
        <f t="shared" si="5"/>
        <v>0</v>
      </c>
    </row>
    <row r="33" spans="2:45">
      <c r="B33" s="34" t="s">
        <v>214</v>
      </c>
      <c r="C33" s="20" t="s">
        <v>17</v>
      </c>
      <c r="D33" s="110">
        <f>Assumptions!P33</f>
        <v>9917.36</v>
      </c>
      <c r="E33" s="110">
        <f>Assumptions!Q33</f>
        <v>9917.36</v>
      </c>
      <c r="F33" s="110">
        <f>Assumptions!R33</f>
        <v>9917.36</v>
      </c>
      <c r="G33" s="110">
        <f>Assumptions!S33</f>
        <v>9917.36</v>
      </c>
      <c r="H33" s="110">
        <f>Assumptions!T33</f>
        <v>9917.36</v>
      </c>
      <c r="I33" s="110">
        <f>Assumptions!U33</f>
        <v>4000</v>
      </c>
      <c r="J33" s="110">
        <f>Assumptions!V33</f>
        <v>4000</v>
      </c>
      <c r="K33" s="110">
        <f>Assumptions!W33</f>
        <v>4000</v>
      </c>
      <c r="L33" s="110">
        <f>Assumptions!X33</f>
        <v>4000</v>
      </c>
      <c r="M33" s="110">
        <f>Assumptions!Y33</f>
        <v>4000</v>
      </c>
      <c r="N33" s="110">
        <f>Assumptions!Z33</f>
        <v>4000</v>
      </c>
      <c r="O33" s="110">
        <f>Assumptions!AA33</f>
        <v>4000</v>
      </c>
      <c r="P33" s="110">
        <f>Assumptions!AB33</f>
        <v>4000</v>
      </c>
      <c r="Q33" s="110">
        <f>Assumptions!AC33</f>
        <v>4000</v>
      </c>
      <c r="R33" s="110">
        <f>Assumptions!AD33</f>
        <v>4000</v>
      </c>
      <c r="S33" s="110">
        <f>Assumptions!AE33</f>
        <v>12000</v>
      </c>
      <c r="T33" s="110">
        <f>Assumptions!AF33</f>
        <v>12000</v>
      </c>
      <c r="U33" s="110">
        <f>Assumptions!AG33</f>
        <v>12000</v>
      </c>
      <c r="V33" s="110">
        <f>Assumptions!AH33</f>
        <v>12000</v>
      </c>
      <c r="W33" s="110">
        <f>Assumptions!AI33</f>
        <v>12000</v>
      </c>
      <c r="X33" s="110">
        <f>Assumptions!AJ33</f>
        <v>12000</v>
      </c>
      <c r="Y33" s="110">
        <f>Assumptions!AK33</f>
        <v>12000</v>
      </c>
      <c r="Z33" s="110">
        <f>Assumptions!AL33</f>
        <v>12000</v>
      </c>
      <c r="AA33" s="110">
        <f>Assumptions!AM33</f>
        <v>12000</v>
      </c>
      <c r="AB33" s="110">
        <f>Assumptions!AN33</f>
        <v>12000</v>
      </c>
      <c r="AC33" s="110">
        <f>Assumptions!AO33</f>
        <v>12000</v>
      </c>
      <c r="AD33" s="110">
        <f>Assumptions!AP33</f>
        <v>12000</v>
      </c>
      <c r="AE33" s="110">
        <f>Assumptions!AQ33</f>
        <v>12000</v>
      </c>
      <c r="AF33" s="110">
        <f>Assumptions!AR33</f>
        <v>12000</v>
      </c>
      <c r="AG33" s="110">
        <f>Assumptions!AS33</f>
        <v>12000</v>
      </c>
      <c r="AH33" s="110">
        <f>Assumptions!AT33</f>
        <v>12000</v>
      </c>
      <c r="AI33" s="110">
        <f>Assumptions!AU33</f>
        <v>12000</v>
      </c>
      <c r="AJ33" s="110">
        <f>Assumptions!AV33</f>
        <v>12000</v>
      </c>
      <c r="AK33" s="110">
        <f>Assumptions!AW33</f>
        <v>12000</v>
      </c>
      <c r="AL33" s="110">
        <f>Assumptions!AX33</f>
        <v>12000</v>
      </c>
      <c r="AM33" s="110">
        <f>Assumptions!AY33</f>
        <v>12000</v>
      </c>
      <c r="AN33" s="21"/>
      <c r="AO33" s="110">
        <f>D33</f>
        <v>9917.36</v>
      </c>
      <c r="AQ33" s="110">
        <f>P33</f>
        <v>4000</v>
      </c>
      <c r="AS33" s="110">
        <f>AVERAGE(AB33:AM33)</f>
        <v>12000</v>
      </c>
    </row>
    <row r="34" spans="2:45">
      <c r="B34" s="35" t="s">
        <v>222</v>
      </c>
      <c r="C34" s="20" t="s">
        <v>17</v>
      </c>
      <c r="D34" s="110">
        <f>(Assumptions!P34+Assumptions!P64)*('Pop-ups'!D$1/Assumptions!P$74)</f>
        <v>0</v>
      </c>
      <c r="E34" s="110">
        <f>(Assumptions!Q34+Assumptions!Q64)*('Pop-ups'!E$1/Assumptions!Q$74)</f>
        <v>0</v>
      </c>
      <c r="F34" s="110">
        <f>(Assumptions!R34+Assumptions!R64)*('Pop-ups'!F$1/Assumptions!R$74)</f>
        <v>0</v>
      </c>
      <c r="G34" s="110">
        <f>(Assumptions!S34+Assumptions!S64)*('Pop-ups'!G$1/Assumptions!S$74)</f>
        <v>0</v>
      </c>
      <c r="H34" s="110">
        <f>(Assumptions!T34+Assumptions!T64)*('Pop-ups'!H$1/Assumptions!T$74)</f>
        <v>0</v>
      </c>
      <c r="I34" s="110">
        <f>(Assumptions!U34+Assumptions!U64)*('Pop-ups'!I$1/Assumptions!U$74)</f>
        <v>0</v>
      </c>
      <c r="J34" s="110">
        <f>(Assumptions!V34+Assumptions!V64)*('Pop-ups'!J$1/Assumptions!V$74)</f>
        <v>0</v>
      </c>
      <c r="K34" s="110">
        <f>(Assumptions!W34+Assumptions!W64)*('Pop-ups'!K$1/Assumptions!W$74)</f>
        <v>0</v>
      </c>
      <c r="L34" s="110">
        <f>(Assumptions!X34+Assumptions!X64)*('Pop-ups'!L$1/Assumptions!X$74)</f>
        <v>0</v>
      </c>
      <c r="M34" s="110">
        <f>(Assumptions!Y34+Assumptions!Y64)*('Pop-ups'!M$1/Assumptions!Y$74)</f>
        <v>0</v>
      </c>
      <c r="N34" s="110">
        <f>(Assumptions!Z34+Assumptions!Z64)*('Pop-ups'!N$1/Assumptions!Z$74)</f>
        <v>0</v>
      </c>
      <c r="O34" s="110">
        <f>(Assumptions!AA34+Assumptions!AA64)*('Pop-ups'!O$1/Assumptions!AA$74)</f>
        <v>0</v>
      </c>
      <c r="P34" s="110">
        <f>(Assumptions!AB34+Assumptions!AB64)*('Pop-ups'!P$1/Assumptions!AB$74)</f>
        <v>0</v>
      </c>
      <c r="Q34" s="110">
        <f>(Assumptions!AC34+Assumptions!AC64)*('Pop-ups'!Q$1/Assumptions!AC$74)</f>
        <v>0</v>
      </c>
      <c r="R34" s="110">
        <f>(Assumptions!AD34+Assumptions!AD64)*('Pop-ups'!R$1/Assumptions!AD$74)</f>
        <v>0</v>
      </c>
      <c r="S34" s="110">
        <f>(Assumptions!AE34+Assumptions!AE64)*('Pop-ups'!S$1/Assumptions!AE$74)</f>
        <v>0</v>
      </c>
      <c r="T34" s="110">
        <f>(Assumptions!AF34+Assumptions!AF64)*('Pop-ups'!T$1/Assumptions!AF$74)</f>
        <v>0</v>
      </c>
      <c r="U34" s="110">
        <f>(Assumptions!AG34+Assumptions!AG65)*(SUM($I$64)/Assumptions!AG$74)</f>
        <v>280.10652409543849</v>
      </c>
      <c r="V34" s="110">
        <f>(Assumptions!AH34+Assumptions!AH64)*('Pop-ups'!V$1/Assumptions!AH$74)</f>
        <v>0</v>
      </c>
      <c r="W34" s="110">
        <f>(Assumptions!AI34+Assumptions!AI64)*('Pop-ups'!W$1/Assumptions!AI$74)</f>
        <v>0</v>
      </c>
      <c r="X34" s="110">
        <f>(Assumptions!AJ34+Assumptions!AJ64)*('Pop-ups'!X$1/Assumptions!AJ$74)</f>
        <v>0</v>
      </c>
      <c r="Y34" s="110">
        <f>(Assumptions!AK34+Assumptions!AK64)*('Pop-ups'!Y$1/Assumptions!AK$74)</f>
        <v>0</v>
      </c>
      <c r="Z34" s="110">
        <f>(Assumptions!AL34+Assumptions!AL64)*('Pop-ups'!Z$1/Assumptions!AL$74)</f>
        <v>0</v>
      </c>
      <c r="AA34" s="110">
        <f>(Assumptions!AM34+Assumptions!AM64)*('Pop-ups'!AA$1/Assumptions!AM$74)</f>
        <v>0</v>
      </c>
      <c r="AB34" s="110">
        <f>(Assumptions!AN34+Assumptions!AN64)*('Pop-ups'!AB$1/Assumptions!AN$74)</f>
        <v>0</v>
      </c>
      <c r="AC34" s="110">
        <f>(Assumptions!AO34+Assumptions!AO64)*('Pop-ups'!AC$1/Assumptions!AO$74)</f>
        <v>0</v>
      </c>
      <c r="AD34" s="110">
        <f>(Assumptions!AP34+Assumptions!AP64)*('Pop-ups'!AD$1/Assumptions!AP$74)</f>
        <v>0</v>
      </c>
      <c r="AE34" s="110">
        <f>(Assumptions!AQ34+Assumptions!AQ64)*('Pop-ups'!AE$1/Assumptions!AQ$74)</f>
        <v>0</v>
      </c>
      <c r="AF34" s="110">
        <f>(Assumptions!AR34+Assumptions!AR64)*('Pop-ups'!AF$1/Assumptions!AR$74)</f>
        <v>0</v>
      </c>
      <c r="AG34" s="110">
        <f>(Assumptions!AS34+Assumptions!AS64)*('Pop-ups'!AG$1/Assumptions!AS$74)</f>
        <v>0</v>
      </c>
      <c r="AH34" s="110">
        <f>(Assumptions!AT34+Assumptions!AT64)*('Pop-ups'!AH$1/Assumptions!AT$74)</f>
        <v>0</v>
      </c>
      <c r="AI34" s="110">
        <f>(Assumptions!AU34+Assumptions!AU64)*('Pop-ups'!AI$1/Assumptions!AU$74)</f>
        <v>0</v>
      </c>
      <c r="AJ34" s="110">
        <f>(Assumptions!AV34+Assumptions!AV64)*('Pop-ups'!AJ$1/Assumptions!AV$74)</f>
        <v>0</v>
      </c>
      <c r="AK34" s="110">
        <f>(Assumptions!AW34+Assumptions!AW64)*('Pop-ups'!AK$1/Assumptions!AW$74)</f>
        <v>0</v>
      </c>
      <c r="AL34" s="110">
        <f>(Assumptions!AX34+Assumptions!AX64)*('Pop-ups'!AL$1/Assumptions!AX$74)</f>
        <v>0</v>
      </c>
      <c r="AM34" s="110">
        <f>(Assumptions!AY34+Assumptions!AY64)*('Pop-ups'!AM$1/Assumptions!AY$74)</f>
        <v>0</v>
      </c>
      <c r="AN34" s="21"/>
      <c r="AO34" s="110">
        <f>SUM(D34:O34)</f>
        <v>0</v>
      </c>
      <c r="AQ34" s="110">
        <f>SUM(P34:AA34)</f>
        <v>280.10652409543849</v>
      </c>
      <c r="AS34" s="110">
        <f t="shared" si="5"/>
        <v>0</v>
      </c>
    </row>
    <row r="35" spans="2:45">
      <c r="B35" s="34" t="s">
        <v>213</v>
      </c>
      <c r="C35" s="20" t="s">
        <v>18</v>
      </c>
      <c r="D35" s="110">
        <f>(Assumptions!P35+Assumptions!P65)*('Pop-ups'!D$1/Assumptions!P$74)</f>
        <v>0</v>
      </c>
      <c r="E35" s="110">
        <f>(Assumptions!Q35+Assumptions!Q65)*('Pop-ups'!E$1/Assumptions!Q$74)</f>
        <v>0</v>
      </c>
      <c r="F35" s="110">
        <f>(Assumptions!R35+Assumptions!R65)*('Pop-ups'!F$1/Assumptions!R$74)</f>
        <v>0</v>
      </c>
      <c r="G35" s="110">
        <f>(Assumptions!S35+Assumptions!S65)*('Pop-ups'!G$1/Assumptions!S$74)</f>
        <v>0</v>
      </c>
      <c r="H35" s="110">
        <f>(Assumptions!T35+Assumptions!T65)*('Pop-ups'!H$1/Assumptions!T$74)</f>
        <v>0</v>
      </c>
      <c r="I35" s="110">
        <f>(Assumptions!U35+Assumptions!U65)*('Pop-ups'!I$1/Assumptions!U$74)</f>
        <v>0</v>
      </c>
      <c r="J35" s="110">
        <f>(Assumptions!V35+Assumptions!V65)*('Pop-ups'!J$1/Assumptions!V$74)</f>
        <v>0</v>
      </c>
      <c r="K35" s="110">
        <f>(Assumptions!W35+Assumptions!W65)*('Pop-ups'!K$1/Assumptions!W$74)</f>
        <v>0</v>
      </c>
      <c r="L35" s="110">
        <f>(Assumptions!X35+Assumptions!X65)*('Pop-ups'!L$1/Assumptions!X$74)</f>
        <v>0</v>
      </c>
      <c r="M35" s="110">
        <f>(Assumptions!Y35+Assumptions!Y65)*('Pop-ups'!M$1/Assumptions!Y$74)</f>
        <v>0</v>
      </c>
      <c r="N35" s="110">
        <f>(Assumptions!Z35+Assumptions!Z65)*('Pop-ups'!N$1/Assumptions!Z$74)</f>
        <v>0</v>
      </c>
      <c r="O35" s="110">
        <f>(Assumptions!AA35+Assumptions!AA65)*('Pop-ups'!O$1/Assumptions!AA$74)</f>
        <v>0</v>
      </c>
      <c r="P35" s="110">
        <f>(Assumptions!AB35+Assumptions!AB65)*('Pop-ups'!P$1/Assumptions!AB$74)</f>
        <v>0</v>
      </c>
      <c r="Q35" s="110">
        <f>(Assumptions!AC35+Assumptions!AC65)*('Pop-ups'!Q$1/Assumptions!AC$74)</f>
        <v>0</v>
      </c>
      <c r="R35" s="110">
        <f>(Assumptions!AD35+Assumptions!AD65)*('Pop-ups'!R$1/Assumptions!AD$74)</f>
        <v>0</v>
      </c>
      <c r="S35" s="110">
        <f>(Assumptions!AE35+Assumptions!AE65)*('Pop-ups'!S$1/Assumptions!AE$74)</f>
        <v>0</v>
      </c>
      <c r="T35" s="110">
        <f>(Assumptions!AF35+Assumptions!AF65)*('Pop-ups'!T$1/Assumptions!AF$74)</f>
        <v>0</v>
      </c>
      <c r="U35" s="110">
        <f>(Assumptions!AG35+Assumptions!AG65)*(SUM($I$64)/Assumptions!AG$74)</f>
        <v>29.414762872079258</v>
      </c>
      <c r="V35" s="110">
        <f>(Assumptions!AH35+Assumptions!AH65)*('Pop-ups'!V$1/Assumptions!AH$74)</f>
        <v>0</v>
      </c>
      <c r="W35" s="110">
        <f>(Assumptions!AI35+Assumptions!AI65)*('Pop-ups'!W$1/Assumptions!AI$74)</f>
        <v>0</v>
      </c>
      <c r="X35" s="110">
        <f>(Assumptions!AJ35+Assumptions!AJ65)*('Pop-ups'!X$1/Assumptions!AJ$74)</f>
        <v>0</v>
      </c>
      <c r="Y35" s="110">
        <f>(Assumptions!AK35+Assumptions!AK65)*('Pop-ups'!Y$1/Assumptions!AK$74)</f>
        <v>0</v>
      </c>
      <c r="Z35" s="110">
        <f>(Assumptions!AL35+Assumptions!AL65)*('Pop-ups'!Z$1/Assumptions!AL$74)</f>
        <v>0</v>
      </c>
      <c r="AA35" s="110">
        <f>(Assumptions!AM35+Assumptions!AM65)*('Pop-ups'!AA$1/Assumptions!AM$74)</f>
        <v>0</v>
      </c>
      <c r="AB35" s="110">
        <f>(Assumptions!AN35+Assumptions!AN65)*('Pop-ups'!AB$1/Assumptions!AN$74)</f>
        <v>0</v>
      </c>
      <c r="AC35" s="110">
        <f>(Assumptions!AO35+Assumptions!AO65)*('Pop-ups'!AC$1/Assumptions!AO$74)</f>
        <v>0</v>
      </c>
      <c r="AD35" s="110">
        <f>(Assumptions!AP35+Assumptions!AP65)*('Pop-ups'!AD$1/Assumptions!AP$74)</f>
        <v>0</v>
      </c>
      <c r="AE35" s="110">
        <f>(Assumptions!AQ35+Assumptions!AQ65)*('Pop-ups'!AE$1/Assumptions!AQ$74)</f>
        <v>0</v>
      </c>
      <c r="AF35" s="110">
        <f>(Assumptions!AR35+Assumptions!AR65)*('Pop-ups'!AF$1/Assumptions!AR$74)</f>
        <v>0</v>
      </c>
      <c r="AG35" s="110">
        <f>(Assumptions!AS35+Assumptions!AS65)*('Pop-ups'!AG$1/Assumptions!AS$74)</f>
        <v>0</v>
      </c>
      <c r="AH35" s="110">
        <f>(Assumptions!AT35+Assumptions!AT65)*('Pop-ups'!AH$1/Assumptions!AT$74)</f>
        <v>0</v>
      </c>
      <c r="AI35" s="110">
        <f>(Assumptions!AU35+Assumptions!AU65)*('Pop-ups'!AI$1/Assumptions!AU$74)</f>
        <v>0</v>
      </c>
      <c r="AJ35" s="110">
        <f>(Assumptions!AV35+Assumptions!AV65)*('Pop-ups'!AJ$1/Assumptions!AV$74)</f>
        <v>0</v>
      </c>
      <c r="AK35" s="110">
        <f>(Assumptions!AW35+Assumptions!AW65)*('Pop-ups'!AK$1/Assumptions!AW$74)</f>
        <v>0</v>
      </c>
      <c r="AL35" s="110">
        <f>(Assumptions!AX35+Assumptions!AX65)*('Pop-ups'!AL$1/Assumptions!AX$74)</f>
        <v>0</v>
      </c>
      <c r="AM35" s="110">
        <f>(Assumptions!AY35+Assumptions!AY65)*('Pop-ups'!AM$1/Assumptions!AY$74)</f>
        <v>0</v>
      </c>
      <c r="AN35" s="21"/>
      <c r="AO35" s="110">
        <f>SUM(D35:O35)</f>
        <v>0</v>
      </c>
      <c r="AQ35" s="110">
        <f>SUM(P35:AA35)</f>
        <v>29.414762872079258</v>
      </c>
      <c r="AS35" s="110">
        <f t="shared" si="5"/>
        <v>0</v>
      </c>
    </row>
    <row r="36" spans="2:45">
      <c r="B36" s="34" t="s">
        <v>214</v>
      </c>
      <c r="C36" s="23" t="s">
        <v>17</v>
      </c>
      <c r="D36" s="153">
        <f>Assumptions!P36</f>
        <v>10.17</v>
      </c>
      <c r="E36" s="153">
        <f>Assumptions!Q36</f>
        <v>10.17</v>
      </c>
      <c r="F36" s="153">
        <f>Assumptions!R36</f>
        <v>10.17</v>
      </c>
      <c r="G36" s="153">
        <f>Assumptions!S36</f>
        <v>10.17</v>
      </c>
      <c r="H36" s="153">
        <f>Assumptions!T36</f>
        <v>10.17</v>
      </c>
      <c r="I36" s="153">
        <f>Assumptions!U36</f>
        <v>16.96875</v>
      </c>
      <c r="J36" s="153">
        <f>Assumptions!V36</f>
        <v>16.96875</v>
      </c>
      <c r="K36" s="153">
        <f>Assumptions!W36</f>
        <v>16.96875</v>
      </c>
      <c r="L36" s="153">
        <f>Assumptions!X36</f>
        <v>16.96875</v>
      </c>
      <c r="M36" s="153">
        <f>Assumptions!Y36</f>
        <v>16.96875</v>
      </c>
      <c r="N36" s="153">
        <f>Assumptions!Z36</f>
        <v>16.96875</v>
      </c>
      <c r="O36" s="153">
        <f>Assumptions!AA36</f>
        <v>16.96875</v>
      </c>
      <c r="P36" s="153">
        <f>Assumptions!AB36</f>
        <v>16.96875</v>
      </c>
      <c r="Q36" s="153">
        <f>Assumptions!AC36</f>
        <v>16.96875</v>
      </c>
      <c r="R36" s="153">
        <f>Assumptions!AD36</f>
        <v>16.96875</v>
      </c>
      <c r="S36" s="153">
        <f>Assumptions!AE36</f>
        <v>37.30342741935484</v>
      </c>
      <c r="T36" s="153">
        <f>Assumptions!AF36</f>
        <v>37.30342741935484</v>
      </c>
      <c r="U36" s="153">
        <f>Assumptions!AG36</f>
        <v>37.30342741935484</v>
      </c>
      <c r="V36" s="153">
        <f>Assumptions!AH36</f>
        <v>37.30342741935484</v>
      </c>
      <c r="W36" s="153">
        <f>Assumptions!AI36</f>
        <v>37.30342741935484</v>
      </c>
      <c r="X36" s="153">
        <f>Assumptions!AJ36</f>
        <v>0.16666666666666666</v>
      </c>
      <c r="Y36" s="153">
        <f>Assumptions!AK36</f>
        <v>0.16666666666666666</v>
      </c>
      <c r="Z36" s="153">
        <f>Assumptions!AL36</f>
        <v>0.16666666666666666</v>
      </c>
      <c r="AA36" s="153">
        <f>Assumptions!AM36</f>
        <v>0.16666666666666666</v>
      </c>
      <c r="AB36" s="153">
        <f>Assumptions!AN36</f>
        <v>0.16666666666666666</v>
      </c>
      <c r="AC36" s="153">
        <f>Assumptions!AO36</f>
        <v>0.16666666666666666</v>
      </c>
      <c r="AD36" s="153">
        <f>Assumptions!AP36</f>
        <v>0.16666666666666666</v>
      </c>
      <c r="AE36" s="153">
        <f>Assumptions!AQ36</f>
        <v>37.30342741935484</v>
      </c>
      <c r="AF36" s="153">
        <f>Assumptions!AR36</f>
        <v>37.30342741935484</v>
      </c>
      <c r="AG36" s="153">
        <f>Assumptions!AS36</f>
        <v>37.30342741935484</v>
      </c>
      <c r="AH36" s="153">
        <f>Assumptions!AT36</f>
        <v>37.30342741935484</v>
      </c>
      <c r="AI36" s="153">
        <f>Assumptions!AU36</f>
        <v>37.30342741935484</v>
      </c>
      <c r="AJ36" s="153">
        <f>Assumptions!AV36</f>
        <v>0.16666666666666666</v>
      </c>
      <c r="AK36" s="153">
        <f>Assumptions!AW36</f>
        <v>0.16666666666666666</v>
      </c>
      <c r="AL36" s="153">
        <f>Assumptions!AX36</f>
        <v>0.16666666666666666</v>
      </c>
      <c r="AM36" s="153">
        <f>Assumptions!AY36</f>
        <v>0.16666666666666666</v>
      </c>
      <c r="AN36" s="21"/>
      <c r="AO36" s="153">
        <f>D36</f>
        <v>10.17</v>
      </c>
      <c r="AQ36" s="153">
        <f>P36</f>
        <v>16.96875</v>
      </c>
      <c r="AS36" s="110">
        <f>AVERAGE(AB36:AM36)</f>
        <v>15.640316980286736</v>
      </c>
    </row>
    <row r="37" spans="2:45">
      <c r="B37" s="154" t="s">
        <v>146</v>
      </c>
      <c r="C37" s="24" t="s">
        <v>17</v>
      </c>
      <c r="D37" s="155">
        <f>SUM(D10,D13,D16,D19,D22,D25,D28,D31,D34)</f>
        <v>0</v>
      </c>
      <c r="E37" s="155">
        <f t="shared" ref="E37:AB37" si="6">SUM(E10,E13,E16,E19,E22,E25,E28,E31,E34)</f>
        <v>0</v>
      </c>
      <c r="F37" s="155">
        <f t="shared" si="6"/>
        <v>0</v>
      </c>
      <c r="G37" s="155">
        <f t="shared" si="6"/>
        <v>0</v>
      </c>
      <c r="H37" s="155">
        <f t="shared" ref="H37:J37" si="7">SUM(H10,H13,H16,H19,H22,H25,H28,H31,H34)</f>
        <v>0</v>
      </c>
      <c r="I37" s="155">
        <f t="shared" si="7"/>
        <v>0</v>
      </c>
      <c r="J37" s="155">
        <f t="shared" si="7"/>
        <v>0</v>
      </c>
      <c r="K37" s="155">
        <f t="shared" si="6"/>
        <v>0</v>
      </c>
      <c r="L37" s="155">
        <f t="shared" si="6"/>
        <v>0</v>
      </c>
      <c r="M37" s="155">
        <f t="shared" si="6"/>
        <v>0</v>
      </c>
      <c r="N37" s="155">
        <f t="shared" si="6"/>
        <v>0</v>
      </c>
      <c r="O37" s="155">
        <f t="shared" si="6"/>
        <v>0</v>
      </c>
      <c r="P37" s="155">
        <f t="shared" si="6"/>
        <v>0</v>
      </c>
      <c r="Q37" s="155">
        <f t="shared" si="6"/>
        <v>0</v>
      </c>
      <c r="R37" s="155">
        <f t="shared" ref="R37" si="8">SUM(R10,R13,R16,R19,R22,R25,R28,R31,R34)</f>
        <v>0</v>
      </c>
      <c r="S37" s="155">
        <f t="shared" si="6"/>
        <v>0</v>
      </c>
      <c r="T37" s="155">
        <f t="shared" ref="T37:V37" si="9">SUM(T10,T13,T16,T19,T22,T25,T28,T31,T34)</f>
        <v>0</v>
      </c>
      <c r="U37" s="155">
        <f t="shared" si="9"/>
        <v>29373.270596941602</v>
      </c>
      <c r="V37" s="155">
        <f t="shared" si="9"/>
        <v>0</v>
      </c>
      <c r="W37" s="155">
        <f t="shared" si="6"/>
        <v>0</v>
      </c>
      <c r="X37" s="155">
        <f t="shared" si="6"/>
        <v>0</v>
      </c>
      <c r="Y37" s="155">
        <f t="shared" si="6"/>
        <v>0</v>
      </c>
      <c r="Z37" s="155">
        <f t="shared" si="6"/>
        <v>0</v>
      </c>
      <c r="AA37" s="155">
        <f t="shared" si="6"/>
        <v>0</v>
      </c>
      <c r="AB37" s="155">
        <f t="shared" si="6"/>
        <v>0</v>
      </c>
      <c r="AC37" s="155">
        <f t="shared" ref="AC37:AI37" si="10">SUM(AC10,AC13,AC16,AC19,AC22,AC25,AC28,AC31,AC34)</f>
        <v>0</v>
      </c>
      <c r="AD37" s="155">
        <f t="shared" si="10"/>
        <v>0</v>
      </c>
      <c r="AE37" s="155">
        <f t="shared" si="10"/>
        <v>0</v>
      </c>
      <c r="AF37" s="155">
        <f t="shared" si="10"/>
        <v>0</v>
      </c>
      <c r="AG37" s="155">
        <f t="shared" si="10"/>
        <v>0</v>
      </c>
      <c r="AH37" s="155">
        <f t="shared" si="10"/>
        <v>0</v>
      </c>
      <c r="AI37" s="155">
        <f t="shared" si="10"/>
        <v>0</v>
      </c>
      <c r="AJ37" s="155">
        <f t="shared" ref="AJ37:AM37" si="11">SUM(AJ10,AJ13,AJ16,AJ19,AJ22,AJ25,AJ28,AJ31,AJ34)</f>
        <v>0</v>
      </c>
      <c r="AK37" s="155">
        <f t="shared" si="11"/>
        <v>0</v>
      </c>
      <c r="AL37" s="155">
        <f t="shared" si="11"/>
        <v>0</v>
      </c>
      <c r="AM37" s="155">
        <f t="shared" si="11"/>
        <v>0</v>
      </c>
      <c r="AN37" s="21"/>
      <c r="AO37" s="155">
        <f>SUM(D37:O37)</f>
        <v>0</v>
      </c>
      <c r="AQ37" s="155">
        <f>SUM(P37:AA37)</f>
        <v>29373.270596941602</v>
      </c>
      <c r="AS37" s="421">
        <f t="shared" si="5"/>
        <v>0</v>
      </c>
    </row>
    <row r="38" spans="2:45">
      <c r="B38" s="18"/>
      <c r="C38" s="25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7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7"/>
      <c r="AQ38" s="58"/>
      <c r="AS38" s="58"/>
    </row>
    <row r="39" spans="2:45">
      <c r="B39" s="26" t="s">
        <v>360</v>
      </c>
      <c r="C39" s="25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58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58"/>
      <c r="AQ39" s="58"/>
      <c r="AS39" s="58"/>
    </row>
    <row r="40" spans="2:45">
      <c r="B40" s="11"/>
      <c r="C40" s="25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60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60"/>
    </row>
    <row r="41" spans="2:45">
      <c r="B41" s="27" t="s">
        <v>247</v>
      </c>
      <c r="C41" s="20" t="s">
        <v>17</v>
      </c>
      <c r="D41" s="110">
        <f t="shared" ref="D41:E41" si="12">SUM(D42:D51)</f>
        <v>0</v>
      </c>
      <c r="E41" s="110">
        <f t="shared" si="12"/>
        <v>0</v>
      </c>
      <c r="F41" s="110">
        <f t="shared" ref="F41" si="13">SUM(F42:F51)</f>
        <v>0</v>
      </c>
      <c r="G41" s="110">
        <f>SUM(G42:G51)</f>
        <v>0</v>
      </c>
      <c r="H41" s="110">
        <f>SUM(H42:H52)</f>
        <v>0</v>
      </c>
      <c r="I41" s="110">
        <f t="shared" ref="I41:AA41" si="14">SUM(I42:I52)</f>
        <v>0</v>
      </c>
      <c r="J41" s="110">
        <f t="shared" si="14"/>
        <v>0</v>
      </c>
      <c r="K41" s="110">
        <f t="shared" si="14"/>
        <v>0</v>
      </c>
      <c r="L41" s="110">
        <f t="shared" si="14"/>
        <v>0</v>
      </c>
      <c r="M41" s="110">
        <f t="shared" si="14"/>
        <v>0</v>
      </c>
      <c r="N41" s="110">
        <f t="shared" si="14"/>
        <v>0</v>
      </c>
      <c r="O41" s="110">
        <f t="shared" si="14"/>
        <v>0</v>
      </c>
      <c r="P41" s="110">
        <f t="shared" si="14"/>
        <v>0</v>
      </c>
      <c r="Q41" s="110">
        <f t="shared" si="14"/>
        <v>0</v>
      </c>
      <c r="R41" s="110">
        <f t="shared" si="14"/>
        <v>0</v>
      </c>
      <c r="S41" s="110">
        <f>SUM(S42:S52)</f>
        <v>0</v>
      </c>
      <c r="T41" s="110">
        <f>SUM(T42:T52)</f>
        <v>7295</v>
      </c>
      <c r="U41" s="110">
        <f t="shared" si="14"/>
        <v>0</v>
      </c>
      <c r="V41" s="110">
        <f t="shared" si="14"/>
        <v>0</v>
      </c>
      <c r="W41" s="110">
        <f t="shared" si="14"/>
        <v>0</v>
      </c>
      <c r="X41" s="110">
        <f>SUM(X42:X52)</f>
        <v>0</v>
      </c>
      <c r="Y41" s="110">
        <f t="shared" si="14"/>
        <v>0</v>
      </c>
      <c r="Z41" s="110">
        <f t="shared" si="14"/>
        <v>0</v>
      </c>
      <c r="AA41" s="110">
        <f t="shared" si="14"/>
        <v>0</v>
      </c>
      <c r="AB41" s="110">
        <f t="shared" ref="AB41" si="15">SUM(AB42:AB52)</f>
        <v>0</v>
      </c>
      <c r="AC41" s="110">
        <f t="shared" ref="AC41" si="16">SUM(AC42:AC52)</f>
        <v>0</v>
      </c>
      <c r="AD41" s="110">
        <f t="shared" ref="AD41" si="17">SUM(AD42:AD52)</f>
        <v>0</v>
      </c>
      <c r="AE41" s="110">
        <f t="shared" ref="AE41" si="18">SUM(AE42:AE52)</f>
        <v>0</v>
      </c>
      <c r="AF41" s="110">
        <f t="shared" ref="AF41" si="19">SUM(AF42:AF52)</f>
        <v>0</v>
      </c>
      <c r="AG41" s="110">
        <f t="shared" ref="AG41" si="20">SUM(AG42:AG52)</f>
        <v>0</v>
      </c>
      <c r="AH41" s="110">
        <f t="shared" ref="AH41" si="21">SUM(AH42:AH52)</f>
        <v>0</v>
      </c>
      <c r="AI41" s="110">
        <f t="shared" ref="AI41" si="22">SUM(AI42:AI52)</f>
        <v>0</v>
      </c>
      <c r="AJ41" s="110">
        <f t="shared" ref="AJ41" si="23">SUM(AJ42:AJ52)</f>
        <v>0</v>
      </c>
      <c r="AK41" s="110">
        <f t="shared" ref="AK41" si="24">SUM(AK42:AK52)</f>
        <v>0</v>
      </c>
      <c r="AL41" s="110">
        <f t="shared" ref="AL41" si="25">SUM(AL42:AL52)</f>
        <v>0</v>
      </c>
      <c r="AM41" s="110">
        <f t="shared" ref="AM41" si="26">SUM(AM42:AM52)</f>
        <v>0</v>
      </c>
      <c r="AN41" s="21"/>
      <c r="AO41" s="110">
        <f t="shared" ref="AO41:AO56" si="27">SUM(D41:O41)</f>
        <v>0</v>
      </c>
      <c r="AQ41" s="110">
        <f t="shared" ref="AQ41:AQ56" si="28">SUM(P41:AA41)</f>
        <v>7295</v>
      </c>
      <c r="AS41" s="110">
        <f>SUM(Q41:AB41)</f>
        <v>7295</v>
      </c>
    </row>
    <row r="42" spans="2:45">
      <c r="B42" s="34" t="s">
        <v>248</v>
      </c>
      <c r="C42" s="20" t="s">
        <v>17</v>
      </c>
      <c r="D42" s="105">
        <v>0</v>
      </c>
      <c r="E42" s="105">
        <v>0</v>
      </c>
      <c r="F42" s="105">
        <v>0</v>
      </c>
      <c r="G42" s="105">
        <v>0</v>
      </c>
      <c r="H42" s="105">
        <v>0</v>
      </c>
      <c r="I42" s="105">
        <v>0</v>
      </c>
      <c r="J42" s="105">
        <v>0</v>
      </c>
      <c r="K42" s="105">
        <v>0</v>
      </c>
      <c r="L42" s="105">
        <v>0</v>
      </c>
      <c r="M42" s="105">
        <v>0</v>
      </c>
      <c r="N42" s="105">
        <v>0</v>
      </c>
      <c r="O42" s="105">
        <v>0</v>
      </c>
      <c r="P42" s="105">
        <v>0</v>
      </c>
      <c r="Q42" s="105">
        <v>0</v>
      </c>
      <c r="R42" s="105">
        <v>0</v>
      </c>
      <c r="S42" s="105">
        <v>0</v>
      </c>
      <c r="T42" s="57">
        <v>1500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0</v>
      </c>
      <c r="AB42" s="105">
        <v>0</v>
      </c>
      <c r="AC42" s="105">
        <v>0</v>
      </c>
      <c r="AD42" s="105">
        <v>0</v>
      </c>
      <c r="AE42" s="105">
        <v>0</v>
      </c>
      <c r="AF42" s="105">
        <v>0</v>
      </c>
      <c r="AG42" s="105">
        <v>0</v>
      </c>
      <c r="AH42" s="105">
        <v>0</v>
      </c>
      <c r="AI42" s="105">
        <v>0</v>
      </c>
      <c r="AJ42" s="105">
        <v>0</v>
      </c>
      <c r="AK42" s="105">
        <v>0</v>
      </c>
      <c r="AL42" s="105">
        <v>0</v>
      </c>
      <c r="AM42" s="105">
        <v>0</v>
      </c>
      <c r="AN42" s="21"/>
      <c r="AO42" s="110">
        <f>SUM(D42:O42)</f>
        <v>0</v>
      </c>
      <c r="AQ42" s="110">
        <f t="shared" si="28"/>
        <v>1500</v>
      </c>
      <c r="AS42" s="110">
        <f>SUM(Q42:AB42)</f>
        <v>1500</v>
      </c>
    </row>
    <row r="43" spans="2:45">
      <c r="B43" s="34" t="s">
        <v>249</v>
      </c>
      <c r="C43" s="20" t="s">
        <v>17</v>
      </c>
      <c r="D43" s="105">
        <v>0</v>
      </c>
      <c r="E43" s="105">
        <v>0</v>
      </c>
      <c r="F43" s="105">
        <v>0</v>
      </c>
      <c r="G43" s="105">
        <v>0</v>
      </c>
      <c r="H43" s="105">
        <v>0</v>
      </c>
      <c r="I43" s="105">
        <v>0</v>
      </c>
      <c r="J43" s="105">
        <v>0</v>
      </c>
      <c r="K43" s="105">
        <v>0</v>
      </c>
      <c r="L43" s="105">
        <v>0</v>
      </c>
      <c r="M43" s="105">
        <v>0</v>
      </c>
      <c r="N43" s="105">
        <v>0</v>
      </c>
      <c r="O43" s="105">
        <v>0</v>
      </c>
      <c r="P43" s="105">
        <v>0</v>
      </c>
      <c r="Q43" s="105">
        <v>0</v>
      </c>
      <c r="R43" s="105">
        <v>0</v>
      </c>
      <c r="S43" s="105">
        <v>0</v>
      </c>
      <c r="T43" s="57">
        <v>500</v>
      </c>
      <c r="U43" s="105">
        <v>0</v>
      </c>
      <c r="V43" s="105">
        <v>0</v>
      </c>
      <c r="W43" s="105">
        <v>0</v>
      </c>
      <c r="X43" s="105">
        <v>0</v>
      </c>
      <c r="Y43" s="105">
        <v>0</v>
      </c>
      <c r="Z43" s="105">
        <v>0</v>
      </c>
      <c r="AA43" s="105">
        <v>0</v>
      </c>
      <c r="AB43" s="105">
        <v>0</v>
      </c>
      <c r="AC43" s="105">
        <v>0</v>
      </c>
      <c r="AD43" s="105">
        <v>0</v>
      </c>
      <c r="AE43" s="105">
        <v>0</v>
      </c>
      <c r="AF43" s="105">
        <v>0</v>
      </c>
      <c r="AG43" s="105">
        <v>0</v>
      </c>
      <c r="AH43" s="105">
        <v>0</v>
      </c>
      <c r="AI43" s="105">
        <v>0</v>
      </c>
      <c r="AJ43" s="105">
        <v>0</v>
      </c>
      <c r="AK43" s="105">
        <v>0</v>
      </c>
      <c r="AL43" s="105">
        <v>0</v>
      </c>
      <c r="AM43" s="105">
        <v>0</v>
      </c>
      <c r="AN43" s="21"/>
      <c r="AO43" s="110">
        <f t="shared" si="27"/>
        <v>0</v>
      </c>
      <c r="AQ43" s="110">
        <f t="shared" si="28"/>
        <v>500</v>
      </c>
      <c r="AS43" s="110">
        <f>SUM(Q43:AB43)</f>
        <v>500</v>
      </c>
    </row>
    <row r="44" spans="2:45">
      <c r="B44" s="34" t="s">
        <v>392</v>
      </c>
      <c r="C44" s="20" t="s">
        <v>17</v>
      </c>
      <c r="D44" s="105">
        <v>0</v>
      </c>
      <c r="E44" s="105">
        <v>0</v>
      </c>
      <c r="F44" s="105">
        <v>0</v>
      </c>
      <c r="G44" s="105">
        <v>0</v>
      </c>
      <c r="H44" s="105">
        <v>0</v>
      </c>
      <c r="I44" s="105">
        <v>0</v>
      </c>
      <c r="J44" s="105">
        <v>0</v>
      </c>
      <c r="K44" s="105">
        <v>0</v>
      </c>
      <c r="L44" s="105">
        <v>0</v>
      </c>
      <c r="M44" s="105">
        <v>0</v>
      </c>
      <c r="N44" s="105">
        <v>0</v>
      </c>
      <c r="O44" s="105">
        <v>0</v>
      </c>
      <c r="P44" s="105">
        <v>0</v>
      </c>
      <c r="Q44" s="105">
        <v>0</v>
      </c>
      <c r="R44" s="105">
        <v>0</v>
      </c>
      <c r="S44" s="105">
        <v>0</v>
      </c>
      <c r="T44" s="105">
        <v>1000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0</v>
      </c>
      <c r="AB44" s="105">
        <v>0</v>
      </c>
      <c r="AC44" s="105">
        <v>0</v>
      </c>
      <c r="AD44" s="105">
        <v>0</v>
      </c>
      <c r="AE44" s="105">
        <v>0</v>
      </c>
      <c r="AF44" s="105">
        <v>0</v>
      </c>
      <c r="AG44" s="105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21"/>
      <c r="AO44" s="110"/>
      <c r="AQ44" s="110"/>
      <c r="AS44" s="110"/>
    </row>
    <row r="45" spans="2:45">
      <c r="B45" s="34" t="s">
        <v>250</v>
      </c>
      <c r="C45" s="20" t="s">
        <v>17</v>
      </c>
      <c r="D45" s="105">
        <v>0</v>
      </c>
      <c r="E45" s="105">
        <v>0</v>
      </c>
      <c r="F45" s="105">
        <v>0</v>
      </c>
      <c r="G45" s="105">
        <v>0</v>
      </c>
      <c r="H45" s="105">
        <v>0</v>
      </c>
      <c r="I45" s="105">
        <v>0</v>
      </c>
      <c r="J45" s="105">
        <v>0</v>
      </c>
      <c r="K45" s="105">
        <v>0</v>
      </c>
      <c r="L45" s="105">
        <v>0</v>
      </c>
      <c r="M45" s="105">
        <v>0</v>
      </c>
      <c r="N45" s="105">
        <v>0</v>
      </c>
      <c r="O45" s="105">
        <v>0</v>
      </c>
      <c r="P45" s="105">
        <v>0</v>
      </c>
      <c r="Q45" s="105">
        <v>0</v>
      </c>
      <c r="R45" s="105">
        <v>0</v>
      </c>
      <c r="S45" s="105">
        <v>0</v>
      </c>
      <c r="T45" s="57">
        <v>900</v>
      </c>
      <c r="U45" s="105">
        <v>0</v>
      </c>
      <c r="V45" s="105">
        <v>0</v>
      </c>
      <c r="W45" s="105">
        <v>0</v>
      </c>
      <c r="X45" s="105">
        <v>0</v>
      </c>
      <c r="Y45" s="105">
        <v>0</v>
      </c>
      <c r="Z45" s="105">
        <v>0</v>
      </c>
      <c r="AA45" s="105">
        <v>0</v>
      </c>
      <c r="AB45" s="105">
        <v>0</v>
      </c>
      <c r="AC45" s="105">
        <v>0</v>
      </c>
      <c r="AD45" s="105">
        <v>0</v>
      </c>
      <c r="AE45" s="105">
        <v>0</v>
      </c>
      <c r="AF45" s="105">
        <v>0</v>
      </c>
      <c r="AG45" s="105">
        <v>0</v>
      </c>
      <c r="AH45" s="105">
        <v>0</v>
      </c>
      <c r="AI45" s="105">
        <v>0</v>
      </c>
      <c r="AJ45" s="105">
        <v>0</v>
      </c>
      <c r="AK45" s="105">
        <v>0</v>
      </c>
      <c r="AL45" s="105">
        <v>0</v>
      </c>
      <c r="AM45" s="105">
        <v>0</v>
      </c>
      <c r="AN45" s="21"/>
      <c r="AO45" s="110">
        <f t="shared" si="27"/>
        <v>0</v>
      </c>
      <c r="AQ45" s="110">
        <f t="shared" si="28"/>
        <v>900</v>
      </c>
      <c r="AS45" s="110">
        <f t="shared" ref="AS45:AS51" si="29">SUM(Q45:AB45)</f>
        <v>900</v>
      </c>
    </row>
    <row r="46" spans="2:45">
      <c r="B46" s="34" t="s">
        <v>251</v>
      </c>
      <c r="C46" s="20" t="s">
        <v>17</v>
      </c>
      <c r="D46" s="105">
        <v>0</v>
      </c>
      <c r="E46" s="105">
        <v>0</v>
      </c>
      <c r="F46" s="105">
        <v>0</v>
      </c>
      <c r="G46" s="105">
        <v>0</v>
      </c>
      <c r="H46" s="105">
        <v>0</v>
      </c>
      <c r="I46" s="105">
        <v>0</v>
      </c>
      <c r="J46" s="105">
        <v>0</v>
      </c>
      <c r="K46" s="105">
        <v>0</v>
      </c>
      <c r="L46" s="105">
        <v>0</v>
      </c>
      <c r="M46" s="105">
        <v>0</v>
      </c>
      <c r="N46" s="105">
        <v>0</v>
      </c>
      <c r="O46" s="105">
        <v>0</v>
      </c>
      <c r="P46" s="105">
        <v>0</v>
      </c>
      <c r="Q46" s="105">
        <v>0</v>
      </c>
      <c r="R46" s="105">
        <v>0</v>
      </c>
      <c r="S46" s="105">
        <v>0</v>
      </c>
      <c r="T46" s="57">
        <v>600</v>
      </c>
      <c r="U46" s="105">
        <v>0</v>
      </c>
      <c r="V46" s="105">
        <v>0</v>
      </c>
      <c r="W46" s="105">
        <v>0</v>
      </c>
      <c r="X46" s="105">
        <v>0</v>
      </c>
      <c r="Y46" s="105">
        <v>0</v>
      </c>
      <c r="Z46" s="105">
        <v>0</v>
      </c>
      <c r="AA46" s="105">
        <v>0</v>
      </c>
      <c r="AB46" s="105">
        <v>0</v>
      </c>
      <c r="AC46" s="105">
        <v>0</v>
      </c>
      <c r="AD46" s="105">
        <v>0</v>
      </c>
      <c r="AE46" s="105">
        <v>0</v>
      </c>
      <c r="AF46" s="105">
        <v>0</v>
      </c>
      <c r="AG46" s="105">
        <v>0</v>
      </c>
      <c r="AH46" s="105">
        <v>0</v>
      </c>
      <c r="AI46" s="105">
        <v>0</v>
      </c>
      <c r="AJ46" s="105">
        <v>0</v>
      </c>
      <c r="AK46" s="105">
        <v>0</v>
      </c>
      <c r="AL46" s="105">
        <v>0</v>
      </c>
      <c r="AM46" s="105">
        <v>0</v>
      </c>
      <c r="AN46" s="21"/>
      <c r="AO46" s="110">
        <f t="shared" si="27"/>
        <v>0</v>
      </c>
      <c r="AQ46" s="110">
        <f t="shared" si="28"/>
        <v>600</v>
      </c>
      <c r="AS46" s="110">
        <f t="shared" si="29"/>
        <v>600</v>
      </c>
    </row>
    <row r="47" spans="2:45">
      <c r="B47" s="34" t="s">
        <v>252</v>
      </c>
      <c r="C47" s="20" t="s">
        <v>17</v>
      </c>
      <c r="D47" s="105">
        <v>0</v>
      </c>
      <c r="E47" s="105">
        <v>0</v>
      </c>
      <c r="F47" s="105">
        <v>0</v>
      </c>
      <c r="G47" s="105">
        <v>0</v>
      </c>
      <c r="H47" s="105">
        <v>0</v>
      </c>
      <c r="I47" s="105">
        <v>0</v>
      </c>
      <c r="J47" s="105">
        <v>0</v>
      </c>
      <c r="K47" s="105">
        <v>0</v>
      </c>
      <c r="L47" s="105">
        <v>0</v>
      </c>
      <c r="M47" s="105">
        <v>0</v>
      </c>
      <c r="N47" s="105">
        <v>0</v>
      </c>
      <c r="O47" s="105">
        <v>0</v>
      </c>
      <c r="P47" s="105">
        <v>0</v>
      </c>
      <c r="Q47" s="105">
        <v>0</v>
      </c>
      <c r="R47" s="105">
        <v>0</v>
      </c>
      <c r="S47" s="105">
        <v>0</v>
      </c>
      <c r="T47" s="57">
        <v>1000</v>
      </c>
      <c r="U47" s="105">
        <v>0</v>
      </c>
      <c r="V47" s="105">
        <v>0</v>
      </c>
      <c r="W47" s="105">
        <v>0</v>
      </c>
      <c r="X47" s="105">
        <v>0</v>
      </c>
      <c r="Y47" s="105">
        <v>0</v>
      </c>
      <c r="Z47" s="105">
        <v>0</v>
      </c>
      <c r="AA47" s="105">
        <v>0</v>
      </c>
      <c r="AB47" s="105">
        <v>0</v>
      </c>
      <c r="AC47" s="105">
        <v>0</v>
      </c>
      <c r="AD47" s="105">
        <v>0</v>
      </c>
      <c r="AE47" s="105">
        <v>0</v>
      </c>
      <c r="AF47" s="105">
        <v>0</v>
      </c>
      <c r="AG47" s="105">
        <v>0</v>
      </c>
      <c r="AH47" s="105">
        <v>0</v>
      </c>
      <c r="AI47" s="105">
        <v>0</v>
      </c>
      <c r="AJ47" s="105">
        <v>0</v>
      </c>
      <c r="AK47" s="105">
        <v>0</v>
      </c>
      <c r="AL47" s="105">
        <v>0</v>
      </c>
      <c r="AM47" s="105">
        <v>0</v>
      </c>
      <c r="AN47" s="21"/>
      <c r="AO47" s="110">
        <f t="shared" si="27"/>
        <v>0</v>
      </c>
      <c r="AQ47" s="110">
        <f t="shared" si="28"/>
        <v>1000</v>
      </c>
      <c r="AS47" s="110">
        <f t="shared" si="29"/>
        <v>1000</v>
      </c>
    </row>
    <row r="48" spans="2:45">
      <c r="B48" s="34" t="s">
        <v>253</v>
      </c>
      <c r="C48" s="20" t="s">
        <v>17</v>
      </c>
      <c r="D48" s="105">
        <v>0</v>
      </c>
      <c r="E48" s="105">
        <v>0</v>
      </c>
      <c r="F48" s="105">
        <v>0</v>
      </c>
      <c r="G48" s="105">
        <v>0</v>
      </c>
      <c r="H48" s="105">
        <v>0</v>
      </c>
      <c r="I48" s="105">
        <v>0</v>
      </c>
      <c r="J48" s="105">
        <v>0</v>
      </c>
      <c r="K48" s="105">
        <v>0</v>
      </c>
      <c r="L48" s="105">
        <v>0</v>
      </c>
      <c r="M48" s="105">
        <v>0</v>
      </c>
      <c r="N48" s="105">
        <v>0</v>
      </c>
      <c r="O48" s="105">
        <v>0</v>
      </c>
      <c r="P48" s="105">
        <v>0</v>
      </c>
      <c r="Q48" s="105">
        <v>0</v>
      </c>
      <c r="R48" s="105">
        <v>0</v>
      </c>
      <c r="S48" s="105">
        <v>0</v>
      </c>
      <c r="T48" s="57">
        <v>500</v>
      </c>
      <c r="U48" s="105">
        <v>0</v>
      </c>
      <c r="V48" s="105">
        <v>0</v>
      </c>
      <c r="W48" s="105">
        <v>0</v>
      </c>
      <c r="X48" s="105">
        <v>0</v>
      </c>
      <c r="Y48" s="105">
        <v>0</v>
      </c>
      <c r="Z48" s="105">
        <v>0</v>
      </c>
      <c r="AA48" s="105">
        <v>0</v>
      </c>
      <c r="AB48" s="105">
        <v>0</v>
      </c>
      <c r="AC48" s="105">
        <v>0</v>
      </c>
      <c r="AD48" s="105">
        <v>0</v>
      </c>
      <c r="AE48" s="105">
        <v>0</v>
      </c>
      <c r="AF48" s="105">
        <v>0</v>
      </c>
      <c r="AG48" s="105">
        <v>0</v>
      </c>
      <c r="AH48" s="105">
        <v>0</v>
      </c>
      <c r="AI48" s="105">
        <v>0</v>
      </c>
      <c r="AJ48" s="105">
        <v>0</v>
      </c>
      <c r="AK48" s="105">
        <v>0</v>
      </c>
      <c r="AL48" s="105">
        <v>0</v>
      </c>
      <c r="AM48" s="105">
        <v>0</v>
      </c>
      <c r="AN48" s="21"/>
      <c r="AO48" s="110">
        <f t="shared" si="27"/>
        <v>0</v>
      </c>
      <c r="AQ48" s="110">
        <f t="shared" si="28"/>
        <v>500</v>
      </c>
      <c r="AS48" s="110">
        <f t="shared" si="29"/>
        <v>500</v>
      </c>
    </row>
    <row r="49" spans="1:47">
      <c r="B49" s="34" t="s">
        <v>244</v>
      </c>
      <c r="C49" s="20" t="s">
        <v>17</v>
      </c>
      <c r="D49" s="105">
        <v>0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0</v>
      </c>
      <c r="M49" s="105">
        <v>0</v>
      </c>
      <c r="N49" s="105">
        <v>0</v>
      </c>
      <c r="O49" s="105">
        <v>0</v>
      </c>
      <c r="P49" s="105">
        <v>0</v>
      </c>
      <c r="Q49" s="105">
        <v>0</v>
      </c>
      <c r="R49" s="105">
        <v>0</v>
      </c>
      <c r="S49" s="105">
        <v>0</v>
      </c>
      <c r="T49" s="57">
        <v>500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  <c r="Z49" s="105">
        <v>0</v>
      </c>
      <c r="AA49" s="105">
        <v>0</v>
      </c>
      <c r="AB49" s="105">
        <v>0</v>
      </c>
      <c r="AC49" s="105">
        <v>0</v>
      </c>
      <c r="AD49" s="105">
        <v>0</v>
      </c>
      <c r="AE49" s="105">
        <v>0</v>
      </c>
      <c r="AF49" s="105">
        <v>0</v>
      </c>
      <c r="AG49" s="105">
        <v>0</v>
      </c>
      <c r="AH49" s="105">
        <v>0</v>
      </c>
      <c r="AI49" s="105">
        <v>0</v>
      </c>
      <c r="AJ49" s="105">
        <v>0</v>
      </c>
      <c r="AK49" s="105">
        <v>0</v>
      </c>
      <c r="AL49" s="105">
        <v>0</v>
      </c>
      <c r="AM49" s="105">
        <v>0</v>
      </c>
      <c r="AN49" s="21"/>
      <c r="AO49" s="110">
        <f t="shared" si="27"/>
        <v>0</v>
      </c>
      <c r="AQ49" s="110">
        <f t="shared" si="28"/>
        <v>500</v>
      </c>
      <c r="AS49" s="110">
        <f t="shared" si="29"/>
        <v>500</v>
      </c>
    </row>
    <row r="50" spans="1:47">
      <c r="B50" s="34" t="s">
        <v>254</v>
      </c>
      <c r="C50" s="20" t="s">
        <v>17</v>
      </c>
      <c r="D50" s="105">
        <v>0</v>
      </c>
      <c r="E50" s="105">
        <v>0</v>
      </c>
      <c r="F50" s="105">
        <v>0</v>
      </c>
      <c r="G50" s="105">
        <v>0</v>
      </c>
      <c r="H50" s="105">
        <v>0</v>
      </c>
      <c r="I50" s="105">
        <v>0</v>
      </c>
      <c r="J50" s="105">
        <v>0</v>
      </c>
      <c r="K50" s="105">
        <v>0</v>
      </c>
      <c r="L50" s="105">
        <v>0</v>
      </c>
      <c r="M50" s="105">
        <v>0</v>
      </c>
      <c r="N50" s="105">
        <v>0</v>
      </c>
      <c r="O50" s="105">
        <v>0</v>
      </c>
      <c r="P50" s="105">
        <v>0</v>
      </c>
      <c r="Q50" s="105">
        <v>0</v>
      </c>
      <c r="R50" s="105">
        <v>0</v>
      </c>
      <c r="S50" s="105">
        <v>0</v>
      </c>
      <c r="T50" s="57">
        <v>420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  <c r="Z50" s="105">
        <v>0</v>
      </c>
      <c r="AA50" s="105">
        <v>0</v>
      </c>
      <c r="AB50" s="105">
        <v>0</v>
      </c>
      <c r="AC50" s="105">
        <v>0</v>
      </c>
      <c r="AD50" s="105">
        <v>0</v>
      </c>
      <c r="AE50" s="105">
        <v>0</v>
      </c>
      <c r="AF50" s="105">
        <v>0</v>
      </c>
      <c r="AG50" s="105">
        <v>0</v>
      </c>
      <c r="AH50" s="105">
        <v>0</v>
      </c>
      <c r="AI50" s="105">
        <v>0</v>
      </c>
      <c r="AJ50" s="105">
        <v>0</v>
      </c>
      <c r="AK50" s="105">
        <v>0</v>
      </c>
      <c r="AL50" s="105">
        <v>0</v>
      </c>
      <c r="AM50" s="105">
        <v>0</v>
      </c>
      <c r="AN50" s="21"/>
      <c r="AO50" s="110">
        <f t="shared" si="27"/>
        <v>0</v>
      </c>
      <c r="AQ50" s="110">
        <f t="shared" si="28"/>
        <v>420</v>
      </c>
      <c r="AS50" s="110">
        <f t="shared" si="29"/>
        <v>420</v>
      </c>
    </row>
    <row r="51" spans="1:47">
      <c r="B51" s="34" t="s">
        <v>255</v>
      </c>
      <c r="C51" s="20" t="s">
        <v>17</v>
      </c>
      <c r="D51" s="105">
        <v>0</v>
      </c>
      <c r="E51" s="105">
        <v>0</v>
      </c>
      <c r="F51" s="105">
        <v>0</v>
      </c>
      <c r="G51" s="105">
        <v>0</v>
      </c>
      <c r="H51" s="105">
        <v>0</v>
      </c>
      <c r="I51" s="105">
        <v>0</v>
      </c>
      <c r="J51" s="105">
        <v>0</v>
      </c>
      <c r="K51" s="105">
        <v>0</v>
      </c>
      <c r="L51" s="105">
        <v>0</v>
      </c>
      <c r="M51" s="105">
        <v>0</v>
      </c>
      <c r="N51" s="105">
        <v>0</v>
      </c>
      <c r="O51" s="105">
        <v>0</v>
      </c>
      <c r="P51" s="105">
        <v>0</v>
      </c>
      <c r="Q51" s="105">
        <v>0</v>
      </c>
      <c r="R51" s="105">
        <v>0</v>
      </c>
      <c r="S51" s="105">
        <v>0</v>
      </c>
      <c r="T51" s="57">
        <v>375</v>
      </c>
      <c r="U51" s="105">
        <v>0</v>
      </c>
      <c r="V51" s="105">
        <v>0</v>
      </c>
      <c r="W51" s="105">
        <v>0</v>
      </c>
      <c r="X51" s="105">
        <v>0</v>
      </c>
      <c r="Y51" s="105">
        <v>0</v>
      </c>
      <c r="Z51" s="105">
        <v>0</v>
      </c>
      <c r="AA51" s="105">
        <v>0</v>
      </c>
      <c r="AB51" s="105">
        <v>0</v>
      </c>
      <c r="AC51" s="105">
        <v>0</v>
      </c>
      <c r="AD51" s="105">
        <v>0</v>
      </c>
      <c r="AE51" s="105">
        <v>0</v>
      </c>
      <c r="AF51" s="105">
        <v>0</v>
      </c>
      <c r="AG51" s="105">
        <v>0</v>
      </c>
      <c r="AH51" s="105">
        <v>0</v>
      </c>
      <c r="AI51" s="105">
        <v>0</v>
      </c>
      <c r="AJ51" s="105">
        <v>0</v>
      </c>
      <c r="AK51" s="105">
        <v>0</v>
      </c>
      <c r="AL51" s="105">
        <v>0</v>
      </c>
      <c r="AM51" s="105">
        <v>0</v>
      </c>
      <c r="AN51" s="21"/>
      <c r="AO51" s="110">
        <f>SUM(D51:O51)</f>
        <v>0</v>
      </c>
      <c r="AQ51" s="110">
        <f>SUM(P51:AA51)</f>
        <v>375</v>
      </c>
      <c r="AS51" s="110">
        <f t="shared" si="29"/>
        <v>375</v>
      </c>
    </row>
    <row r="52" spans="1:47">
      <c r="B52" s="34" t="s">
        <v>256</v>
      </c>
      <c r="C52" s="20" t="s">
        <v>17</v>
      </c>
      <c r="D52" s="108">
        <v>0</v>
      </c>
      <c r="E52" s="108">
        <v>0</v>
      </c>
      <c r="F52" s="108">
        <v>0</v>
      </c>
      <c r="G52" s="108">
        <v>0</v>
      </c>
      <c r="H52" s="105">
        <v>0</v>
      </c>
      <c r="I52" s="105">
        <v>0</v>
      </c>
      <c r="J52" s="105">
        <v>0</v>
      </c>
      <c r="K52" s="105">
        <v>0</v>
      </c>
      <c r="L52" s="108">
        <v>0</v>
      </c>
      <c r="M52" s="108">
        <v>0</v>
      </c>
      <c r="N52" s="108">
        <v>0</v>
      </c>
      <c r="O52" s="108">
        <v>0</v>
      </c>
      <c r="P52" s="108">
        <v>0</v>
      </c>
      <c r="Q52" s="108">
        <v>0</v>
      </c>
      <c r="R52" s="108">
        <v>0</v>
      </c>
      <c r="S52" s="108">
        <v>0</v>
      </c>
      <c r="T52" s="57">
        <v>0</v>
      </c>
      <c r="U52" s="105">
        <v>0</v>
      </c>
      <c r="V52" s="108">
        <v>0</v>
      </c>
      <c r="W52" s="108">
        <v>0</v>
      </c>
      <c r="X52" s="108">
        <v>0</v>
      </c>
      <c r="Y52" s="108">
        <v>0</v>
      </c>
      <c r="Z52" s="108">
        <v>0</v>
      </c>
      <c r="AA52" s="108">
        <v>0</v>
      </c>
      <c r="AB52" s="108">
        <v>0</v>
      </c>
      <c r="AC52" s="108">
        <v>0</v>
      </c>
      <c r="AD52" s="108">
        <v>0</v>
      </c>
      <c r="AE52" s="108">
        <v>0</v>
      </c>
      <c r="AF52" s="108">
        <v>0</v>
      </c>
      <c r="AG52" s="105">
        <v>0</v>
      </c>
      <c r="AH52" s="108">
        <v>0</v>
      </c>
      <c r="AI52" s="108">
        <v>0</v>
      </c>
      <c r="AJ52" s="108">
        <v>0</v>
      </c>
      <c r="AK52" s="108">
        <v>0</v>
      </c>
      <c r="AL52" s="108">
        <v>0</v>
      </c>
      <c r="AM52" s="108">
        <v>0</v>
      </c>
    </row>
    <row r="53" spans="1:47">
      <c r="B53" s="148"/>
      <c r="C53" s="29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  <c r="W53" s="161"/>
      <c r="X53" s="161"/>
      <c r="Y53" s="161"/>
      <c r="Z53" s="161"/>
      <c r="AA53" s="162"/>
      <c r="AB53" s="161"/>
      <c r="AC53" s="161"/>
      <c r="AD53" s="161"/>
      <c r="AE53" s="161"/>
      <c r="AF53" s="161"/>
      <c r="AG53" s="161"/>
      <c r="AH53" s="161"/>
      <c r="AI53" s="161"/>
      <c r="AJ53" s="161"/>
      <c r="AK53" s="161"/>
      <c r="AL53" s="161"/>
      <c r="AM53" s="162"/>
    </row>
    <row r="54" spans="1:47">
      <c r="B54" s="163" t="s">
        <v>360</v>
      </c>
      <c r="C54" s="164" t="s">
        <v>17</v>
      </c>
      <c r="D54" s="155">
        <f>SUM(D41:D51)</f>
        <v>0</v>
      </c>
      <c r="E54" s="155">
        <f>SUM(E41:E51)</f>
        <v>0</v>
      </c>
      <c r="F54" s="155">
        <f>SUM(F41:F51)</f>
        <v>0</v>
      </c>
      <c r="G54" s="155">
        <f>SUM(G41:G51)</f>
        <v>0</v>
      </c>
      <c r="H54" s="155">
        <f>SUM(H42:H52)</f>
        <v>0</v>
      </c>
      <c r="I54" s="155">
        <f t="shared" ref="I54:AA54" si="30">SUM(I42:I52)</f>
        <v>0</v>
      </c>
      <c r="J54" s="155">
        <f t="shared" si="30"/>
        <v>0</v>
      </c>
      <c r="K54" s="155">
        <f t="shared" si="30"/>
        <v>0</v>
      </c>
      <c r="L54" s="155">
        <f t="shared" si="30"/>
        <v>0</v>
      </c>
      <c r="M54" s="155">
        <f t="shared" si="30"/>
        <v>0</v>
      </c>
      <c r="N54" s="155">
        <f t="shared" si="30"/>
        <v>0</v>
      </c>
      <c r="O54" s="155">
        <f t="shared" si="30"/>
        <v>0</v>
      </c>
      <c r="P54" s="155">
        <f t="shared" si="30"/>
        <v>0</v>
      </c>
      <c r="Q54" s="155">
        <f t="shared" si="30"/>
        <v>0</v>
      </c>
      <c r="R54" s="155">
        <f t="shared" si="30"/>
        <v>0</v>
      </c>
      <c r="S54" s="155">
        <f>SUM(S42:S52)</f>
        <v>0</v>
      </c>
      <c r="T54" s="155">
        <f>SUM(T42:T52)</f>
        <v>7295</v>
      </c>
      <c r="U54" s="155">
        <f t="shared" si="30"/>
        <v>0</v>
      </c>
      <c r="V54" s="155">
        <f t="shared" si="30"/>
        <v>0</v>
      </c>
      <c r="W54" s="155">
        <f t="shared" si="30"/>
        <v>0</v>
      </c>
      <c r="X54" s="155">
        <f>SUM(X42:X52)</f>
        <v>0</v>
      </c>
      <c r="Y54" s="155">
        <f t="shared" si="30"/>
        <v>0</v>
      </c>
      <c r="Z54" s="155">
        <f t="shared" si="30"/>
        <v>0</v>
      </c>
      <c r="AA54" s="155">
        <f t="shared" si="30"/>
        <v>0</v>
      </c>
      <c r="AB54" s="155">
        <f t="shared" ref="AB54:AM54" si="31">SUM(AB42:AB52)</f>
        <v>0</v>
      </c>
      <c r="AC54" s="155">
        <f t="shared" si="31"/>
        <v>0</v>
      </c>
      <c r="AD54" s="155">
        <f t="shared" si="31"/>
        <v>0</v>
      </c>
      <c r="AE54" s="155">
        <f t="shared" si="31"/>
        <v>0</v>
      </c>
      <c r="AF54" s="155">
        <f t="shared" si="31"/>
        <v>0</v>
      </c>
      <c r="AG54" s="155">
        <f t="shared" si="31"/>
        <v>0</v>
      </c>
      <c r="AH54" s="155">
        <f t="shared" si="31"/>
        <v>0</v>
      </c>
      <c r="AI54" s="155">
        <f t="shared" si="31"/>
        <v>0</v>
      </c>
      <c r="AJ54" s="155">
        <f t="shared" si="31"/>
        <v>0</v>
      </c>
      <c r="AK54" s="155">
        <f t="shared" si="31"/>
        <v>0</v>
      </c>
      <c r="AL54" s="155">
        <f t="shared" si="31"/>
        <v>0</v>
      </c>
      <c r="AM54" s="155">
        <f t="shared" si="31"/>
        <v>0</v>
      </c>
      <c r="AN54" s="21"/>
      <c r="AO54" s="155">
        <f t="shared" si="27"/>
        <v>0</v>
      </c>
      <c r="AQ54" s="155">
        <f t="shared" si="28"/>
        <v>7295</v>
      </c>
      <c r="AS54" s="155">
        <f>SUM(Q54:AB54)</f>
        <v>7295</v>
      </c>
    </row>
    <row r="55" spans="1:47">
      <c r="B55" s="29"/>
      <c r="C55" s="29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2"/>
      <c r="AB55" s="161"/>
      <c r="AC55" s="161"/>
      <c r="AD55" s="161"/>
      <c r="AE55" s="161"/>
      <c r="AF55" s="161"/>
      <c r="AG55" s="161"/>
      <c r="AH55" s="161"/>
      <c r="AI55" s="161"/>
      <c r="AJ55" s="161"/>
      <c r="AK55" s="161"/>
      <c r="AL55" s="161"/>
      <c r="AM55" s="162"/>
    </row>
    <row r="56" spans="1:47">
      <c r="B56" s="165" t="s">
        <v>361</v>
      </c>
      <c r="C56" s="24" t="s">
        <v>17</v>
      </c>
      <c r="D56" s="155">
        <f>D37-D54</f>
        <v>0</v>
      </c>
      <c r="E56" s="155">
        <f t="shared" ref="E56:G56" si="32">E37-E54</f>
        <v>0</v>
      </c>
      <c r="F56" s="155">
        <f t="shared" ref="F56" si="33">F37-F54</f>
        <v>0</v>
      </c>
      <c r="G56" s="155">
        <f t="shared" si="32"/>
        <v>0</v>
      </c>
      <c r="H56" s="155">
        <f>H37-H54</f>
        <v>0</v>
      </c>
      <c r="I56" s="155">
        <f t="shared" ref="I56:AM56" si="34">I37-I54</f>
        <v>0</v>
      </c>
      <c r="J56" s="155">
        <f t="shared" si="34"/>
        <v>0</v>
      </c>
      <c r="K56" s="155">
        <f t="shared" si="34"/>
        <v>0</v>
      </c>
      <c r="L56" s="155">
        <f t="shared" si="34"/>
        <v>0</v>
      </c>
      <c r="M56" s="155">
        <f t="shared" si="34"/>
        <v>0</v>
      </c>
      <c r="N56" s="155">
        <f t="shared" si="34"/>
        <v>0</v>
      </c>
      <c r="O56" s="155">
        <f t="shared" si="34"/>
        <v>0</v>
      </c>
      <c r="P56" s="155">
        <f t="shared" si="34"/>
        <v>0</v>
      </c>
      <c r="Q56" s="155">
        <f t="shared" si="34"/>
        <v>0</v>
      </c>
      <c r="R56" s="155">
        <f t="shared" si="34"/>
        <v>0</v>
      </c>
      <c r="S56" s="155">
        <f t="shared" si="34"/>
        <v>0</v>
      </c>
      <c r="T56" s="155">
        <f t="shared" si="34"/>
        <v>-7295</v>
      </c>
      <c r="U56" s="155">
        <f t="shared" si="34"/>
        <v>29373.270596941602</v>
      </c>
      <c r="V56" s="155">
        <f t="shared" si="34"/>
        <v>0</v>
      </c>
      <c r="W56" s="155">
        <f t="shared" si="34"/>
        <v>0</v>
      </c>
      <c r="X56" s="155">
        <f t="shared" si="34"/>
        <v>0</v>
      </c>
      <c r="Y56" s="155">
        <f t="shared" si="34"/>
        <v>0</v>
      </c>
      <c r="Z56" s="155">
        <f t="shared" si="34"/>
        <v>0</v>
      </c>
      <c r="AA56" s="155">
        <f t="shared" si="34"/>
        <v>0</v>
      </c>
      <c r="AB56" s="155">
        <f t="shared" si="34"/>
        <v>0</v>
      </c>
      <c r="AC56" s="155">
        <f t="shared" si="34"/>
        <v>0</v>
      </c>
      <c r="AD56" s="155">
        <f t="shared" si="34"/>
        <v>0</v>
      </c>
      <c r="AE56" s="155">
        <f t="shared" si="34"/>
        <v>0</v>
      </c>
      <c r="AF56" s="155">
        <f t="shared" si="34"/>
        <v>0</v>
      </c>
      <c r="AG56" s="155">
        <f t="shared" si="34"/>
        <v>0</v>
      </c>
      <c r="AH56" s="155">
        <f t="shared" si="34"/>
        <v>0</v>
      </c>
      <c r="AI56" s="155">
        <f t="shared" si="34"/>
        <v>0</v>
      </c>
      <c r="AJ56" s="155">
        <f t="shared" si="34"/>
        <v>0</v>
      </c>
      <c r="AK56" s="155">
        <f t="shared" si="34"/>
        <v>0</v>
      </c>
      <c r="AL56" s="155">
        <f t="shared" si="34"/>
        <v>0</v>
      </c>
      <c r="AM56" s="155">
        <f t="shared" si="34"/>
        <v>0</v>
      </c>
      <c r="AN56" s="21"/>
      <c r="AO56" s="155">
        <f t="shared" si="27"/>
        <v>0</v>
      </c>
      <c r="AQ56" s="155">
        <f t="shared" si="28"/>
        <v>22078.270596941602</v>
      </c>
      <c r="AS56" s="155">
        <f>SUM(Q56:AB56)</f>
        <v>22078.270596941602</v>
      </c>
    </row>
    <row r="57" spans="1:47">
      <c r="B57" s="26"/>
      <c r="C57" s="2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7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7"/>
      <c r="AN57" s="75"/>
      <c r="AO57" s="75"/>
      <c r="AP57" s="75"/>
      <c r="AQ57" s="75"/>
      <c r="AR57" s="75"/>
      <c r="AS57" s="75"/>
      <c r="AT57" s="75"/>
      <c r="AU57" s="75"/>
    </row>
    <row r="58" spans="1:47"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68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168"/>
      <c r="AN58" s="75"/>
      <c r="AO58" s="75"/>
      <c r="AP58" s="75"/>
      <c r="AQ58" s="75"/>
      <c r="AR58" s="75"/>
      <c r="AS58" s="75"/>
      <c r="AT58" s="75"/>
      <c r="AU58" s="75"/>
    </row>
    <row r="60" spans="1:47" s="152" customFormat="1">
      <c r="A60" s="12"/>
      <c r="B60" s="151" t="s">
        <v>395</v>
      </c>
      <c r="C60" s="13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</row>
    <row r="61" spans="1:47">
      <c r="B61" s="29"/>
      <c r="C61" s="29"/>
      <c r="D61" s="29"/>
      <c r="E61" s="29"/>
      <c r="F61" s="29"/>
      <c r="G61" s="29"/>
      <c r="H61" s="29"/>
      <c r="I61" s="29"/>
      <c r="J61" s="29"/>
    </row>
    <row r="62" spans="1:47">
      <c r="A62" s="25"/>
      <c r="B62" s="625" t="s">
        <v>24</v>
      </c>
      <c r="C62" s="627" t="s">
        <v>566</v>
      </c>
      <c r="D62" s="628"/>
      <c r="E62" s="627" t="s">
        <v>25</v>
      </c>
      <c r="F62" s="631"/>
      <c r="G62" s="631"/>
      <c r="H62" s="628"/>
      <c r="I62" s="627" t="s">
        <v>393</v>
      </c>
      <c r="J62" s="631"/>
      <c r="K62" s="628"/>
    </row>
    <row r="63" spans="1:47">
      <c r="A63" s="25"/>
      <c r="B63" s="626"/>
      <c r="C63" s="629"/>
      <c r="D63" s="630"/>
      <c r="E63" s="629"/>
      <c r="F63" s="632"/>
      <c r="G63" s="632"/>
      <c r="H63" s="630"/>
      <c r="I63" s="629"/>
      <c r="J63" s="632"/>
      <c r="K63" s="630"/>
    </row>
    <row r="64" spans="1:47">
      <c r="A64" s="25"/>
      <c r="B64" s="169" t="s">
        <v>382</v>
      </c>
      <c r="C64" s="634" t="s">
        <v>565</v>
      </c>
      <c r="D64" s="635"/>
      <c r="E64" s="634">
        <v>5</v>
      </c>
      <c r="F64" s="636"/>
      <c r="G64" s="636"/>
      <c r="H64" s="635"/>
      <c r="I64" s="609">
        <v>30000</v>
      </c>
      <c r="J64" s="633"/>
      <c r="K64" s="610"/>
    </row>
  </sheetData>
  <mergeCells count="10">
    <mergeCell ref="I64:K64"/>
    <mergeCell ref="C64:D64"/>
    <mergeCell ref="E64:H64"/>
    <mergeCell ref="B62:B63"/>
    <mergeCell ref="C62:D63"/>
    <mergeCell ref="E62:H63"/>
    <mergeCell ref="I62:K63"/>
    <mergeCell ref="AB2:AM2"/>
    <mergeCell ref="D2:O2"/>
    <mergeCell ref="P2:AA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AC8FE-35B4-5A42-A7E8-E9FB3911DED9}">
  <sheetPr>
    <tabColor theme="4" tint="0.79998168889431442"/>
  </sheetPr>
  <dimension ref="A1:EY147"/>
  <sheetViews>
    <sheetView workbookViewId="0">
      <pane ySplit="3" topLeftCell="A4" activePane="bottomLeft" state="frozen"/>
      <selection pane="bottomLeft"/>
    </sheetView>
  </sheetViews>
  <sheetFormatPr baseColWidth="10" defaultColWidth="0" defaultRowHeight="16" zeroHeight="1"/>
  <cols>
    <col min="1" max="1" width="12.6640625" customWidth="1"/>
    <col min="2" max="2" width="19.33203125" customWidth="1"/>
    <col min="3" max="3" width="3.6640625" customWidth="1"/>
    <col min="4" max="4" width="12.6640625" customWidth="1"/>
    <col min="5" max="5" width="13.33203125" customWidth="1"/>
    <col min="6" max="7" width="15.1640625" customWidth="1"/>
    <col min="8" max="8" width="16.33203125" customWidth="1"/>
    <col min="9" max="9" width="16.5" customWidth="1"/>
    <col min="10" max="10" width="16.1640625" customWidth="1"/>
    <col min="11" max="11" width="16.33203125" customWidth="1"/>
    <col min="12" max="13" width="13.33203125" customWidth="1"/>
    <col min="14" max="14" width="12.6640625" customWidth="1"/>
    <col min="15" max="15" width="15.5" customWidth="1"/>
    <col min="16" max="16" width="15.33203125" customWidth="1"/>
    <col min="17" max="17" width="15.1640625" customWidth="1"/>
    <col min="18" max="18" width="16.1640625" customWidth="1"/>
    <col min="19" max="19" width="15" customWidth="1"/>
    <col min="20" max="20" width="16.6640625" customWidth="1"/>
    <col min="21" max="21" width="16.1640625" customWidth="1"/>
    <col min="22" max="23" width="16.6640625" customWidth="1"/>
    <col min="24" max="24" width="16.1640625" customWidth="1"/>
    <col min="25" max="25" width="16.5" customWidth="1"/>
    <col min="26" max="26" width="16.1640625" customWidth="1"/>
    <col min="27" max="27" width="16.33203125" customWidth="1"/>
    <col min="28" max="28" width="16.6640625" customWidth="1"/>
    <col min="29" max="29" width="15" customWidth="1"/>
    <col min="30" max="30" width="15.1640625" customWidth="1"/>
    <col min="31" max="31" width="15.5" customWidth="1"/>
    <col min="32" max="32" width="16.6640625" customWidth="1"/>
    <col min="33" max="35" width="16.33203125" customWidth="1"/>
    <col min="36" max="37" width="16.6640625" customWidth="1"/>
    <col min="38" max="38" width="15.6640625" customWidth="1"/>
    <col min="39" max="40" width="12.6640625" customWidth="1"/>
  </cols>
  <sheetData>
    <row r="1" spans="1:40">
      <c r="A1" s="428"/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9"/>
      <c r="AN1" s="429"/>
    </row>
    <row r="2" spans="1:40">
      <c r="A2" s="428"/>
      <c r="B2" s="219" t="s">
        <v>39</v>
      </c>
      <c r="C2" s="428"/>
      <c r="D2" s="615">
        <v>2025</v>
      </c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7"/>
      <c r="P2" s="618">
        <v>2026</v>
      </c>
      <c r="Q2" s="616"/>
      <c r="R2" s="616"/>
      <c r="S2" s="616"/>
      <c r="T2" s="616"/>
      <c r="U2" s="616"/>
      <c r="V2" s="616"/>
      <c r="W2" s="616"/>
      <c r="X2" s="616"/>
      <c r="Y2" s="616"/>
      <c r="Z2" s="616"/>
      <c r="AA2" s="617"/>
      <c r="AB2" s="618">
        <v>2027</v>
      </c>
      <c r="AC2" s="616"/>
      <c r="AD2" s="616"/>
      <c r="AE2" s="616"/>
      <c r="AF2" s="616"/>
      <c r="AG2" s="616"/>
      <c r="AH2" s="616"/>
      <c r="AI2" s="616"/>
      <c r="AJ2" s="616"/>
      <c r="AK2" s="616"/>
      <c r="AL2" s="616"/>
      <c r="AM2" s="617"/>
      <c r="AN2" s="429"/>
    </row>
    <row r="3" spans="1:40">
      <c r="A3" s="430"/>
      <c r="B3" s="9" t="s">
        <v>17</v>
      </c>
      <c r="C3" s="430"/>
      <c r="D3" s="430" t="s">
        <v>7</v>
      </c>
      <c r="E3" s="431" t="s">
        <v>8</v>
      </c>
      <c r="F3" s="431" t="s">
        <v>9</v>
      </c>
      <c r="G3" s="431" t="s">
        <v>10</v>
      </c>
      <c r="H3" s="431" t="s">
        <v>3</v>
      </c>
      <c r="I3" s="431" t="s">
        <v>4</v>
      </c>
      <c r="J3" s="431" t="s">
        <v>5</v>
      </c>
      <c r="K3" s="431" t="s">
        <v>11</v>
      </c>
      <c r="L3" s="431" t="s">
        <v>12</v>
      </c>
      <c r="M3" s="431" t="s">
        <v>13</v>
      </c>
      <c r="N3" s="431" t="s">
        <v>14</v>
      </c>
      <c r="O3" s="431" t="s">
        <v>15</v>
      </c>
      <c r="P3" s="431" t="s">
        <v>7</v>
      </c>
      <c r="Q3" s="431" t="s">
        <v>8</v>
      </c>
      <c r="R3" s="431" t="s">
        <v>9</v>
      </c>
      <c r="S3" s="431" t="s">
        <v>10</v>
      </c>
      <c r="T3" s="431" t="s">
        <v>3</v>
      </c>
      <c r="U3" s="431" t="s">
        <v>4</v>
      </c>
      <c r="V3" s="431" t="s">
        <v>5</v>
      </c>
      <c r="W3" s="431" t="s">
        <v>11</v>
      </c>
      <c r="X3" s="431" t="s">
        <v>12</v>
      </c>
      <c r="Y3" s="431" t="s">
        <v>13</v>
      </c>
      <c r="Z3" s="431" t="s">
        <v>14</v>
      </c>
      <c r="AA3" s="431" t="s">
        <v>15</v>
      </c>
      <c r="AB3" s="431" t="s">
        <v>7</v>
      </c>
      <c r="AC3" s="431" t="s">
        <v>8</v>
      </c>
      <c r="AD3" s="431" t="s">
        <v>9</v>
      </c>
      <c r="AE3" s="431" t="s">
        <v>10</v>
      </c>
      <c r="AF3" s="431" t="s">
        <v>3</v>
      </c>
      <c r="AG3" s="431" t="s">
        <v>4</v>
      </c>
      <c r="AH3" s="431" t="s">
        <v>5</v>
      </c>
      <c r="AI3" s="431" t="s">
        <v>11</v>
      </c>
      <c r="AJ3" s="431" t="s">
        <v>12</v>
      </c>
      <c r="AK3" s="431" t="s">
        <v>13</v>
      </c>
      <c r="AL3" s="431" t="s">
        <v>14</v>
      </c>
      <c r="AM3" s="431" t="s">
        <v>15</v>
      </c>
      <c r="AN3" s="429"/>
    </row>
    <row r="4" spans="1:40">
      <c r="A4" s="432"/>
      <c r="B4" s="432"/>
      <c r="C4" s="432"/>
      <c r="D4" s="432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2"/>
      <c r="S4" s="432"/>
      <c r="T4" s="432"/>
      <c r="U4" s="432"/>
      <c r="V4" s="432"/>
      <c r="W4" s="432"/>
      <c r="X4" s="432"/>
      <c r="Y4" s="432"/>
      <c r="Z4" s="432"/>
      <c r="AA4" s="432"/>
      <c r="AB4" s="432"/>
      <c r="AC4" s="432"/>
      <c r="AD4" s="432"/>
      <c r="AE4" s="432"/>
      <c r="AF4" s="432"/>
      <c r="AG4" s="432"/>
      <c r="AH4" s="432"/>
      <c r="AI4" s="432"/>
      <c r="AJ4" s="432"/>
      <c r="AK4" s="432"/>
      <c r="AL4" s="432"/>
      <c r="AM4" s="432"/>
      <c r="AN4" s="432"/>
    </row>
    <row r="5" spans="1:40">
      <c r="A5" s="432"/>
      <c r="B5" s="433" t="s">
        <v>440</v>
      </c>
      <c r="C5" s="433"/>
      <c r="D5" s="433"/>
      <c r="E5" s="432"/>
      <c r="F5" s="434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32"/>
      <c r="AB5" s="432"/>
      <c r="AC5" s="432"/>
      <c r="AD5" s="432"/>
      <c r="AE5" s="432"/>
      <c r="AF5" s="432"/>
      <c r="AG5" s="432"/>
      <c r="AH5" s="432"/>
      <c r="AI5" s="432"/>
      <c r="AJ5" s="432"/>
      <c r="AK5" s="432"/>
      <c r="AL5" s="432"/>
      <c r="AM5" s="432"/>
      <c r="AN5" s="432"/>
    </row>
    <row r="6" spans="1:40">
      <c r="A6" s="432"/>
      <c r="B6" s="432"/>
      <c r="C6" s="432"/>
      <c r="D6" s="432"/>
      <c r="E6" s="435"/>
      <c r="F6" s="436" t="s">
        <v>441</v>
      </c>
      <c r="G6" s="437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2"/>
      <c r="AM6" s="432"/>
      <c r="AN6" s="432"/>
    </row>
    <row r="7" spans="1:40">
      <c r="A7" s="432"/>
      <c r="B7" s="432"/>
      <c r="C7" s="432"/>
      <c r="D7" s="432"/>
      <c r="E7" s="435"/>
      <c r="F7" s="438"/>
      <c r="G7" s="432"/>
      <c r="H7" s="434"/>
      <c r="I7" s="434"/>
      <c r="J7" s="432"/>
      <c r="K7" s="432"/>
      <c r="L7" s="434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2"/>
      <c r="AM7" s="432"/>
      <c r="AN7" s="432"/>
    </row>
    <row r="8" spans="1:40" ht="30">
      <c r="A8" s="439"/>
      <c r="B8" s="439" t="s">
        <v>442</v>
      </c>
      <c r="C8" s="439"/>
      <c r="D8" s="439"/>
      <c r="E8" s="440"/>
      <c r="F8" s="441" t="s">
        <v>443</v>
      </c>
      <c r="H8" s="432"/>
      <c r="I8" s="441" t="s">
        <v>445</v>
      </c>
      <c r="J8" s="442"/>
      <c r="K8" s="441" t="s">
        <v>444</v>
      </c>
      <c r="L8" s="442"/>
      <c r="M8" s="442"/>
      <c r="N8" s="441" t="s">
        <v>446</v>
      </c>
      <c r="O8" s="444"/>
      <c r="P8" s="441" t="s">
        <v>447</v>
      </c>
      <c r="Q8" s="432"/>
      <c r="R8" s="441" t="s">
        <v>443</v>
      </c>
      <c r="S8" s="441" t="s">
        <v>448</v>
      </c>
      <c r="T8" s="441" t="s">
        <v>449</v>
      </c>
      <c r="U8" s="441" t="s">
        <v>445</v>
      </c>
      <c r="V8" s="445"/>
      <c r="W8" s="441" t="s">
        <v>444</v>
      </c>
      <c r="X8" s="441" t="s">
        <v>450</v>
      </c>
      <c r="Y8" s="445"/>
      <c r="Z8" s="439"/>
      <c r="AA8" s="441" t="s">
        <v>446</v>
      </c>
      <c r="AB8" s="441" t="s">
        <v>447</v>
      </c>
      <c r="AC8" s="445"/>
      <c r="AD8" s="441" t="s">
        <v>443</v>
      </c>
      <c r="AE8" s="441" t="s">
        <v>448</v>
      </c>
      <c r="AF8" s="441" t="s">
        <v>449</v>
      </c>
      <c r="AG8" s="441" t="s">
        <v>445</v>
      </c>
      <c r="AH8" s="445"/>
      <c r="AI8" s="441" t="s">
        <v>444</v>
      </c>
      <c r="AJ8" s="441" t="s">
        <v>450</v>
      </c>
      <c r="AK8" s="445"/>
      <c r="AL8" s="439"/>
      <c r="AM8" s="441" t="s">
        <v>446</v>
      </c>
      <c r="AN8" s="439"/>
    </row>
    <row r="9" spans="1:40">
      <c r="A9" s="432"/>
      <c r="B9" s="432"/>
      <c r="C9" s="432"/>
      <c r="D9" s="432"/>
      <c r="E9" s="446"/>
      <c r="F9" s="438"/>
      <c r="G9" s="434"/>
      <c r="H9" s="447"/>
      <c r="I9" s="448"/>
      <c r="J9" s="432"/>
      <c r="K9" s="432"/>
      <c r="L9" s="447"/>
      <c r="M9" s="432"/>
      <c r="N9" s="432"/>
      <c r="O9" s="453"/>
      <c r="P9" s="453"/>
      <c r="Q9" s="453"/>
      <c r="R9" s="453"/>
      <c r="S9" s="453"/>
      <c r="T9" s="453"/>
      <c r="U9" s="432"/>
      <c r="V9" s="432"/>
      <c r="W9" s="432"/>
      <c r="X9" s="432"/>
      <c r="Y9" s="432"/>
      <c r="Z9" s="432"/>
      <c r="AA9" s="432"/>
      <c r="AB9" s="432"/>
      <c r="AC9" s="432"/>
      <c r="AD9" s="432"/>
      <c r="AE9" s="432"/>
      <c r="AF9" s="432"/>
      <c r="AG9" s="432"/>
      <c r="AH9" s="432"/>
      <c r="AI9" s="432"/>
      <c r="AJ9" s="432"/>
      <c r="AK9" s="432"/>
      <c r="AL9" s="432"/>
      <c r="AM9" s="432"/>
      <c r="AN9" s="432"/>
    </row>
    <row r="10" spans="1:40">
      <c r="A10" s="432"/>
      <c r="B10" s="432" t="s">
        <v>451</v>
      </c>
      <c r="C10" s="432"/>
      <c r="D10" s="435"/>
      <c r="E10" s="637" t="s">
        <v>452</v>
      </c>
      <c r="F10" s="638"/>
      <c r="G10" s="639"/>
      <c r="H10" s="453"/>
      <c r="I10" s="449" t="s">
        <v>453</v>
      </c>
      <c r="J10" s="453"/>
      <c r="K10" s="453"/>
      <c r="L10" s="453"/>
      <c r="M10" s="453"/>
      <c r="N10" s="453"/>
      <c r="O10" s="453"/>
      <c r="P10" s="453"/>
      <c r="Q10" s="453"/>
      <c r="R10" s="453"/>
      <c r="S10" s="453"/>
      <c r="T10" s="453"/>
      <c r="U10" s="453"/>
      <c r="V10" s="453"/>
      <c r="W10" s="453"/>
      <c r="X10" s="453"/>
      <c r="Y10" s="453"/>
      <c r="Z10" s="453"/>
      <c r="AA10" s="453"/>
      <c r="AB10" s="453"/>
      <c r="AC10" s="453"/>
      <c r="AD10" s="453"/>
      <c r="AE10" s="453"/>
      <c r="AF10" s="453"/>
      <c r="AG10" s="432"/>
      <c r="AH10" s="432"/>
      <c r="AI10" s="432"/>
      <c r="AJ10" s="432"/>
      <c r="AK10" s="432"/>
      <c r="AL10" s="432"/>
      <c r="AM10" s="432"/>
      <c r="AN10" s="432"/>
    </row>
    <row r="11" spans="1:40">
      <c r="A11" s="432"/>
      <c r="B11" s="432" t="s">
        <v>454</v>
      </c>
      <c r="C11" s="432"/>
      <c r="D11" s="432"/>
      <c r="E11" s="450"/>
      <c r="F11" s="451"/>
      <c r="G11" s="453"/>
      <c r="H11" s="447"/>
      <c r="I11" s="447"/>
      <c r="J11" s="447"/>
      <c r="K11" s="447"/>
      <c r="L11" s="447"/>
      <c r="M11" s="447"/>
      <c r="N11" s="447"/>
      <c r="O11" s="447"/>
      <c r="P11" s="447"/>
      <c r="Q11" s="447"/>
      <c r="R11" s="447"/>
      <c r="S11" s="447"/>
      <c r="T11" s="447"/>
      <c r="U11" s="447"/>
      <c r="V11" s="447"/>
      <c r="W11" s="447"/>
      <c r="X11" s="447"/>
      <c r="Y11" s="447"/>
      <c r="Z11" s="447"/>
      <c r="AA11" s="447"/>
      <c r="AB11" s="447"/>
      <c r="AC11" s="447"/>
      <c r="AD11" s="447"/>
      <c r="AE11" s="447"/>
      <c r="AF11" s="447"/>
      <c r="AG11" s="447"/>
      <c r="AH11" s="447"/>
      <c r="AI11" s="447"/>
      <c r="AJ11" s="447"/>
      <c r="AK11" s="447"/>
      <c r="AL11" s="447"/>
      <c r="AM11" s="447"/>
      <c r="AN11" s="447"/>
    </row>
    <row r="12" spans="1:40">
      <c r="A12" s="439"/>
      <c r="B12" s="439" t="s">
        <v>455</v>
      </c>
      <c r="C12" s="439"/>
      <c r="D12" s="439"/>
      <c r="E12" s="440"/>
      <c r="F12" s="452"/>
      <c r="G12" s="453"/>
      <c r="H12" s="453"/>
      <c r="I12" s="453"/>
      <c r="J12" s="454"/>
      <c r="K12" s="455" t="s">
        <v>456</v>
      </c>
      <c r="L12" s="456"/>
      <c r="M12" s="453"/>
      <c r="N12" s="453"/>
      <c r="O12" s="453"/>
      <c r="P12" s="439"/>
      <c r="Q12" s="439"/>
      <c r="R12" s="439"/>
      <c r="S12" s="439"/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453"/>
      <c r="AF12" s="439"/>
      <c r="AG12" s="439"/>
      <c r="AH12" s="455" t="s">
        <v>456</v>
      </c>
      <c r="AI12" s="439"/>
      <c r="AJ12" s="439"/>
      <c r="AK12" s="439"/>
      <c r="AL12" s="439"/>
      <c r="AM12" s="439"/>
      <c r="AN12" s="439"/>
    </row>
    <row r="13" spans="1:40">
      <c r="A13" s="432"/>
      <c r="B13" s="432"/>
      <c r="C13" s="432"/>
      <c r="D13" s="432"/>
      <c r="E13" s="435"/>
      <c r="F13" s="452"/>
      <c r="G13" s="434"/>
      <c r="H13" s="434"/>
      <c r="I13" s="432"/>
      <c r="J13" s="432"/>
      <c r="K13" s="447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2"/>
      <c r="AC13" s="432"/>
      <c r="AD13" s="432"/>
      <c r="AE13" s="432"/>
      <c r="AF13" s="432"/>
      <c r="AG13" s="432"/>
      <c r="AH13" s="432"/>
      <c r="AI13" s="432"/>
      <c r="AJ13" s="432"/>
      <c r="AK13" s="432"/>
      <c r="AL13" s="432"/>
      <c r="AM13" s="432"/>
      <c r="AN13" s="432"/>
    </row>
    <row r="14" spans="1:40">
      <c r="A14" s="432"/>
      <c r="B14" s="432" t="s">
        <v>457</v>
      </c>
      <c r="C14" s="432"/>
      <c r="D14" s="432"/>
      <c r="E14" s="435"/>
      <c r="F14" s="452"/>
      <c r="G14" s="432"/>
      <c r="H14" s="432"/>
      <c r="I14" s="432"/>
      <c r="J14" s="432"/>
      <c r="K14" s="432"/>
      <c r="L14" s="432"/>
      <c r="M14" s="432"/>
      <c r="N14" s="432"/>
      <c r="O14" s="432"/>
      <c r="P14" s="640" t="s">
        <v>458</v>
      </c>
      <c r="Q14" s="641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640" t="s">
        <v>458</v>
      </c>
      <c r="AC14" s="641"/>
      <c r="AD14" s="432"/>
      <c r="AE14" s="432"/>
      <c r="AF14" s="432"/>
      <c r="AG14" s="432"/>
      <c r="AH14" s="432"/>
      <c r="AI14" s="432"/>
      <c r="AJ14" s="432"/>
      <c r="AK14" s="432"/>
      <c r="AL14" s="432"/>
      <c r="AM14" s="432"/>
      <c r="AN14" s="432"/>
    </row>
    <row r="15" spans="1:40">
      <c r="A15" s="432"/>
      <c r="B15" s="432"/>
      <c r="C15" s="432"/>
      <c r="D15" s="432"/>
      <c r="E15" s="435"/>
      <c r="F15" s="457"/>
      <c r="G15" s="448"/>
      <c r="H15" s="448"/>
      <c r="I15" s="434"/>
      <c r="J15" s="434"/>
      <c r="K15" s="434"/>
      <c r="L15" s="434"/>
      <c r="M15" s="434"/>
      <c r="N15" s="434"/>
      <c r="O15" s="434"/>
      <c r="P15" s="434"/>
      <c r="Q15" s="434"/>
      <c r="R15" s="434"/>
      <c r="S15" s="434"/>
      <c r="T15" s="434"/>
      <c r="U15" s="434"/>
      <c r="V15" s="434"/>
      <c r="W15" s="434"/>
      <c r="X15" s="434"/>
      <c r="Y15" s="432"/>
      <c r="Z15" s="432"/>
      <c r="AA15" s="432"/>
      <c r="AB15" s="432"/>
      <c r="AC15" s="432"/>
      <c r="AD15" s="432"/>
      <c r="AE15" s="432"/>
      <c r="AF15" s="432"/>
      <c r="AG15" s="432"/>
      <c r="AH15" s="432"/>
      <c r="AI15" s="432"/>
      <c r="AJ15" s="432"/>
      <c r="AK15" s="432"/>
      <c r="AL15" s="432"/>
      <c r="AM15" s="432"/>
      <c r="AN15" s="432"/>
    </row>
    <row r="16" spans="1:40">
      <c r="A16" s="432"/>
      <c r="B16" s="432" t="s">
        <v>459</v>
      </c>
      <c r="C16" s="432"/>
      <c r="D16" s="432"/>
      <c r="E16" s="642" t="s">
        <v>460</v>
      </c>
      <c r="F16" s="643"/>
      <c r="G16" s="643"/>
      <c r="H16" s="643"/>
      <c r="I16" s="643"/>
      <c r="J16" s="643"/>
      <c r="K16" s="643"/>
      <c r="L16" s="643"/>
      <c r="M16" s="643"/>
      <c r="N16" s="643"/>
      <c r="O16" s="644"/>
      <c r="P16" s="642" t="s">
        <v>460</v>
      </c>
      <c r="Q16" s="643"/>
      <c r="R16" s="643"/>
      <c r="S16" s="643"/>
      <c r="T16" s="643"/>
      <c r="U16" s="643"/>
      <c r="V16" s="643"/>
      <c r="W16" s="643"/>
      <c r="X16" s="643"/>
      <c r="Y16" s="643"/>
      <c r="Z16" s="643"/>
      <c r="AA16" s="645"/>
      <c r="AB16" s="642" t="s">
        <v>460</v>
      </c>
      <c r="AC16" s="643"/>
      <c r="AD16" s="643"/>
      <c r="AE16" s="643"/>
      <c r="AF16" s="643"/>
      <c r="AG16" s="643"/>
      <c r="AH16" s="643"/>
      <c r="AI16" s="643"/>
      <c r="AJ16" s="643"/>
      <c r="AK16" s="643"/>
      <c r="AL16" s="643"/>
      <c r="AM16" s="644"/>
      <c r="AN16" s="437"/>
    </row>
    <row r="17" spans="1:40" ht="32">
      <c r="A17" s="444"/>
      <c r="B17" s="459" t="s">
        <v>461</v>
      </c>
      <c r="C17" s="444"/>
      <c r="D17" s="444"/>
      <c r="E17" s="443"/>
      <c r="F17" s="457"/>
      <c r="G17" s="460" t="s">
        <v>462</v>
      </c>
      <c r="H17" s="460" t="s">
        <v>463</v>
      </c>
      <c r="I17" s="461"/>
      <c r="J17" s="462"/>
      <c r="K17" s="462"/>
      <c r="L17" s="463"/>
      <c r="M17" s="460" t="s">
        <v>464</v>
      </c>
      <c r="N17" s="462"/>
      <c r="O17" s="460" t="s">
        <v>465</v>
      </c>
      <c r="P17" s="462"/>
      <c r="Q17" s="460" t="s">
        <v>466</v>
      </c>
      <c r="R17" s="461"/>
      <c r="S17" s="460" t="s">
        <v>467</v>
      </c>
      <c r="T17" s="460" t="s">
        <v>463</v>
      </c>
      <c r="U17" s="462"/>
      <c r="V17" s="460" t="s">
        <v>462</v>
      </c>
      <c r="W17" s="462"/>
      <c r="X17" s="462"/>
      <c r="Y17" s="462"/>
      <c r="Z17" s="464" t="s">
        <v>464</v>
      </c>
      <c r="AA17" s="464" t="s">
        <v>465</v>
      </c>
      <c r="AB17" s="462"/>
      <c r="AC17" s="460" t="s">
        <v>466</v>
      </c>
      <c r="AD17" s="461"/>
      <c r="AE17" s="460" t="s">
        <v>467</v>
      </c>
      <c r="AF17" s="460" t="s">
        <v>463</v>
      </c>
      <c r="AG17" s="462"/>
      <c r="AH17" s="460" t="s">
        <v>462</v>
      </c>
      <c r="AI17" s="462"/>
      <c r="AJ17" s="462"/>
      <c r="AK17" s="462"/>
      <c r="AL17" s="464" t="s">
        <v>464</v>
      </c>
      <c r="AM17" s="444"/>
      <c r="AN17" s="444"/>
    </row>
    <row r="18" spans="1:40" ht="17" thickBot="1">
      <c r="A18" s="432"/>
      <c r="B18" s="434"/>
      <c r="C18" s="434"/>
      <c r="D18" s="434"/>
      <c r="E18" s="446"/>
      <c r="F18" s="438"/>
      <c r="G18" s="434"/>
      <c r="H18" s="434"/>
      <c r="I18" s="434"/>
      <c r="J18" s="448"/>
      <c r="K18" s="448"/>
      <c r="L18" s="434"/>
      <c r="M18" s="434"/>
      <c r="N18" s="434"/>
      <c r="O18" s="434"/>
      <c r="P18" s="434"/>
      <c r="Q18" s="434"/>
      <c r="R18" s="434"/>
      <c r="S18" s="434"/>
      <c r="T18" s="434"/>
      <c r="U18" s="434"/>
      <c r="V18" s="434"/>
      <c r="W18" s="434"/>
      <c r="X18" s="434"/>
      <c r="Y18" s="434"/>
      <c r="Z18" s="434"/>
      <c r="AA18" s="434"/>
      <c r="AB18" s="434"/>
      <c r="AC18" s="434"/>
      <c r="AD18" s="434"/>
      <c r="AE18" s="434"/>
      <c r="AF18" s="434"/>
      <c r="AG18" s="434"/>
      <c r="AH18" s="434"/>
      <c r="AI18" s="434"/>
      <c r="AJ18" s="434"/>
      <c r="AK18" s="434"/>
      <c r="AL18" s="434"/>
      <c r="AM18" s="434"/>
      <c r="AN18" s="434"/>
    </row>
    <row r="19" spans="1:40">
      <c r="A19" s="432"/>
      <c r="B19" s="465"/>
      <c r="C19" s="465"/>
      <c r="D19" s="465"/>
      <c r="E19" s="466"/>
      <c r="F19" s="467"/>
      <c r="G19" s="465"/>
      <c r="H19" s="465"/>
      <c r="I19" s="465"/>
      <c r="J19" s="465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5"/>
      <c r="W19" s="465"/>
      <c r="X19" s="465"/>
      <c r="Y19" s="465"/>
      <c r="Z19" s="465"/>
      <c r="AA19" s="465"/>
      <c r="AB19" s="465"/>
      <c r="AC19" s="465"/>
      <c r="AD19" s="465"/>
      <c r="AE19" s="465"/>
      <c r="AF19" s="465"/>
      <c r="AG19" s="465"/>
      <c r="AH19" s="465"/>
      <c r="AI19" s="465"/>
      <c r="AJ19" s="465"/>
      <c r="AK19" s="465"/>
      <c r="AL19" s="465"/>
      <c r="AM19" s="465"/>
      <c r="AN19" s="465"/>
    </row>
    <row r="20" spans="1:40">
      <c r="A20" s="432"/>
      <c r="B20" s="433" t="s">
        <v>468</v>
      </c>
      <c r="C20" s="432"/>
      <c r="D20" s="432"/>
      <c r="E20" s="432"/>
      <c r="F20" s="457"/>
      <c r="G20" s="432"/>
      <c r="H20" s="432"/>
      <c r="I20" s="432"/>
      <c r="J20" s="432"/>
      <c r="K20" s="432"/>
      <c r="L20" s="432"/>
      <c r="M20" s="432"/>
      <c r="N20" s="432"/>
      <c r="O20" s="432"/>
      <c r="P20" s="432"/>
      <c r="Q20" s="432"/>
      <c r="R20" s="432"/>
      <c r="S20" s="432"/>
      <c r="T20" s="432"/>
      <c r="U20" s="432"/>
      <c r="V20" s="432"/>
      <c r="W20" s="432"/>
      <c r="X20" s="432"/>
      <c r="Y20" s="432"/>
      <c r="Z20" s="432"/>
      <c r="AA20" s="432"/>
      <c r="AB20" s="432"/>
      <c r="AC20" s="432"/>
      <c r="AD20" s="432"/>
      <c r="AE20" s="432"/>
      <c r="AF20" s="432"/>
      <c r="AG20" s="432"/>
      <c r="AH20" s="432"/>
      <c r="AI20" s="432"/>
      <c r="AJ20" s="432"/>
      <c r="AK20" s="432"/>
      <c r="AL20" s="432"/>
      <c r="AM20" s="432"/>
      <c r="AN20" s="432"/>
    </row>
    <row r="21" spans="1:40">
      <c r="A21" s="432"/>
      <c r="B21" s="432"/>
      <c r="C21" s="432"/>
      <c r="D21" s="432"/>
      <c r="E21" s="432"/>
      <c r="F21" s="457"/>
      <c r="G21" s="434"/>
      <c r="H21" s="432"/>
      <c r="I21" s="432"/>
      <c r="J21" s="432"/>
      <c r="K21" s="434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432"/>
      <c r="AC21" s="432"/>
      <c r="AD21" s="432"/>
      <c r="AE21" s="432"/>
      <c r="AF21" s="432"/>
      <c r="AG21" s="432"/>
      <c r="AH21" s="432"/>
      <c r="AI21" s="432"/>
      <c r="AJ21" s="432"/>
      <c r="AK21" s="432"/>
      <c r="AL21" s="432"/>
      <c r="AM21" s="432"/>
      <c r="AN21" s="432"/>
    </row>
    <row r="22" spans="1:40">
      <c r="A22" s="432"/>
      <c r="B22" s="432" t="s">
        <v>469</v>
      </c>
      <c r="C22" s="432"/>
      <c r="D22" s="432"/>
      <c r="E22" s="432"/>
      <c r="F22" s="457"/>
      <c r="G22" s="432"/>
      <c r="I22" s="468" t="s">
        <v>470</v>
      </c>
      <c r="J22" s="470"/>
      <c r="K22" s="468" t="s">
        <v>470</v>
      </c>
      <c r="L22" s="471"/>
      <c r="M22" s="469"/>
      <c r="N22" s="469"/>
      <c r="O22" s="469"/>
      <c r="P22" s="469"/>
      <c r="Q22" s="469"/>
      <c r="R22" s="468" t="s">
        <v>470</v>
      </c>
      <c r="S22" s="469"/>
      <c r="T22" s="468" t="s">
        <v>470</v>
      </c>
      <c r="U22" s="469"/>
      <c r="V22" s="469"/>
      <c r="W22" s="468" t="s">
        <v>470</v>
      </c>
      <c r="X22" s="469"/>
      <c r="Y22" s="469"/>
      <c r="Z22" s="468" t="s">
        <v>470</v>
      </c>
      <c r="AA22" s="432"/>
      <c r="AB22" s="469"/>
      <c r="AC22" s="469"/>
      <c r="AD22" s="468" t="s">
        <v>470</v>
      </c>
      <c r="AE22" s="469"/>
      <c r="AF22" s="468" t="s">
        <v>470</v>
      </c>
      <c r="AG22" s="469"/>
      <c r="AH22" s="469"/>
      <c r="AI22" s="468" t="s">
        <v>470</v>
      </c>
      <c r="AJ22" s="469"/>
      <c r="AK22" s="469"/>
      <c r="AL22" s="468" t="s">
        <v>470</v>
      </c>
      <c r="AM22" s="432"/>
      <c r="AN22" s="432"/>
    </row>
    <row r="23" spans="1:40">
      <c r="A23" s="432"/>
      <c r="B23" s="432"/>
      <c r="C23" s="432"/>
      <c r="D23" s="432"/>
      <c r="E23" s="435"/>
      <c r="F23" s="472"/>
      <c r="G23" s="448"/>
      <c r="H23" s="434"/>
      <c r="I23" s="432"/>
      <c r="J23" s="432"/>
      <c r="K23" s="447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2"/>
      <c r="W23" s="432"/>
      <c r="X23" s="432"/>
      <c r="Y23" s="432"/>
      <c r="Z23" s="432"/>
      <c r="AA23" s="432"/>
      <c r="AB23" s="432"/>
      <c r="AC23" s="432"/>
      <c r="AD23" s="432"/>
      <c r="AE23" s="432"/>
      <c r="AF23" s="432"/>
      <c r="AG23" s="432"/>
      <c r="AH23" s="432"/>
      <c r="AI23" s="432"/>
      <c r="AJ23" s="432"/>
      <c r="AK23" s="432"/>
      <c r="AL23" s="432"/>
      <c r="AM23" s="432"/>
      <c r="AN23" s="432"/>
    </row>
    <row r="24" spans="1:40" ht="30">
      <c r="A24" s="444"/>
      <c r="B24" s="459" t="s">
        <v>471</v>
      </c>
      <c r="C24" s="444"/>
      <c r="D24" s="444"/>
      <c r="E24" s="443"/>
      <c r="F24" s="441" t="s">
        <v>472</v>
      </c>
      <c r="G24" s="442"/>
      <c r="H24" s="441" t="s">
        <v>473</v>
      </c>
      <c r="I24" s="442"/>
      <c r="J24" s="442"/>
      <c r="K24" s="441" t="s">
        <v>474</v>
      </c>
      <c r="L24" s="442"/>
      <c r="M24" s="441" t="s">
        <v>475</v>
      </c>
      <c r="N24" s="444"/>
      <c r="O24" s="444"/>
      <c r="P24" s="441" t="s">
        <v>476</v>
      </c>
      <c r="Q24" s="441" t="s">
        <v>472</v>
      </c>
      <c r="R24" s="441" t="s">
        <v>477</v>
      </c>
      <c r="T24" s="441" t="s">
        <v>473</v>
      </c>
      <c r="U24" s="441" t="s">
        <v>478</v>
      </c>
      <c r="V24" s="444"/>
      <c r="W24" s="441" t="s">
        <v>479</v>
      </c>
      <c r="X24" s="441" t="s">
        <v>474</v>
      </c>
      <c r="Y24" s="444"/>
      <c r="Z24" s="441" t="s">
        <v>475</v>
      </c>
      <c r="AA24" s="444"/>
      <c r="AB24" s="441" t="s">
        <v>476</v>
      </c>
      <c r="AC24" s="441" t="s">
        <v>472</v>
      </c>
      <c r="AD24" s="441" t="s">
        <v>477</v>
      </c>
      <c r="AF24" s="441" t="s">
        <v>473</v>
      </c>
      <c r="AG24" s="441" t="s">
        <v>478</v>
      </c>
      <c r="AH24" s="444"/>
      <c r="AI24" s="441" t="s">
        <v>479</v>
      </c>
      <c r="AJ24" s="441" t="s">
        <v>474</v>
      </c>
      <c r="AK24" s="444"/>
      <c r="AL24" s="441" t="s">
        <v>475</v>
      </c>
      <c r="AM24" s="444"/>
      <c r="AN24" s="444"/>
    </row>
    <row r="25" spans="1:40">
      <c r="A25" s="432"/>
      <c r="B25" s="432"/>
      <c r="C25" s="432"/>
      <c r="D25" s="432"/>
      <c r="E25" s="435"/>
      <c r="F25" s="473"/>
      <c r="G25" s="447"/>
      <c r="H25" s="447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432"/>
      <c r="AC25" s="432"/>
      <c r="AD25" s="432"/>
      <c r="AE25" s="432"/>
      <c r="AF25" s="432"/>
      <c r="AG25" s="432"/>
      <c r="AH25" s="432"/>
      <c r="AI25" s="432"/>
      <c r="AJ25" s="432"/>
      <c r="AK25" s="432"/>
      <c r="AL25" s="432"/>
      <c r="AM25" s="432"/>
      <c r="AN25" s="432"/>
    </row>
    <row r="26" spans="1:40" ht="30">
      <c r="A26" s="439"/>
      <c r="B26" s="474" t="s">
        <v>480</v>
      </c>
      <c r="C26" s="475"/>
      <c r="D26" s="475"/>
      <c r="E26" s="443"/>
      <c r="F26" s="476"/>
      <c r="G26" s="443"/>
      <c r="H26" s="477" t="s">
        <v>481</v>
      </c>
      <c r="I26" s="477" t="s">
        <v>482</v>
      </c>
      <c r="J26" s="439"/>
      <c r="K26" s="439"/>
      <c r="L26" s="439"/>
      <c r="M26" s="478" t="s">
        <v>483</v>
      </c>
      <c r="N26" s="477" t="s">
        <v>484</v>
      </c>
      <c r="O26" s="439"/>
      <c r="P26" s="439"/>
      <c r="Q26" s="477" t="s">
        <v>485</v>
      </c>
      <c r="R26" s="477" t="s">
        <v>486</v>
      </c>
      <c r="S26" s="477" t="s">
        <v>487</v>
      </c>
      <c r="T26" s="477" t="s">
        <v>481</v>
      </c>
      <c r="U26" s="477" t="s">
        <v>482</v>
      </c>
      <c r="V26" s="439"/>
      <c r="W26" s="477" t="s">
        <v>488</v>
      </c>
      <c r="X26" s="477" t="s">
        <v>489</v>
      </c>
      <c r="Y26" s="477" t="s">
        <v>485</v>
      </c>
      <c r="Z26" s="477" t="s">
        <v>483</v>
      </c>
      <c r="AA26" s="477" t="s">
        <v>490</v>
      </c>
      <c r="AB26" s="444"/>
      <c r="AC26" s="477" t="s">
        <v>485</v>
      </c>
      <c r="AD26" s="477" t="s">
        <v>486</v>
      </c>
      <c r="AE26" s="477" t="s">
        <v>487</v>
      </c>
      <c r="AF26" s="477" t="s">
        <v>481</v>
      </c>
      <c r="AG26" s="477" t="s">
        <v>482</v>
      </c>
      <c r="AH26" s="439"/>
      <c r="AI26" s="477" t="s">
        <v>488</v>
      </c>
      <c r="AJ26" s="477" t="s">
        <v>489</v>
      </c>
      <c r="AK26" s="477" t="s">
        <v>485</v>
      </c>
      <c r="AL26" s="477" t="s">
        <v>483</v>
      </c>
      <c r="AM26" s="477" t="s">
        <v>490</v>
      </c>
      <c r="AN26" s="439"/>
    </row>
    <row r="27" spans="1:40" ht="30">
      <c r="A27" s="432"/>
      <c r="B27" s="475" t="s">
        <v>491</v>
      </c>
      <c r="C27" s="432"/>
      <c r="D27" s="432"/>
      <c r="E27" s="435"/>
      <c r="F27" s="458"/>
      <c r="G27" s="435"/>
      <c r="H27" s="435"/>
      <c r="I27" s="434"/>
      <c r="K27" s="447"/>
      <c r="L27" s="479" t="s">
        <v>492</v>
      </c>
      <c r="M27" s="477" t="s">
        <v>485</v>
      </c>
      <c r="N27" s="435"/>
      <c r="O27" s="477" t="s">
        <v>284</v>
      </c>
      <c r="P27" s="477" t="s">
        <v>493</v>
      </c>
      <c r="Q27" s="477" t="s">
        <v>494</v>
      </c>
      <c r="R27" s="435"/>
      <c r="S27" s="477" t="s">
        <v>495</v>
      </c>
      <c r="T27" s="435"/>
      <c r="U27" s="435"/>
      <c r="V27" s="435"/>
      <c r="W27" s="477" t="s">
        <v>492</v>
      </c>
      <c r="X27" s="435"/>
      <c r="Y27" s="435"/>
      <c r="Z27" s="435"/>
      <c r="AA27" s="477" t="s">
        <v>284</v>
      </c>
      <c r="AB27" s="477" t="s">
        <v>493</v>
      </c>
      <c r="AC27" s="477" t="s">
        <v>494</v>
      </c>
      <c r="AD27" s="435"/>
      <c r="AE27" s="477" t="s">
        <v>495</v>
      </c>
      <c r="AF27" s="435"/>
      <c r="AG27" s="435"/>
      <c r="AH27" s="435"/>
      <c r="AI27" s="477" t="s">
        <v>492</v>
      </c>
      <c r="AJ27" s="435"/>
      <c r="AK27" s="435"/>
      <c r="AL27" s="435"/>
      <c r="AM27" s="477" t="s">
        <v>284</v>
      </c>
      <c r="AN27" s="435"/>
    </row>
    <row r="28" spans="1:40">
      <c r="A28" s="432"/>
      <c r="B28" s="432"/>
      <c r="C28" s="432"/>
      <c r="D28" s="432"/>
      <c r="E28" s="435"/>
      <c r="F28" s="457"/>
      <c r="G28" s="432"/>
      <c r="H28" s="432"/>
      <c r="I28" s="434"/>
      <c r="J28" s="432"/>
      <c r="K28" s="447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432"/>
      <c r="AC28" s="432"/>
      <c r="AD28" s="432"/>
      <c r="AE28" s="432"/>
      <c r="AF28" s="432"/>
      <c r="AG28" s="432"/>
      <c r="AH28" s="432"/>
      <c r="AI28" s="432"/>
      <c r="AJ28" s="432"/>
      <c r="AK28" s="432"/>
      <c r="AL28" s="432"/>
      <c r="AM28" s="432"/>
      <c r="AN28" s="432"/>
    </row>
    <row r="29" spans="1:40" ht="30">
      <c r="A29" s="444"/>
      <c r="B29" s="432" t="s">
        <v>496</v>
      </c>
      <c r="C29" s="444"/>
      <c r="D29" s="444"/>
      <c r="E29" s="443"/>
      <c r="F29" s="480"/>
      <c r="G29" s="444"/>
      <c r="H29" s="443"/>
      <c r="I29" s="432"/>
      <c r="J29" s="479" t="s">
        <v>497</v>
      </c>
      <c r="K29" s="444"/>
      <c r="L29" s="444"/>
      <c r="M29" s="444"/>
      <c r="N29" s="479" t="s">
        <v>498</v>
      </c>
      <c r="O29" s="479" t="s">
        <v>499</v>
      </c>
      <c r="P29" s="479" t="s">
        <v>500</v>
      </c>
      <c r="Q29" s="442"/>
      <c r="R29" s="479" t="s">
        <v>501</v>
      </c>
      <c r="S29" s="444"/>
      <c r="T29" s="444"/>
      <c r="U29" s="444"/>
      <c r="V29" s="479" t="s">
        <v>497</v>
      </c>
      <c r="W29" s="444"/>
      <c r="X29" s="442"/>
      <c r="Y29" s="442"/>
      <c r="Z29" s="479" t="s">
        <v>498</v>
      </c>
      <c r="AA29" s="479" t="s">
        <v>499</v>
      </c>
      <c r="AB29" s="479" t="s">
        <v>500</v>
      </c>
      <c r="AC29" s="442"/>
      <c r="AD29" s="479" t="s">
        <v>501</v>
      </c>
      <c r="AE29" s="444"/>
      <c r="AF29" s="444"/>
      <c r="AG29" s="444"/>
      <c r="AH29" s="479" t="s">
        <v>497</v>
      </c>
      <c r="AI29" s="444"/>
      <c r="AJ29" s="444"/>
      <c r="AK29" s="444"/>
      <c r="AL29" s="479" t="s">
        <v>498</v>
      </c>
      <c r="AM29" s="444"/>
      <c r="AN29" s="444"/>
    </row>
    <row r="30" spans="1:40">
      <c r="A30" s="444"/>
      <c r="B30" s="459"/>
      <c r="C30" s="444"/>
      <c r="D30" s="444"/>
      <c r="E30" s="443"/>
      <c r="F30" s="480"/>
      <c r="G30" s="444"/>
      <c r="H30" s="443"/>
      <c r="I30" s="432"/>
      <c r="J30" s="442"/>
      <c r="K30" s="481"/>
      <c r="L30" s="444"/>
      <c r="M30" s="444"/>
      <c r="N30" s="444"/>
      <c r="O30" s="444"/>
      <c r="P30" s="442"/>
      <c r="Q30" s="442"/>
      <c r="R30" s="442"/>
      <c r="S30" s="444"/>
      <c r="T30" s="444"/>
      <c r="U30" s="444"/>
      <c r="V30" s="444"/>
      <c r="W30" s="444"/>
      <c r="X30" s="442"/>
      <c r="Y30" s="442"/>
      <c r="Z30" s="481"/>
      <c r="AA30" s="444"/>
      <c r="AB30" s="444"/>
      <c r="AC30" s="444"/>
      <c r="AD30" s="444"/>
      <c r="AE30" s="444"/>
      <c r="AF30" s="444"/>
      <c r="AG30" s="444"/>
      <c r="AH30" s="444"/>
      <c r="AI30" s="444"/>
      <c r="AJ30" s="444"/>
      <c r="AK30" s="444"/>
      <c r="AL30" s="444"/>
      <c r="AM30" s="444"/>
      <c r="AN30" s="444"/>
    </row>
    <row r="31" spans="1:40" ht="30">
      <c r="A31" s="444"/>
      <c r="B31" s="459" t="s">
        <v>502</v>
      </c>
      <c r="C31" s="444"/>
      <c r="D31" s="444"/>
      <c r="E31" s="443"/>
      <c r="F31" s="480"/>
      <c r="G31" s="444"/>
      <c r="H31" s="482" t="s">
        <v>503</v>
      </c>
      <c r="I31" s="482" t="s">
        <v>504</v>
      </c>
      <c r="J31" s="442"/>
      <c r="K31" s="482" t="s">
        <v>505</v>
      </c>
      <c r="L31" s="444"/>
      <c r="M31" s="444"/>
      <c r="N31" s="444"/>
      <c r="O31" s="444"/>
      <c r="P31" s="444"/>
      <c r="Q31" s="444"/>
      <c r="R31" s="482" t="s">
        <v>506</v>
      </c>
      <c r="S31" s="442"/>
      <c r="T31" s="482" t="s">
        <v>503</v>
      </c>
      <c r="U31" s="444"/>
      <c r="V31" s="444"/>
      <c r="W31" s="444"/>
      <c r="X31" s="482" t="s">
        <v>504</v>
      </c>
      <c r="Y31" s="442"/>
      <c r="Z31" s="482" t="s">
        <v>505</v>
      </c>
      <c r="AA31" s="444"/>
      <c r="AB31" s="444"/>
      <c r="AC31" s="444"/>
      <c r="AD31" s="482" t="s">
        <v>506</v>
      </c>
      <c r="AE31" s="442"/>
      <c r="AF31" s="482" t="s">
        <v>503</v>
      </c>
      <c r="AG31" s="444"/>
      <c r="AH31" s="444"/>
      <c r="AI31" s="444"/>
      <c r="AJ31" s="482" t="s">
        <v>504</v>
      </c>
      <c r="AK31" s="442"/>
      <c r="AL31" s="482" t="s">
        <v>505</v>
      </c>
      <c r="AM31" s="444"/>
      <c r="AN31" s="444"/>
    </row>
    <row r="32" spans="1:40">
      <c r="A32" s="432"/>
      <c r="B32" s="432"/>
      <c r="C32" s="432"/>
      <c r="D32" s="432"/>
      <c r="E32" s="435"/>
      <c r="F32" s="457"/>
      <c r="G32" s="432"/>
      <c r="H32" s="434"/>
      <c r="I32" s="447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432"/>
      <c r="AC32" s="432"/>
      <c r="AD32" s="432"/>
      <c r="AE32" s="432"/>
      <c r="AF32" s="432"/>
      <c r="AG32" s="432"/>
      <c r="AH32" s="432"/>
      <c r="AI32" s="432"/>
      <c r="AJ32" s="432"/>
      <c r="AK32" s="432"/>
      <c r="AL32" s="432"/>
      <c r="AM32" s="432"/>
      <c r="AN32" s="432"/>
    </row>
    <row r="33" spans="1:155" ht="30">
      <c r="A33" s="444"/>
      <c r="B33" s="459" t="s">
        <v>507</v>
      </c>
      <c r="C33" s="444"/>
      <c r="D33" s="444"/>
      <c r="E33" s="444"/>
      <c r="F33" s="483" t="s">
        <v>508</v>
      </c>
      <c r="G33" s="483" t="s">
        <v>509</v>
      </c>
      <c r="H33" s="483" t="s">
        <v>510</v>
      </c>
      <c r="I33" s="483" t="s">
        <v>511</v>
      </c>
      <c r="J33" s="484"/>
      <c r="K33" s="484"/>
      <c r="L33" s="444"/>
      <c r="M33" s="444"/>
      <c r="N33" s="444"/>
      <c r="O33" s="444"/>
      <c r="P33" s="444"/>
      <c r="Q33" s="444"/>
      <c r="R33" s="444"/>
      <c r="S33" s="444"/>
      <c r="U33" s="444"/>
      <c r="V33" s="444"/>
      <c r="W33" s="444"/>
      <c r="X33" s="444"/>
      <c r="Y33" s="444"/>
      <c r="Z33" s="444"/>
      <c r="AA33" s="444"/>
      <c r="AB33" s="483" t="s">
        <v>512</v>
      </c>
      <c r="AC33" s="483" t="s">
        <v>513</v>
      </c>
      <c r="AD33" s="483" t="s">
        <v>514</v>
      </c>
      <c r="AE33" s="483" t="s">
        <v>515</v>
      </c>
      <c r="AG33" s="444"/>
      <c r="AH33" s="444"/>
      <c r="AI33" s="444"/>
      <c r="AJ33" s="444"/>
      <c r="AK33" s="444"/>
      <c r="AL33" s="444"/>
      <c r="AM33" s="444"/>
      <c r="AN33" s="444"/>
    </row>
    <row r="34" spans="1:155" ht="30">
      <c r="A34" s="432"/>
      <c r="B34" s="621" t="s">
        <v>516</v>
      </c>
      <c r="C34" s="432"/>
      <c r="D34" s="432"/>
      <c r="E34" s="435"/>
      <c r="F34" s="457"/>
      <c r="G34" s="432"/>
      <c r="H34" s="437"/>
      <c r="I34" s="437"/>
      <c r="J34" s="437"/>
      <c r="K34" s="437"/>
      <c r="L34" s="437"/>
      <c r="M34" s="432"/>
      <c r="N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432"/>
      <c r="AC34" s="432"/>
      <c r="AD34" s="432"/>
      <c r="AE34" s="455" t="s">
        <v>517</v>
      </c>
      <c r="AF34" s="455" t="s">
        <v>518</v>
      </c>
      <c r="AG34" s="455" t="s">
        <v>519</v>
      </c>
      <c r="AH34" s="455" t="s">
        <v>520</v>
      </c>
      <c r="AI34" s="432"/>
      <c r="AJ34" s="432"/>
      <c r="AK34" s="432"/>
      <c r="AL34" s="432"/>
      <c r="AM34" s="432"/>
      <c r="AN34" s="432"/>
    </row>
    <row r="35" spans="1:155" s="432" customFormat="1" ht="14">
      <c r="B35" s="622"/>
      <c r="E35" s="435"/>
      <c r="F35" s="457"/>
    </row>
    <row r="36" spans="1:155" ht="30">
      <c r="A36" s="444"/>
      <c r="B36" s="459" t="s">
        <v>521</v>
      </c>
      <c r="C36" s="444"/>
      <c r="D36" s="444"/>
      <c r="E36" s="443"/>
      <c r="F36" s="480"/>
      <c r="H36" s="432"/>
      <c r="I36" s="485" t="s">
        <v>522</v>
      </c>
      <c r="J36" s="485" t="s">
        <v>523</v>
      </c>
      <c r="K36" s="485" t="s">
        <v>524</v>
      </c>
      <c r="L36" s="444"/>
      <c r="M36" s="444"/>
      <c r="N36" s="444"/>
      <c r="O36" s="444"/>
      <c r="P36" s="444"/>
      <c r="Q36" s="444"/>
      <c r="R36" s="444"/>
      <c r="S36" s="485" t="s">
        <v>525</v>
      </c>
      <c r="T36" s="485" t="s">
        <v>523</v>
      </c>
      <c r="U36" s="485" t="s">
        <v>526</v>
      </c>
      <c r="V36" s="442"/>
      <c r="W36" s="485" t="s">
        <v>525</v>
      </c>
      <c r="X36" s="485" t="s">
        <v>523</v>
      </c>
      <c r="Y36" s="485" t="s">
        <v>526</v>
      </c>
      <c r="AA36" s="444"/>
      <c r="AB36" s="444"/>
      <c r="AC36" s="444"/>
      <c r="AD36" s="444"/>
      <c r="AE36" s="485" t="s">
        <v>525</v>
      </c>
      <c r="AF36" s="485" t="s">
        <v>523</v>
      </c>
      <c r="AG36" s="485" t="s">
        <v>526</v>
      </c>
      <c r="AH36" s="442"/>
      <c r="AI36" s="485" t="s">
        <v>525</v>
      </c>
      <c r="AJ36" s="485" t="s">
        <v>523</v>
      </c>
      <c r="AK36" s="485" t="s">
        <v>526</v>
      </c>
      <c r="AL36" s="444"/>
      <c r="AM36" s="444"/>
      <c r="AN36" s="444"/>
    </row>
    <row r="37" spans="1:155">
      <c r="A37" s="432"/>
      <c r="B37" s="432"/>
      <c r="C37" s="432"/>
      <c r="D37" s="432"/>
      <c r="E37" s="435"/>
      <c r="F37" s="457"/>
      <c r="G37" s="432"/>
      <c r="H37" s="434"/>
      <c r="I37" s="434"/>
      <c r="J37" s="434"/>
      <c r="K37" s="434"/>
      <c r="L37" s="432"/>
      <c r="M37" s="432"/>
      <c r="N37" s="432"/>
      <c r="O37" s="432"/>
      <c r="P37" s="432"/>
      <c r="Q37" s="432"/>
      <c r="R37" s="432"/>
      <c r="S37" s="432"/>
      <c r="T37" s="434"/>
      <c r="U37" s="434"/>
      <c r="V37" s="434"/>
      <c r="W37" s="434"/>
      <c r="X37" s="432"/>
      <c r="Y37" s="432"/>
      <c r="Z37" s="432"/>
      <c r="AA37" s="432"/>
      <c r="AB37" s="432"/>
      <c r="AC37" s="432"/>
      <c r="AD37" s="432"/>
      <c r="AE37" s="432"/>
      <c r="AF37" s="434"/>
      <c r="AG37" s="434"/>
      <c r="AH37" s="434"/>
      <c r="AI37" s="434"/>
      <c r="AJ37" s="432"/>
      <c r="AK37" s="432"/>
      <c r="AL37" s="432"/>
      <c r="AM37" s="432"/>
      <c r="AN37" s="432"/>
    </row>
    <row r="38" spans="1:155" ht="30">
      <c r="A38" s="444"/>
      <c r="B38" s="459" t="s">
        <v>527</v>
      </c>
      <c r="C38" s="444"/>
      <c r="D38" s="444"/>
      <c r="E38" s="443"/>
      <c r="F38" s="480"/>
      <c r="G38" s="443"/>
      <c r="H38" s="486" t="s">
        <v>528</v>
      </c>
      <c r="I38" s="623" t="s">
        <v>529</v>
      </c>
      <c r="J38" s="624"/>
      <c r="K38" s="486" t="s">
        <v>530</v>
      </c>
      <c r="L38" s="442"/>
      <c r="M38" s="444"/>
      <c r="N38" s="444"/>
      <c r="O38" s="444"/>
      <c r="P38" s="444"/>
      <c r="Q38" s="444"/>
      <c r="R38" s="444"/>
      <c r="S38" s="443"/>
      <c r="T38" s="486" t="s">
        <v>528</v>
      </c>
      <c r="U38" s="623" t="s">
        <v>529</v>
      </c>
      <c r="V38" s="624"/>
      <c r="W38" s="486" t="s">
        <v>530</v>
      </c>
      <c r="X38" s="442"/>
      <c r="Y38" s="444"/>
      <c r="Z38" s="444"/>
      <c r="AA38" s="444"/>
      <c r="AB38" s="444"/>
      <c r="AC38" s="444"/>
      <c r="AD38" s="444"/>
      <c r="AE38" s="443"/>
      <c r="AF38" s="486" t="s">
        <v>528</v>
      </c>
      <c r="AG38" s="623" t="s">
        <v>529</v>
      </c>
      <c r="AH38" s="624"/>
      <c r="AI38" s="486" t="s">
        <v>530</v>
      </c>
      <c r="AJ38" s="442"/>
      <c r="AK38" s="444"/>
      <c r="AL38" s="444"/>
      <c r="AM38" s="444"/>
      <c r="AN38" s="444"/>
    </row>
    <row r="39" spans="1:155">
      <c r="A39" s="432"/>
      <c r="B39" s="432"/>
      <c r="C39" s="432"/>
      <c r="D39" s="432"/>
      <c r="E39" s="435"/>
      <c r="F39" s="457"/>
      <c r="G39" s="432"/>
      <c r="H39" s="448"/>
      <c r="I39" s="447"/>
      <c r="J39" s="447"/>
      <c r="K39" s="447"/>
      <c r="L39" s="432"/>
      <c r="M39" s="432"/>
      <c r="N39" s="432"/>
      <c r="O39" s="432"/>
      <c r="P39" s="432"/>
      <c r="Q39" s="432"/>
      <c r="R39" s="432"/>
      <c r="S39" s="432"/>
      <c r="T39" s="448"/>
      <c r="U39" s="448"/>
      <c r="V39" s="448"/>
      <c r="W39" s="448"/>
      <c r="X39" s="432"/>
      <c r="Y39" s="432"/>
      <c r="Z39" s="432"/>
      <c r="AA39" s="432"/>
      <c r="AB39" s="432"/>
      <c r="AC39" s="432"/>
      <c r="AD39" s="432"/>
      <c r="AE39" s="432"/>
      <c r="AF39" s="447"/>
      <c r="AG39" s="447"/>
      <c r="AH39" s="447"/>
      <c r="AI39" s="447"/>
      <c r="AJ39" s="432"/>
      <c r="AK39" s="432"/>
      <c r="AL39" s="432"/>
      <c r="AM39" s="432"/>
      <c r="AN39" s="432"/>
    </row>
    <row r="40" spans="1:155">
      <c r="A40" s="432"/>
      <c r="B40" s="432" t="s">
        <v>531</v>
      </c>
      <c r="C40" s="432"/>
      <c r="D40" s="432"/>
      <c r="E40" s="435"/>
      <c r="F40" s="457"/>
      <c r="G40" s="435"/>
      <c r="H40" s="435"/>
      <c r="I40" s="487" t="s">
        <v>532</v>
      </c>
      <c r="J40" s="487" t="s">
        <v>532</v>
      </c>
      <c r="K40" s="487" t="s">
        <v>532</v>
      </c>
      <c r="L40" s="432"/>
      <c r="M40" s="432"/>
      <c r="N40" s="432"/>
      <c r="O40" s="432"/>
      <c r="P40" s="432"/>
      <c r="Q40" s="432"/>
      <c r="R40" s="432"/>
      <c r="S40" s="435"/>
      <c r="T40" s="487" t="s">
        <v>532</v>
      </c>
      <c r="U40" s="432"/>
      <c r="V40" s="487" t="s">
        <v>532</v>
      </c>
      <c r="W40" s="487" t="s">
        <v>532</v>
      </c>
      <c r="X40" s="432"/>
      <c r="Y40" s="432"/>
      <c r="Z40" s="432"/>
      <c r="AA40" s="432"/>
      <c r="AB40" s="432"/>
      <c r="AC40" s="432"/>
      <c r="AD40" s="432"/>
      <c r="AE40" s="487" t="s">
        <v>532</v>
      </c>
      <c r="AF40" s="487" t="s">
        <v>532</v>
      </c>
      <c r="AG40" s="432"/>
      <c r="AH40" s="487" t="s">
        <v>532</v>
      </c>
      <c r="AI40" s="487" t="s">
        <v>532</v>
      </c>
      <c r="AJ40" s="487" t="s">
        <v>532</v>
      </c>
      <c r="AK40" s="432"/>
      <c r="AL40" s="432"/>
      <c r="AM40" s="432"/>
      <c r="AN40" s="432"/>
    </row>
    <row r="41" spans="1:155">
      <c r="A41" s="432"/>
      <c r="B41" s="432"/>
      <c r="C41" s="432"/>
      <c r="D41" s="432"/>
      <c r="E41" s="432"/>
      <c r="F41" s="432"/>
      <c r="G41" s="432"/>
      <c r="H41" s="432"/>
      <c r="I41" s="432"/>
      <c r="J41" s="432"/>
      <c r="K41" s="432"/>
      <c r="L41" s="432"/>
      <c r="M41" s="432"/>
      <c r="N41" s="432"/>
      <c r="O41" s="432"/>
      <c r="P41" s="432"/>
      <c r="Q41" s="432"/>
      <c r="R41" s="432"/>
      <c r="S41" s="432"/>
      <c r="T41" s="432"/>
      <c r="U41" s="432"/>
      <c r="V41" s="432"/>
      <c r="W41" s="432"/>
      <c r="X41" s="432"/>
      <c r="Y41" s="432"/>
      <c r="Z41" s="432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</row>
    <row r="42" spans="1:155">
      <c r="A42" s="432"/>
      <c r="B42" s="432"/>
      <c r="C42" s="432"/>
      <c r="D42" s="432"/>
      <c r="E42" s="432"/>
      <c r="F42" s="432"/>
      <c r="G42" s="432"/>
      <c r="H42" s="432"/>
      <c r="I42" s="432"/>
      <c r="J42" s="432"/>
      <c r="K42" s="432"/>
      <c r="L42" s="432"/>
      <c r="M42" s="432"/>
      <c r="N42" s="432"/>
      <c r="O42" s="432"/>
      <c r="P42" s="432"/>
      <c r="Q42" s="432"/>
      <c r="R42" s="432"/>
      <c r="S42" s="432"/>
      <c r="T42" s="432"/>
      <c r="U42" s="432"/>
      <c r="V42" s="432"/>
      <c r="W42" s="432"/>
      <c r="X42" s="432"/>
      <c r="Y42" s="432"/>
      <c r="Z42" s="432"/>
      <c r="AA42" s="432"/>
      <c r="AB42" s="432"/>
      <c r="AC42" s="432"/>
      <c r="AD42" s="432"/>
      <c r="AE42" s="432"/>
      <c r="AF42" s="432"/>
      <c r="AG42" s="432"/>
      <c r="AH42" s="432"/>
      <c r="AI42" s="432"/>
      <c r="AJ42" s="432"/>
      <c r="AK42" s="432"/>
      <c r="AL42" s="432"/>
      <c r="AM42" s="432"/>
      <c r="AN42" s="432"/>
    </row>
    <row r="43" spans="1:155">
      <c r="A43" s="432"/>
      <c r="B43" s="432"/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432"/>
      <c r="P43" s="432"/>
      <c r="Q43" s="432"/>
      <c r="R43" s="432"/>
      <c r="S43" s="432"/>
      <c r="T43" s="432"/>
      <c r="U43" s="432"/>
      <c r="V43" s="432"/>
      <c r="W43" s="432"/>
      <c r="X43" s="432"/>
      <c r="Y43" s="432"/>
      <c r="Z43" s="432"/>
      <c r="AA43" s="432"/>
      <c r="AB43" s="432"/>
      <c r="AC43" s="432"/>
      <c r="AD43" s="432"/>
      <c r="AE43" s="432"/>
      <c r="AF43" s="432"/>
      <c r="AG43" s="432"/>
      <c r="AH43" s="432"/>
      <c r="AI43" s="432"/>
      <c r="AJ43" s="432"/>
      <c r="AK43" s="432"/>
      <c r="AL43" s="432"/>
      <c r="AM43" s="432"/>
      <c r="AN43" s="432"/>
    </row>
    <row r="44" spans="1:155" s="12" customFormat="1" ht="13">
      <c r="B44" s="13" t="s">
        <v>337</v>
      </c>
      <c r="C44" s="137"/>
    </row>
    <row r="45" spans="1:155" s="220" customFormat="1" ht="1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251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251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</row>
    <row r="46" spans="1:155" s="220" customFormat="1" ht="14">
      <c r="A46" s="17"/>
      <c r="B46" s="90" t="s">
        <v>131</v>
      </c>
      <c r="C46" s="17"/>
      <c r="D46" s="243">
        <f>'Cash Flow'!P7</f>
        <v>494.53500000000003</v>
      </c>
      <c r="E46" s="243">
        <f>'Cash Flow'!Q7</f>
        <v>494.53500000000003</v>
      </c>
      <c r="F46" s="581">
        <f>'Cash Flow'!R7</f>
        <v>494.53500000000003</v>
      </c>
      <c r="G46" s="582">
        <f>'Cash Flow'!S7</f>
        <v>494.53500000000003</v>
      </c>
      <c r="H46" s="243">
        <f>'Cash Flow'!T7</f>
        <v>494.53500000000003</v>
      </c>
      <c r="I46" s="243">
        <f>'Cash Flow'!U7</f>
        <v>27950.891649672645</v>
      </c>
      <c r="J46" s="243">
        <f>'Cash Flow'!V7</f>
        <v>46336.159144574442</v>
      </c>
      <c r="K46" s="243">
        <f>'Cash Flow'!W7</f>
        <v>46336.159144574442</v>
      </c>
      <c r="L46" s="243">
        <f>'Cash Flow'!X7</f>
        <v>39360.278739200206</v>
      </c>
      <c r="M46" s="243">
        <f>'Cash Flow'!Y7</f>
        <v>33304.85124086171</v>
      </c>
      <c r="N46" s="243">
        <f>'Cash Flow'!Z7</f>
        <v>22515.62594787265</v>
      </c>
      <c r="O46" s="243">
        <f>'Cash Flow'!AA7</f>
        <v>30516.559180724114</v>
      </c>
      <c r="P46" s="243">
        <f>'Cash Flow'!AB7</f>
        <v>8642.2576797653473</v>
      </c>
      <c r="Q46" s="243">
        <f>'Cash Flow'!AC7</f>
        <v>9668.376794827549</v>
      </c>
      <c r="R46" s="243">
        <f>'Cash Flow'!AD7</f>
        <v>11540.345213657642</v>
      </c>
      <c r="S46" s="243">
        <f>'Cash Flow'!AE7</f>
        <v>47793.649689348997</v>
      </c>
      <c r="T46" s="243">
        <f>'Cash Flow'!AF7</f>
        <v>63561.661121520163</v>
      </c>
      <c r="U46" s="243">
        <f>'Cash Flow'!AG7</f>
        <v>47191.799548313516</v>
      </c>
      <c r="V46" s="243">
        <f>'Cash Flow'!AH7</f>
        <v>56301.384267933478</v>
      </c>
      <c r="W46" s="243">
        <f>'Cash Flow'!AI7</f>
        <v>49931.522694726817</v>
      </c>
      <c r="X46" s="243">
        <f>'Cash Flow'!AJ7</f>
        <v>24227.532291321866</v>
      </c>
      <c r="Y46" s="243">
        <f>'Cash Flow'!AK7</f>
        <v>24227.532291321866</v>
      </c>
      <c r="Z46" s="243">
        <f>'Cash Flow'!AL7</f>
        <v>24227.532291321866</v>
      </c>
      <c r="AA46" s="243">
        <f>'Cash Flow'!AM7</f>
        <v>80758.44097107288</v>
      </c>
      <c r="AB46" s="243">
        <f>'Cash Flow'!AN7</f>
        <v>4037.9220485536443</v>
      </c>
      <c r="AC46" s="243">
        <f>'Cash Flow'!AO7</f>
        <v>4037.9220485536443</v>
      </c>
      <c r="AD46" s="243">
        <f>'Cash Flow'!AP7</f>
        <v>4037.9220485536443</v>
      </c>
      <c r="AE46" s="243">
        <f>'Cash Flow'!AQ7</f>
        <v>77445.595971198345</v>
      </c>
      <c r="AF46" s="243">
        <f>'Cash Flow'!AR7</f>
        <v>54185.98337260136</v>
      </c>
      <c r="AG46" s="243">
        <f>'Cash Flow'!AS7</f>
        <v>75023.180047121641</v>
      </c>
      <c r="AH46" s="243">
        <f>'Cash Flow'!AT7</f>
        <v>65023.180047121641</v>
      </c>
      <c r="AI46" s="243">
        <f>'Cash Flow'!AU7</f>
        <v>69604.581709861493</v>
      </c>
      <c r="AJ46" s="243">
        <f>'Cash Flow'!AV7</f>
        <v>40532.081943183817</v>
      </c>
      <c r="AK46" s="243">
        <f>'Cash Flow'!AW7</f>
        <v>22899.529722703905</v>
      </c>
      <c r="AL46" s="243">
        <f>'Cash Flow'!AX7</f>
        <v>42899.529722703905</v>
      </c>
      <c r="AM46" s="243">
        <f>'Cash Flow'!AY7</f>
        <v>76331.765742346382</v>
      </c>
      <c r="AN46" s="432"/>
      <c r="AO46" s="243">
        <v>16340.46773681285</v>
      </c>
      <c r="AP46" s="243">
        <v>16340.46773681285</v>
      </c>
      <c r="AQ46" s="243">
        <v>350847.68717510975</v>
      </c>
      <c r="AR46" s="243">
        <v>208380.45286255516</v>
      </c>
      <c r="AS46" s="243">
        <v>188198.59360474479</v>
      </c>
      <c r="AT46" s="243">
        <v>221838.31232569378</v>
      </c>
      <c r="AU46" s="243">
        <v>205018.45296521927</v>
      </c>
      <c r="AV46" s="243">
        <v>259401.75245416351</v>
      </c>
      <c r="AW46" s="243">
        <v>176271.2973273969</v>
      </c>
      <c r="AX46" s="243">
        <v>144703.47299554767</v>
      </c>
      <c r="AY46" s="243">
        <v>831356.48663698439</v>
      </c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</row>
    <row r="47" spans="1:155" s="220" customFormat="1" ht="14">
      <c r="A47" s="17"/>
      <c r="B47" s="17" t="s">
        <v>146</v>
      </c>
      <c r="C47" s="17"/>
      <c r="D47" s="107">
        <f>'Cash Flow'!P8</f>
        <v>494.53500000000003</v>
      </c>
      <c r="E47" s="107">
        <f>'Cash Flow'!Q8</f>
        <v>494.53500000000003</v>
      </c>
      <c r="F47" s="158">
        <f>'Cash Flow'!R8</f>
        <v>494.53500000000003</v>
      </c>
      <c r="G47" s="583">
        <f>'Cash Flow'!S8</f>
        <v>494.53500000000003</v>
      </c>
      <c r="H47" s="107">
        <f>'Cash Flow'!T8</f>
        <v>494.53500000000003</v>
      </c>
      <c r="I47" s="107">
        <f>'Cash Flow'!U8</f>
        <v>27950.891649672645</v>
      </c>
      <c r="J47" s="107">
        <f>'Cash Flow'!V8</f>
        <v>46336.159144574442</v>
      </c>
      <c r="K47" s="107">
        <f>'Cash Flow'!W8</f>
        <v>46336.159144574442</v>
      </c>
      <c r="L47" s="107">
        <f>'Cash Flow'!X8</f>
        <v>39360.278739200206</v>
      </c>
      <c r="M47" s="107">
        <f>'Cash Flow'!Y8</f>
        <v>33304.85124086171</v>
      </c>
      <c r="N47" s="107">
        <f>'Cash Flow'!Z8</f>
        <v>22515.62594787265</v>
      </c>
      <c r="O47" s="107">
        <f>'Cash Flow'!AA8</f>
        <v>30516.559180724114</v>
      </c>
      <c r="P47" s="107">
        <f>'Cash Flow'!AB8</f>
        <v>8642.2576797653473</v>
      </c>
      <c r="Q47" s="107">
        <f>'Cash Flow'!AC8</f>
        <v>9668.376794827549</v>
      </c>
      <c r="R47" s="107">
        <f>'Cash Flow'!AD8</f>
        <v>11540.345213657642</v>
      </c>
      <c r="S47" s="107">
        <f>'Cash Flow'!AE8</f>
        <v>47793.649689348997</v>
      </c>
      <c r="T47" s="107">
        <f>'Cash Flow'!AF8</f>
        <v>63561.661121520163</v>
      </c>
      <c r="U47" s="107">
        <f>'Cash Flow'!AG8</f>
        <v>47191.799548313516</v>
      </c>
      <c r="V47" s="107">
        <f>'Cash Flow'!AH8</f>
        <v>56301.384267933478</v>
      </c>
      <c r="W47" s="107">
        <f>'Cash Flow'!AI8</f>
        <v>49931.522694726817</v>
      </c>
      <c r="X47" s="107">
        <f>'Cash Flow'!AJ8</f>
        <v>24227.532291321866</v>
      </c>
      <c r="Y47" s="107">
        <f>'Cash Flow'!AK8</f>
        <v>24227.532291321866</v>
      </c>
      <c r="Z47" s="107">
        <f>'Cash Flow'!AL8</f>
        <v>24227.532291321866</v>
      </c>
      <c r="AA47" s="107">
        <f>'Cash Flow'!AM8</f>
        <v>80758.44097107288</v>
      </c>
      <c r="AB47" s="107">
        <f>'Cash Flow'!AN8</f>
        <v>4037.9220485536443</v>
      </c>
      <c r="AC47" s="107">
        <f>'Cash Flow'!AO8</f>
        <v>4037.9220485536443</v>
      </c>
      <c r="AD47" s="107">
        <f>'Cash Flow'!AP8</f>
        <v>4037.9220485536443</v>
      </c>
      <c r="AE47" s="107">
        <f>'Cash Flow'!AQ8</f>
        <v>77445.595971198345</v>
      </c>
      <c r="AF47" s="107">
        <f>'Cash Flow'!AR8</f>
        <v>54185.98337260136</v>
      </c>
      <c r="AG47" s="107">
        <f>'Cash Flow'!AS8</f>
        <v>75023.180047121641</v>
      </c>
      <c r="AH47" s="107">
        <f>'Cash Flow'!AT8</f>
        <v>65023.180047121641</v>
      </c>
      <c r="AI47" s="107">
        <f>'Cash Flow'!AU8</f>
        <v>69604.581709861493</v>
      </c>
      <c r="AJ47" s="107">
        <f>'Cash Flow'!AV8</f>
        <v>40532.081943183817</v>
      </c>
      <c r="AK47" s="107">
        <f>'Cash Flow'!AW8</f>
        <v>22899.529722703905</v>
      </c>
      <c r="AL47" s="107">
        <f>'Cash Flow'!AX8</f>
        <v>42899.529722703905</v>
      </c>
      <c r="AM47" s="107">
        <f>'Cash Flow'!AY8</f>
        <v>76331.765742346382</v>
      </c>
      <c r="AN47" s="432"/>
      <c r="AO47" s="107">
        <v>16340.46773681285</v>
      </c>
      <c r="AP47" s="107">
        <v>16340.46773681285</v>
      </c>
      <c r="AQ47" s="107">
        <v>350847.68717510975</v>
      </c>
      <c r="AR47" s="107">
        <v>208380.45286255516</v>
      </c>
      <c r="AS47" s="107">
        <v>188198.59360474479</v>
      </c>
      <c r="AT47" s="107">
        <v>221838.31232569378</v>
      </c>
      <c r="AU47" s="107">
        <v>205018.45296521927</v>
      </c>
      <c r="AV47" s="107">
        <v>259401.75245416351</v>
      </c>
      <c r="AW47" s="107">
        <v>176271.2973273969</v>
      </c>
      <c r="AX47" s="107">
        <v>144703.47299554767</v>
      </c>
      <c r="AY47" s="107">
        <v>831356.48663698439</v>
      </c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</row>
    <row r="48" spans="1:155" s="220" customFormat="1" ht="14">
      <c r="A48" s="17"/>
      <c r="B48" s="17"/>
      <c r="C48" s="17"/>
      <c r="D48" s="17"/>
      <c r="E48" s="17"/>
      <c r="F48" s="25"/>
      <c r="G48" s="584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432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</row>
    <row r="49" spans="1:155" s="220" customFormat="1" ht="14" hidden="1">
      <c r="A49" s="17"/>
      <c r="B49" s="90" t="s">
        <v>130</v>
      </c>
      <c r="C49" s="17"/>
      <c r="D49" s="243">
        <v>-1833.9499999999998</v>
      </c>
      <c r="E49" s="243">
        <v>-1833.9499999999998</v>
      </c>
      <c r="F49" s="581">
        <v>-1833.9499999999998</v>
      </c>
      <c r="G49" s="582">
        <v>-1833.9499999999998</v>
      </c>
      <c r="H49" s="243">
        <v>-1833.9499999999998</v>
      </c>
      <c r="I49" s="243">
        <v>-1833.9499999999998</v>
      </c>
      <c r="J49" s="243">
        <v>-1833.9499999999998</v>
      </c>
      <c r="K49" s="243">
        <v>-1833.9499999999998</v>
      </c>
      <c r="L49" s="243">
        <v>-1833.9499999999998</v>
      </c>
      <c r="M49" s="243">
        <v>-1833.9499999999998</v>
      </c>
      <c r="N49" s="243">
        <v>-1833.9499999999998</v>
      </c>
      <c r="O49" s="243">
        <v>-1833.9499999999998</v>
      </c>
      <c r="P49" s="243">
        <v>-1833.9499999999998</v>
      </c>
      <c r="Q49" s="243">
        <v>-1833.9499999999998</v>
      </c>
      <c r="R49" s="243">
        <v>-1833.9499999999998</v>
      </c>
      <c r="S49" s="243">
        <v>-1833.9499999999998</v>
      </c>
      <c r="T49" s="243">
        <v>-1833.9499999999998</v>
      </c>
      <c r="U49" s="243">
        <v>-1833.9499999999998</v>
      </c>
      <c r="V49" s="243">
        <v>-1833.9499999999998</v>
      </c>
      <c r="W49" s="243">
        <v>-1833.9499999999998</v>
      </c>
      <c r="X49" s="243">
        <v>-1833.9499999999998</v>
      </c>
      <c r="Y49" s="243">
        <v>-1833.9499999999998</v>
      </c>
      <c r="Z49" s="243">
        <v>-1833.9499999999998</v>
      </c>
      <c r="AA49" s="243">
        <v>-1833.9499999999998</v>
      </c>
      <c r="AB49" s="243">
        <v>-1833.9499999999998</v>
      </c>
      <c r="AC49" s="243">
        <v>-1833.9499999999998</v>
      </c>
      <c r="AD49" s="243">
        <v>-1833.9499999999998</v>
      </c>
      <c r="AE49" s="243">
        <v>-1833.9499999999998</v>
      </c>
      <c r="AF49" s="243">
        <v>-1833.9499999999998</v>
      </c>
      <c r="AG49" s="243">
        <v>-1833.9499999999998</v>
      </c>
      <c r="AH49" s="243">
        <v>-1833.9499999999998</v>
      </c>
      <c r="AI49" s="243">
        <v>-1833.9499999999998</v>
      </c>
      <c r="AJ49" s="243">
        <v>-1833.9499999999998</v>
      </c>
      <c r="AK49" s="243">
        <v>-1833.9499999999998</v>
      </c>
      <c r="AL49" s="243">
        <v>-1833.9499999999998</v>
      </c>
      <c r="AM49" s="243">
        <v>-1833.9499999999998</v>
      </c>
      <c r="AN49" s="432"/>
      <c r="AO49" s="243">
        <v>-583952.89677927457</v>
      </c>
      <c r="AP49" s="243">
        <v>-187336.147</v>
      </c>
      <c r="AQ49" s="243">
        <v>-226032.24700000003</v>
      </c>
      <c r="AR49" s="243">
        <v>-349604.59219787671</v>
      </c>
      <c r="AS49" s="243">
        <v>-117494.247</v>
      </c>
      <c r="AT49" s="243">
        <v>-104494.247</v>
      </c>
      <c r="AU49" s="243">
        <v>-137494.247</v>
      </c>
      <c r="AV49" s="243">
        <v>-64494.246999999996</v>
      </c>
      <c r="AW49" s="243">
        <v>-100494.247</v>
      </c>
      <c r="AX49" s="243">
        <v>-86494.247000000003</v>
      </c>
      <c r="AY49" s="243">
        <v>-126994.247</v>
      </c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</row>
    <row r="50" spans="1:155" s="220" customFormat="1" ht="14">
      <c r="A50" s="17"/>
      <c r="B50" s="17" t="s">
        <v>341</v>
      </c>
      <c r="C50" s="17"/>
      <c r="D50" s="107">
        <f>'Cash Flow'!P11</f>
        <v>0</v>
      </c>
      <c r="E50" s="107">
        <f>'Cash Flow'!Q11</f>
        <v>0</v>
      </c>
      <c r="F50" s="158">
        <f>'Cash Flow'!R11</f>
        <v>-2100</v>
      </c>
      <c r="G50" s="583">
        <f>'Cash Flow'!S11</f>
        <v>-52938.896551724138</v>
      </c>
      <c r="H50" s="107">
        <f>'Cash Flow'!T11</f>
        <v>0</v>
      </c>
      <c r="I50" s="107">
        <f>'Cash Flow'!U11</f>
        <v>0</v>
      </c>
      <c r="J50" s="107">
        <f>'Cash Flow'!V11</f>
        <v>-2400</v>
      </c>
      <c r="K50" s="107">
        <f>'Cash Flow'!W11</f>
        <v>-24785.82902805258</v>
      </c>
      <c r="L50" s="107">
        <f>'Cash Flow'!X11</f>
        <v>0</v>
      </c>
      <c r="M50" s="107">
        <f>'Cash Flow'!Y11</f>
        <v>0</v>
      </c>
      <c r="N50" s="107">
        <f>'Cash Flow'!Z11</f>
        <v>0</v>
      </c>
      <c r="O50" s="107">
        <f>'Cash Flow'!AA11</f>
        <v>0</v>
      </c>
      <c r="P50" s="107">
        <f>'Cash Flow'!AB11</f>
        <v>0</v>
      </c>
      <c r="Q50" s="107">
        <f>'Cash Flow'!AC11</f>
        <v>-68387.954238471139</v>
      </c>
      <c r="R50" s="107">
        <f>'Cash Flow'!AD11</f>
        <v>0</v>
      </c>
      <c r="S50" s="107">
        <f>'Cash Flow'!AE11</f>
        <v>0</v>
      </c>
      <c r="T50" s="107">
        <f>'Cash Flow'!AF11</f>
        <v>-30354.039231519226</v>
      </c>
      <c r="U50" s="107">
        <f>'Cash Flow'!AG11</f>
        <v>0</v>
      </c>
      <c r="V50" s="107">
        <f>'Cash Flow'!AH11</f>
        <v>0</v>
      </c>
      <c r="W50" s="107">
        <f>'Cash Flow'!AI11</f>
        <v>0</v>
      </c>
      <c r="X50" s="107">
        <f>'Cash Flow'!AJ11</f>
        <v>0</v>
      </c>
      <c r="Y50" s="107">
        <f>'Cash Flow'!AK11</f>
        <v>0</v>
      </c>
      <c r="Z50" s="107">
        <f>'Cash Flow'!AL11</f>
        <v>0</v>
      </c>
      <c r="AA50" s="107">
        <f>'Cash Flow'!AM11</f>
        <v>0</v>
      </c>
      <c r="AB50" s="107">
        <f>'Cash Flow'!AN11</f>
        <v>0</v>
      </c>
      <c r="AC50" s="107">
        <f>'Cash Flow'!AO11</f>
        <v>-86597.706864371517</v>
      </c>
      <c r="AD50" s="107">
        <f>'Cash Flow'!AP11</f>
        <v>0</v>
      </c>
      <c r="AE50" s="107">
        <f>'Cash Flow'!AQ11</f>
        <v>0</v>
      </c>
      <c r="AF50" s="107">
        <f>'Cash Flow'!AR11</f>
        <v>-35481.27058924875</v>
      </c>
      <c r="AG50" s="107">
        <f>'Cash Flow'!AS11</f>
        <v>0</v>
      </c>
      <c r="AH50" s="107">
        <f>'Cash Flow'!AT11</f>
        <v>0</v>
      </c>
      <c r="AI50" s="107">
        <f>'Cash Flow'!AU11</f>
        <v>0</v>
      </c>
      <c r="AJ50" s="107">
        <f>'Cash Flow'!AV11</f>
        <v>0</v>
      </c>
      <c r="AK50" s="107">
        <f>'Cash Flow'!AW11</f>
        <v>0</v>
      </c>
      <c r="AL50" s="107">
        <f>'Cash Flow'!AX11</f>
        <v>0</v>
      </c>
      <c r="AM50" s="107">
        <f>'Cash Flow'!AY11</f>
        <v>0</v>
      </c>
      <c r="AN50" s="432"/>
      <c r="AO50" s="107">
        <v>-501300.64977927459</v>
      </c>
      <c r="AP50" s="107">
        <v>0</v>
      </c>
      <c r="AQ50" s="107">
        <v>0</v>
      </c>
      <c r="AR50" s="107">
        <v>-208495.68144961077</v>
      </c>
      <c r="AS50" s="107">
        <v>0</v>
      </c>
      <c r="AT50" s="107">
        <v>0</v>
      </c>
      <c r="AU50" s="107">
        <v>0</v>
      </c>
      <c r="AV50" s="107">
        <v>0</v>
      </c>
      <c r="AW50" s="107">
        <v>0</v>
      </c>
      <c r="AX50" s="107">
        <v>0</v>
      </c>
      <c r="AY50" s="107">
        <v>0</v>
      </c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</row>
    <row r="51" spans="1:155" s="220" customFormat="1" ht="14">
      <c r="A51" s="17"/>
      <c r="B51" s="17" t="s">
        <v>326</v>
      </c>
      <c r="C51" s="17"/>
      <c r="D51" s="107">
        <f>'Cash Flow'!P12</f>
        <v>0</v>
      </c>
      <c r="E51" s="107">
        <f>'Cash Flow'!Q12</f>
        <v>0</v>
      </c>
      <c r="F51" s="158">
        <f>'Cash Flow'!R12</f>
        <v>0</v>
      </c>
      <c r="G51" s="583">
        <f>'Cash Flow'!S12</f>
        <v>0</v>
      </c>
      <c r="H51" s="107">
        <f>'Cash Flow'!T12</f>
        <v>-33173</v>
      </c>
      <c r="I51" s="107">
        <f>'Cash Flow'!U12</f>
        <v>0</v>
      </c>
      <c r="J51" s="107">
        <f>'Cash Flow'!V12</f>
        <v>0</v>
      </c>
      <c r="K51" s="107">
        <f>'Cash Flow'!W12</f>
        <v>0</v>
      </c>
      <c r="L51" s="107">
        <f>'Cash Flow'!X12</f>
        <v>0</v>
      </c>
      <c r="M51" s="107">
        <f>'Cash Flow'!Y12</f>
        <v>0</v>
      </c>
      <c r="N51" s="107">
        <f>'Cash Flow'!Z12</f>
        <v>0</v>
      </c>
      <c r="O51" s="107">
        <f>'Cash Flow'!AA12</f>
        <v>0</v>
      </c>
      <c r="P51" s="107">
        <f>'Cash Flow'!AB12</f>
        <v>0</v>
      </c>
      <c r="Q51" s="107">
        <f>'Cash Flow'!AC12</f>
        <v>0</v>
      </c>
      <c r="R51" s="107">
        <f>'Cash Flow'!AD12</f>
        <v>0</v>
      </c>
      <c r="S51" s="107">
        <f>'Cash Flow'!AE12</f>
        <v>0</v>
      </c>
      <c r="T51" s="107">
        <f>'Cash Flow'!AF12</f>
        <v>0</v>
      </c>
      <c r="U51" s="107">
        <f>'Cash Flow'!AG12</f>
        <v>0</v>
      </c>
      <c r="V51" s="107">
        <f>'Cash Flow'!AH12</f>
        <v>0</v>
      </c>
      <c r="W51" s="107">
        <f>'Cash Flow'!AI12</f>
        <v>0</v>
      </c>
      <c r="X51" s="107">
        <f>'Cash Flow'!AJ12</f>
        <v>0</v>
      </c>
      <c r="Y51" s="107">
        <f>'Cash Flow'!AK12</f>
        <v>0</v>
      </c>
      <c r="Z51" s="107">
        <f>'Cash Flow'!AL12</f>
        <v>0</v>
      </c>
      <c r="AA51" s="107">
        <f>'Cash Flow'!AM12</f>
        <v>0</v>
      </c>
      <c r="AB51" s="107">
        <f>'Cash Flow'!AN12</f>
        <v>0</v>
      </c>
      <c r="AC51" s="107">
        <f>'Cash Flow'!AO12</f>
        <v>0</v>
      </c>
      <c r="AD51" s="107">
        <f>'Cash Flow'!AP12</f>
        <v>0</v>
      </c>
      <c r="AE51" s="107">
        <f>'Cash Flow'!AQ12</f>
        <v>0</v>
      </c>
      <c r="AF51" s="107">
        <f>'Cash Flow'!AR12</f>
        <v>0</v>
      </c>
      <c r="AG51" s="107">
        <f>'Cash Flow'!AS12</f>
        <v>0</v>
      </c>
      <c r="AH51" s="107">
        <f>'Cash Flow'!AT12</f>
        <v>0</v>
      </c>
      <c r="AI51" s="107">
        <f>'Cash Flow'!AU12</f>
        <v>0</v>
      </c>
      <c r="AJ51" s="107">
        <f>'Cash Flow'!AV12</f>
        <v>0</v>
      </c>
      <c r="AK51" s="107">
        <f>'Cash Flow'!AW12</f>
        <v>0</v>
      </c>
      <c r="AL51" s="107">
        <f>'Cash Flow'!AX12</f>
        <v>0</v>
      </c>
      <c r="AM51" s="107">
        <f>'Cash Flow'!AY12</f>
        <v>0</v>
      </c>
      <c r="AN51" s="432"/>
      <c r="AO51" s="107">
        <v>0</v>
      </c>
      <c r="AP51" s="107">
        <v>-80000</v>
      </c>
      <c r="AQ51" s="107">
        <v>-60000</v>
      </c>
      <c r="AR51" s="107">
        <v>0</v>
      </c>
      <c r="AS51" s="107">
        <v>0</v>
      </c>
      <c r="AT51" s="107">
        <v>0</v>
      </c>
      <c r="AU51" s="107">
        <v>0</v>
      </c>
      <c r="AV51" s="107">
        <v>0</v>
      </c>
      <c r="AW51" s="107">
        <v>0</v>
      </c>
      <c r="AX51" s="107">
        <v>0</v>
      </c>
      <c r="AY51" s="107">
        <v>0</v>
      </c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</row>
    <row r="52" spans="1:155" s="220" customFormat="1" ht="14">
      <c r="A52" s="17"/>
      <c r="B52" s="17" t="s">
        <v>257</v>
      </c>
      <c r="C52" s="17"/>
      <c r="D52" s="107">
        <f>'Cash Flow'!P17</f>
        <v>0</v>
      </c>
      <c r="E52" s="107">
        <f>'Cash Flow'!Q17</f>
        <v>0</v>
      </c>
      <c r="F52" s="158">
        <f>'Cash Flow'!R17</f>
        <v>0</v>
      </c>
      <c r="G52" s="583">
        <f>'Cash Flow'!S17</f>
        <v>0</v>
      </c>
      <c r="H52" s="107">
        <f>'Cash Flow'!T17</f>
        <v>0</v>
      </c>
      <c r="I52" s="107">
        <f>'Cash Flow'!U17</f>
        <v>-1500</v>
      </c>
      <c r="J52" s="107">
        <f>'Cash Flow'!V17</f>
        <v>-1500</v>
      </c>
      <c r="K52" s="107">
        <f>'Cash Flow'!W17</f>
        <v>-1500</v>
      </c>
      <c r="L52" s="107">
        <f>'Cash Flow'!X17</f>
        <v>-1500</v>
      </c>
      <c r="M52" s="107">
        <f>'Cash Flow'!Y17</f>
        <v>-1500</v>
      </c>
      <c r="N52" s="107">
        <f>'Cash Flow'!Z17</f>
        <v>-1500</v>
      </c>
      <c r="O52" s="107">
        <f>'Cash Flow'!AA17</f>
        <v>-1500</v>
      </c>
      <c r="P52" s="107">
        <f>'Cash Flow'!AB17</f>
        <v>-1500</v>
      </c>
      <c r="Q52" s="107">
        <f>'Cash Flow'!AC17</f>
        <v>-1500</v>
      </c>
      <c r="R52" s="107">
        <f>'Cash Flow'!AD17</f>
        <v>-1500</v>
      </c>
      <c r="S52" s="107">
        <f>'Cash Flow'!AE17</f>
        <v>-1500</v>
      </c>
      <c r="T52" s="107">
        <f>'Cash Flow'!AF17</f>
        <v>-1500</v>
      </c>
      <c r="U52" s="107">
        <f>'Cash Flow'!AG17</f>
        <v>-1500</v>
      </c>
      <c r="V52" s="107">
        <f>'Cash Flow'!AH17</f>
        <v>-1500</v>
      </c>
      <c r="W52" s="107">
        <f>'Cash Flow'!AI17</f>
        <v>-1500</v>
      </c>
      <c r="X52" s="107">
        <f>'Cash Flow'!AJ17</f>
        <v>-1500</v>
      </c>
      <c r="Y52" s="107">
        <f>'Cash Flow'!AK17</f>
        <v>-1500</v>
      </c>
      <c r="Z52" s="107">
        <f>'Cash Flow'!AL17</f>
        <v>-1500</v>
      </c>
      <c r="AA52" s="107">
        <f>'Cash Flow'!AM17</f>
        <v>-1500</v>
      </c>
      <c r="AB52" s="107">
        <f>'Cash Flow'!AN17</f>
        <v>-1500</v>
      </c>
      <c r="AC52" s="107">
        <f>'Cash Flow'!AO17</f>
        <v>-1500</v>
      </c>
      <c r="AD52" s="107">
        <f>'Cash Flow'!AP17</f>
        <v>-1500</v>
      </c>
      <c r="AE52" s="107">
        <f>'Cash Flow'!AQ17</f>
        <v>-1500</v>
      </c>
      <c r="AF52" s="107">
        <f>'Cash Flow'!AR17</f>
        <v>-1500</v>
      </c>
      <c r="AG52" s="107">
        <f>'Cash Flow'!AS17</f>
        <v>-1500</v>
      </c>
      <c r="AH52" s="107">
        <f>'Cash Flow'!AT17</f>
        <v>-1500</v>
      </c>
      <c r="AI52" s="107">
        <f>'Cash Flow'!AU17</f>
        <v>-1500</v>
      </c>
      <c r="AJ52" s="107">
        <f>'Cash Flow'!AV17</f>
        <v>-1500</v>
      </c>
      <c r="AK52" s="107">
        <f>'Cash Flow'!AW17</f>
        <v>-1500</v>
      </c>
      <c r="AL52" s="107">
        <f>'Cash Flow'!AX17</f>
        <v>-1500</v>
      </c>
      <c r="AM52" s="107">
        <f>'Cash Flow'!AY17</f>
        <v>-1500</v>
      </c>
      <c r="AN52" s="432"/>
      <c r="AO52" s="107">
        <v>-6500</v>
      </c>
      <c r="AP52" s="107">
        <v>-13500</v>
      </c>
      <c r="AQ52" s="107">
        <v>-13500</v>
      </c>
      <c r="AR52" s="107">
        <v>-13500</v>
      </c>
      <c r="AS52" s="107">
        <v>-13500</v>
      </c>
      <c r="AT52" s="107">
        <v>-13500</v>
      </c>
      <c r="AU52" s="107">
        <v>-13500</v>
      </c>
      <c r="AV52" s="107">
        <v>-13500</v>
      </c>
      <c r="AW52" s="107">
        <v>-13500</v>
      </c>
      <c r="AX52" s="107">
        <v>-13500</v>
      </c>
      <c r="AY52" s="107">
        <v>-13500</v>
      </c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</row>
    <row r="53" spans="1:155" s="220" customFormat="1" ht="14">
      <c r="A53" s="17"/>
      <c r="B53" s="17" t="s">
        <v>235</v>
      </c>
      <c r="C53" s="17"/>
      <c r="D53" s="107">
        <f>'Cash Flow'!P23</f>
        <v>-204.03699999999998</v>
      </c>
      <c r="E53" s="107">
        <f>'Cash Flow'!Q23</f>
        <v>-204.03699999999998</v>
      </c>
      <c r="F53" s="158">
        <f>'Cash Flow'!R23</f>
        <v>-204.03699999999998</v>
      </c>
      <c r="G53" s="583">
        <f>'Cash Flow'!S23</f>
        <v>-1119.037</v>
      </c>
      <c r="H53" s="107">
        <f>'Cash Flow'!T23</f>
        <v>-1279.037</v>
      </c>
      <c r="I53" s="107">
        <f>'Cash Flow'!U23</f>
        <v>-3620.7036666666663</v>
      </c>
      <c r="J53" s="107">
        <f>'Cash Flow'!V23</f>
        <v>-6305.7036666666672</v>
      </c>
      <c r="K53" s="107">
        <f>'Cash Flow'!W23</f>
        <v>-7305.7036666666672</v>
      </c>
      <c r="L53" s="107">
        <f>'Cash Flow'!X23</f>
        <v>-6305.7036666666672</v>
      </c>
      <c r="M53" s="107">
        <f>'Cash Flow'!Y23</f>
        <v>-6305.7036666666672</v>
      </c>
      <c r="N53" s="107">
        <f>'Cash Flow'!Z23</f>
        <v>-6305.7036666666672</v>
      </c>
      <c r="O53" s="107">
        <f>'Cash Flow'!AA23</f>
        <v>-6305.7036666666672</v>
      </c>
      <c r="P53" s="107">
        <f>'Cash Flow'!AB23</f>
        <v>-7805.7036666666672</v>
      </c>
      <c r="Q53" s="107">
        <f>'Cash Flow'!AC23</f>
        <v>-6305.7036666666672</v>
      </c>
      <c r="R53" s="107">
        <f>'Cash Flow'!AD23</f>
        <v>-6305.7036666666672</v>
      </c>
      <c r="S53" s="107">
        <f>'Cash Flow'!AE23</f>
        <v>-6305.7036666666672</v>
      </c>
      <c r="T53" s="107">
        <f>'Cash Flow'!AF23</f>
        <v>-6672.3703333333333</v>
      </c>
      <c r="U53" s="107">
        <f>'Cash Flow'!AG23</f>
        <v>-6672.3703333333333</v>
      </c>
      <c r="V53" s="107">
        <f>'Cash Flow'!AH23</f>
        <v>-6672.3703333333333</v>
      </c>
      <c r="W53" s="107">
        <f>'Cash Flow'!AI23</f>
        <v>-6672.3703333333333</v>
      </c>
      <c r="X53" s="107">
        <f>'Cash Flow'!AJ23</f>
        <v>-6672.3703333333333</v>
      </c>
      <c r="Y53" s="107">
        <f>'Cash Flow'!AK23</f>
        <v>-6672.3703333333333</v>
      </c>
      <c r="Z53" s="107">
        <f>'Cash Flow'!AL23</f>
        <v>-6672.3703333333333</v>
      </c>
      <c r="AA53" s="107">
        <f>'Cash Flow'!AM23</f>
        <v>-6672.3703333333333</v>
      </c>
      <c r="AB53" s="107">
        <f>'Cash Flow'!AN23</f>
        <v>-8097.3703333333333</v>
      </c>
      <c r="AC53" s="107">
        <f>'Cash Flow'!AO23</f>
        <v>-8097.3703333333333</v>
      </c>
      <c r="AD53" s="107">
        <f>'Cash Flow'!AP23</f>
        <v>-8097.3703333333333</v>
      </c>
      <c r="AE53" s="107">
        <f>'Cash Flow'!AQ23</f>
        <v>-9597.3703333333342</v>
      </c>
      <c r="AF53" s="107">
        <f>'Cash Flow'!AR23</f>
        <v>-9597.3703333333342</v>
      </c>
      <c r="AG53" s="107">
        <f>'Cash Flow'!AS23</f>
        <v>-10430.703666666666</v>
      </c>
      <c r="AH53" s="107">
        <f>'Cash Flow'!AT23</f>
        <v>-10430.703666666666</v>
      </c>
      <c r="AI53" s="107">
        <f>'Cash Flow'!AU23</f>
        <v>-10430.703666666666</v>
      </c>
      <c r="AJ53" s="107">
        <f>'Cash Flow'!AV23</f>
        <v>-10430.703666666666</v>
      </c>
      <c r="AK53" s="107">
        <f>'Cash Flow'!AW23</f>
        <v>-10430.703666666666</v>
      </c>
      <c r="AL53" s="107">
        <f>'Cash Flow'!AX23</f>
        <v>-10430.703666666666</v>
      </c>
      <c r="AM53" s="107">
        <f>'Cash Flow'!AY23</f>
        <v>-10430.703666666666</v>
      </c>
      <c r="AN53" s="432"/>
      <c r="AO53" s="107">
        <v>-25222.037</v>
      </c>
      <c r="AP53" s="107">
        <v>-25222.037</v>
      </c>
      <c r="AQ53" s="107">
        <v>-25222.037</v>
      </c>
      <c r="AR53" s="107">
        <v>-39864.036999999997</v>
      </c>
      <c r="AS53" s="107">
        <v>-39864.036999999997</v>
      </c>
      <c r="AT53" s="107">
        <v>-39864.036999999997</v>
      </c>
      <c r="AU53" s="107">
        <v>-39864.036999999997</v>
      </c>
      <c r="AV53" s="107">
        <v>-39864.036999999997</v>
      </c>
      <c r="AW53" s="107">
        <v>-39864.036999999997</v>
      </c>
      <c r="AX53" s="107">
        <v>-39864.036999999997</v>
      </c>
      <c r="AY53" s="107">
        <v>-39864.036999999997</v>
      </c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</row>
    <row r="54" spans="1:155" s="220" customFormat="1" ht="14">
      <c r="A54" s="17"/>
      <c r="B54" s="17" t="s">
        <v>407</v>
      </c>
      <c r="C54" s="17"/>
      <c r="D54" s="107">
        <f>'Cash Flow'!P37</f>
        <v>0</v>
      </c>
      <c r="E54" s="107">
        <f>'Cash Flow'!Q37</f>
        <v>0</v>
      </c>
      <c r="F54" s="158">
        <f>'Cash Flow'!R37</f>
        <v>0</v>
      </c>
      <c r="G54" s="583">
        <f>'Cash Flow'!S37</f>
        <v>0</v>
      </c>
      <c r="H54" s="107">
        <f>'Cash Flow'!T37</f>
        <v>0</v>
      </c>
      <c r="I54" s="107">
        <f>'Cash Flow'!U37</f>
        <v>-2000</v>
      </c>
      <c r="J54" s="107">
        <f>'Cash Flow'!V37</f>
        <v>-8000</v>
      </c>
      <c r="K54" s="107">
        <f>'Cash Flow'!W37</f>
        <v>-6000</v>
      </c>
      <c r="L54" s="107">
        <f>'Cash Flow'!X37</f>
        <v>-3500</v>
      </c>
      <c r="M54" s="107">
        <f>'Cash Flow'!Y37</f>
        <v>-1500</v>
      </c>
      <c r="N54" s="107">
        <f>'Cash Flow'!Z37</f>
        <v>0</v>
      </c>
      <c r="O54" s="107">
        <f>'Cash Flow'!AA37</f>
        <v>-5000</v>
      </c>
      <c r="P54" s="107">
        <f>'Cash Flow'!AB37</f>
        <v>-1000</v>
      </c>
      <c r="Q54" s="107">
        <f>'Cash Flow'!AC37</f>
        <v>-2000</v>
      </c>
      <c r="R54" s="107">
        <f>'Cash Flow'!AD37</f>
        <v>-1000</v>
      </c>
      <c r="S54" s="107">
        <f>'Cash Flow'!AE37</f>
        <v>-5000</v>
      </c>
      <c r="T54" s="107">
        <f>'Cash Flow'!AF37</f>
        <v>-3000</v>
      </c>
      <c r="U54" s="107">
        <f>'Cash Flow'!AG37</f>
        <v>-6000</v>
      </c>
      <c r="V54" s="107">
        <f>'Cash Flow'!AH37</f>
        <v>-2000</v>
      </c>
      <c r="W54" s="107">
        <f>'Cash Flow'!AI37</f>
        <v>-5000</v>
      </c>
      <c r="X54" s="107">
        <f>'Cash Flow'!AJ37</f>
        <v>-3000</v>
      </c>
      <c r="Y54" s="107">
        <f>'Cash Flow'!AK37</f>
        <v>-2000</v>
      </c>
      <c r="Z54" s="107">
        <f>'Cash Flow'!AL37</f>
        <v>-3000</v>
      </c>
      <c r="AA54" s="107">
        <f>'Cash Flow'!AM37</f>
        <v>-10000</v>
      </c>
      <c r="AB54" s="107">
        <f>'Cash Flow'!AN37</f>
        <v>-1000</v>
      </c>
      <c r="AC54" s="107">
        <f>'Cash Flow'!AO37</f>
        <v>-2000</v>
      </c>
      <c r="AD54" s="107">
        <f>'Cash Flow'!AP37</f>
        <v>-2000</v>
      </c>
      <c r="AE54" s="107">
        <f>'Cash Flow'!AQ37</f>
        <v>-8000</v>
      </c>
      <c r="AF54" s="107">
        <f>'Cash Flow'!AR37</f>
        <v>-3000</v>
      </c>
      <c r="AG54" s="107">
        <f>'Cash Flow'!AS37</f>
        <v>-8000</v>
      </c>
      <c r="AH54" s="107">
        <f>'Cash Flow'!AT37</f>
        <v>-2000</v>
      </c>
      <c r="AI54" s="107">
        <f>'Cash Flow'!AU37</f>
        <v>-6000</v>
      </c>
      <c r="AJ54" s="107">
        <f>'Cash Flow'!AV37</f>
        <v>-6000</v>
      </c>
      <c r="AK54" s="107">
        <f>'Cash Flow'!AW37</f>
        <v>-2000</v>
      </c>
      <c r="AL54" s="107">
        <f>'Cash Flow'!AX37</f>
        <v>-1000</v>
      </c>
      <c r="AM54" s="107">
        <f>'Cash Flow'!AY37</f>
        <v>-15000</v>
      </c>
      <c r="AN54" s="432"/>
      <c r="AO54" s="107">
        <v>-15000</v>
      </c>
      <c r="AP54" s="107">
        <v>-20000</v>
      </c>
      <c r="AQ54" s="107">
        <v>-48000</v>
      </c>
      <c r="AR54" s="107">
        <v>-31000</v>
      </c>
      <c r="AS54" s="107">
        <v>-26000</v>
      </c>
      <c r="AT54" s="107">
        <v>-21000</v>
      </c>
      <c r="AU54" s="107">
        <v>-35000</v>
      </c>
      <c r="AV54" s="107">
        <v>-3000</v>
      </c>
      <c r="AW54" s="107">
        <v>-18000</v>
      </c>
      <c r="AX54" s="107">
        <v>-10000</v>
      </c>
      <c r="AY54" s="107">
        <v>-35000</v>
      </c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</row>
    <row r="55" spans="1:155" s="220" customFormat="1" ht="14">
      <c r="A55" s="17"/>
      <c r="B55" s="17" t="s">
        <v>559</v>
      </c>
      <c r="C55" s="17"/>
      <c r="D55" s="107">
        <f>'Cash Flow'!P38</f>
        <v>0</v>
      </c>
      <c r="E55" s="107">
        <f>'Cash Flow'!Q38</f>
        <v>0</v>
      </c>
      <c r="F55" s="158">
        <f>'Cash Flow'!R38</f>
        <v>0</v>
      </c>
      <c r="G55" s="583">
        <f>'Cash Flow'!S38</f>
        <v>0</v>
      </c>
      <c r="H55" s="107">
        <f>'Cash Flow'!T38</f>
        <v>-3000</v>
      </c>
      <c r="I55" s="107">
        <f>'Cash Flow'!U38</f>
        <v>-2000</v>
      </c>
      <c r="J55" s="107">
        <f>'Cash Flow'!V38</f>
        <v>-3000</v>
      </c>
      <c r="K55" s="107">
        <f>'Cash Flow'!W38</f>
        <v>-3000</v>
      </c>
      <c r="L55" s="107">
        <f>'Cash Flow'!X38</f>
        <v>0</v>
      </c>
      <c r="M55" s="107">
        <f>'Cash Flow'!Y38</f>
        <v>0</v>
      </c>
      <c r="N55" s="107">
        <f>'Cash Flow'!Z38</f>
        <v>-1000</v>
      </c>
      <c r="O55" s="107">
        <f>'Cash Flow'!AA38</f>
        <v>-2000</v>
      </c>
      <c r="P55" s="107">
        <f>'Cash Flow'!AB38</f>
        <v>-3500</v>
      </c>
      <c r="Q55" s="107">
        <f>'Cash Flow'!AC38</f>
        <v>0</v>
      </c>
      <c r="R55" s="107">
        <f>'Cash Flow'!AD38</f>
        <v>-4000</v>
      </c>
      <c r="S55" s="107">
        <f>'Cash Flow'!AE38</f>
        <v>0</v>
      </c>
      <c r="T55" s="107">
        <f>'Cash Flow'!AF38</f>
        <v>-12000</v>
      </c>
      <c r="U55" s="107">
        <f>'Cash Flow'!AG38</f>
        <v>-2500</v>
      </c>
      <c r="V55" s="107">
        <f>'Cash Flow'!AH38</f>
        <v>-500</v>
      </c>
      <c r="W55" s="107">
        <f>'Cash Flow'!AI38</f>
        <v>-4000</v>
      </c>
      <c r="X55" s="107">
        <f>'Cash Flow'!AJ38</f>
        <v>-2000</v>
      </c>
      <c r="Y55" s="107">
        <f>'Cash Flow'!AK38</f>
        <v>0</v>
      </c>
      <c r="Z55" s="107">
        <f>'Cash Flow'!AL38</f>
        <v>-5000</v>
      </c>
      <c r="AA55" s="107">
        <f>'Cash Flow'!AM38</f>
        <v>-500</v>
      </c>
      <c r="AB55" s="107">
        <f>'Cash Flow'!AN38</f>
        <v>-500</v>
      </c>
      <c r="AC55" s="107">
        <f>'Cash Flow'!AO38</f>
        <v>-4000</v>
      </c>
      <c r="AD55" s="107">
        <f>'Cash Flow'!AP38</f>
        <v>-4500</v>
      </c>
      <c r="AE55" s="107">
        <f>'Cash Flow'!AQ38</f>
        <v>-3000</v>
      </c>
      <c r="AF55" s="107">
        <f>'Cash Flow'!AR38</f>
        <v>-17000</v>
      </c>
      <c r="AG55" s="107">
        <f>'Cash Flow'!AS38</f>
        <v>-5000</v>
      </c>
      <c r="AH55" s="107">
        <f>'Cash Flow'!AT38</f>
        <v>-2000</v>
      </c>
      <c r="AI55" s="107">
        <f>'Cash Flow'!AU38</f>
        <v>-8000</v>
      </c>
      <c r="AJ55" s="107">
        <f>'Cash Flow'!AV38</f>
        <v>-2000</v>
      </c>
      <c r="AK55" s="107">
        <f>'Cash Flow'!AW38</f>
        <v>-4000</v>
      </c>
      <c r="AL55" s="107">
        <f>'Cash Flow'!AX38</f>
        <v>-7000</v>
      </c>
      <c r="AM55" s="107">
        <f>'Cash Flow'!AY38</f>
        <v>-500</v>
      </c>
      <c r="AN55" s="432"/>
      <c r="AO55" s="107">
        <v>-8000</v>
      </c>
      <c r="AP55" s="107">
        <v>-20500</v>
      </c>
      <c r="AQ55" s="107">
        <v>-7000</v>
      </c>
      <c r="AR55" s="107">
        <v>-22000</v>
      </c>
      <c r="AS55" s="107">
        <v>-9000</v>
      </c>
      <c r="AT55" s="107">
        <v>-6000</v>
      </c>
      <c r="AU55" s="107">
        <v>-11000</v>
      </c>
      <c r="AV55" s="107">
        <v>-2000</v>
      </c>
      <c r="AW55" s="107">
        <v>-8000</v>
      </c>
      <c r="AX55" s="107">
        <v>-10000</v>
      </c>
      <c r="AY55" s="107">
        <v>-500</v>
      </c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</row>
    <row r="56" spans="1:155" s="220" customFormat="1" ht="14">
      <c r="A56" s="17"/>
      <c r="B56" s="17" t="s">
        <v>327</v>
      </c>
      <c r="C56" s="17"/>
      <c r="D56" s="107">
        <f>'Cash Flow'!P39</f>
        <v>0</v>
      </c>
      <c r="E56" s="107">
        <f>'Cash Flow'!Q39</f>
        <v>0</v>
      </c>
      <c r="F56" s="158">
        <f>'Cash Flow'!R39</f>
        <v>0</v>
      </c>
      <c r="G56" s="583">
        <f>'Cash Flow'!S39</f>
        <v>0</v>
      </c>
      <c r="H56" s="107">
        <f>'Cash Flow'!T39</f>
        <v>0</v>
      </c>
      <c r="I56" s="107">
        <f>'Cash Flow'!U39</f>
        <v>0</v>
      </c>
      <c r="J56" s="107">
        <f>'Cash Flow'!V39</f>
        <v>0</v>
      </c>
      <c r="K56" s="107">
        <f>'Cash Flow'!W39</f>
        <v>0</v>
      </c>
      <c r="L56" s="107">
        <f>'Cash Flow'!X39</f>
        <v>0</v>
      </c>
      <c r="M56" s="107">
        <f>'Cash Flow'!Y39</f>
        <v>0</v>
      </c>
      <c r="N56" s="107">
        <f>'Cash Flow'!Z39</f>
        <v>0</v>
      </c>
      <c r="O56" s="107">
        <f>'Cash Flow'!AA39</f>
        <v>0</v>
      </c>
      <c r="P56" s="107">
        <f>'Cash Flow'!AB39</f>
        <v>0</v>
      </c>
      <c r="Q56" s="107">
        <f>'Cash Flow'!AC39</f>
        <v>0</v>
      </c>
      <c r="R56" s="107">
        <f>'Cash Flow'!AD39</f>
        <v>0</v>
      </c>
      <c r="S56" s="107">
        <f>'Cash Flow'!AE39</f>
        <v>0</v>
      </c>
      <c r="T56" s="107">
        <f>'Cash Flow'!AF39</f>
        <v>0</v>
      </c>
      <c r="U56" s="107">
        <f>'Cash Flow'!AG39</f>
        <v>0</v>
      </c>
      <c r="V56" s="107">
        <f>'Cash Flow'!AH39</f>
        <v>0</v>
      </c>
      <c r="W56" s="107">
        <f>'Cash Flow'!AI39</f>
        <v>0</v>
      </c>
      <c r="X56" s="107">
        <f>'Cash Flow'!AJ39</f>
        <v>0</v>
      </c>
      <c r="Y56" s="107">
        <f>'Cash Flow'!AK39</f>
        <v>0</v>
      </c>
      <c r="Z56" s="107">
        <f>'Cash Flow'!AL39</f>
        <v>0</v>
      </c>
      <c r="AA56" s="107">
        <f>'Cash Flow'!AM39</f>
        <v>0</v>
      </c>
      <c r="AB56" s="107">
        <f>'Cash Flow'!AN39</f>
        <v>0</v>
      </c>
      <c r="AC56" s="107">
        <f>'Cash Flow'!AO39</f>
        <v>0</v>
      </c>
      <c r="AD56" s="107">
        <f>'Cash Flow'!AP39</f>
        <v>0</v>
      </c>
      <c r="AE56" s="107">
        <f>'Cash Flow'!AQ39</f>
        <v>0</v>
      </c>
      <c r="AF56" s="107">
        <f>'Cash Flow'!AR39</f>
        <v>0</v>
      </c>
      <c r="AG56" s="107">
        <f>'Cash Flow'!AS39</f>
        <v>0</v>
      </c>
      <c r="AH56" s="107">
        <f>'Cash Flow'!AT39</f>
        <v>0</v>
      </c>
      <c r="AI56" s="107">
        <f>'Cash Flow'!AU39</f>
        <v>0</v>
      </c>
      <c r="AJ56" s="107">
        <f>'Cash Flow'!AV39</f>
        <v>0</v>
      </c>
      <c r="AK56" s="107">
        <f>'Cash Flow'!AW39</f>
        <v>0</v>
      </c>
      <c r="AL56" s="107">
        <f>'Cash Flow'!AX39</f>
        <v>0</v>
      </c>
      <c r="AM56" s="107">
        <f>'Cash Flow'!AY39</f>
        <v>0</v>
      </c>
      <c r="AN56" s="432"/>
      <c r="AO56" s="107">
        <v>-10000</v>
      </c>
      <c r="AP56" s="107">
        <v>-5000</v>
      </c>
      <c r="AQ56" s="107">
        <v>0</v>
      </c>
      <c r="AR56" s="107">
        <v>0</v>
      </c>
      <c r="AS56" s="107">
        <v>0</v>
      </c>
      <c r="AT56" s="107">
        <v>0</v>
      </c>
      <c r="AU56" s="107">
        <v>0</v>
      </c>
      <c r="AV56" s="107">
        <v>0</v>
      </c>
      <c r="AW56" s="107">
        <v>0</v>
      </c>
      <c r="AX56" s="107">
        <v>0</v>
      </c>
      <c r="AY56" s="107">
        <v>0</v>
      </c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</row>
    <row r="57" spans="1:155" s="220" customFormat="1" ht="14">
      <c r="A57" s="17"/>
      <c r="B57" s="17" t="s">
        <v>396</v>
      </c>
      <c r="C57" s="17"/>
      <c r="D57" s="107">
        <f>'Cash Flow'!P40</f>
        <v>0</v>
      </c>
      <c r="E57" s="107">
        <f>'Cash Flow'!Q40</f>
        <v>0</v>
      </c>
      <c r="F57" s="158">
        <f>'Cash Flow'!R40</f>
        <v>0</v>
      </c>
      <c r="G57" s="583">
        <f>'Cash Flow'!S40</f>
        <v>0</v>
      </c>
      <c r="H57" s="107">
        <f>'Cash Flow'!T40</f>
        <v>0</v>
      </c>
      <c r="I57" s="107">
        <f>'Cash Flow'!U40</f>
        <v>0</v>
      </c>
      <c r="J57" s="107">
        <f>'Cash Flow'!V40</f>
        <v>0</v>
      </c>
      <c r="K57" s="107">
        <f>'Cash Flow'!W40</f>
        <v>0</v>
      </c>
      <c r="L57" s="107">
        <f>'Cash Flow'!X40</f>
        <v>0</v>
      </c>
      <c r="M57" s="107">
        <f>'Cash Flow'!Y40</f>
        <v>0</v>
      </c>
      <c r="N57" s="107">
        <f>'Cash Flow'!Z40</f>
        <v>0</v>
      </c>
      <c r="O57" s="107">
        <f>'Cash Flow'!AA40</f>
        <v>0</v>
      </c>
      <c r="P57" s="107">
        <f>'Cash Flow'!AB40</f>
        <v>0</v>
      </c>
      <c r="Q57" s="107">
        <f>'Cash Flow'!AC40</f>
        <v>0</v>
      </c>
      <c r="R57" s="107">
        <f>'Cash Flow'!AD40</f>
        <v>0</v>
      </c>
      <c r="S57" s="107">
        <f>'Cash Flow'!AE40</f>
        <v>0</v>
      </c>
      <c r="T57" s="107">
        <f>'Cash Flow'!AF40</f>
        <v>-7295</v>
      </c>
      <c r="U57" s="107">
        <f>'Cash Flow'!AG40</f>
        <v>0</v>
      </c>
      <c r="V57" s="107">
        <f>'Cash Flow'!AH40</f>
        <v>0</v>
      </c>
      <c r="W57" s="107">
        <f>'Cash Flow'!AI40</f>
        <v>0</v>
      </c>
      <c r="X57" s="107">
        <f>'Cash Flow'!AJ40</f>
        <v>0</v>
      </c>
      <c r="Y57" s="107">
        <f>'Cash Flow'!AK40</f>
        <v>0</v>
      </c>
      <c r="Z57" s="107">
        <f>'Cash Flow'!AL40</f>
        <v>0</v>
      </c>
      <c r="AA57" s="107">
        <f>'Cash Flow'!AM40</f>
        <v>0</v>
      </c>
      <c r="AB57" s="107">
        <f>'Cash Flow'!AN40</f>
        <v>0</v>
      </c>
      <c r="AC57" s="107">
        <f>'Cash Flow'!AO40</f>
        <v>0</v>
      </c>
      <c r="AD57" s="107">
        <f>'Cash Flow'!AP40</f>
        <v>0</v>
      </c>
      <c r="AE57" s="107">
        <f>'Cash Flow'!AQ40</f>
        <v>0</v>
      </c>
      <c r="AF57" s="107">
        <f>'Cash Flow'!AR40</f>
        <v>0</v>
      </c>
      <c r="AG57" s="107">
        <f>'Cash Flow'!AS40</f>
        <v>0</v>
      </c>
      <c r="AH57" s="107">
        <f>'Cash Flow'!AT40</f>
        <v>0</v>
      </c>
      <c r="AI57" s="107">
        <f>'Cash Flow'!AU40</f>
        <v>0</v>
      </c>
      <c r="AJ57" s="107">
        <f>'Cash Flow'!AV40</f>
        <v>0</v>
      </c>
      <c r="AK57" s="107">
        <f>'Cash Flow'!AW40</f>
        <v>0</v>
      </c>
      <c r="AL57" s="107">
        <f>'Cash Flow'!AX40</f>
        <v>0</v>
      </c>
      <c r="AM57" s="107">
        <f>'Cash Flow'!AY40</f>
        <v>0</v>
      </c>
      <c r="AN57" s="432"/>
      <c r="AO57" s="107">
        <v>0</v>
      </c>
      <c r="AP57" s="107">
        <v>0</v>
      </c>
      <c r="AQ57" s="107">
        <v>-21180</v>
      </c>
      <c r="AR57" s="107">
        <v>0</v>
      </c>
      <c r="AS57" s="107">
        <v>0</v>
      </c>
      <c r="AT57" s="107">
        <v>0</v>
      </c>
      <c r="AU57" s="107">
        <v>0</v>
      </c>
      <c r="AV57" s="107">
        <v>0</v>
      </c>
      <c r="AW57" s="107">
        <v>0</v>
      </c>
      <c r="AX57" s="107">
        <v>0</v>
      </c>
      <c r="AY57" s="107">
        <v>0</v>
      </c>
      <c r="AZ57" s="10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</row>
    <row r="58" spans="1:155" s="220" customFormat="1" ht="14">
      <c r="A58" s="17"/>
      <c r="B58" s="17" t="s">
        <v>261</v>
      </c>
      <c r="C58" s="17"/>
      <c r="D58" s="107">
        <f>'Cash Flow'!P52</f>
        <v>-83.333333333333329</v>
      </c>
      <c r="E58" s="107">
        <f>'Cash Flow'!Q52</f>
        <v>-83.333333333333329</v>
      </c>
      <c r="F58" s="158">
        <f>'Cash Flow'!R52</f>
        <v>-89.524319460163667</v>
      </c>
      <c r="G58" s="583">
        <f>'Cash Flow'!S52</f>
        <v>-439.40189243877631</v>
      </c>
      <c r="H58" s="107">
        <f>'Cash Flow'!T52</f>
        <v>-283.33333333333331</v>
      </c>
      <c r="I58" s="107">
        <f>'Cash Flow'!U52</f>
        <v>-283.33333333333331</v>
      </c>
      <c r="J58" s="107">
        <f>'Cash Flow'!V52</f>
        <v>-1303.9520793830438</v>
      </c>
      <c r="K58" s="107">
        <f>'Cash Flow'!W52</f>
        <v>-1369.9474874546006</v>
      </c>
      <c r="L58" s="107">
        <f>'Cash Flow'!X52</f>
        <v>-1296.8766666666663</v>
      </c>
      <c r="M58" s="107">
        <f>'Cash Flow'!Y52</f>
        <v>-1296.8766666666663</v>
      </c>
      <c r="N58" s="107">
        <f>'Cash Flow'!Z52</f>
        <v>-1296.8766666666663</v>
      </c>
      <c r="O58" s="107">
        <f>'Cash Flow'!AA52</f>
        <v>-1296.8766666666663</v>
      </c>
      <c r="P58" s="107">
        <f>'Cash Flow'!AB52</f>
        <v>-1630.2099999999996</v>
      </c>
      <c r="Q58" s="107">
        <f>'Cash Flow'!AC52</f>
        <v>-1831.823750444134</v>
      </c>
      <c r="R58" s="107">
        <f>'Cash Flow'!AD52</f>
        <v>-1630.2099999999996</v>
      </c>
      <c r="S58" s="107">
        <f>'Cash Flow'!AE52</f>
        <v>-1630.2099999999996</v>
      </c>
      <c r="T58" s="107">
        <f>'Cash Flow'!AF52</f>
        <v>-1719.6963979883801</v>
      </c>
      <c r="U58" s="107">
        <f>'Cash Flow'!AG52</f>
        <v>-1630.2099999999996</v>
      </c>
      <c r="V58" s="107">
        <f>'Cash Flow'!AH52</f>
        <v>-1630.2099999999996</v>
      </c>
      <c r="W58" s="107">
        <f>'Cash Flow'!AI52</f>
        <v>-1630.2099999999996</v>
      </c>
      <c r="X58" s="107">
        <f>'Cash Flow'!AJ52</f>
        <v>-1630.2099999999996</v>
      </c>
      <c r="Y58" s="107">
        <f>'Cash Flow'!AK52</f>
        <v>-1630.2099999999996</v>
      </c>
      <c r="Z58" s="107">
        <f>'Cash Flow'!AL52</f>
        <v>-1630.2099999999996</v>
      </c>
      <c r="AA58" s="107">
        <f>'Cash Flow'!AM52</f>
        <v>-1630.2099999999996</v>
      </c>
      <c r="AB58" s="107">
        <f>'Cash Flow'!AN52</f>
        <v>-1630.2099999999996</v>
      </c>
      <c r="AC58" s="107">
        <f>'Cash Flow'!AO52</f>
        <v>-1630.2099999999996</v>
      </c>
      <c r="AD58" s="107">
        <f>'Cash Flow'!AP52</f>
        <v>-1814.1099999999997</v>
      </c>
      <c r="AE58" s="107">
        <f>'Cash Flow'!AQ52</f>
        <v>-1630.2099999999996</v>
      </c>
      <c r="AF58" s="107">
        <f>'Cash Flow'!AR52</f>
        <v>-1734.8119304668339</v>
      </c>
      <c r="AG58" s="107">
        <f>'Cash Flow'!AS52</f>
        <v>-1630.2099999999996</v>
      </c>
      <c r="AH58" s="107">
        <f>'Cash Flow'!AT52</f>
        <v>-1630.2099999999996</v>
      </c>
      <c r="AI58" s="107">
        <f>'Cash Flow'!AU52</f>
        <v>-1630.2099999999996</v>
      </c>
      <c r="AJ58" s="107">
        <f>'Cash Flow'!AV52</f>
        <v>-1630.2099999999996</v>
      </c>
      <c r="AK58" s="107">
        <f>'Cash Flow'!AW52</f>
        <v>-1630.2099999999996</v>
      </c>
      <c r="AL58" s="107">
        <f>'Cash Flow'!AX52</f>
        <v>-1630.2099999999996</v>
      </c>
      <c r="AM58" s="107">
        <f>'Cash Flow'!AY52</f>
        <v>-1630.2099999999996</v>
      </c>
      <c r="AN58" s="432"/>
      <c r="AO58" s="107">
        <v>-17930.210000000003</v>
      </c>
      <c r="AP58" s="107">
        <v>-23114.11</v>
      </c>
      <c r="AQ58" s="107">
        <v>-51130.210000000006</v>
      </c>
      <c r="AR58" s="107">
        <v>-34744.873748265985</v>
      </c>
      <c r="AS58" s="107">
        <v>-29130.21</v>
      </c>
      <c r="AT58" s="107">
        <v>-24130.21</v>
      </c>
      <c r="AU58" s="107">
        <v>-38130.210000000006</v>
      </c>
      <c r="AV58" s="107">
        <v>-6130.21</v>
      </c>
      <c r="AW58" s="107">
        <v>-21130.21</v>
      </c>
      <c r="AX58" s="107">
        <v>-13130.210000000001</v>
      </c>
      <c r="AY58" s="107">
        <v>-38130.210000000006</v>
      </c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</row>
    <row r="59" spans="1:155" s="220" customFormat="1" ht="14">
      <c r="A59" s="17"/>
      <c r="B59" s="17" t="s">
        <v>328</v>
      </c>
      <c r="C59" s="17"/>
      <c r="D59" s="107">
        <f>'Cash Flow'!P61</f>
        <v>0</v>
      </c>
      <c r="E59" s="107">
        <f>'Cash Flow'!Q61</f>
        <v>0</v>
      </c>
      <c r="F59" s="158">
        <f>'Cash Flow'!R61</f>
        <v>0</v>
      </c>
      <c r="G59" s="583">
        <f>'Cash Flow'!S61</f>
        <v>0</v>
      </c>
      <c r="H59" s="107">
        <f>'Cash Flow'!T61</f>
        <v>0</v>
      </c>
      <c r="I59" s="107">
        <f>'Cash Flow'!U61</f>
        <v>0</v>
      </c>
      <c r="J59" s="107">
        <f>'Cash Flow'!V61</f>
        <v>0</v>
      </c>
      <c r="K59" s="107">
        <f>'Cash Flow'!W61</f>
        <v>0</v>
      </c>
      <c r="L59" s="107">
        <f>'Cash Flow'!X61</f>
        <v>0</v>
      </c>
      <c r="M59" s="107">
        <f>'Cash Flow'!Y61</f>
        <v>0</v>
      </c>
      <c r="N59" s="107">
        <f>'Cash Flow'!Z61</f>
        <v>0</v>
      </c>
      <c r="O59" s="107">
        <f>'Cash Flow'!AA61</f>
        <v>0</v>
      </c>
      <c r="P59" s="107">
        <f>'Cash Flow'!AB61</f>
        <v>0</v>
      </c>
      <c r="Q59" s="107">
        <f>'Cash Flow'!AC61</f>
        <v>0</v>
      </c>
      <c r="R59" s="107">
        <f>'Cash Flow'!AD61</f>
        <v>0</v>
      </c>
      <c r="S59" s="107">
        <f>'Cash Flow'!AE61</f>
        <v>0</v>
      </c>
      <c r="T59" s="107">
        <f>'Cash Flow'!AF61</f>
        <v>0</v>
      </c>
      <c r="U59" s="107">
        <f>'Cash Flow'!AG61</f>
        <v>0</v>
      </c>
      <c r="V59" s="107">
        <f>'Cash Flow'!AH61</f>
        <v>0</v>
      </c>
      <c r="W59" s="107">
        <f>'Cash Flow'!AI61</f>
        <v>0</v>
      </c>
      <c r="X59" s="107">
        <f>'Cash Flow'!AJ61</f>
        <v>0</v>
      </c>
      <c r="Y59" s="107">
        <f>'Cash Flow'!AK61</f>
        <v>0</v>
      </c>
      <c r="Z59" s="107">
        <f>'Cash Flow'!AL61</f>
        <v>0</v>
      </c>
      <c r="AA59" s="107">
        <f>'Cash Flow'!AM61</f>
        <v>0</v>
      </c>
      <c r="AB59" s="107">
        <f>'Cash Flow'!AN61</f>
        <v>0</v>
      </c>
      <c r="AC59" s="107">
        <f>'Cash Flow'!AO61</f>
        <v>0</v>
      </c>
      <c r="AD59" s="107">
        <f>'Cash Flow'!AP61</f>
        <v>0</v>
      </c>
      <c r="AE59" s="107">
        <f>'Cash Flow'!AQ61</f>
        <v>0</v>
      </c>
      <c r="AF59" s="107">
        <f>'Cash Flow'!AR61</f>
        <v>0</v>
      </c>
      <c r="AG59" s="107">
        <f>'Cash Flow'!AS61</f>
        <v>0</v>
      </c>
      <c r="AH59" s="107">
        <f>'Cash Flow'!AT61</f>
        <v>0</v>
      </c>
      <c r="AI59" s="107">
        <f>'Cash Flow'!AU61</f>
        <v>0</v>
      </c>
      <c r="AJ59" s="107">
        <f>'Cash Flow'!AV61</f>
        <v>0</v>
      </c>
      <c r="AK59" s="107">
        <f>'Cash Flow'!AW61</f>
        <v>0</v>
      </c>
      <c r="AL59" s="107">
        <f>'Cash Flow'!AX61</f>
        <v>0</v>
      </c>
      <c r="AM59" s="107">
        <f>'Cash Flow'!AY61</f>
        <v>0</v>
      </c>
      <c r="AN59" s="432"/>
      <c r="AO59" s="107">
        <v>0</v>
      </c>
      <c r="AP59" s="107">
        <v>0</v>
      </c>
      <c r="AQ59" s="107">
        <v>0</v>
      </c>
      <c r="AR59" s="107">
        <v>0</v>
      </c>
      <c r="AS59" s="107">
        <v>0</v>
      </c>
      <c r="AT59" s="107">
        <v>0</v>
      </c>
      <c r="AU59" s="107">
        <v>0</v>
      </c>
      <c r="AV59" s="107">
        <v>0</v>
      </c>
      <c r="AW59" s="107">
        <v>0</v>
      </c>
      <c r="AX59" s="107">
        <v>0</v>
      </c>
      <c r="AY59" s="107">
        <v>0</v>
      </c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</row>
    <row r="60" spans="1:155" s="220" customFormat="1" ht="14">
      <c r="A60" s="17"/>
      <c r="B60" s="17"/>
      <c r="C60" s="17"/>
      <c r="D60" s="17"/>
      <c r="E60" s="17"/>
      <c r="F60" s="25"/>
      <c r="G60" s="584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432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</row>
    <row r="61" spans="1:155" s="220" customFormat="1" ht="14">
      <c r="A61" s="17"/>
      <c r="B61" s="17"/>
      <c r="C61" s="17"/>
      <c r="D61" s="17"/>
      <c r="E61" s="17"/>
      <c r="F61" s="25"/>
      <c r="G61" s="584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432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</row>
    <row r="62" spans="1:155" s="220" customFormat="1" ht="14">
      <c r="A62" s="17"/>
      <c r="B62" s="90" t="s">
        <v>132</v>
      </c>
      <c r="C62" s="17"/>
      <c r="D62" s="243">
        <f>'Cash Flow'!P64</f>
        <v>207.16466666666673</v>
      </c>
      <c r="E62" s="243">
        <f>'Cash Flow'!Q64</f>
        <v>207.16466666666673</v>
      </c>
      <c r="F62" s="581">
        <f>'Cash Flow'!R64</f>
        <v>-1899.0263194601632</v>
      </c>
      <c r="G62" s="582">
        <f>'Cash Flow'!S64</f>
        <v>-54002.800444162909</v>
      </c>
      <c r="H62" s="243">
        <f>'Cash Flow'!T64</f>
        <v>-37240.835333333329</v>
      </c>
      <c r="I62" s="243">
        <f>'Cash Flow'!U64</f>
        <v>18546.854649672645</v>
      </c>
      <c r="J62" s="243">
        <f>'Cash Flow'!V64</f>
        <v>23826.503398524728</v>
      </c>
      <c r="K62" s="243">
        <f>'Cash Flow'!W64</f>
        <v>2374.6789624005978</v>
      </c>
      <c r="L62" s="243">
        <f>'Cash Flow'!X64</f>
        <v>26757.698405866871</v>
      </c>
      <c r="M62" s="243">
        <f>'Cash Flow'!Y64</f>
        <v>22702.270907528375</v>
      </c>
      <c r="N62" s="243">
        <f>'Cash Flow'!Z64</f>
        <v>12413.045614539315</v>
      </c>
      <c r="O62" s="243">
        <f>'Cash Flow'!AA64</f>
        <v>14413.978847390779</v>
      </c>
      <c r="P62" s="243">
        <f>'Cash Flow'!AB64</f>
        <v>-6793.6559869013199</v>
      </c>
      <c r="Q62" s="243">
        <f>'Cash Flow'!AC64</f>
        <v>-70357.104860754393</v>
      </c>
      <c r="R62" s="243">
        <f>'Cash Flow'!AD64</f>
        <v>-2895.5684530090257</v>
      </c>
      <c r="S62" s="243">
        <f>'Cash Flow'!AE64</f>
        <v>33357.736022682329</v>
      </c>
      <c r="T62" s="243">
        <f>'Cash Flow'!AF64</f>
        <v>-6274.4448413207792</v>
      </c>
      <c r="U62" s="243">
        <f>'Cash Flow'!AG64</f>
        <v>28889.219214980185</v>
      </c>
      <c r="V62" s="243">
        <f>'Cash Flow'!AH64</f>
        <v>43998.803934600146</v>
      </c>
      <c r="W62" s="243">
        <f>'Cash Flow'!AI64</f>
        <v>31128.942361393485</v>
      </c>
      <c r="X62" s="243">
        <f>'Cash Flow'!AJ64</f>
        <v>9424.9519579885346</v>
      </c>
      <c r="Y62" s="243">
        <f>'Cash Flow'!AK64</f>
        <v>12424.951957988535</v>
      </c>
      <c r="Z62" s="243">
        <f>'Cash Flow'!AL64</f>
        <v>6424.9519579885346</v>
      </c>
      <c r="AA62" s="243">
        <f>'Cash Flow'!AM64</f>
        <v>60455.860637739548</v>
      </c>
      <c r="AB62" s="243">
        <f>'Cash Flow'!AN64</f>
        <v>-8689.6582847796872</v>
      </c>
      <c r="AC62" s="243">
        <f>'Cash Flow'!AO64</f>
        <v>-99787.365149151214</v>
      </c>
      <c r="AD62" s="243">
        <f>'Cash Flow'!AP64</f>
        <v>-13873.558284779689</v>
      </c>
      <c r="AE62" s="243">
        <f>'Cash Flow'!AQ64</f>
        <v>53718.015637865014</v>
      </c>
      <c r="AF62" s="243">
        <f>'Cash Flow'!AR64</f>
        <v>-14127.469480447558</v>
      </c>
      <c r="AG62" s="243">
        <f>'Cash Flow'!AS64</f>
        <v>48462.266380454974</v>
      </c>
      <c r="AH62" s="243">
        <f>'Cash Flow'!AT64</f>
        <v>47462.266380454974</v>
      </c>
      <c r="AI62" s="243">
        <f>'Cash Flow'!AU64</f>
        <v>42043.668043194826</v>
      </c>
      <c r="AJ62" s="243">
        <f>'Cash Flow'!AV64</f>
        <v>18971.16827651715</v>
      </c>
      <c r="AK62" s="243">
        <f>'Cash Flow'!AW64</f>
        <v>3338.6160560372373</v>
      </c>
      <c r="AL62" s="243">
        <f>'Cash Flow'!AX64</f>
        <v>21338.616056037237</v>
      </c>
      <c r="AM62" s="243">
        <f>'Cash Flow'!AY64</f>
        <v>47270.852075679715</v>
      </c>
      <c r="AN62" s="432"/>
      <c r="AO62" s="243">
        <v>-567612.42904246168</v>
      </c>
      <c r="AP62" s="243">
        <v>-170995.67926318714</v>
      </c>
      <c r="AQ62" s="243">
        <v>124815.44017510972</v>
      </c>
      <c r="AR62" s="243">
        <v>-141224.13933532155</v>
      </c>
      <c r="AS62" s="243">
        <v>70704.346604744787</v>
      </c>
      <c r="AT62" s="243">
        <v>117344.06532569378</v>
      </c>
      <c r="AU62" s="243">
        <v>67524.205965219269</v>
      </c>
      <c r="AV62" s="243">
        <v>194907.5054541635</v>
      </c>
      <c r="AW62" s="243">
        <v>75777.050327396893</v>
      </c>
      <c r="AX62" s="243">
        <v>58209.225995547662</v>
      </c>
      <c r="AY62" s="243">
        <v>704362.23963698442</v>
      </c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</row>
    <row r="63" spans="1:155" s="220" customFormat="1" ht="14">
      <c r="A63" s="17"/>
      <c r="B63" s="90" t="s">
        <v>366</v>
      </c>
      <c r="C63" s="17"/>
      <c r="D63" s="243">
        <f>'Cash Flow'!P65</f>
        <v>24418.887999999992</v>
      </c>
      <c r="E63" s="243">
        <f>'Cash Flow'!Q65</f>
        <v>24626.052666666659</v>
      </c>
      <c r="F63" s="581">
        <f>'Cash Flow'!R65</f>
        <v>22727.026347206494</v>
      </c>
      <c r="G63" s="582">
        <f>'Cash Flow'!S65</f>
        <v>-30360.774096956418</v>
      </c>
      <c r="H63" s="243">
        <f>'Cash Flow'!T65</f>
        <v>-67441.60943028974</v>
      </c>
      <c r="I63" s="243">
        <f>'Cash Flow'!U65</f>
        <v>-74009.444763623062</v>
      </c>
      <c r="J63" s="243">
        <f>'Cash Flow'!V65</f>
        <v>-65883.20886000013</v>
      </c>
      <c r="K63" s="243">
        <f>'Cash Flow'!W65</f>
        <v>-62508.529897599539</v>
      </c>
      <c r="L63" s="243">
        <f>'Cash Flow'!X65</f>
        <v>-29774.951086358433</v>
      </c>
      <c r="M63" s="243">
        <f>'Cash Flow'!Y65</f>
        <v>-1017.2526804915599</v>
      </c>
      <c r="N63" s="243">
        <f>'Cash Flow'!Z65</f>
        <v>22185.018227036813</v>
      </c>
      <c r="O63" s="243">
        <f>'Cash Flow'!AA65</f>
        <v>28598.063841576131</v>
      </c>
      <c r="P63" s="243">
        <f>'Cash Flow'!AB65</f>
        <v>45178.709355633582</v>
      </c>
      <c r="Q63" s="243">
        <f>'Cash Flow'!AC65</f>
        <v>-27704.514620183014</v>
      </c>
      <c r="R63" s="243">
        <f>'Cash Flow'!AD65</f>
        <v>-32472.051492022132</v>
      </c>
      <c r="S63" s="243">
        <f>'Cash Flow'!AE65</f>
        <v>-35367.619945031161</v>
      </c>
      <c r="T63" s="243">
        <f>'Cash Flow'!AF65</f>
        <v>-49748.409551856435</v>
      </c>
      <c r="U63" s="243">
        <f>'Cash Flow'!AG65</f>
        <v>-4489.3287636696059</v>
      </c>
      <c r="V63" s="243">
        <f>'Cash Flow'!AH65</f>
        <v>30399.890451310581</v>
      </c>
      <c r="W63" s="243">
        <f>'Cash Flow'!AI65</f>
        <v>67898.694385910712</v>
      </c>
      <c r="X63" s="243">
        <f>'Cash Flow'!AJ65</f>
        <v>103027.63674730418</v>
      </c>
      <c r="Y63" s="243">
        <f>'Cash Flow'!AK65</f>
        <v>115452.5887052927</v>
      </c>
      <c r="Z63" s="243">
        <f>'Cash Flow'!AL65</f>
        <v>121877.54066328124</v>
      </c>
      <c r="AA63" s="243">
        <f>'Cash Flow'!AM65</f>
        <v>125802.49262126976</v>
      </c>
      <c r="AB63" s="243">
        <f>'Cash Flow'!AN65</f>
        <v>195258.35325900934</v>
      </c>
      <c r="AC63" s="243">
        <f>'Cash Flow'!AO65</f>
        <v>95470.988109858125</v>
      </c>
      <c r="AD63" s="243">
        <f>'Cash Flow'!AP65</f>
        <v>81597.429825078434</v>
      </c>
      <c r="AE63" s="243">
        <f>'Cash Flow'!AQ65</f>
        <v>63407.771540298745</v>
      </c>
      <c r="AF63" s="243">
        <f>'Cash Flow'!AR65</f>
        <v>72539.914658448164</v>
      </c>
      <c r="AG63" s="243">
        <f>'Cash Flow'!AS65</f>
        <v>100998.31769771618</v>
      </c>
      <c r="AH63" s="243">
        <f>'Cash Flow'!AT65</f>
        <v>158460.58407817117</v>
      </c>
      <c r="AI63" s="243">
        <f>'Cash Flow'!AU65</f>
        <v>195922.85045862617</v>
      </c>
      <c r="AJ63" s="243">
        <f>'Cash Flow'!AV65</f>
        <v>243966.51850182103</v>
      </c>
      <c r="AK63" s="243">
        <f>'Cash Flow'!AW65</f>
        <v>264937.68677833822</v>
      </c>
      <c r="AL63" s="243">
        <f>'Cash Flow'!AX65</f>
        <v>266276.30283437547</v>
      </c>
      <c r="AM63" s="243">
        <f>'Cash Flow'!AY65</f>
        <v>280114.91889041272</v>
      </c>
      <c r="AN63" s="432"/>
      <c r="AO63" s="243">
        <v>-312509.54333513469</v>
      </c>
      <c r="AP63" s="243">
        <v>-483505.22259832185</v>
      </c>
      <c r="AQ63" s="243">
        <v>-358689.78242321213</v>
      </c>
      <c r="AR63" s="243">
        <v>-499913.92175853369</v>
      </c>
      <c r="AS63" s="243">
        <v>-429209.5751537889</v>
      </c>
      <c r="AT63" s="243">
        <v>-311865.50982809509</v>
      </c>
      <c r="AU63" s="243">
        <v>-244341.30386287582</v>
      </c>
      <c r="AV63" s="243">
        <v>-49433.798408712319</v>
      </c>
      <c r="AW63" s="243">
        <v>26343.251918684575</v>
      </c>
      <c r="AX63" s="243">
        <v>84552.477914232237</v>
      </c>
      <c r="AY63" s="243">
        <v>788914.71755121672</v>
      </c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</row>
    <row r="64" spans="1:155" s="244" customFormat="1">
      <c r="A64" s="433"/>
      <c r="B64" s="433"/>
      <c r="C64" s="433"/>
      <c r="D64" s="243">
        <f>'Cash Flow'!P66</f>
        <v>0</v>
      </c>
      <c r="E64" s="243">
        <f>'Cash Flow'!Q66</f>
        <v>0</v>
      </c>
      <c r="F64" s="581">
        <f>'Cash Flow'!R66</f>
        <v>0</v>
      </c>
      <c r="G64" s="582">
        <f>'Cash Flow'!S66</f>
        <v>0</v>
      </c>
      <c r="H64" s="243">
        <f>'Cash Flow'!T66</f>
        <v>0</v>
      </c>
      <c r="I64" s="243">
        <f>'Cash Flow'!U66</f>
        <v>0</v>
      </c>
      <c r="J64" s="243">
        <f>'Cash Flow'!V66</f>
        <v>0</v>
      </c>
      <c r="K64" s="243">
        <f>'Cash Flow'!W66</f>
        <v>0</v>
      </c>
      <c r="L64" s="243">
        <f>'Cash Flow'!X66</f>
        <v>0</v>
      </c>
      <c r="M64" s="243">
        <f>'Cash Flow'!Y66</f>
        <v>0</v>
      </c>
      <c r="N64" s="243">
        <f>'Cash Flow'!Z66</f>
        <v>0</v>
      </c>
      <c r="O64" s="243">
        <f>'Cash Flow'!AA66</f>
        <v>0</v>
      </c>
      <c r="P64" s="243">
        <f>'Cash Flow'!AB66</f>
        <v>0</v>
      </c>
      <c r="Q64" s="243">
        <f>'Cash Flow'!AC66</f>
        <v>0</v>
      </c>
      <c r="R64" s="243">
        <f>'Cash Flow'!AD66</f>
        <v>0</v>
      </c>
      <c r="S64" s="243">
        <f>'Cash Flow'!AE66</f>
        <v>0</v>
      </c>
      <c r="T64" s="243">
        <f>'Cash Flow'!AF66</f>
        <v>0</v>
      </c>
      <c r="U64" s="243">
        <f>'Cash Flow'!AG66</f>
        <v>0</v>
      </c>
      <c r="V64" s="243">
        <f>'Cash Flow'!AH66</f>
        <v>0</v>
      </c>
      <c r="W64" s="243">
        <f>'Cash Flow'!AI66</f>
        <v>0</v>
      </c>
      <c r="X64" s="243">
        <f>'Cash Flow'!AJ66</f>
        <v>0</v>
      </c>
      <c r="Y64" s="243">
        <f>'Cash Flow'!AK66</f>
        <v>0</v>
      </c>
      <c r="Z64" s="243">
        <f>'Cash Flow'!AL66</f>
        <v>0</v>
      </c>
      <c r="AA64" s="243">
        <f>'Cash Flow'!AM66</f>
        <v>0</v>
      </c>
      <c r="AB64" s="243">
        <f>'Cash Flow'!AN66</f>
        <v>0</v>
      </c>
      <c r="AC64" s="243">
        <f>'Cash Flow'!AO66</f>
        <v>0</v>
      </c>
      <c r="AD64" s="243">
        <f>'Cash Flow'!AP66</f>
        <v>0</v>
      </c>
      <c r="AE64" s="243">
        <f>'Cash Flow'!AQ66</f>
        <v>0</v>
      </c>
      <c r="AF64" s="243">
        <f>'Cash Flow'!AR66</f>
        <v>0</v>
      </c>
      <c r="AG64" s="243">
        <f>'Cash Flow'!AS66</f>
        <v>0</v>
      </c>
      <c r="AH64" s="243">
        <f>'Cash Flow'!AT66</f>
        <v>0</v>
      </c>
      <c r="AI64" s="243">
        <f>'Cash Flow'!AU66</f>
        <v>0</v>
      </c>
      <c r="AJ64" s="243">
        <f>'Cash Flow'!AV66</f>
        <v>0</v>
      </c>
      <c r="AK64" s="243">
        <f>'Cash Flow'!AW66</f>
        <v>0</v>
      </c>
      <c r="AL64" s="243">
        <f>'Cash Flow'!AX66</f>
        <v>0</v>
      </c>
      <c r="AM64" s="243">
        <f>'Cash Flow'!AY66</f>
        <v>0</v>
      </c>
      <c r="AN64" s="432"/>
    </row>
    <row r="65" spans="1:155" s="220" customFormat="1">
      <c r="A65" s="17"/>
      <c r="B65" s="90" t="s">
        <v>372</v>
      </c>
      <c r="C65" s="244"/>
      <c r="D65" s="243">
        <f>'Cash Flow'!P67</f>
        <v>207.16466666666673</v>
      </c>
      <c r="E65" s="243">
        <f>'Cash Flow'!Q67</f>
        <v>207.16466666666673</v>
      </c>
      <c r="F65" s="581">
        <f>'Cash Flow'!R67</f>
        <v>98100.973680539842</v>
      </c>
      <c r="G65" s="582">
        <f>'Cash Flow'!S67</f>
        <v>-54002.800444162909</v>
      </c>
      <c r="H65" s="243">
        <f>'Cash Flow'!T67</f>
        <v>-37240.835333333329</v>
      </c>
      <c r="I65" s="243">
        <f>'Cash Flow'!U67</f>
        <v>18546.854649672645</v>
      </c>
      <c r="J65" s="243">
        <f>'Cash Flow'!V67</f>
        <v>23826.503398524728</v>
      </c>
      <c r="K65" s="243">
        <f>'Cash Flow'!W67</f>
        <v>2374.6789624005978</v>
      </c>
      <c r="L65" s="243">
        <f>'Cash Flow'!X67</f>
        <v>26757.698405866871</v>
      </c>
      <c r="M65" s="243">
        <f>'Cash Flow'!Y67</f>
        <v>22702.270907528375</v>
      </c>
      <c r="N65" s="243">
        <f>'Cash Flow'!Z67</f>
        <v>12413.045614539315</v>
      </c>
      <c r="O65" s="243">
        <f>'Cash Flow'!AA67</f>
        <v>14413.978847390779</v>
      </c>
      <c r="P65" s="243">
        <f>'Cash Flow'!AB67</f>
        <v>-6793.6559869013199</v>
      </c>
      <c r="Q65" s="243">
        <f>'Cash Flow'!AC67</f>
        <v>-70357.104860754393</v>
      </c>
      <c r="R65" s="243">
        <f>'Cash Flow'!AD67</f>
        <v>-2895.5684530090257</v>
      </c>
      <c r="S65" s="243">
        <f>'Cash Flow'!AE67</f>
        <v>33357.736022682329</v>
      </c>
      <c r="T65" s="243">
        <f>'Cash Flow'!AF67</f>
        <v>-6274.4448413207792</v>
      </c>
      <c r="U65" s="243">
        <f>'Cash Flow'!AG67</f>
        <v>28889.219214980185</v>
      </c>
      <c r="V65" s="243">
        <f>'Cash Flow'!AH67</f>
        <v>43998.803934600146</v>
      </c>
      <c r="W65" s="243">
        <f>'Cash Flow'!AI67</f>
        <v>31128.942361393485</v>
      </c>
      <c r="X65" s="243">
        <f>'Cash Flow'!AJ67</f>
        <v>9424.9519579885346</v>
      </c>
      <c r="Y65" s="243">
        <f>'Cash Flow'!AK67</f>
        <v>12424.951957988535</v>
      </c>
      <c r="Z65" s="243">
        <f>'Cash Flow'!AL67</f>
        <v>6424.9519579885346</v>
      </c>
      <c r="AA65" s="243">
        <f>'Cash Flow'!AM67</f>
        <v>60455.860637739548</v>
      </c>
      <c r="AB65" s="243">
        <f>'Cash Flow'!AN67</f>
        <v>-8689.6582847796872</v>
      </c>
      <c r="AC65" s="243">
        <f>'Cash Flow'!AO67</f>
        <v>-99787.365149151214</v>
      </c>
      <c r="AD65" s="243">
        <f>'Cash Flow'!AP67</f>
        <v>-13873.558284779689</v>
      </c>
      <c r="AE65" s="243">
        <f>'Cash Flow'!AQ67</f>
        <v>53718.015637865014</v>
      </c>
      <c r="AF65" s="243">
        <f>'Cash Flow'!AR67</f>
        <v>-14127.469480447558</v>
      </c>
      <c r="AG65" s="243">
        <f>'Cash Flow'!AS67</f>
        <v>48462.266380454974</v>
      </c>
      <c r="AH65" s="243">
        <f>'Cash Flow'!AT67</f>
        <v>47462.266380454974</v>
      </c>
      <c r="AI65" s="243">
        <f>'Cash Flow'!AU67</f>
        <v>42043.668043194826</v>
      </c>
      <c r="AJ65" s="243">
        <f>'Cash Flow'!AV67</f>
        <v>18971.16827651715</v>
      </c>
      <c r="AK65" s="243">
        <f>'Cash Flow'!AW67</f>
        <v>3338.6160560372373</v>
      </c>
      <c r="AL65" s="243">
        <f>'Cash Flow'!AX67</f>
        <v>21338.616056037237</v>
      </c>
      <c r="AM65" s="243">
        <f>'Cash Flow'!AY67</f>
        <v>47270.852075679715</v>
      </c>
      <c r="AN65" s="432"/>
      <c r="AO65" s="243">
        <v>-567612.42904246168</v>
      </c>
      <c r="AP65" s="243">
        <v>-170995.67926318714</v>
      </c>
      <c r="AQ65" s="243">
        <v>124815.44017510972</v>
      </c>
      <c r="AR65" s="243">
        <v>-141224.13933532155</v>
      </c>
      <c r="AS65" s="243">
        <v>70704.346604744787</v>
      </c>
      <c r="AT65" s="243">
        <v>117344.06532569378</v>
      </c>
      <c r="AU65" s="243">
        <v>67524.205965219269</v>
      </c>
      <c r="AV65" s="243">
        <v>194907.5054541635</v>
      </c>
      <c r="AW65" s="243">
        <v>75777.050327396893</v>
      </c>
      <c r="AX65" s="243">
        <v>58209.225995547662</v>
      </c>
      <c r="AY65" s="243">
        <v>704362.23963698442</v>
      </c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7"/>
      <c r="EQ65" s="17"/>
      <c r="ER65" s="17"/>
      <c r="ES65" s="17"/>
      <c r="ET65" s="17"/>
      <c r="EU65" s="17"/>
      <c r="EV65" s="17"/>
      <c r="EW65" s="17"/>
      <c r="EX65" s="17"/>
      <c r="EY65" s="17"/>
    </row>
    <row r="66" spans="1:155" s="220" customFormat="1" ht="14">
      <c r="A66" s="17"/>
      <c r="B66" s="90" t="s">
        <v>373</v>
      </c>
      <c r="C66" s="17"/>
      <c r="D66" s="243">
        <f>'Cash Flow'!P68</f>
        <v>24418.887999999992</v>
      </c>
      <c r="E66" s="243">
        <f>'Cash Flow'!Q68</f>
        <v>24626.052666666659</v>
      </c>
      <c r="F66" s="581">
        <f>'Cash Flow'!R68</f>
        <v>122727.0263472065</v>
      </c>
      <c r="G66" s="582">
        <f>'Cash Flow'!S68</f>
        <v>69639.225903043582</v>
      </c>
      <c r="H66" s="243">
        <f>'Cash Flow'!T68</f>
        <v>32558.390569710256</v>
      </c>
      <c r="I66" s="243">
        <f>'Cash Flow'!U68</f>
        <v>25990.555236376924</v>
      </c>
      <c r="J66" s="243">
        <f>'Cash Flow'!V68</f>
        <v>34116.791139999856</v>
      </c>
      <c r="K66" s="243">
        <f>'Cash Flow'!W68</f>
        <v>37491.470102400446</v>
      </c>
      <c r="L66" s="243">
        <f>'Cash Flow'!X68</f>
        <v>70225.048913641556</v>
      </c>
      <c r="M66" s="243">
        <f>'Cash Flow'!Y68</f>
        <v>98982.747319508431</v>
      </c>
      <c r="N66" s="243">
        <f>'Cash Flow'!Z68</f>
        <v>122185.01822703682</v>
      </c>
      <c r="O66" s="243">
        <f>'Cash Flow'!AA68</f>
        <v>128598.06384157615</v>
      </c>
      <c r="P66" s="243">
        <f>'Cash Flow'!AB68</f>
        <v>145178.70935563359</v>
      </c>
      <c r="Q66" s="243">
        <f>'Cash Flow'!AC68</f>
        <v>72295.485379816993</v>
      </c>
      <c r="R66" s="243">
        <f>'Cash Flow'!AD68</f>
        <v>67527.948507977868</v>
      </c>
      <c r="S66" s="243">
        <f>'Cash Flow'!AE68</f>
        <v>64632.380054968839</v>
      </c>
      <c r="T66" s="243">
        <f>'Cash Flow'!AF68</f>
        <v>50251.590448143565</v>
      </c>
      <c r="U66" s="243">
        <f>'Cash Flow'!AG68</f>
        <v>95510.671236330381</v>
      </c>
      <c r="V66" s="243">
        <f>'Cash Flow'!AH68</f>
        <v>130399.89045131057</v>
      </c>
      <c r="W66" s="243">
        <f>'Cash Flow'!AI68</f>
        <v>167898.69438591073</v>
      </c>
      <c r="X66" s="243">
        <f>'Cash Flow'!AJ68</f>
        <v>203027.63674730423</v>
      </c>
      <c r="Y66" s="243">
        <f>'Cash Flow'!AK68</f>
        <v>215452.58870529279</v>
      </c>
      <c r="Z66" s="243">
        <f>'Cash Flow'!AL68</f>
        <v>221877.54066328134</v>
      </c>
      <c r="AA66" s="243">
        <f>'Cash Flow'!AM68</f>
        <v>225802.49262126989</v>
      </c>
      <c r="AB66" s="243">
        <f>'Cash Flow'!AN68</f>
        <v>295258.35325900943</v>
      </c>
      <c r="AC66" s="243">
        <f>'Cash Flow'!AO68</f>
        <v>195470.98810985824</v>
      </c>
      <c r="AD66" s="243">
        <f>'Cash Flow'!AP68</f>
        <v>181597.42982507858</v>
      </c>
      <c r="AE66" s="243">
        <f>'Cash Flow'!AQ68</f>
        <v>163407.77154029891</v>
      </c>
      <c r="AF66" s="243">
        <f>'Cash Flow'!AR68</f>
        <v>172539.91465844837</v>
      </c>
      <c r="AG66" s="243">
        <f>'Cash Flow'!AS68</f>
        <v>200998.31769771641</v>
      </c>
      <c r="AH66" s="243">
        <f>'Cash Flow'!AT68</f>
        <v>258460.58407817144</v>
      </c>
      <c r="AI66" s="243">
        <f>'Cash Flow'!AU68</f>
        <v>295922.8504586264</v>
      </c>
      <c r="AJ66" s="243">
        <f>'Cash Flow'!AV68</f>
        <v>343966.51850182127</v>
      </c>
      <c r="AK66" s="243">
        <f>'Cash Flow'!AW68</f>
        <v>364937.68677833845</v>
      </c>
      <c r="AL66" s="243">
        <f>'Cash Flow'!AX68</f>
        <v>366276.3028343757</v>
      </c>
      <c r="AM66" s="243">
        <f>'Cash Flow'!AY68</f>
        <v>380114.91889041296</v>
      </c>
      <c r="AN66" s="432"/>
      <c r="AO66" s="243">
        <v>187490.45666486549</v>
      </c>
      <c r="AP66" s="243">
        <v>16494.777401678351</v>
      </c>
      <c r="AQ66" s="243">
        <v>141310.21757678807</v>
      </c>
      <c r="AR66" s="243">
        <v>86.078241466515465</v>
      </c>
      <c r="AS66" s="243">
        <v>70790.424846211303</v>
      </c>
      <c r="AT66" s="243">
        <v>188134.49017190508</v>
      </c>
      <c r="AU66" s="243">
        <v>255658.69613712435</v>
      </c>
      <c r="AV66" s="243">
        <v>450566.20159128786</v>
      </c>
      <c r="AW66" s="243">
        <v>526343.25191868469</v>
      </c>
      <c r="AX66" s="243">
        <v>584552.4779142323</v>
      </c>
      <c r="AY66" s="243">
        <v>1288914.7175512167</v>
      </c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</row>
    <row r="67" spans="1:155">
      <c r="A67" s="432"/>
      <c r="B67" s="433"/>
      <c r="C67" s="432"/>
      <c r="D67" s="432"/>
      <c r="E67" s="432"/>
      <c r="F67" s="435"/>
      <c r="G67" s="585"/>
      <c r="H67" s="432"/>
      <c r="I67" s="432"/>
      <c r="J67" s="432"/>
      <c r="K67" s="432"/>
      <c r="L67" s="432"/>
      <c r="M67" s="432"/>
      <c r="N67" s="432"/>
      <c r="O67" s="432"/>
      <c r="P67" s="432"/>
      <c r="Q67" s="432"/>
      <c r="R67" s="432"/>
      <c r="S67" s="432"/>
      <c r="T67" s="432"/>
      <c r="U67" s="432"/>
      <c r="V67" s="432"/>
      <c r="W67" s="432"/>
      <c r="X67" s="432"/>
      <c r="Y67" s="432"/>
      <c r="Z67" s="432"/>
      <c r="AA67" s="432"/>
      <c r="AB67" s="432"/>
      <c r="AC67" s="432"/>
      <c r="AD67" s="432"/>
      <c r="AE67" s="432"/>
      <c r="AF67" s="432"/>
      <c r="AG67" s="432"/>
      <c r="AH67" s="432"/>
      <c r="AI67" s="432"/>
      <c r="AJ67" s="432"/>
      <c r="AK67" s="432"/>
      <c r="AL67" s="432"/>
      <c r="AM67" s="432"/>
      <c r="AN67" s="432"/>
    </row>
    <row r="68" spans="1:155">
      <c r="A68" s="432"/>
      <c r="B68" s="433"/>
      <c r="C68" s="432"/>
      <c r="D68" s="432"/>
      <c r="E68" s="432"/>
      <c r="F68" s="432"/>
      <c r="G68" s="586" t="s">
        <v>661</v>
      </c>
      <c r="H68" s="432"/>
      <c r="I68" s="432"/>
      <c r="J68" s="432"/>
      <c r="K68" s="432"/>
      <c r="L68" s="432"/>
      <c r="M68" s="432"/>
      <c r="N68" s="432"/>
      <c r="O68" s="432"/>
      <c r="P68" s="432"/>
      <c r="Q68" s="432"/>
      <c r="R68" s="432"/>
      <c r="S68" s="432"/>
      <c r="T68" s="432"/>
      <c r="U68" s="432"/>
      <c r="V68" s="432"/>
      <c r="W68" s="432"/>
      <c r="X68" s="432"/>
      <c r="Y68" s="432"/>
      <c r="Z68" s="432"/>
      <c r="AA68" s="432"/>
      <c r="AB68" s="432"/>
      <c r="AC68" s="432"/>
      <c r="AD68" s="432"/>
      <c r="AE68" s="432"/>
      <c r="AF68" s="432"/>
      <c r="AG68" s="432"/>
      <c r="AH68" s="432"/>
      <c r="AI68" s="432"/>
      <c r="AJ68" s="432"/>
      <c r="AK68" s="432"/>
      <c r="AL68" s="432"/>
      <c r="AM68" s="432"/>
      <c r="AN68" s="432"/>
    </row>
    <row r="69" spans="1:155">
      <c r="A69" s="432"/>
      <c r="B69" s="433"/>
      <c r="C69" s="432"/>
      <c r="D69" s="432"/>
      <c r="E69" s="432"/>
      <c r="F69" s="432"/>
      <c r="G69" s="587" t="s">
        <v>659</v>
      </c>
      <c r="H69" s="432"/>
      <c r="I69" s="432"/>
      <c r="J69" s="432"/>
      <c r="K69" s="432"/>
      <c r="L69" s="432"/>
      <c r="M69" s="432"/>
      <c r="N69" s="432"/>
      <c r="O69" s="432"/>
      <c r="P69" s="432"/>
      <c r="Q69" s="432"/>
      <c r="R69" s="432"/>
      <c r="S69" s="432"/>
      <c r="T69" s="432"/>
      <c r="U69" s="432"/>
      <c r="V69" s="432"/>
      <c r="W69" s="432"/>
      <c r="X69" s="432"/>
      <c r="Y69" s="432"/>
      <c r="Z69" s="432"/>
      <c r="AA69" s="432"/>
      <c r="AB69" s="432"/>
      <c r="AC69" s="432"/>
      <c r="AD69" s="432"/>
      <c r="AE69" s="432"/>
      <c r="AF69" s="432"/>
      <c r="AG69" s="432"/>
      <c r="AH69" s="432"/>
      <c r="AI69" s="432"/>
      <c r="AJ69" s="432"/>
      <c r="AK69" s="432"/>
      <c r="AL69" s="432"/>
      <c r="AM69" s="432"/>
      <c r="AN69" s="432"/>
    </row>
    <row r="70" spans="1:155">
      <c r="A70" s="432"/>
      <c r="B70" s="433"/>
      <c r="C70" s="432"/>
      <c r="D70" s="432"/>
      <c r="E70" s="432"/>
      <c r="F70" s="432"/>
      <c r="G70" s="432"/>
      <c r="H70" s="432"/>
      <c r="I70" s="432"/>
      <c r="J70" s="432"/>
      <c r="K70" s="432"/>
      <c r="L70" s="432"/>
      <c r="M70" s="432"/>
      <c r="N70" s="432"/>
      <c r="O70" s="432"/>
      <c r="P70" s="432"/>
      <c r="Q70" s="432"/>
      <c r="R70" s="432"/>
      <c r="S70" s="432"/>
      <c r="T70" s="432"/>
      <c r="U70" s="432"/>
      <c r="V70" s="432"/>
      <c r="W70" s="432"/>
      <c r="X70" s="432"/>
      <c r="Y70" s="432"/>
      <c r="Z70" s="432"/>
      <c r="AA70" s="432"/>
      <c r="AB70" s="432"/>
      <c r="AC70" s="432"/>
      <c r="AD70" s="432"/>
      <c r="AE70" s="432"/>
      <c r="AF70" s="432"/>
      <c r="AG70" s="432"/>
      <c r="AH70" s="432"/>
      <c r="AI70" s="432"/>
      <c r="AJ70" s="432"/>
      <c r="AK70" s="432"/>
      <c r="AL70" s="432"/>
      <c r="AM70" s="432"/>
      <c r="AN70" s="432"/>
    </row>
    <row r="71" spans="1:155" hidden="1">
      <c r="A71" s="432"/>
      <c r="B71" s="432"/>
      <c r="C71" s="432"/>
      <c r="D71" s="432"/>
      <c r="E71" s="432"/>
      <c r="F71" s="432"/>
      <c r="G71" s="432"/>
      <c r="H71" s="432"/>
      <c r="I71" s="432"/>
      <c r="J71" s="432"/>
      <c r="K71" s="432"/>
      <c r="L71" s="432"/>
      <c r="M71" s="432"/>
      <c r="N71" s="432"/>
      <c r="O71" s="432"/>
      <c r="P71" s="432"/>
      <c r="Q71" s="432"/>
      <c r="R71" s="432"/>
      <c r="S71" s="432"/>
      <c r="T71" s="432"/>
      <c r="U71" s="432"/>
      <c r="V71" s="432"/>
      <c r="W71" s="432"/>
      <c r="X71" s="432"/>
      <c r="Y71" s="432"/>
      <c r="Z71" s="432"/>
      <c r="AA71" s="432"/>
      <c r="AB71" s="432"/>
      <c r="AC71" s="432"/>
      <c r="AD71" s="432"/>
      <c r="AE71" s="432"/>
      <c r="AF71" s="432"/>
      <c r="AG71" s="432"/>
      <c r="AH71" s="432"/>
      <c r="AI71" s="432"/>
      <c r="AJ71" s="432"/>
      <c r="AK71" s="432"/>
      <c r="AL71" s="432"/>
      <c r="AM71" s="432"/>
      <c r="AN71" s="432"/>
    </row>
    <row r="72" spans="1:155" hidden="1">
      <c r="A72" s="432"/>
      <c r="B72" s="432"/>
      <c r="C72" s="432"/>
      <c r="D72" s="432"/>
      <c r="E72" s="432"/>
      <c r="F72" s="432"/>
      <c r="G72" s="432"/>
      <c r="H72" s="432"/>
      <c r="I72" s="432"/>
      <c r="J72" s="432"/>
      <c r="K72" s="432"/>
      <c r="L72" s="432"/>
      <c r="M72" s="432"/>
      <c r="N72" s="432"/>
      <c r="O72" s="432"/>
      <c r="P72" s="432"/>
      <c r="Q72" s="432"/>
      <c r="R72" s="432"/>
      <c r="S72" s="432"/>
      <c r="T72" s="432"/>
      <c r="U72" s="432"/>
      <c r="V72" s="432"/>
      <c r="W72" s="432"/>
      <c r="X72" s="432"/>
      <c r="Y72" s="432"/>
      <c r="Z72" s="432"/>
      <c r="AA72" s="432"/>
      <c r="AB72" s="432"/>
      <c r="AC72" s="432"/>
      <c r="AD72" s="432"/>
      <c r="AE72" s="432"/>
      <c r="AF72" s="432"/>
      <c r="AG72" s="432"/>
      <c r="AH72" s="432"/>
      <c r="AI72" s="432"/>
      <c r="AJ72" s="432"/>
      <c r="AK72" s="432"/>
      <c r="AL72" s="432"/>
      <c r="AM72" s="432"/>
      <c r="AN72" s="432"/>
    </row>
    <row r="73" spans="1:155" hidden="1">
      <c r="A73" s="432"/>
      <c r="B73" s="432"/>
      <c r="C73" s="432"/>
      <c r="D73" s="432"/>
      <c r="E73" s="432"/>
      <c r="F73" s="432"/>
      <c r="G73" s="432"/>
      <c r="H73" s="432"/>
      <c r="I73" s="432"/>
      <c r="J73" s="432"/>
      <c r="K73" s="432"/>
      <c r="L73" s="432"/>
      <c r="M73" s="432"/>
      <c r="N73" s="432"/>
      <c r="O73" s="432"/>
      <c r="P73" s="432"/>
      <c r="Q73" s="432"/>
      <c r="R73" s="432"/>
      <c r="S73" s="432"/>
      <c r="T73" s="432"/>
      <c r="U73" s="432"/>
      <c r="V73" s="432"/>
      <c r="W73" s="432"/>
      <c r="X73" s="432"/>
      <c r="Y73" s="432"/>
      <c r="Z73" s="432"/>
      <c r="AA73" s="432"/>
      <c r="AB73" s="432"/>
      <c r="AC73" s="432"/>
      <c r="AD73" s="432"/>
      <c r="AE73" s="432"/>
      <c r="AF73" s="432"/>
      <c r="AG73" s="432"/>
      <c r="AH73" s="432"/>
      <c r="AI73" s="432"/>
      <c r="AJ73" s="432"/>
      <c r="AK73" s="432"/>
      <c r="AL73" s="432"/>
      <c r="AM73" s="432"/>
      <c r="AN73" s="432"/>
    </row>
    <row r="74" spans="1:155" hidden="1">
      <c r="A74" s="432"/>
      <c r="B74" s="433"/>
      <c r="C74" s="432"/>
      <c r="D74" s="432"/>
      <c r="E74" s="432"/>
      <c r="F74" s="432"/>
      <c r="G74" s="432"/>
      <c r="H74" s="432"/>
      <c r="I74" s="432"/>
      <c r="J74" s="432"/>
      <c r="K74" s="432"/>
      <c r="L74" s="432"/>
      <c r="M74" s="432"/>
      <c r="N74" s="432"/>
      <c r="O74" s="432"/>
      <c r="P74" s="432"/>
      <c r="Q74" s="432"/>
      <c r="R74" s="432"/>
      <c r="S74" s="432"/>
      <c r="T74" s="432"/>
      <c r="U74" s="432"/>
      <c r="V74" s="432"/>
      <c r="W74" s="432"/>
      <c r="X74" s="432"/>
      <c r="Y74" s="432"/>
      <c r="Z74" s="432"/>
      <c r="AA74" s="432"/>
      <c r="AB74" s="432"/>
      <c r="AC74" s="432"/>
      <c r="AD74" s="432"/>
      <c r="AE74" s="432"/>
      <c r="AF74" s="432"/>
      <c r="AG74" s="432"/>
      <c r="AH74" s="432"/>
      <c r="AI74" s="432"/>
      <c r="AJ74" s="432"/>
      <c r="AK74" s="432"/>
      <c r="AL74" s="432"/>
      <c r="AM74" s="432"/>
      <c r="AN74" s="432"/>
    </row>
    <row r="75" spans="1:155" hidden="1">
      <c r="A75" s="432"/>
      <c r="B75" s="433"/>
      <c r="C75" s="432"/>
      <c r="D75" s="432"/>
      <c r="E75" s="432"/>
      <c r="F75" s="432"/>
      <c r="G75" s="432"/>
      <c r="H75" s="432"/>
      <c r="I75" s="432"/>
      <c r="J75" s="432"/>
      <c r="K75" s="432"/>
      <c r="L75" s="432"/>
      <c r="M75" s="432"/>
      <c r="N75" s="432"/>
      <c r="O75" s="432"/>
      <c r="P75" s="432"/>
      <c r="Q75" s="432"/>
      <c r="R75" s="432"/>
      <c r="S75" s="432"/>
      <c r="T75" s="432"/>
      <c r="U75" s="432"/>
      <c r="V75" s="432"/>
      <c r="W75" s="432"/>
      <c r="X75" s="432"/>
      <c r="Y75" s="432"/>
      <c r="Z75" s="432"/>
      <c r="AA75" s="432"/>
      <c r="AB75" s="432"/>
      <c r="AC75" s="432"/>
      <c r="AD75" s="432"/>
      <c r="AE75" s="432"/>
      <c r="AF75" s="432"/>
      <c r="AG75" s="432"/>
      <c r="AH75" s="432"/>
      <c r="AI75" s="432"/>
      <c r="AJ75" s="432"/>
      <c r="AK75" s="432"/>
      <c r="AL75" s="432"/>
      <c r="AM75" s="432"/>
      <c r="AN75" s="432"/>
    </row>
    <row r="76" spans="1:155" hidden="1">
      <c r="A76" s="432"/>
      <c r="B76" s="433"/>
      <c r="C76" s="432"/>
      <c r="D76" s="432"/>
      <c r="E76" s="432"/>
      <c r="F76" s="432"/>
      <c r="G76" s="432"/>
      <c r="H76" s="432"/>
      <c r="I76" s="432"/>
      <c r="J76" s="432"/>
      <c r="K76" s="432"/>
      <c r="L76" s="432"/>
      <c r="M76" s="432"/>
      <c r="N76" s="432"/>
      <c r="O76" s="432"/>
      <c r="P76" s="432"/>
      <c r="Q76" s="432"/>
      <c r="R76" s="432"/>
      <c r="S76" s="432"/>
      <c r="T76" s="432"/>
      <c r="U76" s="432"/>
      <c r="V76" s="432"/>
      <c r="W76" s="432"/>
      <c r="X76" s="432"/>
      <c r="Y76" s="432"/>
      <c r="Z76" s="432"/>
      <c r="AA76" s="432"/>
      <c r="AB76" s="432"/>
      <c r="AC76" s="432"/>
      <c r="AD76" s="432"/>
      <c r="AE76" s="432"/>
      <c r="AF76" s="432"/>
      <c r="AG76" s="432"/>
      <c r="AH76" s="432"/>
      <c r="AI76" s="432"/>
      <c r="AJ76" s="432"/>
      <c r="AK76" s="432"/>
      <c r="AL76" s="432"/>
      <c r="AM76" s="432"/>
      <c r="AN76" s="432"/>
    </row>
    <row r="77" spans="1:155" hidden="1">
      <c r="A77" s="432"/>
      <c r="B77" s="433"/>
      <c r="C77" s="432"/>
      <c r="D77" s="432"/>
      <c r="E77" s="432"/>
      <c r="F77" s="432"/>
      <c r="G77" s="432"/>
      <c r="H77" s="432"/>
      <c r="I77" s="432"/>
      <c r="J77" s="432"/>
      <c r="K77" s="432"/>
      <c r="L77" s="432"/>
      <c r="M77" s="432"/>
      <c r="N77" s="432"/>
      <c r="O77" s="432"/>
      <c r="P77" s="432"/>
      <c r="Q77" s="432"/>
      <c r="R77" s="432"/>
      <c r="S77" s="432"/>
      <c r="T77" s="432"/>
      <c r="U77" s="432"/>
      <c r="V77" s="432"/>
      <c r="W77" s="432"/>
      <c r="X77" s="432"/>
      <c r="Y77" s="432"/>
      <c r="Z77" s="432"/>
      <c r="AA77" s="432"/>
      <c r="AB77" s="432"/>
      <c r="AC77" s="432"/>
      <c r="AD77" s="432"/>
      <c r="AE77" s="432"/>
      <c r="AF77" s="432"/>
      <c r="AG77" s="432"/>
      <c r="AH77" s="432"/>
      <c r="AI77" s="432"/>
      <c r="AJ77" s="432"/>
      <c r="AK77" s="432"/>
      <c r="AL77" s="432"/>
      <c r="AM77" s="432"/>
      <c r="AN77" s="432"/>
    </row>
    <row r="78" spans="1:155" hidden="1">
      <c r="A78" s="432"/>
      <c r="B78" s="432"/>
      <c r="C78" s="432"/>
      <c r="D78" s="432"/>
      <c r="E78" s="432"/>
      <c r="F78" s="432"/>
      <c r="G78" s="432"/>
      <c r="H78" s="432"/>
      <c r="I78" s="432"/>
      <c r="J78" s="432"/>
      <c r="K78" s="432"/>
      <c r="L78" s="432"/>
      <c r="M78" s="432"/>
      <c r="N78" s="432"/>
      <c r="O78" s="432"/>
      <c r="P78" s="432"/>
      <c r="Q78" s="432"/>
      <c r="R78" s="432"/>
      <c r="S78" s="432"/>
      <c r="T78" s="432"/>
      <c r="U78" s="432"/>
      <c r="V78" s="432"/>
      <c r="W78" s="432"/>
      <c r="X78" s="432"/>
      <c r="Y78" s="432"/>
      <c r="Z78" s="432"/>
      <c r="AA78" s="432"/>
      <c r="AB78" s="432"/>
      <c r="AC78" s="432"/>
      <c r="AD78" s="432"/>
      <c r="AE78" s="432"/>
      <c r="AF78" s="432"/>
      <c r="AG78" s="432"/>
      <c r="AH78" s="432"/>
      <c r="AI78" s="432"/>
      <c r="AJ78" s="432"/>
      <c r="AK78" s="432"/>
      <c r="AL78" s="432"/>
      <c r="AM78" s="432"/>
      <c r="AN78" s="432"/>
    </row>
    <row r="79" spans="1:155" hidden="1">
      <c r="A79" s="432"/>
      <c r="B79" s="432"/>
      <c r="C79" s="432"/>
      <c r="D79" s="432"/>
      <c r="E79" s="432"/>
      <c r="F79" s="432"/>
      <c r="G79" s="432"/>
      <c r="H79" s="432"/>
      <c r="I79" s="432"/>
      <c r="J79" s="432"/>
      <c r="K79" s="432"/>
      <c r="L79" s="432"/>
      <c r="M79" s="432"/>
      <c r="N79" s="432"/>
      <c r="O79" s="432"/>
      <c r="P79" s="432"/>
      <c r="Q79" s="432"/>
      <c r="R79" s="432"/>
      <c r="S79" s="432"/>
      <c r="T79" s="432"/>
      <c r="U79" s="432"/>
      <c r="V79" s="432"/>
      <c r="W79" s="432"/>
      <c r="X79" s="432"/>
      <c r="Y79" s="432"/>
      <c r="Z79" s="432"/>
      <c r="AA79" s="432"/>
      <c r="AB79" s="432"/>
      <c r="AC79" s="432"/>
      <c r="AD79" s="432"/>
      <c r="AE79" s="432"/>
      <c r="AF79" s="432"/>
      <c r="AG79" s="432"/>
      <c r="AH79" s="432"/>
      <c r="AI79" s="432"/>
      <c r="AJ79" s="432"/>
      <c r="AK79" s="432"/>
      <c r="AL79" s="432"/>
      <c r="AM79" s="432"/>
      <c r="AN79" s="432"/>
    </row>
    <row r="80" spans="1:155" hidden="1">
      <c r="A80" s="432"/>
      <c r="B80" s="432"/>
      <c r="C80" s="432"/>
      <c r="D80" s="432"/>
      <c r="E80" s="432"/>
      <c r="F80" s="432"/>
      <c r="G80" s="432"/>
      <c r="H80" s="432"/>
      <c r="I80" s="432"/>
      <c r="J80" s="432"/>
      <c r="K80" s="432"/>
      <c r="L80" s="432"/>
      <c r="M80" s="432"/>
      <c r="N80" s="432"/>
      <c r="O80" s="432"/>
      <c r="P80" s="432"/>
      <c r="Q80" s="432"/>
      <c r="R80" s="432"/>
      <c r="S80" s="432"/>
      <c r="T80" s="432"/>
      <c r="U80" s="432"/>
      <c r="V80" s="432"/>
      <c r="W80" s="432"/>
      <c r="X80" s="432"/>
      <c r="Y80" s="432"/>
      <c r="Z80" s="432"/>
      <c r="AA80" s="432"/>
      <c r="AB80" s="432"/>
      <c r="AC80" s="432"/>
      <c r="AD80" s="432"/>
      <c r="AE80" s="432"/>
      <c r="AF80" s="432"/>
      <c r="AG80" s="432"/>
      <c r="AH80" s="432"/>
      <c r="AI80" s="432"/>
      <c r="AJ80" s="432"/>
      <c r="AK80" s="432"/>
      <c r="AL80" s="432"/>
      <c r="AM80" s="432"/>
      <c r="AN80" s="432"/>
    </row>
    <row r="81" spans="1:40" hidden="1">
      <c r="A81" s="432"/>
      <c r="B81" s="432"/>
      <c r="C81" s="432"/>
      <c r="D81" s="432"/>
      <c r="E81" s="432"/>
      <c r="F81" s="432"/>
      <c r="G81" s="432"/>
      <c r="H81" s="432"/>
      <c r="I81" s="432"/>
      <c r="J81" s="432"/>
      <c r="K81" s="432"/>
      <c r="L81" s="432"/>
      <c r="M81" s="432"/>
      <c r="N81" s="432"/>
      <c r="O81" s="432"/>
      <c r="P81" s="432"/>
      <c r="Q81" s="432"/>
      <c r="R81" s="432"/>
      <c r="S81" s="432"/>
      <c r="T81" s="432"/>
      <c r="U81" s="432"/>
      <c r="V81" s="432"/>
      <c r="W81" s="432"/>
      <c r="X81" s="432"/>
      <c r="Y81" s="432"/>
      <c r="Z81" s="432"/>
      <c r="AA81" s="432"/>
      <c r="AB81" s="432"/>
      <c r="AC81" s="432"/>
      <c r="AD81" s="432"/>
      <c r="AE81" s="432"/>
      <c r="AF81" s="432"/>
      <c r="AG81" s="432"/>
      <c r="AH81" s="432"/>
      <c r="AI81" s="432"/>
      <c r="AJ81" s="432"/>
      <c r="AK81" s="432"/>
      <c r="AL81" s="432"/>
      <c r="AM81" s="432"/>
      <c r="AN81" s="432"/>
    </row>
    <row r="82" spans="1:40" hidden="1">
      <c r="A82" s="432"/>
      <c r="B82" s="432"/>
      <c r="C82" s="432"/>
      <c r="D82" s="432"/>
      <c r="E82" s="432"/>
      <c r="F82" s="432"/>
      <c r="G82" s="432"/>
      <c r="H82" s="432"/>
      <c r="I82" s="432"/>
      <c r="J82" s="432"/>
      <c r="K82" s="432"/>
      <c r="L82" s="432"/>
      <c r="M82" s="432"/>
      <c r="N82" s="432"/>
      <c r="O82" s="432"/>
      <c r="P82" s="432"/>
      <c r="Q82" s="432"/>
      <c r="R82" s="432"/>
      <c r="S82" s="432"/>
      <c r="T82" s="432"/>
      <c r="U82" s="432"/>
      <c r="V82" s="432"/>
      <c r="W82" s="432"/>
      <c r="X82" s="432"/>
      <c r="Y82" s="432"/>
      <c r="Z82" s="432"/>
      <c r="AA82" s="432"/>
      <c r="AB82" s="432"/>
      <c r="AC82" s="432"/>
      <c r="AD82" s="432"/>
      <c r="AE82" s="432"/>
      <c r="AF82" s="432"/>
      <c r="AG82" s="432"/>
      <c r="AH82" s="432"/>
      <c r="AI82" s="432"/>
      <c r="AJ82" s="432"/>
      <c r="AK82" s="432"/>
      <c r="AL82" s="432"/>
      <c r="AM82" s="432"/>
      <c r="AN82" s="432"/>
    </row>
    <row r="83" spans="1:40" hidden="1">
      <c r="A83" s="432"/>
      <c r="B83" s="432"/>
      <c r="C83" s="432"/>
      <c r="D83" s="432"/>
      <c r="E83" s="432"/>
      <c r="F83" s="432"/>
      <c r="G83" s="432"/>
      <c r="H83" s="432"/>
      <c r="I83" s="432"/>
      <c r="J83" s="432"/>
      <c r="K83" s="432"/>
      <c r="L83" s="432"/>
      <c r="M83" s="432"/>
      <c r="N83" s="432"/>
      <c r="O83" s="432"/>
      <c r="P83" s="432"/>
      <c r="Q83" s="432"/>
      <c r="R83" s="432"/>
      <c r="S83" s="432"/>
      <c r="T83" s="432"/>
      <c r="U83" s="432"/>
      <c r="V83" s="432"/>
      <c r="W83" s="432"/>
      <c r="X83" s="432"/>
      <c r="Y83" s="432"/>
      <c r="Z83" s="432"/>
      <c r="AA83" s="432"/>
      <c r="AB83" s="432"/>
      <c r="AC83" s="432"/>
      <c r="AD83" s="432"/>
      <c r="AE83" s="432"/>
      <c r="AF83" s="432"/>
      <c r="AG83" s="432"/>
      <c r="AH83" s="432"/>
      <c r="AI83" s="432"/>
      <c r="AJ83" s="432"/>
      <c r="AK83" s="432"/>
      <c r="AL83" s="432"/>
      <c r="AM83" s="432"/>
      <c r="AN83" s="432"/>
    </row>
    <row r="84" spans="1:40" hidden="1">
      <c r="A84" s="432"/>
      <c r="B84" s="432"/>
      <c r="C84" s="432"/>
      <c r="D84" s="432"/>
      <c r="E84" s="432"/>
      <c r="F84" s="432"/>
      <c r="G84" s="432"/>
      <c r="H84" s="432"/>
      <c r="I84" s="432"/>
      <c r="J84" s="432"/>
      <c r="K84" s="432"/>
      <c r="L84" s="432"/>
      <c r="M84" s="432"/>
      <c r="N84" s="432"/>
      <c r="O84" s="432"/>
      <c r="P84" s="432"/>
      <c r="Q84" s="432"/>
      <c r="R84" s="432"/>
      <c r="S84" s="432"/>
      <c r="T84" s="432"/>
      <c r="U84" s="432"/>
      <c r="V84" s="432"/>
      <c r="W84" s="432"/>
      <c r="X84" s="432"/>
      <c r="Y84" s="432"/>
      <c r="Z84" s="432"/>
      <c r="AA84" s="432"/>
      <c r="AB84" s="432"/>
      <c r="AC84" s="432"/>
      <c r="AD84" s="432"/>
      <c r="AE84" s="432"/>
      <c r="AF84" s="432"/>
      <c r="AG84" s="432"/>
      <c r="AH84" s="432"/>
      <c r="AI84" s="432"/>
      <c r="AJ84" s="432"/>
      <c r="AK84" s="432"/>
      <c r="AL84" s="432"/>
      <c r="AM84" s="432"/>
      <c r="AN84" s="432"/>
    </row>
    <row r="85" spans="1:40" hidden="1">
      <c r="A85" s="432"/>
      <c r="B85" s="432"/>
      <c r="C85" s="432"/>
      <c r="D85" s="432"/>
      <c r="E85" s="432"/>
      <c r="F85" s="432"/>
      <c r="G85" s="432"/>
      <c r="H85" s="432"/>
      <c r="I85" s="432"/>
      <c r="J85" s="432"/>
      <c r="K85" s="432"/>
      <c r="L85" s="432"/>
      <c r="M85" s="432"/>
      <c r="N85" s="432"/>
      <c r="O85" s="432"/>
      <c r="P85" s="432"/>
      <c r="Q85" s="432"/>
      <c r="R85" s="432"/>
      <c r="S85" s="432"/>
      <c r="T85" s="432"/>
      <c r="U85" s="432"/>
      <c r="V85" s="432"/>
      <c r="W85" s="432"/>
      <c r="X85" s="432"/>
      <c r="Y85" s="432"/>
      <c r="Z85" s="432"/>
      <c r="AA85" s="432"/>
      <c r="AB85" s="432"/>
      <c r="AC85" s="432"/>
      <c r="AD85" s="432"/>
      <c r="AE85" s="432"/>
      <c r="AF85" s="432"/>
      <c r="AG85" s="432"/>
      <c r="AH85" s="432"/>
      <c r="AI85" s="432"/>
      <c r="AJ85" s="432"/>
      <c r="AK85" s="432"/>
      <c r="AL85" s="432"/>
      <c r="AM85" s="432"/>
      <c r="AN85" s="432"/>
    </row>
    <row r="86" spans="1:40" hidden="1">
      <c r="A86" s="432"/>
      <c r="B86" s="432"/>
      <c r="C86" s="432"/>
      <c r="D86" s="432"/>
      <c r="E86" s="432"/>
      <c r="F86" s="432"/>
      <c r="G86" s="432"/>
      <c r="H86" s="432"/>
      <c r="I86" s="432"/>
      <c r="J86" s="432"/>
      <c r="K86" s="432"/>
      <c r="L86" s="432"/>
      <c r="M86" s="432"/>
      <c r="N86" s="432"/>
      <c r="O86" s="432"/>
      <c r="P86" s="432"/>
      <c r="Q86" s="432"/>
      <c r="R86" s="432"/>
      <c r="S86" s="432"/>
      <c r="T86" s="432"/>
      <c r="U86" s="432"/>
      <c r="V86" s="432"/>
      <c r="W86" s="432"/>
      <c r="X86" s="432"/>
      <c r="Y86" s="432"/>
      <c r="Z86" s="432"/>
      <c r="AA86" s="432"/>
      <c r="AB86" s="432"/>
      <c r="AC86" s="432"/>
      <c r="AD86" s="432"/>
      <c r="AE86" s="432"/>
      <c r="AF86" s="432"/>
      <c r="AG86" s="432"/>
      <c r="AH86" s="432"/>
      <c r="AI86" s="432"/>
      <c r="AJ86" s="432"/>
      <c r="AK86" s="432"/>
      <c r="AL86" s="432"/>
      <c r="AM86" s="432"/>
      <c r="AN86" s="432"/>
    </row>
    <row r="87" spans="1:40" hidden="1">
      <c r="A87" s="432"/>
      <c r="B87" s="432"/>
      <c r="C87" s="432"/>
      <c r="D87" s="432"/>
      <c r="E87" s="432"/>
      <c r="F87" s="432"/>
      <c r="G87" s="432"/>
      <c r="H87" s="432"/>
      <c r="I87" s="432"/>
      <c r="J87" s="432"/>
      <c r="K87" s="432"/>
      <c r="L87" s="432"/>
      <c r="M87" s="432"/>
      <c r="N87" s="432"/>
      <c r="O87" s="432"/>
      <c r="P87" s="432"/>
      <c r="Q87" s="432"/>
      <c r="R87" s="432"/>
      <c r="S87" s="432"/>
      <c r="T87" s="432"/>
      <c r="U87" s="432"/>
      <c r="V87" s="432"/>
      <c r="W87" s="432"/>
      <c r="X87" s="432"/>
      <c r="Y87" s="432"/>
      <c r="Z87" s="432"/>
      <c r="AA87" s="432"/>
      <c r="AB87" s="432"/>
      <c r="AC87" s="432"/>
      <c r="AD87" s="432"/>
      <c r="AE87" s="432"/>
      <c r="AF87" s="432"/>
      <c r="AG87" s="432"/>
      <c r="AH87" s="432"/>
      <c r="AI87" s="432"/>
      <c r="AJ87" s="432"/>
      <c r="AK87" s="432"/>
      <c r="AL87" s="432"/>
      <c r="AM87" s="432"/>
      <c r="AN87" s="432"/>
    </row>
    <row r="88" spans="1:40" hidden="1">
      <c r="A88" s="432"/>
      <c r="B88" s="432"/>
      <c r="C88" s="432"/>
      <c r="D88" s="432"/>
      <c r="E88" s="432"/>
      <c r="F88" s="432"/>
      <c r="G88" s="432"/>
      <c r="H88" s="432"/>
      <c r="I88" s="432"/>
      <c r="J88" s="432"/>
      <c r="K88" s="432"/>
      <c r="L88" s="432"/>
      <c r="M88" s="432"/>
      <c r="N88" s="432"/>
      <c r="O88" s="432"/>
      <c r="P88" s="432"/>
      <c r="Q88" s="432"/>
      <c r="R88" s="432"/>
      <c r="S88" s="432"/>
      <c r="T88" s="432"/>
      <c r="U88" s="432"/>
      <c r="V88" s="432"/>
      <c r="W88" s="432"/>
      <c r="X88" s="432"/>
      <c r="Y88" s="432"/>
      <c r="Z88" s="432"/>
      <c r="AA88" s="432"/>
      <c r="AB88" s="432"/>
      <c r="AC88" s="432"/>
      <c r="AD88" s="432"/>
      <c r="AE88" s="432"/>
      <c r="AF88" s="432"/>
      <c r="AG88" s="432"/>
      <c r="AH88" s="432"/>
      <c r="AI88" s="432"/>
      <c r="AJ88" s="432"/>
      <c r="AK88" s="432"/>
      <c r="AL88" s="432"/>
      <c r="AM88" s="432"/>
      <c r="AN88" s="432"/>
    </row>
    <row r="89" spans="1:40" hidden="1">
      <c r="A89" s="432"/>
      <c r="B89" s="432"/>
      <c r="C89" s="432"/>
      <c r="D89" s="432"/>
      <c r="E89" s="432"/>
      <c r="F89" s="432"/>
      <c r="G89" s="432"/>
      <c r="H89" s="432"/>
      <c r="I89" s="432"/>
      <c r="J89" s="432"/>
      <c r="K89" s="432"/>
      <c r="L89" s="432"/>
      <c r="M89" s="432"/>
      <c r="N89" s="432"/>
      <c r="O89" s="432"/>
      <c r="P89" s="432"/>
      <c r="Q89" s="432"/>
      <c r="R89" s="432"/>
      <c r="S89" s="432"/>
      <c r="T89" s="432"/>
      <c r="U89" s="432"/>
      <c r="V89" s="432"/>
      <c r="W89" s="432"/>
      <c r="X89" s="432"/>
      <c r="Y89" s="432"/>
      <c r="Z89" s="432"/>
      <c r="AA89" s="432"/>
      <c r="AB89" s="432"/>
      <c r="AC89" s="432"/>
      <c r="AD89" s="432"/>
      <c r="AE89" s="432"/>
      <c r="AF89" s="432"/>
      <c r="AG89" s="432"/>
      <c r="AH89" s="432"/>
      <c r="AI89" s="432"/>
      <c r="AJ89" s="432"/>
      <c r="AK89" s="432"/>
      <c r="AL89" s="432"/>
      <c r="AM89" s="432"/>
      <c r="AN89" s="432"/>
    </row>
    <row r="90" spans="1:40" hidden="1">
      <c r="A90" s="432"/>
      <c r="B90" s="432"/>
      <c r="C90" s="432"/>
      <c r="D90" s="432"/>
      <c r="E90" s="432"/>
      <c r="F90" s="432"/>
      <c r="G90" s="432"/>
      <c r="H90" s="432"/>
      <c r="I90" s="432"/>
      <c r="J90" s="432"/>
      <c r="K90" s="432"/>
      <c r="L90" s="432"/>
      <c r="M90" s="432"/>
      <c r="N90" s="432"/>
      <c r="O90" s="432"/>
      <c r="P90" s="432"/>
      <c r="Q90" s="432"/>
      <c r="R90" s="432"/>
      <c r="S90" s="432"/>
      <c r="T90" s="432"/>
      <c r="U90" s="432"/>
      <c r="V90" s="432"/>
      <c r="W90" s="432"/>
      <c r="X90" s="432"/>
      <c r="Y90" s="432"/>
      <c r="Z90" s="432"/>
      <c r="AA90" s="432"/>
      <c r="AB90" s="432"/>
      <c r="AC90" s="432"/>
      <c r="AD90" s="432"/>
      <c r="AE90" s="432"/>
      <c r="AF90" s="432"/>
      <c r="AG90" s="432"/>
      <c r="AH90" s="432"/>
      <c r="AI90" s="432"/>
      <c r="AJ90" s="432"/>
      <c r="AK90" s="432"/>
      <c r="AL90" s="432"/>
      <c r="AM90" s="432"/>
      <c r="AN90" s="432"/>
    </row>
    <row r="91" spans="1:40" hidden="1">
      <c r="A91" s="432"/>
      <c r="B91" s="432"/>
      <c r="C91" s="432"/>
      <c r="D91" s="432"/>
      <c r="E91" s="432"/>
      <c r="F91" s="432"/>
      <c r="G91" s="432"/>
      <c r="H91" s="432"/>
      <c r="I91" s="432"/>
      <c r="J91" s="432"/>
      <c r="K91" s="432"/>
      <c r="L91" s="432"/>
      <c r="M91" s="432"/>
      <c r="N91" s="432"/>
      <c r="O91" s="432"/>
      <c r="P91" s="432"/>
      <c r="Q91" s="432"/>
      <c r="R91" s="432"/>
      <c r="S91" s="432"/>
      <c r="T91" s="432"/>
      <c r="U91" s="432"/>
      <c r="V91" s="432"/>
      <c r="W91" s="432"/>
      <c r="X91" s="432"/>
      <c r="Y91" s="432"/>
      <c r="Z91" s="432"/>
      <c r="AA91" s="432"/>
      <c r="AB91" s="432"/>
      <c r="AC91" s="432"/>
      <c r="AD91" s="432"/>
      <c r="AE91" s="432"/>
      <c r="AF91" s="432"/>
      <c r="AG91" s="432"/>
      <c r="AH91" s="432"/>
      <c r="AI91" s="432"/>
      <c r="AJ91" s="432"/>
      <c r="AK91" s="432"/>
      <c r="AL91" s="432"/>
      <c r="AM91" s="432"/>
      <c r="AN91" s="432"/>
    </row>
    <row r="92" spans="1:40" hidden="1">
      <c r="A92" s="432"/>
      <c r="B92" s="432"/>
      <c r="C92" s="432"/>
      <c r="D92" s="432"/>
      <c r="E92" s="432"/>
      <c r="F92" s="432"/>
      <c r="G92" s="432"/>
      <c r="H92" s="432"/>
      <c r="I92" s="432"/>
      <c r="J92" s="432"/>
      <c r="K92" s="432"/>
      <c r="L92" s="432"/>
      <c r="M92" s="432"/>
      <c r="N92" s="432"/>
      <c r="O92" s="432"/>
      <c r="P92" s="432"/>
      <c r="Q92" s="432"/>
      <c r="R92" s="432"/>
      <c r="S92" s="432"/>
      <c r="T92" s="432"/>
      <c r="U92" s="432"/>
      <c r="V92" s="432"/>
      <c r="W92" s="432"/>
      <c r="X92" s="432"/>
      <c r="Y92" s="432"/>
      <c r="Z92" s="432"/>
      <c r="AA92" s="432"/>
      <c r="AB92" s="432"/>
      <c r="AC92" s="432"/>
      <c r="AD92" s="432"/>
      <c r="AE92" s="432"/>
      <c r="AF92" s="432"/>
      <c r="AG92" s="432"/>
      <c r="AH92" s="432"/>
      <c r="AI92" s="432"/>
      <c r="AJ92" s="432"/>
      <c r="AK92" s="432"/>
      <c r="AL92" s="432"/>
      <c r="AM92" s="432"/>
      <c r="AN92" s="432"/>
    </row>
    <row r="93" spans="1:40" hidden="1">
      <c r="A93" s="432"/>
      <c r="B93" s="432"/>
      <c r="C93" s="432"/>
      <c r="D93" s="432"/>
      <c r="E93" s="432"/>
      <c r="F93" s="432"/>
      <c r="G93" s="432"/>
      <c r="H93" s="432"/>
      <c r="I93" s="432"/>
      <c r="J93" s="432"/>
      <c r="K93" s="432"/>
      <c r="L93" s="432"/>
      <c r="M93" s="432"/>
      <c r="N93" s="432"/>
      <c r="O93" s="432"/>
      <c r="P93" s="432"/>
      <c r="Q93" s="432"/>
      <c r="R93" s="432"/>
      <c r="S93" s="432"/>
      <c r="T93" s="432"/>
      <c r="U93" s="432"/>
      <c r="V93" s="432"/>
      <c r="W93" s="432"/>
      <c r="X93" s="432"/>
      <c r="Y93" s="432"/>
      <c r="Z93" s="432"/>
      <c r="AA93" s="432"/>
      <c r="AB93" s="432"/>
      <c r="AC93" s="432"/>
      <c r="AD93" s="432"/>
      <c r="AE93" s="432"/>
      <c r="AF93" s="432"/>
      <c r="AG93" s="432"/>
      <c r="AH93" s="432"/>
      <c r="AI93" s="432"/>
      <c r="AJ93" s="432"/>
      <c r="AK93" s="432"/>
      <c r="AL93" s="432"/>
      <c r="AM93" s="432"/>
      <c r="AN93" s="432"/>
    </row>
    <row r="94" spans="1:40" hidden="1">
      <c r="A94" s="432"/>
      <c r="B94" s="432"/>
      <c r="C94" s="432"/>
      <c r="D94" s="432"/>
      <c r="E94" s="432"/>
      <c r="F94" s="432"/>
      <c r="G94" s="432"/>
      <c r="H94" s="432"/>
      <c r="I94" s="432"/>
      <c r="J94" s="432"/>
      <c r="K94" s="432"/>
      <c r="L94" s="432"/>
      <c r="M94" s="432"/>
      <c r="N94" s="432"/>
      <c r="O94" s="432"/>
      <c r="P94" s="432"/>
      <c r="Q94" s="432"/>
      <c r="R94" s="432"/>
      <c r="S94" s="432"/>
      <c r="T94" s="432"/>
      <c r="U94" s="432"/>
      <c r="V94" s="432"/>
      <c r="W94" s="432"/>
      <c r="X94" s="432"/>
      <c r="Y94" s="432"/>
      <c r="Z94" s="432"/>
      <c r="AA94" s="432"/>
      <c r="AB94" s="432"/>
      <c r="AC94" s="432"/>
      <c r="AD94" s="432"/>
      <c r="AE94" s="432"/>
      <c r="AF94" s="432"/>
      <c r="AG94" s="432"/>
      <c r="AH94" s="432"/>
      <c r="AI94" s="432"/>
      <c r="AJ94" s="432"/>
      <c r="AK94" s="432"/>
      <c r="AL94" s="432"/>
      <c r="AM94" s="432"/>
      <c r="AN94" s="432"/>
    </row>
    <row r="95" spans="1:40" hidden="1">
      <c r="A95" s="432"/>
      <c r="B95" s="432"/>
      <c r="C95" s="432"/>
      <c r="D95" s="432"/>
      <c r="E95" s="432"/>
      <c r="F95" s="432"/>
      <c r="G95" s="432"/>
      <c r="H95" s="432"/>
      <c r="I95" s="432"/>
      <c r="J95" s="432"/>
      <c r="K95" s="432"/>
      <c r="L95" s="432"/>
      <c r="M95" s="432"/>
      <c r="N95" s="432"/>
      <c r="O95" s="432"/>
      <c r="P95" s="432"/>
      <c r="Q95" s="432"/>
      <c r="R95" s="432"/>
      <c r="S95" s="432"/>
      <c r="T95" s="432"/>
      <c r="U95" s="432"/>
      <c r="V95" s="432"/>
      <c r="W95" s="432"/>
      <c r="X95" s="432"/>
      <c r="Y95" s="432"/>
      <c r="Z95" s="432"/>
      <c r="AA95" s="432"/>
      <c r="AB95" s="432"/>
      <c r="AC95" s="432"/>
      <c r="AD95" s="432"/>
      <c r="AE95" s="432"/>
      <c r="AF95" s="432"/>
      <c r="AG95" s="432"/>
      <c r="AH95" s="432"/>
      <c r="AI95" s="432"/>
      <c r="AJ95" s="432"/>
      <c r="AK95" s="432"/>
      <c r="AL95" s="432"/>
      <c r="AM95" s="432"/>
      <c r="AN95" s="432"/>
    </row>
    <row r="96" spans="1:40" hidden="1">
      <c r="A96" s="432"/>
      <c r="B96" s="432"/>
      <c r="C96" s="432"/>
      <c r="D96" s="432"/>
      <c r="E96" s="432"/>
      <c r="F96" s="432"/>
      <c r="G96" s="432"/>
      <c r="H96" s="432"/>
      <c r="I96" s="432"/>
      <c r="J96" s="432"/>
      <c r="K96" s="432"/>
      <c r="L96" s="432"/>
      <c r="M96" s="432"/>
      <c r="N96" s="432"/>
      <c r="O96" s="432"/>
      <c r="P96" s="432"/>
      <c r="Q96" s="432"/>
      <c r="R96" s="432"/>
      <c r="S96" s="432"/>
      <c r="T96" s="432"/>
      <c r="U96" s="432"/>
      <c r="V96" s="432"/>
      <c r="W96" s="432"/>
      <c r="X96" s="432"/>
      <c r="Y96" s="432"/>
      <c r="Z96" s="432"/>
      <c r="AA96" s="432"/>
      <c r="AB96" s="432"/>
      <c r="AC96" s="432"/>
      <c r="AD96" s="432"/>
      <c r="AE96" s="432"/>
      <c r="AF96" s="432"/>
      <c r="AG96" s="432"/>
      <c r="AH96" s="432"/>
      <c r="AI96" s="432"/>
      <c r="AJ96" s="432"/>
      <c r="AK96" s="432"/>
      <c r="AL96" s="432"/>
      <c r="AM96" s="432"/>
      <c r="AN96" s="432"/>
    </row>
    <row r="97" spans="1:40" hidden="1">
      <c r="A97" s="432"/>
      <c r="B97" s="432"/>
      <c r="C97" s="432"/>
      <c r="D97" s="432"/>
      <c r="E97" s="432"/>
      <c r="F97" s="432"/>
      <c r="G97" s="432"/>
      <c r="H97" s="432"/>
      <c r="I97" s="432"/>
      <c r="J97" s="432"/>
      <c r="K97" s="432"/>
      <c r="L97" s="432"/>
      <c r="M97" s="432"/>
      <c r="N97" s="432"/>
      <c r="O97" s="432"/>
      <c r="P97" s="432"/>
      <c r="Q97" s="432"/>
      <c r="R97" s="432"/>
      <c r="S97" s="432"/>
      <c r="T97" s="432"/>
      <c r="U97" s="432"/>
      <c r="V97" s="432"/>
      <c r="W97" s="432"/>
      <c r="X97" s="432"/>
      <c r="Y97" s="432"/>
      <c r="Z97" s="432"/>
      <c r="AA97" s="432"/>
      <c r="AB97" s="432"/>
      <c r="AC97" s="432"/>
      <c r="AD97" s="432"/>
      <c r="AE97" s="432"/>
      <c r="AF97" s="432"/>
      <c r="AG97" s="432"/>
      <c r="AH97" s="432"/>
      <c r="AI97" s="432"/>
      <c r="AJ97" s="432"/>
      <c r="AK97" s="432"/>
      <c r="AL97" s="432"/>
      <c r="AM97" s="432"/>
      <c r="AN97" s="432"/>
    </row>
    <row r="98" spans="1:40" hidden="1">
      <c r="A98" s="432"/>
      <c r="B98" s="432"/>
      <c r="C98" s="432"/>
      <c r="D98" s="432"/>
      <c r="E98" s="432"/>
      <c r="F98" s="432"/>
      <c r="G98" s="432"/>
      <c r="H98" s="432"/>
      <c r="I98" s="432"/>
      <c r="J98" s="432"/>
      <c r="K98" s="432"/>
      <c r="L98" s="432"/>
      <c r="M98" s="432"/>
      <c r="N98" s="432"/>
      <c r="O98" s="432"/>
      <c r="P98" s="432"/>
      <c r="Q98" s="432"/>
      <c r="R98" s="432"/>
      <c r="S98" s="432"/>
      <c r="T98" s="432"/>
      <c r="U98" s="432"/>
      <c r="V98" s="432"/>
      <c r="W98" s="432"/>
      <c r="X98" s="432"/>
      <c r="Y98" s="432"/>
      <c r="Z98" s="432"/>
      <c r="AA98" s="432"/>
      <c r="AB98" s="432"/>
      <c r="AC98" s="432"/>
      <c r="AD98" s="432"/>
      <c r="AE98" s="432"/>
      <c r="AF98" s="432"/>
      <c r="AG98" s="432"/>
      <c r="AH98" s="432"/>
      <c r="AI98" s="432"/>
      <c r="AJ98" s="432"/>
      <c r="AK98" s="432"/>
      <c r="AL98" s="432"/>
      <c r="AM98" s="432"/>
      <c r="AN98" s="432"/>
    </row>
    <row r="99" spans="1:40" hidden="1">
      <c r="A99" s="432"/>
      <c r="B99" s="432"/>
      <c r="C99" s="432"/>
      <c r="D99" s="432"/>
      <c r="E99" s="432"/>
      <c r="F99" s="432"/>
      <c r="G99" s="432"/>
      <c r="H99" s="432"/>
      <c r="I99" s="432"/>
      <c r="J99" s="432"/>
      <c r="K99" s="432"/>
      <c r="L99" s="432"/>
      <c r="M99" s="432"/>
      <c r="N99" s="432"/>
      <c r="O99" s="432"/>
      <c r="P99" s="432"/>
      <c r="Q99" s="432"/>
      <c r="R99" s="432"/>
      <c r="S99" s="432"/>
      <c r="T99" s="432"/>
      <c r="U99" s="432"/>
      <c r="V99" s="432"/>
      <c r="W99" s="432"/>
      <c r="X99" s="432"/>
      <c r="Y99" s="432"/>
      <c r="Z99" s="432"/>
      <c r="AA99" s="432"/>
      <c r="AB99" s="432"/>
      <c r="AC99" s="432"/>
      <c r="AD99" s="432"/>
      <c r="AE99" s="432"/>
      <c r="AF99" s="432"/>
      <c r="AG99" s="432"/>
      <c r="AH99" s="432"/>
      <c r="AI99" s="432"/>
      <c r="AJ99" s="432"/>
      <c r="AK99" s="432"/>
      <c r="AL99" s="432"/>
      <c r="AM99" s="432"/>
      <c r="AN99" s="432"/>
    </row>
    <row r="100" spans="1:40" hidden="1">
      <c r="A100" s="432"/>
      <c r="B100" s="432"/>
      <c r="C100" s="432"/>
      <c r="D100" s="432"/>
      <c r="E100" s="432"/>
      <c r="F100" s="432"/>
      <c r="G100" s="432"/>
      <c r="H100" s="432"/>
      <c r="I100" s="432"/>
      <c r="J100" s="432"/>
      <c r="K100" s="432"/>
      <c r="L100" s="432"/>
      <c r="M100" s="432"/>
      <c r="N100" s="432"/>
      <c r="O100" s="432"/>
      <c r="P100" s="432"/>
      <c r="Q100" s="432"/>
      <c r="R100" s="432"/>
      <c r="S100" s="432"/>
      <c r="T100" s="432"/>
      <c r="U100" s="432"/>
      <c r="V100" s="432"/>
      <c r="W100" s="432"/>
      <c r="X100" s="432"/>
      <c r="Y100" s="432"/>
      <c r="Z100" s="432"/>
      <c r="AA100" s="432"/>
      <c r="AB100" s="432"/>
      <c r="AC100" s="432"/>
      <c r="AD100" s="432"/>
      <c r="AE100" s="432"/>
      <c r="AF100" s="432"/>
      <c r="AG100" s="432"/>
      <c r="AH100" s="432"/>
      <c r="AI100" s="432"/>
      <c r="AJ100" s="432"/>
      <c r="AK100" s="432"/>
      <c r="AL100" s="432"/>
      <c r="AM100" s="432"/>
      <c r="AN100" s="432"/>
    </row>
    <row r="101" spans="1:40" hidden="1">
      <c r="A101" s="432"/>
      <c r="B101" s="432"/>
      <c r="C101" s="432"/>
      <c r="D101" s="432"/>
      <c r="E101" s="432"/>
      <c r="F101" s="432"/>
      <c r="G101" s="432"/>
      <c r="H101" s="432"/>
      <c r="I101" s="432"/>
      <c r="J101" s="432"/>
      <c r="K101" s="432"/>
      <c r="L101" s="432"/>
      <c r="M101" s="432"/>
      <c r="N101" s="432"/>
      <c r="O101" s="432"/>
      <c r="P101" s="432"/>
      <c r="Q101" s="432"/>
      <c r="R101" s="432"/>
      <c r="S101" s="432"/>
      <c r="T101" s="432"/>
      <c r="U101" s="432"/>
      <c r="V101" s="432"/>
      <c r="W101" s="432"/>
      <c r="X101" s="432"/>
      <c r="Y101" s="432"/>
      <c r="Z101" s="432"/>
      <c r="AA101" s="432"/>
      <c r="AB101" s="432"/>
      <c r="AC101" s="432"/>
      <c r="AD101" s="432"/>
      <c r="AE101" s="432"/>
      <c r="AF101" s="432"/>
      <c r="AG101" s="432"/>
      <c r="AH101" s="432"/>
      <c r="AI101" s="432"/>
      <c r="AJ101" s="432"/>
      <c r="AK101" s="432"/>
      <c r="AL101" s="432"/>
      <c r="AM101" s="432"/>
      <c r="AN101" s="432"/>
    </row>
    <row r="102" spans="1:40" hidden="1">
      <c r="A102" s="432"/>
      <c r="B102" s="432"/>
      <c r="C102" s="432"/>
      <c r="D102" s="432"/>
      <c r="E102" s="432"/>
      <c r="F102" s="432"/>
      <c r="G102" s="432"/>
      <c r="H102" s="432"/>
      <c r="I102" s="432"/>
      <c r="J102" s="432"/>
      <c r="K102" s="432"/>
      <c r="L102" s="432"/>
      <c r="M102" s="432"/>
      <c r="N102" s="432"/>
      <c r="O102" s="432"/>
      <c r="P102" s="432"/>
      <c r="Q102" s="432"/>
      <c r="R102" s="432"/>
      <c r="S102" s="432"/>
      <c r="T102" s="432"/>
      <c r="U102" s="432"/>
      <c r="V102" s="432"/>
      <c r="W102" s="432"/>
      <c r="X102" s="432"/>
      <c r="Y102" s="432"/>
      <c r="Z102" s="432"/>
      <c r="AA102" s="432"/>
      <c r="AB102" s="432"/>
      <c r="AC102" s="432"/>
      <c r="AD102" s="432"/>
      <c r="AE102" s="432"/>
      <c r="AF102" s="432"/>
      <c r="AG102" s="432"/>
      <c r="AH102" s="432"/>
      <c r="AI102" s="432"/>
      <c r="AJ102" s="432"/>
      <c r="AK102" s="432"/>
      <c r="AL102" s="432"/>
      <c r="AM102" s="432"/>
      <c r="AN102" s="432"/>
    </row>
    <row r="103" spans="1:40" hidden="1">
      <c r="B103" s="432"/>
    </row>
    <row r="104" spans="1:40" hidden="1">
      <c r="B104" s="432"/>
    </row>
    <row r="105" spans="1:40" hidden="1">
      <c r="B105" s="432"/>
    </row>
    <row r="106" spans="1:40" hidden="1">
      <c r="B106" s="432"/>
    </row>
    <row r="107" spans="1:40" hidden="1">
      <c r="B107" s="432"/>
    </row>
    <row r="108" spans="1:40" hidden="1">
      <c r="B108" s="432"/>
    </row>
    <row r="109" spans="1:40" hidden="1">
      <c r="B109" s="432"/>
    </row>
    <row r="110" spans="1:40" hidden="1">
      <c r="B110" s="432"/>
    </row>
    <row r="111" spans="1:40" hidden="1">
      <c r="B111" s="432"/>
    </row>
    <row r="112" spans="1:40" hidden="1">
      <c r="B112" s="432"/>
    </row>
    <row r="113" spans="2:2" hidden="1">
      <c r="B113" s="432"/>
    </row>
    <row r="114" spans="2:2" hidden="1">
      <c r="B114" s="432"/>
    </row>
    <row r="115" spans="2:2" hidden="1">
      <c r="B115" s="432"/>
    </row>
    <row r="116" spans="2:2" hidden="1">
      <c r="B116" s="432"/>
    </row>
    <row r="117" spans="2:2" hidden="1">
      <c r="B117" s="432"/>
    </row>
    <row r="118" spans="2:2" hidden="1">
      <c r="B118" s="432"/>
    </row>
    <row r="119" spans="2:2" hidden="1">
      <c r="B119" s="432"/>
    </row>
    <row r="120" spans="2:2" hidden="1">
      <c r="B120" s="432"/>
    </row>
    <row r="121" spans="2:2" hidden="1">
      <c r="B121" s="432"/>
    </row>
    <row r="122" spans="2:2" hidden="1">
      <c r="B122" s="432"/>
    </row>
    <row r="123" spans="2:2" hidden="1">
      <c r="B123" s="432"/>
    </row>
    <row r="124" spans="2:2" hidden="1">
      <c r="B124" s="432"/>
    </row>
    <row r="125" spans="2:2" hidden="1">
      <c r="B125" s="432"/>
    </row>
    <row r="126" spans="2:2" hidden="1">
      <c r="B126" s="432"/>
    </row>
    <row r="127" spans="2:2" hidden="1">
      <c r="B127" s="432"/>
    </row>
    <row r="128" spans="2:2" hidden="1">
      <c r="B128" s="432"/>
    </row>
    <row r="129" spans="2:2" hidden="1">
      <c r="B129" s="432"/>
    </row>
    <row r="130" spans="2:2" hidden="1">
      <c r="B130" s="432"/>
    </row>
    <row r="131" spans="2:2" hidden="1">
      <c r="B131" s="432"/>
    </row>
    <row r="132" spans="2:2" hidden="1">
      <c r="B132" s="432"/>
    </row>
    <row r="133" spans="2:2" hidden="1">
      <c r="B133" s="432"/>
    </row>
    <row r="134" spans="2:2" hidden="1">
      <c r="B134" s="432"/>
    </row>
    <row r="135" spans="2:2" hidden="1">
      <c r="B135" s="432"/>
    </row>
    <row r="136" spans="2:2" hidden="1">
      <c r="B136" s="488"/>
    </row>
    <row r="138" spans="2:2" hidden="1">
      <c r="B138" s="488"/>
    </row>
    <row r="139" spans="2:2" hidden="1">
      <c r="B139" s="488"/>
    </row>
    <row r="140" spans="2:2" hidden="1">
      <c r="B140" s="488"/>
    </row>
    <row r="142" spans="2:2" hidden="1">
      <c r="B142" s="488"/>
    </row>
    <row r="144" spans="2:2" hidden="1">
      <c r="B144" s="488"/>
    </row>
    <row r="145" spans="2:2" hidden="1">
      <c r="B145" s="488"/>
    </row>
    <row r="146" spans="2:2" hidden="1">
      <c r="B146" s="488"/>
    </row>
    <row r="147" spans="2:2" hidden="1">
      <c r="B147" s="488"/>
    </row>
  </sheetData>
  <mergeCells count="13">
    <mergeCell ref="B34:B35"/>
    <mergeCell ref="P14:Q14"/>
    <mergeCell ref="AB14:AC14"/>
    <mergeCell ref="E16:O16"/>
    <mergeCell ref="P16:AA16"/>
    <mergeCell ref="AB16:AM16"/>
    <mergeCell ref="I38:J38"/>
    <mergeCell ref="U38:V38"/>
    <mergeCell ref="AG38:AH38"/>
    <mergeCell ref="D2:O2"/>
    <mergeCell ref="P2:AA2"/>
    <mergeCell ref="AB2:AM2"/>
    <mergeCell ref="E10:G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A5ED6-5D88-EB4D-A072-9E8BABC8D496}">
  <sheetPr>
    <tabColor theme="4" tint="0.79998168889431442"/>
  </sheetPr>
  <dimension ref="A1:XFB1007"/>
  <sheetViews>
    <sheetView workbookViewId="0"/>
  </sheetViews>
  <sheetFormatPr baseColWidth="10" defaultColWidth="0" defaultRowHeight="16"/>
  <cols>
    <col min="1" max="4" width="10.83203125" style="1" customWidth="1"/>
    <col min="5" max="13" width="15.83203125" style="1" customWidth="1"/>
    <col min="14" max="16" width="10.83203125" style="1" customWidth="1"/>
    <col min="17" max="17" width="83.5" style="1" customWidth="1"/>
    <col min="18" max="18" width="10.83203125" style="1" customWidth="1"/>
    <col min="19" max="16384" width="0" style="1" hidden="1"/>
  </cols>
  <sheetData>
    <row r="1" spans="1:16382" customFormat="1">
      <c r="A1" s="8"/>
      <c r="B1" s="8"/>
      <c r="C1" s="91"/>
      <c r="D1" s="91"/>
      <c r="E1" s="8"/>
      <c r="F1" s="8"/>
      <c r="G1" s="8"/>
      <c r="H1" s="8"/>
      <c r="I1" s="8"/>
      <c r="J1" s="8"/>
      <c r="K1" s="8"/>
      <c r="L1" s="8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  <c r="BU1" s="91"/>
      <c r="BV1" s="91"/>
      <c r="BW1" s="91"/>
      <c r="BX1" s="91"/>
      <c r="BY1" s="91"/>
      <c r="BZ1" s="91"/>
      <c r="CA1" s="91"/>
      <c r="CB1" s="91"/>
      <c r="CC1" s="91"/>
      <c r="CD1" s="91"/>
      <c r="CE1" s="91"/>
      <c r="CF1" s="91"/>
      <c r="CG1" s="91"/>
      <c r="CH1" s="91"/>
      <c r="CI1" s="91"/>
      <c r="CJ1" s="91"/>
      <c r="CK1" s="91"/>
      <c r="CL1" s="91"/>
      <c r="CM1" s="91"/>
      <c r="CN1" s="91"/>
      <c r="CO1" s="91"/>
      <c r="CP1" s="91"/>
      <c r="CQ1" s="91"/>
      <c r="CR1" s="91"/>
      <c r="CS1" s="91"/>
      <c r="CT1" s="91"/>
      <c r="CU1" s="91"/>
      <c r="CV1" s="91"/>
      <c r="CW1" s="91"/>
      <c r="CX1" s="91"/>
      <c r="CY1" s="91"/>
      <c r="CZ1" s="91"/>
      <c r="DA1" s="91"/>
      <c r="DB1" s="91"/>
      <c r="DC1" s="91"/>
      <c r="DD1" s="91"/>
      <c r="DE1" s="91"/>
      <c r="DF1" s="91"/>
      <c r="DG1" s="91"/>
      <c r="DH1" s="91"/>
      <c r="DI1" s="91"/>
      <c r="DJ1" s="91"/>
      <c r="DK1" s="91"/>
      <c r="DL1" s="91"/>
      <c r="DM1" s="91"/>
      <c r="DN1" s="91"/>
      <c r="DO1" s="91"/>
      <c r="DP1" s="91"/>
      <c r="DQ1" s="91"/>
      <c r="DR1" s="91"/>
      <c r="DS1" s="91"/>
      <c r="DT1" s="91"/>
      <c r="DU1" s="91"/>
      <c r="DV1" s="91"/>
      <c r="DW1" s="91"/>
      <c r="DX1" s="91"/>
      <c r="DY1" s="91"/>
      <c r="DZ1" s="91"/>
      <c r="EA1" s="91"/>
      <c r="EB1" s="91"/>
      <c r="EC1" s="91"/>
      <c r="ED1" s="91"/>
      <c r="EE1" s="91"/>
      <c r="EF1" s="91"/>
      <c r="EG1" s="91"/>
      <c r="EH1" s="91"/>
      <c r="EI1" s="91"/>
      <c r="EJ1" s="91"/>
      <c r="EK1" s="91"/>
      <c r="EL1" s="91"/>
      <c r="EM1" s="91"/>
      <c r="EN1" s="91"/>
      <c r="EO1" s="91"/>
      <c r="EP1" s="91"/>
      <c r="EQ1" s="91"/>
      <c r="ER1" s="91"/>
      <c r="ES1" s="91"/>
      <c r="ET1" s="91"/>
      <c r="EU1" s="91"/>
      <c r="EV1" s="91"/>
      <c r="EW1" s="91"/>
      <c r="EX1" s="91"/>
      <c r="EY1" s="91"/>
      <c r="EZ1" s="91"/>
      <c r="FA1" s="91"/>
      <c r="FB1" s="91"/>
      <c r="FC1" s="91"/>
      <c r="FD1" s="91"/>
      <c r="FE1" s="91"/>
      <c r="FF1" s="91"/>
      <c r="FG1" s="91"/>
      <c r="FH1" s="91"/>
      <c r="FI1" s="91"/>
      <c r="FJ1" s="91"/>
      <c r="FK1" s="91"/>
      <c r="FL1" s="91"/>
      <c r="FM1" s="91"/>
      <c r="FN1" s="91"/>
      <c r="FO1" s="91"/>
      <c r="FP1" s="91"/>
      <c r="FQ1" s="91"/>
      <c r="FR1" s="91"/>
      <c r="FS1" s="91"/>
      <c r="FT1" s="91"/>
      <c r="FU1" s="91"/>
      <c r="FV1" s="91"/>
      <c r="FW1" s="91"/>
      <c r="FX1" s="91"/>
      <c r="FY1" s="91"/>
      <c r="FZ1" s="91"/>
      <c r="GA1" s="91"/>
      <c r="GB1" s="91"/>
      <c r="GC1" s="91"/>
      <c r="GD1" s="91"/>
      <c r="GE1" s="91"/>
      <c r="GF1" s="91"/>
      <c r="GG1" s="91"/>
      <c r="GH1" s="91"/>
      <c r="GI1" s="91"/>
      <c r="GJ1" s="91"/>
      <c r="GK1" s="91"/>
      <c r="GL1" s="91"/>
      <c r="GM1" s="91"/>
      <c r="GN1" s="91"/>
      <c r="GO1" s="91"/>
      <c r="GP1" s="91"/>
      <c r="GQ1" s="91"/>
      <c r="GR1" s="91"/>
      <c r="GS1" s="91"/>
      <c r="GT1" s="91"/>
      <c r="GU1" s="91"/>
      <c r="GV1" s="91"/>
      <c r="GW1" s="91"/>
      <c r="GX1" s="91"/>
      <c r="GY1" s="91"/>
      <c r="GZ1" s="91"/>
      <c r="HA1" s="91"/>
      <c r="HB1" s="91"/>
      <c r="HC1" s="91"/>
      <c r="HD1" s="91"/>
      <c r="HE1" s="91"/>
      <c r="HF1" s="91"/>
      <c r="HG1" s="91"/>
      <c r="HH1" s="91"/>
      <c r="HI1" s="91"/>
      <c r="HJ1" s="91"/>
      <c r="HK1" s="91"/>
      <c r="HL1" s="91"/>
      <c r="HM1" s="91"/>
      <c r="HN1" s="91"/>
      <c r="HO1" s="91"/>
      <c r="HP1" s="91"/>
      <c r="HQ1" s="91"/>
      <c r="HR1" s="91"/>
      <c r="HS1" s="91"/>
      <c r="HT1" s="91"/>
      <c r="HU1" s="91"/>
      <c r="HV1" s="91"/>
      <c r="HW1" s="91"/>
      <c r="HX1" s="91"/>
      <c r="HY1" s="91"/>
      <c r="HZ1" s="91"/>
      <c r="IA1" s="91"/>
      <c r="IB1" s="91"/>
      <c r="IC1" s="91"/>
      <c r="ID1" s="91"/>
      <c r="IE1" s="91"/>
      <c r="IF1" s="91"/>
      <c r="IG1" s="91"/>
      <c r="IH1" s="91"/>
      <c r="II1" s="91"/>
      <c r="IJ1" s="91"/>
      <c r="IK1" s="91"/>
      <c r="IL1" s="91"/>
      <c r="IM1" s="91"/>
      <c r="IN1" s="91"/>
      <c r="IO1" s="91"/>
      <c r="IP1" s="91"/>
      <c r="IQ1" s="91"/>
      <c r="IR1" s="91"/>
      <c r="IS1" s="91"/>
      <c r="IT1" s="91"/>
      <c r="IU1" s="91"/>
      <c r="IV1" s="91"/>
      <c r="IW1" s="91"/>
      <c r="IX1" s="91"/>
      <c r="IY1" s="91"/>
      <c r="IZ1" s="91"/>
      <c r="JA1" s="91"/>
      <c r="JB1" s="91"/>
      <c r="JC1" s="91"/>
      <c r="JD1" s="91"/>
      <c r="JE1" s="91"/>
      <c r="JF1" s="91"/>
      <c r="JG1" s="91"/>
      <c r="JH1" s="91"/>
      <c r="JI1" s="91"/>
      <c r="JJ1" s="91"/>
      <c r="JK1" s="91"/>
      <c r="JL1" s="91"/>
      <c r="JM1" s="91"/>
      <c r="JN1" s="91"/>
      <c r="JO1" s="91"/>
      <c r="JP1" s="91"/>
      <c r="JQ1" s="91"/>
      <c r="JR1" s="91"/>
      <c r="JS1" s="91"/>
      <c r="JT1" s="91"/>
      <c r="JU1" s="91"/>
      <c r="JV1" s="91"/>
      <c r="JW1" s="91"/>
      <c r="JX1" s="91"/>
      <c r="JY1" s="91"/>
      <c r="JZ1" s="91"/>
      <c r="KA1" s="91"/>
      <c r="KB1" s="91"/>
      <c r="KC1" s="91"/>
      <c r="KD1" s="91"/>
      <c r="KE1" s="91"/>
      <c r="KF1" s="91"/>
      <c r="KG1" s="91"/>
      <c r="KH1" s="91"/>
      <c r="KI1" s="91"/>
      <c r="KJ1" s="91"/>
      <c r="KK1" s="91"/>
      <c r="KL1" s="91"/>
      <c r="KM1" s="91"/>
      <c r="KN1" s="91"/>
      <c r="KO1" s="91"/>
      <c r="KP1" s="91"/>
      <c r="KQ1" s="91"/>
      <c r="KR1" s="91"/>
      <c r="KS1" s="91"/>
      <c r="KT1" s="91"/>
      <c r="KU1" s="91"/>
      <c r="KV1" s="91"/>
      <c r="KW1" s="91"/>
      <c r="KX1" s="91"/>
      <c r="KY1" s="91"/>
      <c r="KZ1" s="91"/>
      <c r="LA1" s="91"/>
      <c r="LB1" s="91"/>
      <c r="LC1" s="91"/>
      <c r="LD1" s="91"/>
      <c r="LE1" s="91"/>
      <c r="LF1" s="91"/>
      <c r="LG1" s="91"/>
      <c r="LH1" s="91"/>
      <c r="LI1" s="91"/>
      <c r="LJ1" s="91"/>
      <c r="LK1" s="91"/>
      <c r="LL1" s="91"/>
      <c r="LM1" s="91"/>
      <c r="LN1" s="91"/>
      <c r="LO1" s="91"/>
      <c r="LP1" s="91"/>
      <c r="LQ1" s="91"/>
      <c r="LR1" s="91"/>
      <c r="LS1" s="91"/>
      <c r="LT1" s="91"/>
      <c r="LU1" s="91"/>
      <c r="LV1" s="91"/>
      <c r="LW1" s="91"/>
      <c r="LX1" s="91"/>
      <c r="LY1" s="91"/>
      <c r="LZ1" s="91"/>
      <c r="MA1" s="91"/>
      <c r="MB1" s="91"/>
      <c r="MC1" s="91"/>
      <c r="MD1" s="91"/>
      <c r="ME1" s="91"/>
      <c r="MF1" s="91"/>
      <c r="MG1" s="91"/>
      <c r="MH1" s="91"/>
      <c r="MI1" s="91"/>
      <c r="MJ1" s="91"/>
      <c r="MK1" s="91"/>
      <c r="ML1" s="91"/>
      <c r="MM1" s="91"/>
      <c r="MN1" s="91"/>
      <c r="MO1" s="91"/>
      <c r="MP1" s="91"/>
      <c r="MQ1" s="91"/>
      <c r="MR1" s="91"/>
      <c r="MS1" s="91"/>
      <c r="MT1" s="91"/>
      <c r="MU1" s="91"/>
      <c r="MV1" s="91"/>
      <c r="MW1" s="91"/>
      <c r="MX1" s="91"/>
      <c r="MY1" s="91"/>
      <c r="MZ1" s="91"/>
      <c r="NA1" s="91"/>
      <c r="NB1" s="91"/>
      <c r="NC1" s="91"/>
      <c r="ND1" s="91"/>
      <c r="NE1" s="91"/>
      <c r="NF1" s="91"/>
      <c r="NG1" s="91"/>
      <c r="NH1" s="91"/>
      <c r="NI1" s="91"/>
      <c r="NJ1" s="91"/>
      <c r="NK1" s="91"/>
      <c r="NL1" s="91"/>
      <c r="NM1" s="91"/>
      <c r="NN1" s="91"/>
      <c r="NO1" s="91"/>
      <c r="NP1" s="91"/>
      <c r="NQ1" s="91"/>
      <c r="NR1" s="91"/>
      <c r="NS1" s="91"/>
      <c r="NT1" s="91"/>
      <c r="NU1" s="91"/>
      <c r="NV1" s="91"/>
      <c r="NW1" s="91"/>
      <c r="NX1" s="91"/>
      <c r="NY1" s="91"/>
      <c r="NZ1" s="91"/>
      <c r="OA1" s="91"/>
      <c r="OB1" s="91"/>
      <c r="OC1" s="91"/>
      <c r="OD1" s="91"/>
      <c r="OE1" s="91"/>
      <c r="OF1" s="91"/>
      <c r="OG1" s="91"/>
      <c r="OH1" s="91"/>
      <c r="OI1" s="91"/>
      <c r="OJ1" s="91"/>
      <c r="OK1" s="91"/>
      <c r="OL1" s="91"/>
      <c r="OM1" s="91"/>
      <c r="ON1" s="91"/>
      <c r="OO1" s="91"/>
      <c r="OP1" s="91"/>
      <c r="OQ1" s="91"/>
      <c r="OR1" s="91"/>
      <c r="OS1" s="91"/>
      <c r="OT1" s="91"/>
      <c r="OU1" s="91"/>
      <c r="OV1" s="91"/>
      <c r="OW1" s="91"/>
      <c r="OX1" s="91"/>
      <c r="OY1" s="91"/>
      <c r="OZ1" s="91"/>
      <c r="PA1" s="91"/>
      <c r="PB1" s="91"/>
      <c r="PC1" s="91"/>
      <c r="PD1" s="91"/>
      <c r="PE1" s="91"/>
      <c r="PF1" s="91"/>
      <c r="PG1" s="91"/>
      <c r="PH1" s="91"/>
      <c r="PI1" s="91"/>
      <c r="PJ1" s="91"/>
      <c r="PK1" s="91"/>
      <c r="PL1" s="91"/>
      <c r="PM1" s="91"/>
      <c r="PN1" s="91"/>
      <c r="PO1" s="91"/>
      <c r="PP1" s="91"/>
      <c r="PQ1" s="91"/>
      <c r="PR1" s="91"/>
      <c r="PS1" s="91"/>
      <c r="PT1" s="91"/>
      <c r="PU1" s="91"/>
      <c r="PV1" s="91"/>
      <c r="PW1" s="91"/>
      <c r="PX1" s="91"/>
      <c r="PY1" s="91"/>
      <c r="PZ1" s="91"/>
      <c r="QA1" s="91"/>
      <c r="QB1" s="91"/>
      <c r="QC1" s="91"/>
      <c r="QD1" s="91"/>
      <c r="QE1" s="91"/>
      <c r="QF1" s="91"/>
      <c r="QG1" s="91"/>
      <c r="QH1" s="91"/>
      <c r="QI1" s="91"/>
      <c r="QJ1" s="91"/>
      <c r="QK1" s="91"/>
      <c r="QL1" s="91"/>
      <c r="QM1" s="91"/>
      <c r="QN1" s="91"/>
      <c r="QO1" s="91"/>
      <c r="QP1" s="91"/>
      <c r="QQ1" s="91"/>
      <c r="QR1" s="91"/>
      <c r="QS1" s="91"/>
      <c r="QT1" s="91"/>
      <c r="QU1" s="91"/>
      <c r="QV1" s="91"/>
      <c r="QW1" s="91"/>
      <c r="QX1" s="91"/>
      <c r="QY1" s="91"/>
      <c r="QZ1" s="91"/>
      <c r="RA1" s="91"/>
      <c r="RB1" s="91"/>
      <c r="RC1" s="91"/>
      <c r="RD1" s="91"/>
      <c r="RE1" s="91"/>
      <c r="RF1" s="91"/>
      <c r="RG1" s="91"/>
      <c r="RH1" s="91"/>
      <c r="RI1" s="91"/>
      <c r="RJ1" s="91"/>
      <c r="RK1" s="91"/>
      <c r="RL1" s="91"/>
      <c r="RM1" s="91"/>
      <c r="RN1" s="91"/>
      <c r="RO1" s="91"/>
      <c r="RP1" s="91"/>
      <c r="RQ1" s="91"/>
      <c r="RR1" s="91"/>
      <c r="RS1" s="91"/>
      <c r="RT1" s="91"/>
      <c r="RU1" s="91"/>
      <c r="RV1" s="91"/>
      <c r="RW1" s="91"/>
      <c r="RX1" s="91"/>
      <c r="RY1" s="91"/>
      <c r="RZ1" s="91"/>
      <c r="SA1" s="91"/>
      <c r="SB1" s="91"/>
      <c r="SC1" s="91"/>
      <c r="SD1" s="91"/>
      <c r="SE1" s="91"/>
      <c r="SF1" s="91"/>
      <c r="SG1" s="91"/>
      <c r="SH1" s="91"/>
      <c r="SI1" s="91"/>
      <c r="SJ1" s="91"/>
      <c r="SK1" s="91"/>
      <c r="SL1" s="91"/>
      <c r="SM1" s="91"/>
      <c r="SN1" s="91"/>
      <c r="SO1" s="91"/>
      <c r="SP1" s="91"/>
      <c r="SQ1" s="91"/>
      <c r="SR1" s="91"/>
      <c r="SS1" s="91"/>
      <c r="ST1" s="91"/>
      <c r="SU1" s="91"/>
      <c r="SV1" s="91"/>
      <c r="SW1" s="91"/>
      <c r="SX1" s="91"/>
      <c r="SY1" s="91"/>
      <c r="SZ1" s="91"/>
      <c r="TA1" s="91"/>
      <c r="TB1" s="91"/>
      <c r="TC1" s="91"/>
      <c r="TD1" s="91"/>
      <c r="TE1" s="91"/>
      <c r="TF1" s="91"/>
      <c r="TG1" s="91"/>
      <c r="TH1" s="91"/>
      <c r="TI1" s="91"/>
      <c r="TJ1" s="91"/>
      <c r="TK1" s="91"/>
      <c r="TL1" s="91"/>
      <c r="TM1" s="91"/>
      <c r="TN1" s="91"/>
      <c r="TO1" s="91"/>
      <c r="TP1" s="91"/>
      <c r="TQ1" s="91"/>
      <c r="TR1" s="91"/>
      <c r="TS1" s="91"/>
      <c r="TT1" s="91"/>
      <c r="TU1" s="91"/>
      <c r="TV1" s="91"/>
      <c r="TW1" s="91"/>
      <c r="TX1" s="91"/>
      <c r="TY1" s="91"/>
      <c r="TZ1" s="91"/>
      <c r="UA1" s="91"/>
      <c r="UB1" s="91"/>
      <c r="UC1" s="91"/>
      <c r="UD1" s="91"/>
      <c r="UE1" s="91"/>
      <c r="UF1" s="91"/>
      <c r="UG1" s="91"/>
      <c r="UH1" s="91"/>
      <c r="UI1" s="91"/>
      <c r="UJ1" s="91"/>
      <c r="UK1" s="91"/>
      <c r="UL1" s="91"/>
      <c r="UM1" s="91"/>
      <c r="UN1" s="91"/>
      <c r="UO1" s="91"/>
      <c r="UP1" s="91"/>
      <c r="UQ1" s="91"/>
      <c r="UR1" s="91"/>
      <c r="US1" s="91"/>
      <c r="UT1" s="91"/>
      <c r="UU1" s="91"/>
      <c r="UV1" s="91"/>
      <c r="UW1" s="91"/>
      <c r="UX1" s="91"/>
      <c r="UY1" s="91"/>
      <c r="UZ1" s="91"/>
      <c r="VA1" s="91"/>
      <c r="VB1" s="91"/>
      <c r="VC1" s="91"/>
      <c r="VD1" s="91"/>
      <c r="VE1" s="91"/>
      <c r="VF1" s="91"/>
      <c r="VG1" s="91"/>
      <c r="VH1" s="91"/>
      <c r="VI1" s="91"/>
      <c r="VJ1" s="91"/>
      <c r="VK1" s="91"/>
      <c r="VL1" s="91"/>
      <c r="VM1" s="91"/>
      <c r="VN1" s="91"/>
      <c r="VO1" s="91"/>
      <c r="VP1" s="91"/>
      <c r="VQ1" s="91"/>
      <c r="VR1" s="91"/>
      <c r="VS1" s="91"/>
      <c r="VT1" s="91"/>
      <c r="VU1" s="91"/>
      <c r="VV1" s="91"/>
      <c r="VW1" s="91"/>
      <c r="VX1" s="91"/>
      <c r="VY1" s="91"/>
      <c r="VZ1" s="91"/>
      <c r="WA1" s="91"/>
      <c r="WB1" s="91"/>
      <c r="WC1" s="91"/>
      <c r="WD1" s="91"/>
      <c r="WE1" s="91"/>
      <c r="WF1" s="91"/>
      <c r="WG1" s="91"/>
      <c r="WH1" s="91"/>
      <c r="WI1" s="91"/>
      <c r="WJ1" s="91"/>
      <c r="WK1" s="91"/>
      <c r="WL1" s="91"/>
      <c r="WM1" s="91"/>
      <c r="WN1" s="91"/>
      <c r="WO1" s="91"/>
      <c r="WP1" s="91"/>
      <c r="WQ1" s="91"/>
      <c r="WR1" s="91"/>
      <c r="WS1" s="91"/>
      <c r="WT1" s="91"/>
      <c r="WU1" s="91"/>
      <c r="WV1" s="91"/>
      <c r="WW1" s="91"/>
      <c r="WX1" s="91"/>
      <c r="WY1" s="91"/>
      <c r="WZ1" s="91"/>
      <c r="XA1" s="91"/>
      <c r="XB1" s="91"/>
      <c r="XC1" s="91"/>
      <c r="XD1" s="91"/>
      <c r="XE1" s="91"/>
      <c r="XF1" s="91"/>
      <c r="XG1" s="91"/>
      <c r="XH1" s="91"/>
      <c r="XI1" s="91"/>
      <c r="XJ1" s="91"/>
      <c r="XK1" s="91"/>
      <c r="XL1" s="91"/>
      <c r="XM1" s="91"/>
      <c r="XN1" s="91"/>
      <c r="XO1" s="91"/>
      <c r="XP1" s="91"/>
      <c r="XQ1" s="91"/>
      <c r="XR1" s="91"/>
      <c r="XS1" s="91"/>
      <c r="XT1" s="91"/>
      <c r="XU1" s="91"/>
      <c r="XV1" s="91"/>
      <c r="XW1" s="91"/>
      <c r="XX1" s="91"/>
      <c r="XY1" s="91"/>
      <c r="XZ1" s="91"/>
      <c r="YA1" s="91"/>
      <c r="YB1" s="91"/>
      <c r="YC1" s="91"/>
      <c r="YD1" s="91"/>
      <c r="YE1" s="91"/>
      <c r="YF1" s="91"/>
      <c r="YG1" s="91"/>
      <c r="YH1" s="91"/>
      <c r="YI1" s="91"/>
      <c r="YJ1" s="91"/>
      <c r="YK1" s="91"/>
      <c r="YL1" s="91"/>
      <c r="YM1" s="91"/>
      <c r="YN1" s="91"/>
      <c r="YO1" s="91"/>
      <c r="YP1" s="91"/>
      <c r="YQ1" s="91"/>
      <c r="YR1" s="91"/>
      <c r="YS1" s="91"/>
      <c r="YT1" s="91"/>
      <c r="YU1" s="91"/>
      <c r="YV1" s="91"/>
      <c r="YW1" s="91"/>
      <c r="YX1" s="91"/>
      <c r="YY1" s="91"/>
      <c r="YZ1" s="91"/>
      <c r="ZA1" s="91"/>
      <c r="ZB1" s="91"/>
      <c r="ZC1" s="91"/>
      <c r="ZD1" s="91"/>
      <c r="ZE1" s="91"/>
      <c r="ZF1" s="91"/>
      <c r="ZG1" s="91"/>
      <c r="ZH1" s="91"/>
      <c r="ZI1" s="91"/>
      <c r="ZJ1" s="91"/>
      <c r="ZK1" s="91"/>
      <c r="ZL1" s="91"/>
      <c r="ZM1" s="91"/>
      <c r="ZN1" s="91"/>
      <c r="ZO1" s="91"/>
      <c r="ZP1" s="91"/>
      <c r="ZQ1" s="91"/>
      <c r="ZR1" s="91"/>
      <c r="ZS1" s="91"/>
      <c r="ZT1" s="91"/>
      <c r="ZU1" s="91"/>
      <c r="ZV1" s="91"/>
      <c r="ZW1" s="91"/>
      <c r="ZX1" s="91"/>
      <c r="ZY1" s="91"/>
      <c r="ZZ1" s="91"/>
      <c r="AAA1" s="91"/>
      <c r="AAB1" s="91"/>
      <c r="AAC1" s="91"/>
      <c r="AAD1" s="91"/>
      <c r="AAE1" s="91"/>
      <c r="AAF1" s="91"/>
      <c r="AAG1" s="91"/>
      <c r="AAH1" s="91"/>
      <c r="AAI1" s="91"/>
      <c r="AAJ1" s="91"/>
      <c r="AAK1" s="91"/>
      <c r="AAL1" s="91"/>
      <c r="AAM1" s="91"/>
      <c r="AAN1" s="91"/>
      <c r="AAO1" s="91"/>
      <c r="AAP1" s="91"/>
      <c r="AAQ1" s="91"/>
      <c r="AAR1" s="91"/>
      <c r="AAS1" s="91"/>
      <c r="AAT1" s="91"/>
      <c r="AAU1" s="91"/>
      <c r="AAV1" s="91"/>
      <c r="AAW1" s="91"/>
      <c r="AAX1" s="91"/>
      <c r="AAY1" s="91"/>
      <c r="AAZ1" s="91"/>
      <c r="ABA1" s="91"/>
      <c r="ABB1" s="91"/>
      <c r="ABC1" s="91"/>
      <c r="ABD1" s="91"/>
      <c r="ABE1" s="91"/>
      <c r="ABF1" s="91"/>
      <c r="ABG1" s="91"/>
      <c r="ABH1" s="91"/>
      <c r="ABI1" s="91"/>
      <c r="ABJ1" s="91"/>
      <c r="ABK1" s="91"/>
      <c r="ABL1" s="91"/>
      <c r="ABM1" s="91"/>
      <c r="ABN1" s="91"/>
      <c r="ABO1" s="91"/>
      <c r="ABP1" s="91"/>
      <c r="ABQ1" s="91"/>
      <c r="ABR1" s="91"/>
      <c r="ABS1" s="91"/>
      <c r="ABT1" s="91"/>
      <c r="ABU1" s="91"/>
      <c r="ABV1" s="91"/>
      <c r="ABW1" s="91"/>
      <c r="ABX1" s="91"/>
      <c r="ABY1" s="91"/>
      <c r="ABZ1" s="91"/>
      <c r="ACA1" s="91"/>
      <c r="ACB1" s="91"/>
      <c r="ACC1" s="91"/>
      <c r="ACD1" s="91"/>
      <c r="ACE1" s="91"/>
      <c r="ACF1" s="91"/>
      <c r="ACG1" s="91"/>
      <c r="ACH1" s="91"/>
      <c r="ACI1" s="91"/>
      <c r="ACJ1" s="91"/>
      <c r="ACK1" s="91"/>
      <c r="ACL1" s="91"/>
      <c r="ACM1" s="91"/>
      <c r="ACN1" s="91"/>
      <c r="ACO1" s="91"/>
      <c r="ACP1" s="91"/>
      <c r="ACQ1" s="91"/>
      <c r="ACR1" s="91"/>
      <c r="ACS1" s="91"/>
      <c r="ACT1" s="91"/>
      <c r="ACU1" s="91"/>
      <c r="ACV1" s="91"/>
      <c r="ACW1" s="91"/>
      <c r="ACX1" s="91"/>
      <c r="ACY1" s="91"/>
      <c r="ACZ1" s="91"/>
      <c r="ADA1" s="91"/>
      <c r="ADB1" s="91"/>
      <c r="ADC1" s="91"/>
      <c r="ADD1" s="91"/>
      <c r="ADE1" s="91"/>
      <c r="ADF1" s="91"/>
      <c r="ADG1" s="91"/>
      <c r="ADH1" s="91"/>
      <c r="ADI1" s="91"/>
      <c r="ADJ1" s="91"/>
      <c r="ADK1" s="91"/>
      <c r="ADL1" s="91"/>
      <c r="ADM1" s="91"/>
      <c r="ADN1" s="91"/>
      <c r="ADO1" s="91"/>
      <c r="ADP1" s="91"/>
      <c r="ADQ1" s="91"/>
      <c r="ADR1" s="91"/>
      <c r="ADS1" s="91"/>
      <c r="ADT1" s="91"/>
      <c r="ADU1" s="91"/>
      <c r="ADV1" s="91"/>
      <c r="ADW1" s="91"/>
      <c r="ADX1" s="91"/>
      <c r="ADY1" s="91"/>
      <c r="ADZ1" s="91"/>
      <c r="AEA1" s="91"/>
      <c r="AEB1" s="91"/>
      <c r="AEC1" s="91"/>
      <c r="AED1" s="91"/>
      <c r="AEE1" s="91"/>
      <c r="AEF1" s="91"/>
      <c r="AEG1" s="91"/>
      <c r="AEH1" s="91"/>
      <c r="AEI1" s="91"/>
      <c r="AEJ1" s="91"/>
      <c r="AEK1" s="91"/>
      <c r="AEL1" s="91"/>
      <c r="AEM1" s="91"/>
      <c r="AEN1" s="91"/>
      <c r="AEO1" s="91"/>
      <c r="AEP1" s="91"/>
      <c r="AEQ1" s="91"/>
      <c r="AER1" s="91"/>
      <c r="AES1" s="91"/>
      <c r="AET1" s="91"/>
      <c r="AEU1" s="91"/>
      <c r="AEV1" s="91"/>
      <c r="AEW1" s="91"/>
      <c r="AEX1" s="91"/>
      <c r="AEY1" s="91"/>
      <c r="AEZ1" s="91"/>
      <c r="AFA1" s="91"/>
      <c r="AFB1" s="91"/>
      <c r="AFC1" s="91"/>
      <c r="AFD1" s="91"/>
      <c r="AFE1" s="91"/>
      <c r="AFF1" s="91"/>
      <c r="AFG1" s="91"/>
      <c r="AFH1" s="91"/>
      <c r="AFI1" s="91"/>
      <c r="AFJ1" s="91"/>
      <c r="AFK1" s="91"/>
      <c r="AFL1" s="91"/>
      <c r="AFM1" s="91"/>
      <c r="AFN1" s="91"/>
      <c r="AFO1" s="91"/>
      <c r="AFP1" s="91"/>
      <c r="AFQ1" s="91"/>
      <c r="AFR1" s="91"/>
      <c r="AFS1" s="91"/>
      <c r="AFT1" s="91"/>
      <c r="AFU1" s="91"/>
      <c r="AFV1" s="91"/>
      <c r="AFW1" s="91"/>
      <c r="AFX1" s="91"/>
      <c r="AFY1" s="91"/>
      <c r="AFZ1" s="91"/>
      <c r="AGA1" s="91"/>
      <c r="AGB1" s="91"/>
      <c r="AGC1" s="91"/>
      <c r="AGD1" s="91"/>
      <c r="AGE1" s="91"/>
      <c r="AGF1" s="91"/>
      <c r="AGG1" s="91"/>
      <c r="AGH1" s="91"/>
      <c r="AGI1" s="91"/>
      <c r="AGJ1" s="91"/>
      <c r="AGK1" s="91"/>
      <c r="AGL1" s="91"/>
      <c r="AGM1" s="91"/>
      <c r="AGN1" s="91"/>
      <c r="AGO1" s="91"/>
      <c r="AGP1" s="91"/>
      <c r="AGQ1" s="91"/>
      <c r="AGR1" s="91"/>
      <c r="AGS1" s="91"/>
      <c r="AGT1" s="91"/>
      <c r="AGU1" s="91"/>
      <c r="AGV1" s="91"/>
      <c r="AGW1" s="91"/>
      <c r="AGX1" s="91"/>
      <c r="AGY1" s="91"/>
      <c r="AGZ1" s="91"/>
      <c r="AHA1" s="91"/>
      <c r="AHB1" s="91"/>
      <c r="AHC1" s="91"/>
      <c r="AHD1" s="91"/>
      <c r="AHE1" s="91"/>
      <c r="AHF1" s="91"/>
      <c r="AHG1" s="91"/>
      <c r="AHH1" s="91"/>
      <c r="AHI1" s="91"/>
      <c r="AHJ1" s="91"/>
      <c r="AHK1" s="91"/>
      <c r="AHL1" s="91"/>
      <c r="AHM1" s="91"/>
      <c r="AHN1" s="91"/>
      <c r="AHO1" s="91"/>
      <c r="AHP1" s="91"/>
      <c r="AHQ1" s="91"/>
      <c r="AHR1" s="91"/>
      <c r="AHS1" s="91"/>
      <c r="AHT1" s="91"/>
      <c r="AHU1" s="91"/>
      <c r="AHV1" s="91"/>
      <c r="AHW1" s="91"/>
      <c r="AHX1" s="91"/>
      <c r="AHY1" s="91"/>
      <c r="AHZ1" s="91"/>
      <c r="AIA1" s="91"/>
      <c r="AIB1" s="91"/>
      <c r="AIC1" s="91"/>
      <c r="AID1" s="91"/>
      <c r="AIE1" s="91"/>
      <c r="AIF1" s="91"/>
      <c r="AIG1" s="91"/>
      <c r="AIH1" s="91"/>
      <c r="AII1" s="91"/>
      <c r="AIJ1" s="91"/>
      <c r="AIK1" s="91"/>
      <c r="AIL1" s="91"/>
      <c r="AIM1" s="91"/>
      <c r="AIN1" s="91"/>
      <c r="AIO1" s="91"/>
      <c r="AIP1" s="91"/>
      <c r="AIQ1" s="91"/>
      <c r="AIR1" s="91"/>
      <c r="AIS1" s="91"/>
      <c r="AIT1" s="91"/>
      <c r="AIU1" s="91"/>
      <c r="AIV1" s="91"/>
      <c r="AIW1" s="91"/>
      <c r="AIX1" s="91"/>
      <c r="AIY1" s="91"/>
      <c r="AIZ1" s="91"/>
      <c r="AJA1" s="91"/>
      <c r="AJB1" s="91"/>
      <c r="AJC1" s="91"/>
      <c r="AJD1" s="91"/>
      <c r="AJE1" s="91"/>
      <c r="AJF1" s="91"/>
      <c r="AJG1" s="91"/>
      <c r="AJH1" s="91"/>
      <c r="AJI1" s="91"/>
      <c r="AJJ1" s="91"/>
      <c r="AJK1" s="91"/>
      <c r="AJL1" s="91"/>
      <c r="AJM1" s="91"/>
      <c r="AJN1" s="91"/>
      <c r="AJO1" s="91"/>
      <c r="AJP1" s="91"/>
      <c r="AJQ1" s="91"/>
      <c r="AJR1" s="91"/>
      <c r="AJS1" s="91"/>
      <c r="AJT1" s="91"/>
      <c r="AJU1" s="91"/>
      <c r="AJV1" s="91"/>
      <c r="AJW1" s="91"/>
      <c r="AJX1" s="91"/>
      <c r="AJY1" s="91"/>
      <c r="AJZ1" s="91"/>
      <c r="AKA1" s="91"/>
      <c r="AKB1" s="91"/>
      <c r="AKC1" s="91"/>
      <c r="AKD1" s="91"/>
      <c r="AKE1" s="91"/>
      <c r="AKF1" s="91"/>
      <c r="AKG1" s="91"/>
      <c r="AKH1" s="91"/>
      <c r="AKI1" s="91"/>
      <c r="AKJ1" s="91"/>
      <c r="AKK1" s="91"/>
      <c r="AKL1" s="91"/>
      <c r="AKM1" s="91"/>
      <c r="AKN1" s="91"/>
      <c r="AKO1" s="91"/>
      <c r="AKP1" s="91"/>
      <c r="AKQ1" s="91"/>
      <c r="AKR1" s="91"/>
      <c r="AKS1" s="91"/>
      <c r="AKT1" s="91"/>
      <c r="AKU1" s="91"/>
      <c r="AKV1" s="91"/>
      <c r="AKW1" s="91"/>
      <c r="AKX1" s="91"/>
      <c r="AKY1" s="91"/>
      <c r="AKZ1" s="91"/>
      <c r="ALA1" s="91"/>
      <c r="ALB1" s="91"/>
      <c r="ALC1" s="91"/>
      <c r="ALD1" s="91"/>
      <c r="ALE1" s="91"/>
      <c r="ALF1" s="91"/>
      <c r="ALG1" s="91"/>
      <c r="ALH1" s="91"/>
      <c r="ALI1" s="91"/>
      <c r="ALJ1" s="91"/>
      <c r="ALK1" s="91"/>
      <c r="ALL1" s="91"/>
      <c r="ALM1" s="91"/>
      <c r="ALN1" s="91"/>
      <c r="ALO1" s="91"/>
      <c r="ALP1" s="91"/>
      <c r="ALQ1" s="91"/>
      <c r="ALR1" s="91"/>
      <c r="ALS1" s="91"/>
      <c r="ALT1" s="91"/>
      <c r="ALU1" s="91"/>
      <c r="ALV1" s="91"/>
      <c r="ALW1" s="91"/>
      <c r="ALX1" s="91"/>
      <c r="ALY1" s="91"/>
      <c r="ALZ1" s="91"/>
      <c r="AMA1" s="91"/>
      <c r="AMB1" s="91"/>
      <c r="AMC1" s="91"/>
      <c r="AMD1" s="91"/>
      <c r="AME1" s="91"/>
      <c r="AMF1" s="91"/>
      <c r="AMG1" s="91"/>
      <c r="AMH1" s="91"/>
      <c r="AMI1" s="91"/>
      <c r="AMJ1" s="91"/>
      <c r="AMK1" s="91"/>
      <c r="AML1" s="91"/>
      <c r="AMM1" s="91"/>
      <c r="AMN1" s="91"/>
      <c r="AMO1" s="91"/>
      <c r="AMP1" s="91"/>
      <c r="AMQ1" s="91"/>
      <c r="AMR1" s="91"/>
      <c r="AMS1" s="91"/>
      <c r="AMT1" s="91"/>
      <c r="AMU1" s="91"/>
      <c r="AMV1" s="91"/>
      <c r="AMW1" s="91"/>
      <c r="AMX1" s="91"/>
      <c r="AMY1" s="91"/>
      <c r="AMZ1" s="91"/>
      <c r="ANA1" s="91"/>
      <c r="ANB1" s="91"/>
      <c r="ANC1" s="91"/>
      <c r="AND1" s="91"/>
      <c r="ANE1" s="91"/>
      <c r="ANF1" s="91"/>
      <c r="ANG1" s="91"/>
      <c r="ANH1" s="91"/>
      <c r="ANI1" s="91"/>
      <c r="ANJ1" s="91"/>
      <c r="ANK1" s="91"/>
      <c r="ANL1" s="91"/>
      <c r="ANM1" s="91"/>
      <c r="ANN1" s="91"/>
      <c r="ANO1" s="91"/>
      <c r="ANP1" s="91"/>
      <c r="ANQ1" s="91"/>
      <c r="ANR1" s="91"/>
      <c r="ANS1" s="91"/>
      <c r="ANT1" s="91"/>
      <c r="ANU1" s="91"/>
      <c r="ANV1" s="91"/>
      <c r="ANW1" s="91"/>
      <c r="ANX1" s="91"/>
      <c r="ANY1" s="91"/>
      <c r="ANZ1" s="91"/>
      <c r="AOA1" s="91"/>
      <c r="AOB1" s="91"/>
      <c r="AOC1" s="91"/>
      <c r="AOD1" s="91"/>
      <c r="AOE1" s="91"/>
      <c r="AOF1" s="91"/>
      <c r="AOG1" s="91"/>
      <c r="AOH1" s="91"/>
      <c r="AOI1" s="91"/>
      <c r="AOJ1" s="91"/>
      <c r="AOK1" s="91"/>
      <c r="AOL1" s="91"/>
      <c r="AOM1" s="91"/>
      <c r="AON1" s="91"/>
      <c r="AOO1" s="91"/>
      <c r="AOP1" s="91"/>
      <c r="AOQ1" s="91"/>
      <c r="AOR1" s="91"/>
      <c r="AOS1" s="91"/>
      <c r="AOT1" s="91"/>
      <c r="AOU1" s="91"/>
      <c r="AOV1" s="91"/>
      <c r="AOW1" s="91"/>
      <c r="AOX1" s="91"/>
      <c r="AOY1" s="91"/>
      <c r="AOZ1" s="91"/>
      <c r="APA1" s="91"/>
      <c r="APB1" s="91"/>
      <c r="APC1" s="91"/>
      <c r="APD1" s="91"/>
      <c r="APE1" s="91"/>
      <c r="APF1" s="91"/>
      <c r="APG1" s="91"/>
      <c r="APH1" s="91"/>
      <c r="API1" s="91"/>
      <c r="APJ1" s="91"/>
      <c r="APK1" s="91"/>
      <c r="APL1" s="91"/>
      <c r="APM1" s="91"/>
      <c r="APN1" s="91"/>
      <c r="APO1" s="91"/>
      <c r="APP1" s="91"/>
      <c r="APQ1" s="91"/>
      <c r="APR1" s="91"/>
      <c r="APS1" s="91"/>
      <c r="APT1" s="91"/>
      <c r="APU1" s="91"/>
      <c r="APV1" s="91"/>
      <c r="APW1" s="91"/>
      <c r="APX1" s="91"/>
      <c r="APY1" s="91"/>
      <c r="APZ1" s="91"/>
      <c r="AQA1" s="91"/>
      <c r="AQB1" s="91"/>
      <c r="AQC1" s="91"/>
      <c r="AQD1" s="91"/>
      <c r="AQE1" s="91"/>
      <c r="AQF1" s="91"/>
      <c r="AQG1" s="91"/>
      <c r="AQH1" s="91"/>
      <c r="AQI1" s="91"/>
      <c r="AQJ1" s="91"/>
      <c r="AQK1" s="91"/>
      <c r="AQL1" s="91"/>
      <c r="AQM1" s="91"/>
      <c r="AQN1" s="91"/>
      <c r="AQO1" s="91"/>
      <c r="AQP1" s="91"/>
      <c r="AQQ1" s="91"/>
      <c r="AQR1" s="91"/>
      <c r="AQS1" s="91"/>
      <c r="AQT1" s="91"/>
      <c r="AQU1" s="91"/>
      <c r="AQV1" s="91"/>
      <c r="AQW1" s="91"/>
      <c r="AQX1" s="91"/>
      <c r="AQY1" s="91"/>
      <c r="AQZ1" s="91"/>
      <c r="ARA1" s="91"/>
      <c r="ARB1" s="91"/>
      <c r="ARC1" s="91"/>
      <c r="ARD1" s="91"/>
      <c r="ARE1" s="91"/>
      <c r="ARF1" s="91"/>
      <c r="ARG1" s="91"/>
      <c r="ARH1" s="91"/>
      <c r="ARI1" s="91"/>
      <c r="ARJ1" s="91"/>
      <c r="ARK1" s="91"/>
      <c r="ARL1" s="91"/>
      <c r="ARM1" s="91"/>
      <c r="ARN1" s="91"/>
      <c r="ARO1" s="91"/>
      <c r="ARP1" s="91"/>
      <c r="ARQ1" s="91"/>
      <c r="ARR1" s="91"/>
      <c r="ARS1" s="91"/>
      <c r="ART1" s="91"/>
      <c r="ARU1" s="91"/>
      <c r="ARV1" s="91"/>
      <c r="ARW1" s="91"/>
      <c r="ARX1" s="91"/>
      <c r="ARY1" s="91"/>
      <c r="ARZ1" s="91"/>
      <c r="ASA1" s="91"/>
      <c r="ASB1" s="91"/>
      <c r="ASC1" s="91"/>
      <c r="ASD1" s="91"/>
      <c r="ASE1" s="91"/>
      <c r="ASF1" s="91"/>
      <c r="ASG1" s="91"/>
      <c r="ASH1" s="91"/>
      <c r="ASI1" s="91"/>
      <c r="ASJ1" s="91"/>
      <c r="ASK1" s="91"/>
      <c r="ASL1" s="91"/>
      <c r="ASM1" s="91"/>
      <c r="ASN1" s="91"/>
      <c r="ASO1" s="91"/>
      <c r="ASP1" s="91"/>
      <c r="ASQ1" s="91"/>
      <c r="ASR1" s="91"/>
      <c r="ASS1" s="91"/>
      <c r="AST1" s="91"/>
      <c r="ASU1" s="91"/>
      <c r="ASV1" s="91"/>
      <c r="ASW1" s="91"/>
      <c r="ASX1" s="91"/>
      <c r="ASY1" s="91"/>
      <c r="ASZ1" s="91"/>
      <c r="ATA1" s="91"/>
      <c r="ATB1" s="91"/>
      <c r="ATC1" s="91"/>
      <c r="ATD1" s="91"/>
      <c r="ATE1" s="91"/>
      <c r="ATF1" s="91"/>
      <c r="ATG1" s="91"/>
      <c r="ATH1" s="91"/>
      <c r="ATI1" s="91"/>
      <c r="ATJ1" s="91"/>
      <c r="ATK1" s="91"/>
      <c r="ATL1" s="91"/>
      <c r="ATM1" s="91"/>
      <c r="ATN1" s="91"/>
      <c r="ATO1" s="91"/>
      <c r="ATP1" s="91"/>
      <c r="ATQ1" s="91"/>
      <c r="ATR1" s="91"/>
      <c r="ATS1" s="91"/>
      <c r="ATT1" s="91"/>
      <c r="ATU1" s="91"/>
      <c r="ATV1" s="91"/>
      <c r="ATW1" s="91"/>
      <c r="ATX1" s="91"/>
      <c r="ATY1" s="91"/>
      <c r="ATZ1" s="91"/>
      <c r="AUA1" s="91"/>
      <c r="AUB1" s="91"/>
      <c r="AUC1" s="91"/>
      <c r="AUD1" s="91"/>
      <c r="AUE1" s="91"/>
      <c r="AUF1" s="91"/>
      <c r="AUG1" s="91"/>
      <c r="AUH1" s="91"/>
      <c r="AUI1" s="91"/>
      <c r="AUJ1" s="91"/>
      <c r="AUK1" s="91"/>
      <c r="AUL1" s="91"/>
      <c r="AUM1" s="91"/>
      <c r="AUN1" s="91"/>
      <c r="AUO1" s="91"/>
      <c r="AUP1" s="91"/>
      <c r="AUQ1" s="91"/>
      <c r="AUR1" s="91"/>
      <c r="AUS1" s="91"/>
      <c r="AUT1" s="91"/>
      <c r="AUU1" s="91"/>
      <c r="AUV1" s="91"/>
      <c r="AUW1" s="91"/>
      <c r="AUX1" s="91"/>
      <c r="AUY1" s="91"/>
      <c r="AUZ1" s="91"/>
      <c r="AVA1" s="91"/>
      <c r="AVB1" s="91"/>
      <c r="AVC1" s="91"/>
      <c r="AVD1" s="91"/>
      <c r="AVE1" s="91"/>
      <c r="AVF1" s="91"/>
      <c r="AVG1" s="91"/>
      <c r="AVH1" s="91"/>
      <c r="AVI1" s="91"/>
      <c r="AVJ1" s="91"/>
      <c r="AVK1" s="91"/>
      <c r="AVL1" s="91"/>
      <c r="AVM1" s="91"/>
      <c r="AVN1" s="91"/>
      <c r="AVO1" s="91"/>
      <c r="AVP1" s="91"/>
      <c r="AVQ1" s="91"/>
      <c r="AVR1" s="91"/>
      <c r="AVS1" s="91"/>
      <c r="AVT1" s="91"/>
      <c r="AVU1" s="91"/>
      <c r="AVV1" s="91"/>
      <c r="AVW1" s="91"/>
      <c r="AVX1" s="91"/>
      <c r="AVY1" s="91"/>
      <c r="AVZ1" s="91"/>
      <c r="AWA1" s="91"/>
      <c r="AWB1" s="91"/>
      <c r="AWC1" s="91"/>
      <c r="AWD1" s="91"/>
      <c r="AWE1" s="91"/>
      <c r="AWF1" s="91"/>
      <c r="AWG1" s="91"/>
      <c r="AWH1" s="91"/>
      <c r="AWI1" s="91"/>
      <c r="AWJ1" s="91"/>
      <c r="AWK1" s="91"/>
      <c r="AWL1" s="91"/>
      <c r="AWM1" s="91"/>
      <c r="AWN1" s="91"/>
      <c r="AWO1" s="91"/>
      <c r="AWP1" s="91"/>
      <c r="AWQ1" s="91"/>
      <c r="AWR1" s="91"/>
      <c r="AWS1" s="91"/>
      <c r="AWT1" s="91"/>
      <c r="AWU1" s="91"/>
      <c r="AWV1" s="91"/>
      <c r="AWW1" s="91"/>
      <c r="AWX1" s="91"/>
      <c r="AWY1" s="91"/>
      <c r="AWZ1" s="91"/>
      <c r="AXA1" s="91"/>
      <c r="AXB1" s="91"/>
      <c r="AXC1" s="91"/>
      <c r="AXD1" s="91"/>
      <c r="AXE1" s="91"/>
      <c r="AXF1" s="91"/>
      <c r="AXG1" s="91"/>
      <c r="AXH1" s="91"/>
      <c r="AXI1" s="91"/>
      <c r="AXJ1" s="91"/>
      <c r="AXK1" s="91"/>
      <c r="AXL1" s="91"/>
      <c r="AXM1" s="91"/>
      <c r="AXN1" s="91"/>
      <c r="AXO1" s="91"/>
      <c r="AXP1" s="91"/>
      <c r="AXQ1" s="91"/>
      <c r="AXR1" s="91"/>
      <c r="AXS1" s="91"/>
      <c r="AXT1" s="91"/>
      <c r="AXU1" s="91"/>
      <c r="AXV1" s="91"/>
      <c r="AXW1" s="91"/>
      <c r="AXX1" s="91"/>
      <c r="AXY1" s="91"/>
      <c r="AXZ1" s="91"/>
      <c r="AYA1" s="91"/>
      <c r="AYB1" s="91"/>
      <c r="AYC1" s="91"/>
      <c r="AYD1" s="91"/>
      <c r="AYE1" s="91"/>
      <c r="AYF1" s="91"/>
      <c r="AYG1" s="91"/>
      <c r="AYH1" s="91"/>
      <c r="AYI1" s="91"/>
      <c r="AYJ1" s="91"/>
      <c r="AYK1" s="91"/>
      <c r="AYL1" s="91"/>
      <c r="AYM1" s="91"/>
      <c r="AYN1" s="91"/>
      <c r="AYO1" s="91"/>
      <c r="AYP1" s="91"/>
      <c r="AYQ1" s="91"/>
      <c r="AYR1" s="91"/>
      <c r="AYS1" s="91"/>
      <c r="AYT1" s="91"/>
      <c r="AYU1" s="91"/>
      <c r="AYV1" s="91"/>
      <c r="AYW1" s="91"/>
      <c r="AYX1" s="91"/>
      <c r="AYY1" s="91"/>
      <c r="AYZ1" s="91"/>
      <c r="AZA1" s="91"/>
      <c r="AZB1" s="91"/>
      <c r="AZC1" s="91"/>
      <c r="AZD1" s="91"/>
      <c r="AZE1" s="91"/>
      <c r="AZF1" s="91"/>
      <c r="AZG1" s="91"/>
      <c r="AZH1" s="91"/>
      <c r="AZI1" s="91"/>
      <c r="AZJ1" s="91"/>
      <c r="AZK1" s="91"/>
      <c r="AZL1" s="91"/>
      <c r="AZM1" s="91"/>
      <c r="AZN1" s="91"/>
      <c r="AZO1" s="91"/>
      <c r="AZP1" s="91"/>
      <c r="AZQ1" s="91"/>
      <c r="AZR1" s="91"/>
      <c r="AZS1" s="91"/>
      <c r="AZT1" s="91"/>
      <c r="AZU1" s="91"/>
      <c r="AZV1" s="91"/>
      <c r="AZW1" s="91"/>
      <c r="AZX1" s="91"/>
      <c r="AZY1" s="91"/>
      <c r="AZZ1" s="91"/>
      <c r="BAA1" s="91"/>
      <c r="BAB1" s="91"/>
      <c r="BAC1" s="91"/>
      <c r="BAD1" s="91"/>
      <c r="BAE1" s="91"/>
      <c r="BAF1" s="91"/>
      <c r="BAG1" s="91"/>
      <c r="BAH1" s="91"/>
      <c r="BAI1" s="91"/>
      <c r="BAJ1" s="91"/>
      <c r="BAK1" s="91"/>
      <c r="BAL1" s="91"/>
      <c r="BAM1" s="91"/>
      <c r="BAN1" s="91"/>
      <c r="BAO1" s="91"/>
      <c r="BAP1" s="91"/>
      <c r="BAQ1" s="91"/>
      <c r="BAR1" s="91"/>
      <c r="BAS1" s="91"/>
      <c r="BAT1" s="91"/>
      <c r="BAU1" s="91"/>
      <c r="BAV1" s="91"/>
      <c r="BAW1" s="91"/>
      <c r="BAX1" s="91"/>
      <c r="BAY1" s="91"/>
      <c r="BAZ1" s="91"/>
      <c r="BBA1" s="91"/>
      <c r="BBB1" s="91"/>
      <c r="BBC1" s="91"/>
      <c r="BBD1" s="91"/>
      <c r="BBE1" s="91"/>
      <c r="BBF1" s="91"/>
      <c r="BBG1" s="91"/>
      <c r="BBH1" s="91"/>
      <c r="BBI1" s="91"/>
      <c r="BBJ1" s="91"/>
      <c r="BBK1" s="91"/>
      <c r="BBL1" s="91"/>
      <c r="BBM1" s="91"/>
      <c r="BBN1" s="91"/>
      <c r="BBO1" s="91"/>
      <c r="BBP1" s="91"/>
      <c r="BBQ1" s="91"/>
      <c r="BBR1" s="91"/>
      <c r="BBS1" s="91"/>
      <c r="BBT1" s="91"/>
      <c r="BBU1" s="91"/>
      <c r="BBV1" s="91"/>
      <c r="BBW1" s="91"/>
      <c r="BBX1" s="91"/>
      <c r="BBY1" s="91"/>
      <c r="BBZ1" s="91"/>
      <c r="BCA1" s="91"/>
      <c r="BCB1" s="91"/>
      <c r="BCC1" s="91"/>
      <c r="BCD1" s="91"/>
      <c r="BCE1" s="91"/>
      <c r="BCF1" s="91"/>
      <c r="BCG1" s="91"/>
      <c r="BCH1" s="91"/>
      <c r="BCI1" s="91"/>
      <c r="BCJ1" s="91"/>
      <c r="BCK1" s="91"/>
      <c r="BCL1" s="91"/>
      <c r="BCM1" s="91"/>
      <c r="BCN1" s="91"/>
      <c r="BCO1" s="91"/>
      <c r="BCP1" s="91"/>
      <c r="BCQ1" s="91"/>
      <c r="BCR1" s="91"/>
      <c r="BCS1" s="91"/>
      <c r="BCT1" s="91"/>
      <c r="BCU1" s="91"/>
      <c r="BCV1" s="91"/>
      <c r="BCW1" s="91"/>
      <c r="BCX1" s="91"/>
      <c r="BCY1" s="91"/>
      <c r="BCZ1" s="91"/>
      <c r="BDA1" s="91"/>
      <c r="BDB1" s="91"/>
      <c r="BDC1" s="91"/>
      <c r="BDD1" s="91"/>
      <c r="BDE1" s="91"/>
      <c r="BDF1" s="91"/>
      <c r="BDG1" s="91"/>
      <c r="BDH1" s="91"/>
      <c r="BDI1" s="91"/>
      <c r="BDJ1" s="91"/>
      <c r="BDK1" s="91"/>
      <c r="BDL1" s="91"/>
      <c r="BDM1" s="91"/>
      <c r="BDN1" s="91"/>
      <c r="BDO1" s="91"/>
      <c r="BDP1" s="91"/>
      <c r="BDQ1" s="91"/>
      <c r="BDR1" s="91"/>
      <c r="BDS1" s="91"/>
      <c r="BDT1" s="91"/>
      <c r="BDU1" s="91"/>
      <c r="BDV1" s="91"/>
      <c r="BDW1" s="91"/>
      <c r="BDX1" s="91"/>
      <c r="BDY1" s="91"/>
      <c r="BDZ1" s="91"/>
      <c r="BEA1" s="91"/>
      <c r="BEB1" s="91"/>
      <c r="BEC1" s="91"/>
      <c r="BED1" s="91"/>
      <c r="BEE1" s="91"/>
      <c r="BEF1" s="91"/>
      <c r="BEG1" s="91"/>
      <c r="BEH1" s="91"/>
      <c r="BEI1" s="91"/>
      <c r="BEJ1" s="91"/>
      <c r="BEK1" s="91"/>
      <c r="BEL1" s="91"/>
      <c r="BEM1" s="91"/>
      <c r="BEN1" s="91"/>
      <c r="BEO1" s="91"/>
      <c r="BEP1" s="91"/>
      <c r="BEQ1" s="91"/>
      <c r="BER1" s="91"/>
      <c r="BES1" s="91"/>
      <c r="BET1" s="91"/>
      <c r="BEU1" s="91"/>
      <c r="BEV1" s="91"/>
      <c r="BEW1" s="91"/>
      <c r="BEX1" s="91"/>
      <c r="BEY1" s="91"/>
      <c r="BEZ1" s="91"/>
      <c r="BFA1" s="91"/>
      <c r="BFB1" s="91"/>
      <c r="BFC1" s="91"/>
      <c r="BFD1" s="91"/>
      <c r="BFE1" s="91"/>
      <c r="BFF1" s="91"/>
      <c r="BFG1" s="91"/>
      <c r="BFH1" s="91"/>
      <c r="BFI1" s="91"/>
      <c r="BFJ1" s="91"/>
      <c r="BFK1" s="91"/>
      <c r="BFL1" s="91"/>
      <c r="BFM1" s="91"/>
      <c r="BFN1" s="91"/>
      <c r="BFO1" s="91"/>
      <c r="BFP1" s="91"/>
      <c r="BFQ1" s="91"/>
      <c r="BFR1" s="91"/>
      <c r="BFS1" s="91"/>
      <c r="BFT1" s="91"/>
      <c r="BFU1" s="91"/>
      <c r="BFV1" s="91"/>
      <c r="BFW1" s="91"/>
      <c r="BFX1" s="91"/>
      <c r="BFY1" s="91"/>
      <c r="BFZ1" s="91"/>
      <c r="BGA1" s="91"/>
      <c r="BGB1" s="91"/>
      <c r="BGC1" s="91"/>
      <c r="BGD1" s="91"/>
      <c r="BGE1" s="91"/>
      <c r="BGF1" s="91"/>
      <c r="BGG1" s="91"/>
      <c r="BGH1" s="91"/>
      <c r="BGI1" s="91"/>
      <c r="BGJ1" s="91"/>
      <c r="BGK1" s="91"/>
      <c r="BGL1" s="91"/>
      <c r="BGM1" s="91"/>
      <c r="BGN1" s="91"/>
      <c r="BGO1" s="91"/>
      <c r="BGP1" s="91"/>
      <c r="BGQ1" s="91"/>
      <c r="BGR1" s="91"/>
      <c r="BGS1" s="91"/>
      <c r="BGT1" s="91"/>
      <c r="BGU1" s="91"/>
      <c r="BGV1" s="91"/>
      <c r="BGW1" s="91"/>
      <c r="BGX1" s="91"/>
      <c r="BGY1" s="91"/>
      <c r="BGZ1" s="91"/>
      <c r="BHA1" s="91"/>
      <c r="BHB1" s="91"/>
      <c r="BHC1" s="91"/>
      <c r="BHD1" s="91"/>
      <c r="BHE1" s="91"/>
      <c r="BHF1" s="91"/>
      <c r="BHG1" s="91"/>
      <c r="BHH1" s="91"/>
      <c r="BHI1" s="91"/>
      <c r="BHJ1" s="91"/>
      <c r="BHK1" s="91"/>
      <c r="BHL1" s="91"/>
      <c r="BHM1" s="91"/>
      <c r="BHN1" s="91"/>
      <c r="BHO1" s="91"/>
      <c r="BHP1" s="91"/>
      <c r="BHQ1" s="91"/>
      <c r="BHR1" s="91"/>
      <c r="BHS1" s="91"/>
      <c r="BHT1" s="91"/>
      <c r="BHU1" s="91"/>
      <c r="BHV1" s="91"/>
      <c r="BHW1" s="91"/>
      <c r="BHX1" s="91"/>
      <c r="BHY1" s="91"/>
      <c r="BHZ1" s="91"/>
      <c r="BIA1" s="91"/>
      <c r="BIB1" s="91"/>
      <c r="BIC1" s="91"/>
      <c r="BID1" s="91"/>
      <c r="BIE1" s="91"/>
      <c r="BIF1" s="91"/>
      <c r="BIG1" s="91"/>
      <c r="BIH1" s="91"/>
      <c r="BII1" s="91"/>
      <c r="BIJ1" s="91"/>
      <c r="BIK1" s="91"/>
      <c r="BIL1" s="91"/>
      <c r="BIM1" s="91"/>
      <c r="BIN1" s="91"/>
      <c r="BIO1" s="91"/>
      <c r="BIP1" s="91"/>
      <c r="BIQ1" s="91"/>
      <c r="BIR1" s="91"/>
      <c r="BIS1" s="91"/>
      <c r="BIT1" s="91"/>
      <c r="BIU1" s="91"/>
      <c r="BIV1" s="91"/>
      <c r="BIW1" s="91"/>
      <c r="BIX1" s="91"/>
      <c r="BIY1" s="91"/>
      <c r="BIZ1" s="91"/>
      <c r="BJA1" s="91"/>
      <c r="BJB1" s="91"/>
      <c r="BJC1" s="91"/>
      <c r="BJD1" s="91"/>
      <c r="BJE1" s="91"/>
      <c r="BJF1" s="91"/>
      <c r="BJG1" s="91"/>
      <c r="BJH1" s="91"/>
      <c r="BJI1" s="91"/>
      <c r="BJJ1" s="91"/>
      <c r="BJK1" s="91"/>
      <c r="BJL1" s="91"/>
      <c r="BJM1" s="91"/>
      <c r="BJN1" s="91"/>
      <c r="BJO1" s="91"/>
      <c r="BJP1" s="91"/>
      <c r="BJQ1" s="91"/>
      <c r="BJR1" s="91"/>
      <c r="BJS1" s="91"/>
      <c r="BJT1" s="91"/>
      <c r="BJU1" s="91"/>
      <c r="BJV1" s="91"/>
      <c r="BJW1" s="91"/>
      <c r="BJX1" s="91"/>
      <c r="BJY1" s="91"/>
      <c r="BJZ1" s="91"/>
      <c r="BKA1" s="91"/>
      <c r="BKB1" s="91"/>
      <c r="BKC1" s="91"/>
      <c r="BKD1" s="91"/>
      <c r="BKE1" s="91"/>
      <c r="BKF1" s="91"/>
      <c r="BKG1" s="91"/>
      <c r="BKH1" s="91"/>
      <c r="BKI1" s="91"/>
      <c r="BKJ1" s="91"/>
      <c r="BKK1" s="91"/>
      <c r="BKL1" s="91"/>
      <c r="BKM1" s="91"/>
      <c r="BKN1" s="91"/>
      <c r="BKO1" s="91"/>
      <c r="BKP1" s="91"/>
      <c r="BKQ1" s="91"/>
      <c r="BKR1" s="91"/>
      <c r="BKS1" s="91"/>
      <c r="BKT1" s="91"/>
      <c r="BKU1" s="91"/>
      <c r="BKV1" s="91"/>
      <c r="BKW1" s="91"/>
      <c r="BKX1" s="91"/>
      <c r="BKY1" s="91"/>
      <c r="BKZ1" s="91"/>
      <c r="BLA1" s="91"/>
      <c r="BLB1" s="91"/>
      <c r="BLC1" s="91"/>
      <c r="BLD1" s="91"/>
      <c r="BLE1" s="91"/>
      <c r="BLF1" s="91"/>
      <c r="BLG1" s="91"/>
      <c r="BLH1" s="91"/>
      <c r="BLI1" s="91"/>
      <c r="BLJ1" s="91"/>
      <c r="BLK1" s="91"/>
      <c r="BLL1" s="91"/>
      <c r="BLM1" s="91"/>
      <c r="BLN1" s="91"/>
      <c r="BLO1" s="91"/>
      <c r="BLP1" s="91"/>
      <c r="BLQ1" s="91"/>
      <c r="BLR1" s="91"/>
      <c r="BLS1" s="91"/>
      <c r="BLT1" s="91"/>
      <c r="BLU1" s="91"/>
      <c r="BLV1" s="91"/>
      <c r="BLW1" s="91"/>
      <c r="BLX1" s="91"/>
      <c r="BLY1" s="91"/>
      <c r="BLZ1" s="91"/>
      <c r="BMA1" s="91"/>
      <c r="BMB1" s="91"/>
      <c r="BMC1" s="91"/>
      <c r="BMD1" s="91"/>
      <c r="BME1" s="91"/>
      <c r="BMF1" s="91"/>
      <c r="BMG1" s="91"/>
      <c r="BMH1" s="91"/>
      <c r="BMI1" s="91"/>
      <c r="BMJ1" s="91"/>
      <c r="BMK1" s="91"/>
      <c r="BML1" s="91"/>
      <c r="BMM1" s="91"/>
      <c r="BMN1" s="91"/>
      <c r="BMO1" s="91"/>
      <c r="BMP1" s="91"/>
      <c r="BMQ1" s="91"/>
      <c r="BMR1" s="91"/>
      <c r="BMS1" s="91"/>
      <c r="BMT1" s="91"/>
      <c r="BMU1" s="91"/>
      <c r="BMV1" s="91"/>
      <c r="BMW1" s="91"/>
      <c r="BMX1" s="91"/>
      <c r="BMY1" s="91"/>
      <c r="BMZ1" s="91"/>
      <c r="BNA1" s="91"/>
      <c r="BNB1" s="91"/>
      <c r="BNC1" s="91"/>
      <c r="BND1" s="91"/>
      <c r="BNE1" s="91"/>
      <c r="BNF1" s="91"/>
      <c r="BNG1" s="91"/>
      <c r="BNH1" s="91"/>
      <c r="BNI1" s="91"/>
      <c r="BNJ1" s="91"/>
      <c r="BNK1" s="91"/>
      <c r="BNL1" s="91"/>
      <c r="BNM1" s="91"/>
      <c r="BNN1" s="91"/>
      <c r="BNO1" s="91"/>
      <c r="BNP1" s="91"/>
      <c r="BNQ1" s="91"/>
      <c r="BNR1" s="91"/>
      <c r="BNS1" s="91"/>
      <c r="BNT1" s="91"/>
      <c r="BNU1" s="91"/>
      <c r="BNV1" s="91"/>
      <c r="BNW1" s="91"/>
      <c r="BNX1" s="91"/>
      <c r="BNY1" s="91"/>
      <c r="BNZ1" s="91"/>
      <c r="BOA1" s="91"/>
      <c r="BOB1" s="91"/>
      <c r="BOC1" s="91"/>
      <c r="BOD1" s="91"/>
      <c r="BOE1" s="91"/>
      <c r="BOF1" s="91"/>
      <c r="BOG1" s="91"/>
      <c r="BOH1" s="91"/>
      <c r="BOI1" s="91"/>
      <c r="BOJ1" s="91"/>
      <c r="BOK1" s="91"/>
      <c r="BOL1" s="91"/>
      <c r="BOM1" s="91"/>
      <c r="BON1" s="91"/>
      <c r="BOO1" s="91"/>
      <c r="BOP1" s="91"/>
      <c r="BOQ1" s="91"/>
      <c r="BOR1" s="91"/>
      <c r="BOS1" s="91"/>
      <c r="BOT1" s="91"/>
      <c r="BOU1" s="91"/>
      <c r="BOV1" s="91"/>
      <c r="BOW1" s="91"/>
      <c r="BOX1" s="91"/>
      <c r="BOY1" s="91"/>
      <c r="BOZ1" s="91"/>
      <c r="BPA1" s="91"/>
      <c r="BPB1" s="91"/>
      <c r="BPC1" s="91"/>
      <c r="BPD1" s="91"/>
      <c r="BPE1" s="91"/>
      <c r="BPF1" s="91"/>
      <c r="BPG1" s="91"/>
      <c r="BPH1" s="91"/>
      <c r="BPI1" s="91"/>
      <c r="BPJ1" s="91"/>
      <c r="BPK1" s="91"/>
      <c r="BPL1" s="91"/>
      <c r="BPM1" s="91"/>
      <c r="BPN1" s="91"/>
      <c r="BPO1" s="91"/>
      <c r="BPP1" s="91"/>
      <c r="BPQ1" s="91"/>
      <c r="BPR1" s="91"/>
      <c r="BPS1" s="91"/>
      <c r="BPT1" s="91"/>
      <c r="BPU1" s="91"/>
      <c r="BPV1" s="91"/>
      <c r="BPW1" s="91"/>
      <c r="BPX1" s="91"/>
      <c r="BPY1" s="91"/>
      <c r="BPZ1" s="91"/>
      <c r="BQA1" s="91"/>
      <c r="BQB1" s="91"/>
      <c r="BQC1" s="91"/>
      <c r="BQD1" s="91"/>
      <c r="BQE1" s="91"/>
      <c r="BQF1" s="91"/>
      <c r="BQG1" s="91"/>
      <c r="BQH1" s="91"/>
      <c r="BQI1" s="91"/>
      <c r="BQJ1" s="91"/>
      <c r="BQK1" s="91"/>
      <c r="BQL1" s="91"/>
      <c r="BQM1" s="91"/>
      <c r="BQN1" s="91"/>
      <c r="BQO1" s="91"/>
      <c r="BQP1" s="91"/>
      <c r="BQQ1" s="91"/>
      <c r="BQR1" s="91"/>
      <c r="BQS1" s="91"/>
      <c r="BQT1" s="91"/>
      <c r="BQU1" s="91"/>
      <c r="BQV1" s="91"/>
      <c r="BQW1" s="91"/>
      <c r="BQX1" s="91"/>
      <c r="BQY1" s="91"/>
      <c r="BQZ1" s="91"/>
      <c r="BRA1" s="91"/>
      <c r="BRB1" s="91"/>
      <c r="BRC1" s="91"/>
      <c r="BRD1" s="91"/>
      <c r="BRE1" s="91"/>
      <c r="BRF1" s="91"/>
      <c r="BRG1" s="91"/>
      <c r="BRH1" s="91"/>
      <c r="BRI1" s="91"/>
      <c r="BRJ1" s="91"/>
      <c r="BRK1" s="91"/>
      <c r="BRL1" s="91"/>
      <c r="BRM1" s="91"/>
      <c r="BRN1" s="91"/>
      <c r="BRO1" s="91"/>
      <c r="BRP1" s="91"/>
      <c r="BRQ1" s="91"/>
      <c r="BRR1" s="91"/>
      <c r="BRS1" s="91"/>
      <c r="BRT1" s="91"/>
      <c r="BRU1" s="91"/>
      <c r="BRV1" s="91"/>
      <c r="BRW1" s="91"/>
      <c r="BRX1" s="91"/>
      <c r="BRY1" s="91"/>
      <c r="BRZ1" s="91"/>
      <c r="BSA1" s="91"/>
      <c r="BSB1" s="91"/>
      <c r="BSC1" s="91"/>
      <c r="BSD1" s="91"/>
      <c r="BSE1" s="91"/>
      <c r="BSF1" s="91"/>
      <c r="BSG1" s="91"/>
      <c r="BSH1" s="91"/>
      <c r="BSI1" s="91"/>
      <c r="BSJ1" s="91"/>
      <c r="BSK1" s="91"/>
      <c r="BSL1" s="91"/>
      <c r="BSM1" s="91"/>
      <c r="BSN1" s="91"/>
      <c r="BSO1" s="91"/>
      <c r="BSP1" s="91"/>
      <c r="BSQ1" s="91"/>
      <c r="BSR1" s="91"/>
      <c r="BSS1" s="91"/>
      <c r="BST1" s="91"/>
      <c r="BSU1" s="91"/>
      <c r="BSV1" s="91"/>
      <c r="BSW1" s="91"/>
      <c r="BSX1" s="91"/>
      <c r="BSY1" s="91"/>
      <c r="BSZ1" s="91"/>
      <c r="BTA1" s="91"/>
      <c r="BTB1" s="91"/>
      <c r="BTC1" s="91"/>
      <c r="BTD1" s="91"/>
      <c r="BTE1" s="91"/>
      <c r="BTF1" s="91"/>
      <c r="BTG1" s="91"/>
      <c r="BTH1" s="91"/>
      <c r="BTI1" s="91"/>
      <c r="BTJ1" s="91"/>
      <c r="BTK1" s="91"/>
      <c r="BTL1" s="91"/>
      <c r="BTM1" s="91"/>
      <c r="BTN1" s="91"/>
      <c r="BTO1" s="91"/>
      <c r="BTP1" s="91"/>
      <c r="BTQ1" s="91"/>
      <c r="BTR1" s="91"/>
      <c r="BTS1" s="91"/>
      <c r="BTT1" s="91"/>
      <c r="BTU1" s="91"/>
      <c r="BTV1" s="91"/>
      <c r="BTW1" s="91"/>
      <c r="BTX1" s="91"/>
      <c r="BTY1" s="91"/>
      <c r="BTZ1" s="91"/>
      <c r="BUA1" s="91"/>
      <c r="BUB1" s="91"/>
      <c r="BUC1" s="91"/>
      <c r="BUD1" s="91"/>
      <c r="BUE1" s="91"/>
      <c r="BUF1" s="91"/>
      <c r="BUG1" s="91"/>
      <c r="BUH1" s="91"/>
      <c r="BUI1" s="91"/>
      <c r="BUJ1" s="91"/>
      <c r="BUK1" s="91"/>
      <c r="BUL1" s="91"/>
      <c r="BUM1" s="91"/>
      <c r="BUN1" s="91"/>
      <c r="BUO1" s="91"/>
      <c r="BUP1" s="91"/>
      <c r="BUQ1" s="91"/>
      <c r="BUR1" s="91"/>
      <c r="BUS1" s="91"/>
      <c r="BUT1" s="91"/>
      <c r="BUU1" s="91"/>
      <c r="BUV1" s="91"/>
      <c r="BUW1" s="91"/>
      <c r="BUX1" s="91"/>
      <c r="BUY1" s="91"/>
      <c r="BUZ1" s="91"/>
      <c r="BVA1" s="91"/>
      <c r="BVB1" s="91"/>
      <c r="BVC1" s="91"/>
      <c r="BVD1" s="91"/>
      <c r="BVE1" s="91"/>
      <c r="BVF1" s="91"/>
      <c r="BVG1" s="91"/>
      <c r="BVH1" s="91"/>
      <c r="BVI1" s="91"/>
      <c r="BVJ1" s="91"/>
      <c r="BVK1" s="91"/>
      <c r="BVL1" s="91"/>
      <c r="BVM1" s="91"/>
      <c r="BVN1" s="91"/>
      <c r="BVO1" s="91"/>
      <c r="BVP1" s="91"/>
      <c r="BVQ1" s="91"/>
      <c r="BVR1" s="91"/>
      <c r="BVS1" s="91"/>
      <c r="BVT1" s="91"/>
      <c r="BVU1" s="91"/>
      <c r="BVV1" s="91"/>
      <c r="BVW1" s="91"/>
      <c r="BVX1" s="91"/>
      <c r="BVY1" s="91"/>
      <c r="BVZ1" s="91"/>
      <c r="BWA1" s="91"/>
      <c r="BWB1" s="91"/>
      <c r="BWC1" s="91"/>
      <c r="BWD1" s="91"/>
      <c r="BWE1" s="91"/>
      <c r="BWF1" s="91"/>
      <c r="BWG1" s="91"/>
      <c r="BWH1" s="91"/>
      <c r="BWI1" s="91"/>
      <c r="BWJ1" s="91"/>
      <c r="BWK1" s="91"/>
      <c r="BWL1" s="91"/>
      <c r="BWM1" s="91"/>
      <c r="BWN1" s="91"/>
      <c r="BWO1" s="91"/>
      <c r="BWP1" s="91"/>
      <c r="BWQ1" s="91"/>
      <c r="BWR1" s="91"/>
      <c r="BWS1" s="91"/>
      <c r="BWT1" s="91"/>
      <c r="BWU1" s="91"/>
      <c r="BWV1" s="91"/>
      <c r="BWW1" s="91"/>
      <c r="BWX1" s="91"/>
      <c r="BWY1" s="91"/>
      <c r="BWZ1" s="91"/>
      <c r="BXA1" s="91"/>
      <c r="BXB1" s="91"/>
      <c r="BXC1" s="91"/>
      <c r="BXD1" s="91"/>
      <c r="BXE1" s="91"/>
      <c r="BXF1" s="91"/>
      <c r="BXG1" s="91"/>
      <c r="BXH1" s="91"/>
      <c r="BXI1" s="91"/>
      <c r="BXJ1" s="91"/>
      <c r="BXK1" s="91"/>
      <c r="BXL1" s="91"/>
      <c r="BXM1" s="91"/>
      <c r="BXN1" s="91"/>
      <c r="BXO1" s="91"/>
      <c r="BXP1" s="91"/>
      <c r="BXQ1" s="91"/>
      <c r="BXR1" s="91"/>
      <c r="BXS1" s="91"/>
      <c r="BXT1" s="91"/>
      <c r="BXU1" s="91"/>
      <c r="BXV1" s="91"/>
      <c r="BXW1" s="91"/>
      <c r="BXX1" s="91"/>
      <c r="BXY1" s="91"/>
      <c r="BXZ1" s="91"/>
      <c r="BYA1" s="91"/>
      <c r="BYB1" s="91"/>
      <c r="BYC1" s="91"/>
      <c r="BYD1" s="91"/>
      <c r="BYE1" s="91"/>
      <c r="BYF1" s="91"/>
      <c r="BYG1" s="91"/>
      <c r="BYH1" s="91"/>
      <c r="BYI1" s="91"/>
      <c r="BYJ1" s="91"/>
      <c r="BYK1" s="91"/>
      <c r="BYL1" s="91"/>
      <c r="BYM1" s="91"/>
      <c r="BYN1" s="91"/>
      <c r="BYO1" s="91"/>
      <c r="BYP1" s="91"/>
      <c r="BYQ1" s="91"/>
      <c r="BYR1" s="91"/>
      <c r="BYS1" s="91"/>
      <c r="BYT1" s="91"/>
      <c r="BYU1" s="91"/>
      <c r="BYV1" s="91"/>
      <c r="BYW1" s="91"/>
      <c r="BYX1" s="91"/>
      <c r="BYY1" s="91"/>
      <c r="BYZ1" s="91"/>
      <c r="BZA1" s="91"/>
      <c r="BZB1" s="91"/>
      <c r="BZC1" s="91"/>
      <c r="BZD1" s="91"/>
      <c r="BZE1" s="91"/>
      <c r="BZF1" s="91"/>
      <c r="BZG1" s="91"/>
      <c r="BZH1" s="91"/>
      <c r="BZI1" s="91"/>
      <c r="BZJ1" s="91"/>
      <c r="BZK1" s="91"/>
      <c r="BZL1" s="91"/>
      <c r="BZM1" s="91"/>
      <c r="BZN1" s="91"/>
      <c r="BZO1" s="91"/>
      <c r="BZP1" s="91"/>
      <c r="BZQ1" s="91"/>
      <c r="BZR1" s="91"/>
      <c r="BZS1" s="91"/>
      <c r="BZT1" s="91"/>
      <c r="BZU1" s="91"/>
      <c r="BZV1" s="91"/>
      <c r="BZW1" s="91"/>
      <c r="BZX1" s="91"/>
      <c r="BZY1" s="91"/>
      <c r="BZZ1" s="91"/>
      <c r="CAA1" s="91"/>
      <c r="CAB1" s="91"/>
      <c r="CAC1" s="91"/>
      <c r="CAD1" s="91"/>
      <c r="CAE1" s="91"/>
      <c r="CAF1" s="91"/>
      <c r="CAG1" s="91"/>
      <c r="CAH1" s="91"/>
      <c r="CAI1" s="91"/>
      <c r="CAJ1" s="91"/>
      <c r="CAK1" s="91"/>
      <c r="CAL1" s="91"/>
      <c r="CAM1" s="91"/>
      <c r="CAN1" s="91"/>
      <c r="CAO1" s="91"/>
      <c r="CAP1" s="91"/>
      <c r="CAQ1" s="91"/>
      <c r="CAR1" s="91"/>
      <c r="CAS1" s="91"/>
      <c r="CAT1" s="91"/>
      <c r="CAU1" s="91"/>
      <c r="CAV1" s="91"/>
      <c r="CAW1" s="91"/>
      <c r="CAX1" s="91"/>
      <c r="CAY1" s="91"/>
      <c r="CAZ1" s="91"/>
      <c r="CBA1" s="91"/>
      <c r="CBB1" s="91"/>
      <c r="CBC1" s="91"/>
      <c r="CBD1" s="91"/>
      <c r="CBE1" s="91"/>
      <c r="CBF1" s="91"/>
      <c r="CBG1" s="91"/>
      <c r="CBH1" s="91"/>
      <c r="CBI1" s="91"/>
      <c r="CBJ1" s="91"/>
      <c r="CBK1" s="91"/>
      <c r="CBL1" s="91"/>
      <c r="CBM1" s="91"/>
      <c r="CBN1" s="91"/>
      <c r="CBO1" s="91"/>
      <c r="CBP1" s="91"/>
      <c r="CBQ1" s="91"/>
      <c r="CBR1" s="91"/>
      <c r="CBS1" s="91"/>
      <c r="CBT1" s="91"/>
      <c r="CBU1" s="91"/>
      <c r="CBV1" s="91"/>
      <c r="CBW1" s="91"/>
      <c r="CBX1" s="91"/>
      <c r="CBY1" s="91"/>
      <c r="CBZ1" s="91"/>
      <c r="CCA1" s="91"/>
      <c r="CCB1" s="91"/>
      <c r="CCC1" s="91"/>
      <c r="CCD1" s="91"/>
      <c r="CCE1" s="91"/>
      <c r="CCF1" s="91"/>
      <c r="CCG1" s="91"/>
      <c r="CCH1" s="91"/>
      <c r="CCI1" s="91"/>
      <c r="CCJ1" s="91"/>
      <c r="CCK1" s="91"/>
      <c r="CCL1" s="91"/>
      <c r="CCM1" s="91"/>
      <c r="CCN1" s="91"/>
      <c r="CCO1" s="91"/>
      <c r="CCP1" s="91"/>
      <c r="CCQ1" s="91"/>
      <c r="CCR1" s="91"/>
      <c r="CCS1" s="91"/>
      <c r="CCT1" s="91"/>
      <c r="CCU1" s="91"/>
      <c r="CCV1" s="91"/>
      <c r="CCW1" s="91"/>
      <c r="CCX1" s="91"/>
      <c r="CCY1" s="91"/>
      <c r="CCZ1" s="91"/>
      <c r="CDA1" s="91"/>
      <c r="CDB1" s="91"/>
      <c r="CDC1" s="91"/>
      <c r="CDD1" s="91"/>
      <c r="CDE1" s="91"/>
      <c r="CDF1" s="91"/>
      <c r="CDG1" s="91"/>
      <c r="CDH1" s="91"/>
      <c r="CDI1" s="91"/>
      <c r="CDJ1" s="91"/>
      <c r="CDK1" s="91"/>
      <c r="CDL1" s="91"/>
      <c r="CDM1" s="91"/>
      <c r="CDN1" s="91"/>
      <c r="CDO1" s="91"/>
      <c r="CDP1" s="91"/>
      <c r="CDQ1" s="91"/>
      <c r="CDR1" s="91"/>
      <c r="CDS1" s="91"/>
      <c r="CDT1" s="91"/>
      <c r="CDU1" s="91"/>
      <c r="CDV1" s="91"/>
      <c r="CDW1" s="91"/>
      <c r="CDX1" s="91"/>
      <c r="CDY1" s="91"/>
      <c r="CDZ1" s="91"/>
      <c r="CEA1" s="91"/>
      <c r="CEB1" s="91"/>
      <c r="CEC1" s="91"/>
      <c r="CED1" s="91"/>
      <c r="CEE1" s="91"/>
      <c r="CEF1" s="91"/>
      <c r="CEG1" s="91"/>
      <c r="CEH1" s="91"/>
      <c r="CEI1" s="91"/>
      <c r="CEJ1" s="91"/>
      <c r="CEK1" s="91"/>
      <c r="CEL1" s="91"/>
      <c r="CEM1" s="91"/>
      <c r="CEN1" s="91"/>
      <c r="CEO1" s="91"/>
      <c r="CEP1" s="91"/>
      <c r="CEQ1" s="91"/>
      <c r="CER1" s="91"/>
      <c r="CES1" s="91"/>
      <c r="CET1" s="91"/>
      <c r="CEU1" s="91"/>
      <c r="CEV1" s="91"/>
      <c r="CEW1" s="91"/>
      <c r="CEX1" s="91"/>
      <c r="CEY1" s="91"/>
      <c r="CEZ1" s="91"/>
      <c r="CFA1" s="91"/>
      <c r="CFB1" s="91"/>
      <c r="CFC1" s="91"/>
      <c r="CFD1" s="91"/>
      <c r="CFE1" s="91"/>
      <c r="CFF1" s="91"/>
      <c r="CFG1" s="91"/>
      <c r="CFH1" s="91"/>
      <c r="CFI1" s="91"/>
      <c r="CFJ1" s="91"/>
      <c r="CFK1" s="91"/>
      <c r="CFL1" s="91"/>
      <c r="CFM1" s="91"/>
      <c r="CFN1" s="91"/>
      <c r="CFO1" s="91"/>
      <c r="CFP1" s="91"/>
      <c r="CFQ1" s="91"/>
      <c r="CFR1" s="91"/>
      <c r="CFS1" s="91"/>
      <c r="CFT1" s="91"/>
      <c r="CFU1" s="91"/>
      <c r="CFV1" s="91"/>
      <c r="CFW1" s="91"/>
      <c r="CFX1" s="91"/>
      <c r="CFY1" s="91"/>
      <c r="CFZ1" s="91"/>
      <c r="CGA1" s="91"/>
      <c r="CGB1" s="91"/>
      <c r="CGC1" s="91"/>
      <c r="CGD1" s="91"/>
      <c r="CGE1" s="91"/>
      <c r="CGF1" s="91"/>
      <c r="CGG1" s="91"/>
      <c r="CGH1" s="91"/>
      <c r="CGI1" s="91"/>
      <c r="CGJ1" s="91"/>
      <c r="CGK1" s="91"/>
      <c r="CGL1" s="91"/>
      <c r="CGM1" s="91"/>
      <c r="CGN1" s="91"/>
      <c r="CGO1" s="91"/>
      <c r="CGP1" s="91"/>
      <c r="CGQ1" s="91"/>
      <c r="CGR1" s="91"/>
      <c r="CGS1" s="91"/>
      <c r="CGT1" s="91"/>
      <c r="CGU1" s="91"/>
      <c r="CGV1" s="91"/>
      <c r="CGW1" s="91"/>
      <c r="CGX1" s="91"/>
      <c r="CGY1" s="91"/>
      <c r="CGZ1" s="91"/>
      <c r="CHA1" s="91"/>
      <c r="CHB1" s="91"/>
      <c r="CHC1" s="91"/>
      <c r="CHD1" s="91"/>
      <c r="CHE1" s="91"/>
      <c r="CHF1" s="91"/>
      <c r="CHG1" s="91"/>
      <c r="CHH1" s="91"/>
      <c r="CHI1" s="91"/>
      <c r="CHJ1" s="91"/>
      <c r="CHK1" s="91"/>
      <c r="CHL1" s="91"/>
      <c r="CHM1" s="91"/>
      <c r="CHN1" s="91"/>
      <c r="CHO1" s="91"/>
      <c r="CHP1" s="91"/>
      <c r="CHQ1" s="91"/>
      <c r="CHR1" s="91"/>
      <c r="CHS1" s="91"/>
      <c r="CHT1" s="91"/>
      <c r="CHU1" s="91"/>
      <c r="CHV1" s="91"/>
      <c r="CHW1" s="91"/>
      <c r="CHX1" s="91"/>
      <c r="CHY1" s="91"/>
      <c r="CHZ1" s="91"/>
      <c r="CIA1" s="91"/>
      <c r="CIB1" s="91"/>
      <c r="CIC1" s="91"/>
      <c r="CID1" s="91"/>
      <c r="CIE1" s="91"/>
      <c r="CIF1" s="91"/>
      <c r="CIG1" s="91"/>
      <c r="CIH1" s="91"/>
      <c r="CII1" s="91"/>
      <c r="CIJ1" s="91"/>
      <c r="CIK1" s="91"/>
      <c r="CIL1" s="91"/>
      <c r="CIM1" s="91"/>
      <c r="CIN1" s="91"/>
      <c r="CIO1" s="91"/>
      <c r="CIP1" s="91"/>
      <c r="CIQ1" s="91"/>
      <c r="CIR1" s="91"/>
      <c r="CIS1" s="91"/>
      <c r="CIT1" s="91"/>
      <c r="CIU1" s="91"/>
      <c r="CIV1" s="91"/>
      <c r="CIW1" s="91"/>
      <c r="CIX1" s="91"/>
      <c r="CIY1" s="91"/>
      <c r="CIZ1" s="91"/>
      <c r="CJA1" s="91"/>
      <c r="CJB1" s="91"/>
      <c r="CJC1" s="91"/>
      <c r="CJD1" s="91"/>
      <c r="CJE1" s="91"/>
      <c r="CJF1" s="91"/>
      <c r="CJG1" s="91"/>
      <c r="CJH1" s="91"/>
      <c r="CJI1" s="91"/>
      <c r="CJJ1" s="91"/>
      <c r="CJK1" s="91"/>
      <c r="CJL1" s="91"/>
      <c r="CJM1" s="91"/>
      <c r="CJN1" s="91"/>
      <c r="CJO1" s="91"/>
      <c r="CJP1" s="91"/>
      <c r="CJQ1" s="91"/>
      <c r="CJR1" s="91"/>
      <c r="CJS1" s="91"/>
      <c r="CJT1" s="91"/>
      <c r="CJU1" s="91"/>
      <c r="CJV1" s="91"/>
      <c r="CJW1" s="91"/>
      <c r="CJX1" s="91"/>
      <c r="CJY1" s="91"/>
      <c r="CJZ1" s="91"/>
      <c r="CKA1" s="91"/>
      <c r="CKB1" s="91"/>
      <c r="CKC1" s="91"/>
      <c r="CKD1" s="91"/>
      <c r="CKE1" s="91"/>
      <c r="CKF1" s="91"/>
      <c r="CKG1" s="91"/>
      <c r="CKH1" s="91"/>
      <c r="CKI1" s="91"/>
      <c r="CKJ1" s="91"/>
      <c r="CKK1" s="91"/>
      <c r="CKL1" s="91"/>
      <c r="CKM1" s="91"/>
      <c r="CKN1" s="91"/>
      <c r="CKO1" s="91"/>
      <c r="CKP1" s="91"/>
      <c r="CKQ1" s="91"/>
      <c r="CKR1" s="91"/>
      <c r="CKS1" s="91"/>
      <c r="CKT1" s="91"/>
      <c r="CKU1" s="91"/>
      <c r="CKV1" s="91"/>
      <c r="CKW1" s="91"/>
      <c r="CKX1" s="91"/>
      <c r="CKY1" s="91"/>
      <c r="CKZ1" s="91"/>
      <c r="CLA1" s="91"/>
      <c r="CLB1" s="91"/>
      <c r="CLC1" s="91"/>
      <c r="CLD1" s="91"/>
      <c r="CLE1" s="91"/>
      <c r="CLF1" s="91"/>
      <c r="CLG1" s="91"/>
      <c r="CLH1" s="91"/>
      <c r="CLI1" s="91"/>
      <c r="CLJ1" s="91"/>
      <c r="CLK1" s="91"/>
      <c r="CLL1" s="91"/>
      <c r="CLM1" s="91"/>
      <c r="CLN1" s="91"/>
      <c r="CLO1" s="91"/>
      <c r="CLP1" s="91"/>
      <c r="CLQ1" s="91"/>
      <c r="CLR1" s="91"/>
      <c r="CLS1" s="91"/>
      <c r="CLT1" s="91"/>
      <c r="CLU1" s="91"/>
      <c r="CLV1" s="91"/>
      <c r="CLW1" s="91"/>
      <c r="CLX1" s="91"/>
      <c r="CLY1" s="91"/>
      <c r="CLZ1" s="91"/>
      <c r="CMA1" s="91"/>
      <c r="CMB1" s="91"/>
      <c r="CMC1" s="91"/>
      <c r="CMD1" s="91"/>
      <c r="CME1" s="91"/>
      <c r="CMF1" s="91"/>
      <c r="CMG1" s="91"/>
      <c r="CMH1" s="91"/>
      <c r="CMI1" s="91"/>
      <c r="CMJ1" s="91"/>
      <c r="CMK1" s="91"/>
      <c r="CML1" s="91"/>
      <c r="CMM1" s="91"/>
      <c r="CMN1" s="91"/>
      <c r="CMO1" s="91"/>
      <c r="CMP1" s="91"/>
      <c r="CMQ1" s="91"/>
      <c r="CMR1" s="91"/>
      <c r="CMS1" s="91"/>
      <c r="CMT1" s="91"/>
      <c r="CMU1" s="91"/>
      <c r="CMV1" s="91"/>
      <c r="CMW1" s="91"/>
      <c r="CMX1" s="91"/>
      <c r="CMY1" s="91"/>
      <c r="CMZ1" s="91"/>
      <c r="CNA1" s="91"/>
      <c r="CNB1" s="91"/>
      <c r="CNC1" s="91"/>
      <c r="CND1" s="91"/>
      <c r="CNE1" s="91"/>
      <c r="CNF1" s="91"/>
      <c r="CNG1" s="91"/>
      <c r="CNH1" s="91"/>
      <c r="CNI1" s="91"/>
      <c r="CNJ1" s="91"/>
      <c r="CNK1" s="91"/>
      <c r="CNL1" s="91"/>
      <c r="CNM1" s="91"/>
      <c r="CNN1" s="91"/>
      <c r="CNO1" s="91"/>
      <c r="CNP1" s="91"/>
      <c r="CNQ1" s="91"/>
      <c r="CNR1" s="91"/>
      <c r="CNS1" s="91"/>
      <c r="CNT1" s="91"/>
      <c r="CNU1" s="91"/>
      <c r="CNV1" s="91"/>
      <c r="CNW1" s="91"/>
      <c r="CNX1" s="91"/>
      <c r="CNY1" s="91"/>
      <c r="CNZ1" s="91"/>
      <c r="COA1" s="91"/>
      <c r="COB1" s="91"/>
      <c r="COC1" s="91"/>
      <c r="COD1" s="91"/>
      <c r="COE1" s="91"/>
      <c r="COF1" s="91"/>
      <c r="COG1" s="91"/>
      <c r="COH1" s="91"/>
      <c r="COI1" s="91"/>
      <c r="COJ1" s="91"/>
      <c r="COK1" s="91"/>
      <c r="COL1" s="91"/>
      <c r="COM1" s="91"/>
      <c r="CON1" s="91"/>
      <c r="COO1" s="91"/>
      <c r="COP1" s="91"/>
      <c r="COQ1" s="91"/>
      <c r="COR1" s="91"/>
      <c r="COS1" s="91"/>
      <c r="COT1" s="91"/>
      <c r="COU1" s="91"/>
      <c r="COV1" s="91"/>
      <c r="COW1" s="91"/>
      <c r="COX1" s="91"/>
      <c r="COY1" s="91"/>
      <c r="COZ1" s="91"/>
      <c r="CPA1" s="91"/>
      <c r="CPB1" s="91"/>
      <c r="CPC1" s="91"/>
      <c r="CPD1" s="91"/>
      <c r="CPE1" s="91"/>
      <c r="CPF1" s="91"/>
      <c r="CPG1" s="91"/>
      <c r="CPH1" s="91"/>
      <c r="CPI1" s="91"/>
      <c r="CPJ1" s="91"/>
      <c r="CPK1" s="91"/>
      <c r="CPL1" s="91"/>
      <c r="CPM1" s="91"/>
      <c r="CPN1" s="91"/>
      <c r="CPO1" s="91"/>
      <c r="CPP1" s="91"/>
      <c r="CPQ1" s="91"/>
      <c r="CPR1" s="91"/>
      <c r="CPS1" s="91"/>
      <c r="CPT1" s="91"/>
      <c r="CPU1" s="91"/>
      <c r="CPV1" s="91"/>
      <c r="CPW1" s="91"/>
      <c r="CPX1" s="91"/>
      <c r="CPY1" s="91"/>
      <c r="CPZ1" s="91"/>
      <c r="CQA1" s="91"/>
      <c r="CQB1" s="91"/>
      <c r="CQC1" s="91"/>
      <c r="CQD1" s="91"/>
      <c r="CQE1" s="91"/>
      <c r="CQF1" s="91"/>
      <c r="CQG1" s="91"/>
      <c r="CQH1" s="91"/>
      <c r="CQI1" s="91"/>
      <c r="CQJ1" s="91"/>
      <c r="CQK1" s="91"/>
      <c r="CQL1" s="91"/>
      <c r="CQM1" s="91"/>
      <c r="CQN1" s="91"/>
      <c r="CQO1" s="91"/>
      <c r="CQP1" s="91"/>
      <c r="CQQ1" s="91"/>
      <c r="CQR1" s="91"/>
      <c r="CQS1" s="91"/>
      <c r="CQT1" s="91"/>
      <c r="CQU1" s="91"/>
      <c r="CQV1" s="91"/>
      <c r="CQW1" s="91"/>
      <c r="CQX1" s="91"/>
      <c r="CQY1" s="91"/>
      <c r="CQZ1" s="91"/>
      <c r="CRA1" s="91"/>
      <c r="CRB1" s="91"/>
      <c r="CRC1" s="91"/>
      <c r="CRD1" s="91"/>
      <c r="CRE1" s="91"/>
      <c r="CRF1" s="91"/>
      <c r="CRG1" s="91"/>
      <c r="CRH1" s="91"/>
      <c r="CRI1" s="91"/>
      <c r="CRJ1" s="91"/>
      <c r="CRK1" s="91"/>
      <c r="CRL1" s="91"/>
      <c r="CRM1" s="91"/>
      <c r="CRN1" s="91"/>
      <c r="CRO1" s="91"/>
      <c r="CRP1" s="91"/>
      <c r="CRQ1" s="91"/>
      <c r="CRR1" s="91"/>
      <c r="CRS1" s="91"/>
      <c r="CRT1" s="91"/>
      <c r="CRU1" s="91"/>
      <c r="CRV1" s="91"/>
      <c r="CRW1" s="91"/>
      <c r="CRX1" s="91"/>
      <c r="CRY1" s="91"/>
      <c r="CRZ1" s="91"/>
      <c r="CSA1" s="91"/>
      <c r="CSB1" s="91"/>
      <c r="CSC1" s="91"/>
      <c r="CSD1" s="91"/>
      <c r="CSE1" s="91"/>
      <c r="CSF1" s="91"/>
      <c r="CSG1" s="91"/>
      <c r="CSH1" s="91"/>
      <c r="CSI1" s="91"/>
      <c r="CSJ1" s="91"/>
      <c r="CSK1" s="91"/>
      <c r="CSL1" s="91"/>
      <c r="CSM1" s="91"/>
      <c r="CSN1" s="91"/>
      <c r="CSO1" s="91"/>
      <c r="CSP1" s="91"/>
      <c r="CSQ1" s="91"/>
      <c r="CSR1" s="91"/>
      <c r="CSS1" s="91"/>
      <c r="CST1" s="91"/>
      <c r="CSU1" s="91"/>
      <c r="CSV1" s="91"/>
      <c r="CSW1" s="91"/>
      <c r="CSX1" s="91"/>
      <c r="CSY1" s="91"/>
      <c r="CSZ1" s="91"/>
      <c r="CTA1" s="91"/>
      <c r="CTB1" s="91"/>
      <c r="CTC1" s="91"/>
      <c r="CTD1" s="91"/>
      <c r="CTE1" s="91"/>
      <c r="CTF1" s="91"/>
      <c r="CTG1" s="91"/>
      <c r="CTH1" s="91"/>
      <c r="CTI1" s="91"/>
      <c r="CTJ1" s="91"/>
      <c r="CTK1" s="91"/>
      <c r="CTL1" s="91"/>
      <c r="CTM1" s="91"/>
      <c r="CTN1" s="91"/>
      <c r="CTO1" s="91"/>
      <c r="CTP1" s="91"/>
      <c r="CTQ1" s="91"/>
      <c r="CTR1" s="91"/>
      <c r="CTS1" s="91"/>
      <c r="CTT1" s="91"/>
      <c r="CTU1" s="91"/>
      <c r="CTV1" s="91"/>
      <c r="CTW1" s="91"/>
      <c r="CTX1" s="91"/>
      <c r="CTY1" s="91"/>
      <c r="CTZ1" s="91"/>
      <c r="CUA1" s="91"/>
      <c r="CUB1" s="91"/>
      <c r="CUC1" s="91"/>
      <c r="CUD1" s="91"/>
      <c r="CUE1" s="91"/>
      <c r="CUF1" s="91"/>
      <c r="CUG1" s="91"/>
      <c r="CUH1" s="91"/>
      <c r="CUI1" s="91"/>
      <c r="CUJ1" s="91"/>
      <c r="CUK1" s="91"/>
      <c r="CUL1" s="91"/>
      <c r="CUM1" s="91"/>
      <c r="CUN1" s="91"/>
      <c r="CUO1" s="91"/>
      <c r="CUP1" s="91"/>
      <c r="CUQ1" s="91"/>
      <c r="CUR1" s="91"/>
      <c r="CUS1" s="91"/>
      <c r="CUT1" s="91"/>
      <c r="CUU1" s="91"/>
      <c r="CUV1" s="91"/>
      <c r="CUW1" s="91"/>
      <c r="CUX1" s="91"/>
      <c r="CUY1" s="91"/>
      <c r="CUZ1" s="91"/>
      <c r="CVA1" s="91"/>
      <c r="CVB1" s="91"/>
      <c r="CVC1" s="91"/>
      <c r="CVD1" s="91"/>
      <c r="CVE1" s="91"/>
      <c r="CVF1" s="91"/>
      <c r="CVG1" s="91"/>
      <c r="CVH1" s="91"/>
      <c r="CVI1" s="91"/>
      <c r="CVJ1" s="91"/>
      <c r="CVK1" s="91"/>
      <c r="CVL1" s="91"/>
      <c r="CVM1" s="91"/>
      <c r="CVN1" s="91"/>
      <c r="CVO1" s="91"/>
      <c r="CVP1" s="91"/>
      <c r="CVQ1" s="91"/>
      <c r="CVR1" s="91"/>
      <c r="CVS1" s="91"/>
      <c r="CVT1" s="91"/>
      <c r="CVU1" s="91"/>
      <c r="CVV1" s="91"/>
      <c r="CVW1" s="91"/>
      <c r="CVX1" s="91"/>
      <c r="CVY1" s="91"/>
      <c r="CVZ1" s="91"/>
      <c r="CWA1" s="91"/>
      <c r="CWB1" s="91"/>
      <c r="CWC1" s="91"/>
      <c r="CWD1" s="91"/>
      <c r="CWE1" s="91"/>
      <c r="CWF1" s="91"/>
      <c r="CWG1" s="91"/>
      <c r="CWH1" s="91"/>
      <c r="CWI1" s="91"/>
      <c r="CWJ1" s="91"/>
      <c r="CWK1" s="91"/>
      <c r="CWL1" s="91"/>
      <c r="CWM1" s="91"/>
      <c r="CWN1" s="91"/>
      <c r="CWO1" s="91"/>
      <c r="CWP1" s="91"/>
      <c r="CWQ1" s="91"/>
      <c r="CWR1" s="91"/>
      <c r="CWS1" s="91"/>
      <c r="CWT1" s="91"/>
      <c r="CWU1" s="91"/>
      <c r="CWV1" s="91"/>
      <c r="CWW1" s="91"/>
      <c r="CWX1" s="91"/>
      <c r="CWY1" s="91"/>
      <c r="CWZ1" s="91"/>
      <c r="CXA1" s="91"/>
      <c r="CXB1" s="91"/>
      <c r="CXC1" s="91"/>
      <c r="CXD1" s="91"/>
      <c r="CXE1" s="91"/>
      <c r="CXF1" s="91"/>
      <c r="CXG1" s="91"/>
      <c r="CXH1" s="91"/>
      <c r="CXI1" s="91"/>
      <c r="CXJ1" s="91"/>
      <c r="CXK1" s="91"/>
      <c r="CXL1" s="91"/>
      <c r="CXM1" s="91"/>
      <c r="CXN1" s="91"/>
      <c r="CXO1" s="91"/>
      <c r="CXP1" s="91"/>
      <c r="CXQ1" s="91"/>
      <c r="CXR1" s="91"/>
      <c r="CXS1" s="91"/>
      <c r="CXT1" s="91"/>
      <c r="CXU1" s="91"/>
      <c r="CXV1" s="91"/>
      <c r="CXW1" s="91"/>
      <c r="CXX1" s="91"/>
      <c r="CXY1" s="91"/>
      <c r="CXZ1" s="91"/>
      <c r="CYA1" s="91"/>
      <c r="CYB1" s="91"/>
      <c r="CYC1" s="91"/>
      <c r="CYD1" s="91"/>
      <c r="CYE1" s="91"/>
      <c r="CYF1" s="91"/>
      <c r="CYG1" s="91"/>
      <c r="CYH1" s="91"/>
      <c r="CYI1" s="91"/>
      <c r="CYJ1" s="91"/>
      <c r="CYK1" s="91"/>
      <c r="CYL1" s="91"/>
      <c r="CYM1" s="91"/>
      <c r="CYN1" s="91"/>
      <c r="CYO1" s="91"/>
      <c r="CYP1" s="91"/>
      <c r="CYQ1" s="91"/>
      <c r="CYR1" s="91"/>
      <c r="CYS1" s="91"/>
      <c r="CYT1" s="91"/>
      <c r="CYU1" s="91"/>
      <c r="CYV1" s="91"/>
      <c r="CYW1" s="91"/>
      <c r="CYX1" s="91"/>
      <c r="CYY1" s="91"/>
      <c r="CYZ1" s="91"/>
      <c r="CZA1" s="91"/>
      <c r="CZB1" s="91"/>
      <c r="CZC1" s="91"/>
      <c r="CZD1" s="91"/>
      <c r="CZE1" s="91"/>
      <c r="CZF1" s="91"/>
      <c r="CZG1" s="91"/>
      <c r="CZH1" s="91"/>
      <c r="CZI1" s="91"/>
      <c r="CZJ1" s="91"/>
      <c r="CZK1" s="91"/>
      <c r="CZL1" s="91"/>
      <c r="CZM1" s="91"/>
      <c r="CZN1" s="91"/>
      <c r="CZO1" s="91"/>
      <c r="CZP1" s="91"/>
      <c r="CZQ1" s="91"/>
      <c r="CZR1" s="91"/>
      <c r="CZS1" s="91"/>
      <c r="CZT1" s="91"/>
      <c r="CZU1" s="91"/>
      <c r="CZV1" s="91"/>
      <c r="CZW1" s="91"/>
      <c r="CZX1" s="91"/>
      <c r="CZY1" s="91"/>
      <c r="CZZ1" s="91"/>
      <c r="DAA1" s="91"/>
      <c r="DAB1" s="91"/>
      <c r="DAC1" s="91"/>
      <c r="DAD1" s="91"/>
      <c r="DAE1" s="91"/>
      <c r="DAF1" s="91"/>
      <c r="DAG1" s="91"/>
      <c r="DAH1" s="91"/>
      <c r="DAI1" s="91"/>
      <c r="DAJ1" s="91"/>
      <c r="DAK1" s="91"/>
      <c r="DAL1" s="91"/>
      <c r="DAM1" s="91"/>
      <c r="DAN1" s="91"/>
      <c r="DAO1" s="91"/>
      <c r="DAP1" s="91"/>
      <c r="DAQ1" s="91"/>
      <c r="DAR1" s="91"/>
      <c r="DAS1" s="91"/>
      <c r="DAT1" s="91"/>
      <c r="DAU1" s="91"/>
      <c r="DAV1" s="91"/>
      <c r="DAW1" s="91"/>
      <c r="DAX1" s="91"/>
      <c r="DAY1" s="91"/>
      <c r="DAZ1" s="91"/>
      <c r="DBA1" s="91"/>
      <c r="DBB1" s="91"/>
      <c r="DBC1" s="91"/>
      <c r="DBD1" s="91"/>
      <c r="DBE1" s="91"/>
      <c r="DBF1" s="91"/>
      <c r="DBG1" s="91"/>
      <c r="DBH1" s="91"/>
      <c r="DBI1" s="91"/>
      <c r="DBJ1" s="91"/>
      <c r="DBK1" s="91"/>
      <c r="DBL1" s="91"/>
      <c r="DBM1" s="91"/>
      <c r="DBN1" s="91"/>
      <c r="DBO1" s="91"/>
      <c r="DBP1" s="91"/>
      <c r="DBQ1" s="91"/>
      <c r="DBR1" s="91"/>
      <c r="DBS1" s="91"/>
      <c r="DBT1" s="91"/>
      <c r="DBU1" s="91"/>
      <c r="DBV1" s="91"/>
      <c r="DBW1" s="91"/>
      <c r="DBX1" s="91"/>
      <c r="DBY1" s="91"/>
      <c r="DBZ1" s="91"/>
      <c r="DCA1" s="91"/>
      <c r="DCB1" s="91"/>
      <c r="DCC1" s="91"/>
      <c r="DCD1" s="91"/>
      <c r="DCE1" s="91"/>
      <c r="DCF1" s="91"/>
      <c r="DCG1" s="91"/>
      <c r="DCH1" s="91"/>
      <c r="DCI1" s="91"/>
      <c r="DCJ1" s="91"/>
      <c r="DCK1" s="91"/>
      <c r="DCL1" s="91"/>
      <c r="DCM1" s="91"/>
      <c r="DCN1" s="91"/>
      <c r="DCO1" s="91"/>
      <c r="DCP1" s="91"/>
      <c r="DCQ1" s="91"/>
      <c r="DCR1" s="91"/>
      <c r="DCS1" s="91"/>
      <c r="DCT1" s="91"/>
      <c r="DCU1" s="91"/>
      <c r="DCV1" s="91"/>
      <c r="DCW1" s="91"/>
      <c r="DCX1" s="91"/>
      <c r="DCY1" s="91"/>
      <c r="DCZ1" s="91"/>
      <c r="DDA1" s="91"/>
      <c r="DDB1" s="91"/>
      <c r="DDC1" s="91"/>
      <c r="DDD1" s="91"/>
      <c r="DDE1" s="91"/>
      <c r="DDF1" s="91"/>
      <c r="DDG1" s="91"/>
      <c r="DDH1" s="91"/>
      <c r="DDI1" s="91"/>
      <c r="DDJ1" s="91"/>
      <c r="DDK1" s="91"/>
      <c r="DDL1" s="91"/>
      <c r="DDM1" s="91"/>
      <c r="DDN1" s="91"/>
      <c r="DDO1" s="91"/>
      <c r="DDP1" s="91"/>
      <c r="DDQ1" s="91"/>
      <c r="DDR1" s="91"/>
      <c r="DDS1" s="91"/>
      <c r="DDT1" s="91"/>
      <c r="DDU1" s="91"/>
      <c r="DDV1" s="91"/>
      <c r="DDW1" s="91"/>
      <c r="DDX1" s="91"/>
      <c r="DDY1" s="91"/>
      <c r="DDZ1" s="91"/>
      <c r="DEA1" s="91"/>
      <c r="DEB1" s="91"/>
      <c r="DEC1" s="91"/>
      <c r="DED1" s="91"/>
      <c r="DEE1" s="91"/>
      <c r="DEF1" s="91"/>
      <c r="DEG1" s="91"/>
      <c r="DEH1" s="91"/>
      <c r="DEI1" s="91"/>
      <c r="DEJ1" s="91"/>
      <c r="DEK1" s="91"/>
      <c r="DEL1" s="91"/>
      <c r="DEM1" s="91"/>
      <c r="DEN1" s="91"/>
      <c r="DEO1" s="91"/>
      <c r="DEP1" s="91"/>
      <c r="DEQ1" s="91"/>
      <c r="DER1" s="91"/>
      <c r="DES1" s="91"/>
      <c r="DET1" s="91"/>
      <c r="DEU1" s="91"/>
      <c r="DEV1" s="91"/>
      <c r="DEW1" s="91"/>
      <c r="DEX1" s="91"/>
      <c r="DEY1" s="91"/>
      <c r="DEZ1" s="91"/>
      <c r="DFA1" s="91"/>
      <c r="DFB1" s="91"/>
      <c r="DFC1" s="91"/>
      <c r="DFD1" s="91"/>
      <c r="DFE1" s="91"/>
      <c r="DFF1" s="91"/>
      <c r="DFG1" s="91"/>
      <c r="DFH1" s="91"/>
      <c r="DFI1" s="91"/>
      <c r="DFJ1" s="91"/>
      <c r="DFK1" s="91"/>
      <c r="DFL1" s="91"/>
      <c r="DFM1" s="91"/>
      <c r="DFN1" s="91"/>
      <c r="DFO1" s="91"/>
      <c r="DFP1" s="91"/>
      <c r="DFQ1" s="91"/>
      <c r="DFR1" s="91"/>
      <c r="DFS1" s="91"/>
      <c r="DFT1" s="91"/>
      <c r="DFU1" s="91"/>
      <c r="DFV1" s="91"/>
      <c r="DFW1" s="91"/>
      <c r="DFX1" s="91"/>
      <c r="DFY1" s="91"/>
      <c r="DFZ1" s="91"/>
      <c r="DGA1" s="91"/>
      <c r="DGB1" s="91"/>
      <c r="DGC1" s="91"/>
      <c r="DGD1" s="91"/>
      <c r="DGE1" s="91"/>
      <c r="DGF1" s="91"/>
      <c r="DGG1" s="91"/>
      <c r="DGH1" s="91"/>
      <c r="DGI1" s="91"/>
      <c r="DGJ1" s="91"/>
      <c r="DGK1" s="91"/>
      <c r="DGL1" s="91"/>
      <c r="DGM1" s="91"/>
      <c r="DGN1" s="91"/>
      <c r="DGO1" s="91"/>
      <c r="DGP1" s="91"/>
      <c r="DGQ1" s="91"/>
      <c r="DGR1" s="91"/>
      <c r="DGS1" s="91"/>
      <c r="DGT1" s="91"/>
      <c r="DGU1" s="91"/>
      <c r="DGV1" s="91"/>
      <c r="DGW1" s="91"/>
      <c r="DGX1" s="91"/>
      <c r="DGY1" s="91"/>
      <c r="DGZ1" s="91"/>
      <c r="DHA1" s="91"/>
      <c r="DHB1" s="91"/>
      <c r="DHC1" s="91"/>
      <c r="DHD1" s="91"/>
      <c r="DHE1" s="91"/>
      <c r="DHF1" s="91"/>
      <c r="DHG1" s="91"/>
      <c r="DHH1" s="91"/>
      <c r="DHI1" s="91"/>
      <c r="DHJ1" s="91"/>
      <c r="DHK1" s="91"/>
      <c r="DHL1" s="91"/>
      <c r="DHM1" s="91"/>
      <c r="DHN1" s="91"/>
      <c r="DHO1" s="91"/>
      <c r="DHP1" s="91"/>
      <c r="DHQ1" s="91"/>
      <c r="DHR1" s="91"/>
      <c r="DHS1" s="91"/>
      <c r="DHT1" s="91"/>
      <c r="DHU1" s="91"/>
      <c r="DHV1" s="91"/>
      <c r="DHW1" s="91"/>
      <c r="DHX1" s="91"/>
      <c r="DHY1" s="91"/>
      <c r="DHZ1" s="91"/>
      <c r="DIA1" s="91"/>
      <c r="DIB1" s="91"/>
      <c r="DIC1" s="91"/>
      <c r="DID1" s="91"/>
      <c r="DIE1" s="91"/>
      <c r="DIF1" s="91"/>
      <c r="DIG1" s="91"/>
      <c r="DIH1" s="91"/>
      <c r="DII1" s="91"/>
      <c r="DIJ1" s="91"/>
      <c r="DIK1" s="91"/>
      <c r="DIL1" s="91"/>
      <c r="DIM1" s="91"/>
      <c r="DIN1" s="91"/>
      <c r="DIO1" s="91"/>
      <c r="DIP1" s="91"/>
      <c r="DIQ1" s="91"/>
      <c r="DIR1" s="91"/>
      <c r="DIS1" s="91"/>
      <c r="DIT1" s="91"/>
      <c r="DIU1" s="91"/>
      <c r="DIV1" s="91"/>
      <c r="DIW1" s="91"/>
      <c r="DIX1" s="91"/>
      <c r="DIY1" s="91"/>
      <c r="DIZ1" s="91"/>
      <c r="DJA1" s="91"/>
      <c r="DJB1" s="91"/>
      <c r="DJC1" s="91"/>
      <c r="DJD1" s="91"/>
      <c r="DJE1" s="91"/>
      <c r="DJF1" s="91"/>
      <c r="DJG1" s="91"/>
      <c r="DJH1" s="91"/>
      <c r="DJI1" s="91"/>
      <c r="DJJ1" s="91"/>
      <c r="DJK1" s="91"/>
      <c r="DJL1" s="91"/>
      <c r="DJM1" s="91"/>
      <c r="DJN1" s="91"/>
      <c r="DJO1" s="91"/>
      <c r="DJP1" s="91"/>
      <c r="DJQ1" s="91"/>
      <c r="DJR1" s="91"/>
      <c r="DJS1" s="91"/>
      <c r="DJT1" s="91"/>
      <c r="DJU1" s="91"/>
      <c r="DJV1" s="91"/>
      <c r="DJW1" s="91"/>
      <c r="DJX1" s="91"/>
      <c r="DJY1" s="91"/>
      <c r="DJZ1" s="91"/>
      <c r="DKA1" s="91"/>
      <c r="DKB1" s="91"/>
      <c r="DKC1" s="91"/>
      <c r="DKD1" s="91"/>
      <c r="DKE1" s="91"/>
      <c r="DKF1" s="91"/>
      <c r="DKG1" s="91"/>
      <c r="DKH1" s="91"/>
      <c r="DKI1" s="91"/>
      <c r="DKJ1" s="91"/>
      <c r="DKK1" s="91"/>
      <c r="DKL1" s="91"/>
      <c r="DKM1" s="91"/>
      <c r="DKN1" s="91"/>
      <c r="DKO1" s="91"/>
      <c r="DKP1" s="91"/>
      <c r="DKQ1" s="91"/>
      <c r="DKR1" s="91"/>
      <c r="DKS1" s="91"/>
      <c r="DKT1" s="91"/>
      <c r="DKU1" s="91"/>
      <c r="DKV1" s="91"/>
      <c r="DKW1" s="91"/>
      <c r="DKX1" s="91"/>
      <c r="DKY1" s="91"/>
      <c r="DKZ1" s="91"/>
      <c r="DLA1" s="91"/>
      <c r="DLB1" s="91"/>
      <c r="DLC1" s="91"/>
      <c r="DLD1" s="91"/>
      <c r="DLE1" s="91"/>
      <c r="DLF1" s="91"/>
      <c r="DLG1" s="91"/>
      <c r="DLH1" s="91"/>
      <c r="DLI1" s="91"/>
      <c r="DLJ1" s="91"/>
      <c r="DLK1" s="91"/>
      <c r="DLL1" s="91"/>
      <c r="DLM1" s="91"/>
      <c r="DLN1" s="91"/>
      <c r="DLO1" s="91"/>
      <c r="DLP1" s="91"/>
      <c r="DLQ1" s="91"/>
      <c r="DLR1" s="91"/>
      <c r="DLS1" s="91"/>
      <c r="DLT1" s="91"/>
      <c r="DLU1" s="91"/>
      <c r="DLV1" s="91"/>
      <c r="DLW1" s="91"/>
      <c r="DLX1" s="91"/>
      <c r="DLY1" s="91"/>
      <c r="DLZ1" s="91"/>
      <c r="DMA1" s="91"/>
      <c r="DMB1" s="91"/>
      <c r="DMC1" s="91"/>
      <c r="DMD1" s="91"/>
      <c r="DME1" s="91"/>
      <c r="DMF1" s="91"/>
      <c r="DMG1" s="91"/>
      <c r="DMH1" s="91"/>
      <c r="DMI1" s="91"/>
      <c r="DMJ1" s="91"/>
      <c r="DMK1" s="91"/>
      <c r="DML1" s="91"/>
      <c r="DMM1" s="91"/>
      <c r="DMN1" s="91"/>
      <c r="DMO1" s="91"/>
      <c r="DMP1" s="91"/>
      <c r="DMQ1" s="91"/>
      <c r="DMR1" s="91"/>
      <c r="DMS1" s="91"/>
      <c r="DMT1" s="91"/>
      <c r="DMU1" s="91"/>
      <c r="DMV1" s="91"/>
      <c r="DMW1" s="91"/>
      <c r="DMX1" s="91"/>
      <c r="DMY1" s="91"/>
      <c r="DMZ1" s="91"/>
      <c r="DNA1" s="91"/>
      <c r="DNB1" s="91"/>
      <c r="DNC1" s="91"/>
      <c r="DND1" s="91"/>
      <c r="DNE1" s="91"/>
      <c r="DNF1" s="91"/>
      <c r="DNG1" s="91"/>
      <c r="DNH1" s="91"/>
      <c r="DNI1" s="91"/>
      <c r="DNJ1" s="91"/>
      <c r="DNK1" s="91"/>
      <c r="DNL1" s="91"/>
      <c r="DNM1" s="91"/>
      <c r="DNN1" s="91"/>
      <c r="DNO1" s="91"/>
      <c r="DNP1" s="91"/>
      <c r="DNQ1" s="91"/>
      <c r="DNR1" s="91"/>
      <c r="DNS1" s="91"/>
      <c r="DNT1" s="91"/>
      <c r="DNU1" s="91"/>
      <c r="DNV1" s="91"/>
      <c r="DNW1" s="91"/>
      <c r="DNX1" s="91"/>
      <c r="DNY1" s="91"/>
      <c r="DNZ1" s="91"/>
      <c r="DOA1" s="91"/>
      <c r="DOB1" s="91"/>
      <c r="DOC1" s="91"/>
      <c r="DOD1" s="91"/>
      <c r="DOE1" s="91"/>
      <c r="DOF1" s="91"/>
      <c r="DOG1" s="91"/>
      <c r="DOH1" s="91"/>
      <c r="DOI1" s="91"/>
      <c r="DOJ1" s="91"/>
      <c r="DOK1" s="91"/>
      <c r="DOL1" s="91"/>
      <c r="DOM1" s="91"/>
      <c r="DON1" s="91"/>
      <c r="DOO1" s="91"/>
      <c r="DOP1" s="91"/>
      <c r="DOQ1" s="91"/>
      <c r="DOR1" s="91"/>
      <c r="DOS1" s="91"/>
      <c r="DOT1" s="91"/>
      <c r="DOU1" s="91"/>
      <c r="DOV1" s="91"/>
      <c r="DOW1" s="91"/>
      <c r="DOX1" s="91"/>
      <c r="DOY1" s="91"/>
      <c r="DOZ1" s="91"/>
      <c r="DPA1" s="91"/>
      <c r="DPB1" s="91"/>
      <c r="DPC1" s="91"/>
      <c r="DPD1" s="91"/>
      <c r="DPE1" s="91"/>
      <c r="DPF1" s="91"/>
      <c r="DPG1" s="91"/>
      <c r="DPH1" s="91"/>
      <c r="DPI1" s="91"/>
      <c r="DPJ1" s="91"/>
      <c r="DPK1" s="91"/>
      <c r="DPL1" s="91"/>
      <c r="DPM1" s="91"/>
      <c r="DPN1" s="91"/>
      <c r="DPO1" s="91"/>
      <c r="DPP1" s="91"/>
      <c r="DPQ1" s="91"/>
      <c r="DPR1" s="91"/>
      <c r="DPS1" s="91"/>
      <c r="DPT1" s="91"/>
      <c r="DPU1" s="91"/>
      <c r="DPV1" s="91"/>
      <c r="DPW1" s="91"/>
      <c r="DPX1" s="91"/>
      <c r="DPY1" s="91"/>
      <c r="DPZ1" s="91"/>
      <c r="DQA1" s="91"/>
      <c r="DQB1" s="91"/>
      <c r="DQC1" s="91"/>
      <c r="DQD1" s="91"/>
      <c r="DQE1" s="91"/>
      <c r="DQF1" s="91"/>
      <c r="DQG1" s="91"/>
      <c r="DQH1" s="91"/>
      <c r="DQI1" s="91"/>
      <c r="DQJ1" s="91"/>
      <c r="DQK1" s="91"/>
      <c r="DQL1" s="91"/>
      <c r="DQM1" s="91"/>
      <c r="DQN1" s="91"/>
      <c r="DQO1" s="91"/>
      <c r="DQP1" s="91"/>
      <c r="DQQ1" s="91"/>
      <c r="DQR1" s="91"/>
      <c r="DQS1" s="91"/>
      <c r="DQT1" s="91"/>
      <c r="DQU1" s="91"/>
      <c r="DQV1" s="91"/>
      <c r="DQW1" s="91"/>
      <c r="DQX1" s="91"/>
      <c r="DQY1" s="91"/>
      <c r="DQZ1" s="91"/>
      <c r="DRA1" s="91"/>
      <c r="DRB1" s="91"/>
      <c r="DRC1" s="91"/>
      <c r="DRD1" s="91"/>
      <c r="DRE1" s="91"/>
      <c r="DRF1" s="91"/>
      <c r="DRG1" s="91"/>
      <c r="DRH1" s="91"/>
      <c r="DRI1" s="91"/>
      <c r="DRJ1" s="91"/>
      <c r="DRK1" s="91"/>
      <c r="DRL1" s="91"/>
      <c r="DRM1" s="91"/>
      <c r="DRN1" s="91"/>
      <c r="DRO1" s="91"/>
      <c r="DRP1" s="91"/>
      <c r="DRQ1" s="91"/>
      <c r="DRR1" s="91"/>
      <c r="DRS1" s="91"/>
      <c r="DRT1" s="91"/>
      <c r="DRU1" s="91"/>
      <c r="DRV1" s="91"/>
      <c r="DRW1" s="91"/>
      <c r="DRX1" s="91"/>
      <c r="DRY1" s="91"/>
      <c r="DRZ1" s="91"/>
      <c r="DSA1" s="91"/>
      <c r="DSB1" s="91"/>
      <c r="DSC1" s="91"/>
      <c r="DSD1" s="91"/>
      <c r="DSE1" s="91"/>
      <c r="DSF1" s="91"/>
      <c r="DSG1" s="91"/>
      <c r="DSH1" s="91"/>
      <c r="DSI1" s="91"/>
      <c r="DSJ1" s="91"/>
      <c r="DSK1" s="91"/>
      <c r="DSL1" s="91"/>
      <c r="DSM1" s="91"/>
      <c r="DSN1" s="91"/>
      <c r="DSO1" s="91"/>
      <c r="DSP1" s="91"/>
      <c r="DSQ1" s="91"/>
      <c r="DSR1" s="91"/>
      <c r="DSS1" s="91"/>
      <c r="DST1" s="91"/>
      <c r="DSU1" s="91"/>
      <c r="DSV1" s="91"/>
      <c r="DSW1" s="91"/>
      <c r="DSX1" s="91"/>
      <c r="DSY1" s="91"/>
      <c r="DSZ1" s="91"/>
      <c r="DTA1" s="91"/>
      <c r="DTB1" s="91"/>
      <c r="DTC1" s="91"/>
      <c r="DTD1" s="91"/>
      <c r="DTE1" s="91"/>
      <c r="DTF1" s="91"/>
      <c r="DTG1" s="91"/>
      <c r="DTH1" s="91"/>
      <c r="DTI1" s="91"/>
      <c r="DTJ1" s="91"/>
      <c r="DTK1" s="91"/>
      <c r="DTL1" s="91"/>
      <c r="DTM1" s="91"/>
      <c r="DTN1" s="91"/>
      <c r="DTO1" s="91"/>
      <c r="DTP1" s="91"/>
      <c r="DTQ1" s="91"/>
      <c r="DTR1" s="91"/>
      <c r="DTS1" s="91"/>
      <c r="DTT1" s="91"/>
      <c r="DTU1" s="91"/>
      <c r="DTV1" s="91"/>
      <c r="DTW1" s="91"/>
      <c r="DTX1" s="91"/>
      <c r="DTY1" s="91"/>
      <c r="DTZ1" s="91"/>
      <c r="DUA1" s="91"/>
      <c r="DUB1" s="91"/>
      <c r="DUC1" s="91"/>
      <c r="DUD1" s="91"/>
      <c r="DUE1" s="91"/>
      <c r="DUF1" s="91"/>
      <c r="DUG1" s="91"/>
      <c r="DUH1" s="91"/>
      <c r="DUI1" s="91"/>
      <c r="DUJ1" s="91"/>
      <c r="DUK1" s="91"/>
      <c r="DUL1" s="91"/>
      <c r="DUM1" s="91"/>
      <c r="DUN1" s="91"/>
      <c r="DUO1" s="91"/>
      <c r="DUP1" s="91"/>
      <c r="DUQ1" s="91"/>
      <c r="DUR1" s="91"/>
      <c r="DUS1" s="91"/>
      <c r="DUT1" s="91"/>
      <c r="DUU1" s="91"/>
      <c r="DUV1" s="91"/>
      <c r="DUW1" s="91"/>
      <c r="DUX1" s="91"/>
      <c r="DUY1" s="91"/>
      <c r="DUZ1" s="91"/>
      <c r="DVA1" s="91"/>
      <c r="DVB1" s="91"/>
      <c r="DVC1" s="91"/>
      <c r="DVD1" s="91"/>
      <c r="DVE1" s="91"/>
      <c r="DVF1" s="91"/>
      <c r="DVG1" s="91"/>
      <c r="DVH1" s="91"/>
      <c r="DVI1" s="91"/>
      <c r="DVJ1" s="91"/>
      <c r="DVK1" s="91"/>
      <c r="DVL1" s="91"/>
      <c r="DVM1" s="91"/>
      <c r="DVN1" s="91"/>
      <c r="DVO1" s="91"/>
      <c r="DVP1" s="91"/>
      <c r="DVQ1" s="91"/>
      <c r="DVR1" s="91"/>
      <c r="DVS1" s="91"/>
      <c r="DVT1" s="91"/>
      <c r="DVU1" s="91"/>
      <c r="DVV1" s="91"/>
      <c r="DVW1" s="91"/>
      <c r="DVX1" s="91"/>
      <c r="DVY1" s="91"/>
      <c r="DVZ1" s="91"/>
      <c r="DWA1" s="91"/>
      <c r="DWB1" s="91"/>
      <c r="DWC1" s="91"/>
      <c r="DWD1" s="91"/>
      <c r="DWE1" s="91"/>
      <c r="DWF1" s="91"/>
      <c r="DWG1" s="91"/>
      <c r="DWH1" s="91"/>
      <c r="DWI1" s="91"/>
      <c r="DWJ1" s="91"/>
      <c r="DWK1" s="91"/>
      <c r="DWL1" s="91"/>
      <c r="DWM1" s="91"/>
      <c r="DWN1" s="91"/>
      <c r="DWO1" s="91"/>
      <c r="DWP1" s="91"/>
      <c r="DWQ1" s="91"/>
      <c r="DWR1" s="91"/>
      <c r="DWS1" s="91"/>
      <c r="DWT1" s="91"/>
      <c r="DWU1" s="91"/>
      <c r="DWV1" s="91"/>
      <c r="DWW1" s="91"/>
      <c r="DWX1" s="91"/>
      <c r="DWY1" s="91"/>
      <c r="DWZ1" s="91"/>
      <c r="DXA1" s="91"/>
      <c r="DXB1" s="91"/>
      <c r="DXC1" s="91"/>
      <c r="DXD1" s="91"/>
      <c r="DXE1" s="91"/>
      <c r="DXF1" s="91"/>
      <c r="DXG1" s="91"/>
      <c r="DXH1" s="91"/>
      <c r="DXI1" s="91"/>
      <c r="DXJ1" s="91"/>
      <c r="DXK1" s="91"/>
      <c r="DXL1" s="91"/>
      <c r="DXM1" s="91"/>
      <c r="DXN1" s="91"/>
      <c r="DXO1" s="91"/>
      <c r="DXP1" s="91"/>
      <c r="DXQ1" s="91"/>
      <c r="DXR1" s="91"/>
      <c r="DXS1" s="91"/>
      <c r="DXT1" s="91"/>
      <c r="DXU1" s="91"/>
      <c r="DXV1" s="91"/>
      <c r="DXW1" s="91"/>
      <c r="DXX1" s="91"/>
      <c r="DXY1" s="91"/>
      <c r="DXZ1" s="91"/>
      <c r="DYA1" s="91"/>
      <c r="DYB1" s="91"/>
      <c r="DYC1" s="91"/>
      <c r="DYD1" s="91"/>
      <c r="DYE1" s="91"/>
      <c r="DYF1" s="91"/>
      <c r="DYG1" s="91"/>
      <c r="DYH1" s="91"/>
      <c r="DYI1" s="91"/>
      <c r="DYJ1" s="91"/>
      <c r="DYK1" s="91"/>
      <c r="DYL1" s="91"/>
      <c r="DYM1" s="91"/>
      <c r="DYN1" s="91"/>
      <c r="DYO1" s="91"/>
      <c r="DYP1" s="91"/>
      <c r="DYQ1" s="91"/>
      <c r="DYR1" s="91"/>
      <c r="DYS1" s="91"/>
      <c r="DYT1" s="91"/>
      <c r="DYU1" s="91"/>
      <c r="DYV1" s="91"/>
      <c r="DYW1" s="91"/>
      <c r="DYX1" s="91"/>
      <c r="DYY1" s="91"/>
      <c r="DYZ1" s="91"/>
      <c r="DZA1" s="91"/>
      <c r="DZB1" s="91"/>
      <c r="DZC1" s="91"/>
      <c r="DZD1" s="91"/>
      <c r="DZE1" s="91"/>
      <c r="DZF1" s="91"/>
      <c r="DZG1" s="91"/>
      <c r="DZH1" s="91"/>
      <c r="DZI1" s="91"/>
      <c r="DZJ1" s="91"/>
      <c r="DZK1" s="91"/>
      <c r="DZL1" s="91"/>
      <c r="DZM1" s="91"/>
      <c r="DZN1" s="91"/>
      <c r="DZO1" s="91"/>
      <c r="DZP1" s="91"/>
      <c r="DZQ1" s="91"/>
      <c r="DZR1" s="91"/>
      <c r="DZS1" s="91"/>
      <c r="DZT1" s="91"/>
      <c r="DZU1" s="91"/>
      <c r="DZV1" s="91"/>
      <c r="DZW1" s="91"/>
      <c r="DZX1" s="91"/>
      <c r="DZY1" s="91"/>
      <c r="DZZ1" s="91"/>
      <c r="EAA1" s="91"/>
      <c r="EAB1" s="91"/>
      <c r="EAC1" s="91"/>
      <c r="EAD1" s="91"/>
      <c r="EAE1" s="91"/>
      <c r="EAF1" s="91"/>
      <c r="EAG1" s="91"/>
      <c r="EAH1" s="91"/>
      <c r="EAI1" s="91"/>
      <c r="EAJ1" s="91"/>
      <c r="EAK1" s="91"/>
      <c r="EAL1" s="91"/>
      <c r="EAM1" s="91"/>
      <c r="EAN1" s="91"/>
      <c r="EAO1" s="91"/>
      <c r="EAP1" s="91"/>
      <c r="EAQ1" s="91"/>
      <c r="EAR1" s="91"/>
      <c r="EAS1" s="91"/>
      <c r="EAT1" s="91"/>
      <c r="EAU1" s="91"/>
      <c r="EAV1" s="91"/>
      <c r="EAW1" s="91"/>
      <c r="EAX1" s="91"/>
      <c r="EAY1" s="91"/>
      <c r="EAZ1" s="91"/>
      <c r="EBA1" s="91"/>
      <c r="EBB1" s="91"/>
      <c r="EBC1" s="91"/>
      <c r="EBD1" s="91"/>
      <c r="EBE1" s="91"/>
      <c r="EBF1" s="91"/>
      <c r="EBG1" s="91"/>
      <c r="EBH1" s="91"/>
      <c r="EBI1" s="91"/>
      <c r="EBJ1" s="91"/>
      <c r="EBK1" s="91"/>
      <c r="EBL1" s="91"/>
      <c r="EBM1" s="91"/>
      <c r="EBN1" s="91"/>
      <c r="EBO1" s="91"/>
      <c r="EBP1" s="91"/>
      <c r="EBQ1" s="91"/>
      <c r="EBR1" s="91"/>
      <c r="EBS1" s="91"/>
      <c r="EBT1" s="91"/>
      <c r="EBU1" s="91"/>
      <c r="EBV1" s="91"/>
      <c r="EBW1" s="91"/>
      <c r="EBX1" s="91"/>
      <c r="EBY1" s="91"/>
      <c r="EBZ1" s="91"/>
      <c r="ECA1" s="91"/>
      <c r="ECB1" s="91"/>
      <c r="ECC1" s="91"/>
      <c r="ECD1" s="91"/>
      <c r="ECE1" s="91"/>
      <c r="ECF1" s="91"/>
      <c r="ECG1" s="91"/>
      <c r="ECH1" s="91"/>
      <c r="ECI1" s="91"/>
      <c r="ECJ1" s="91"/>
      <c r="ECK1" s="91"/>
      <c r="ECL1" s="91"/>
      <c r="ECM1" s="91"/>
      <c r="ECN1" s="91"/>
      <c r="ECO1" s="91"/>
      <c r="ECP1" s="91"/>
      <c r="ECQ1" s="91"/>
      <c r="ECR1" s="91"/>
      <c r="ECS1" s="91"/>
      <c r="ECT1" s="91"/>
      <c r="ECU1" s="91"/>
      <c r="ECV1" s="91"/>
      <c r="ECW1" s="91"/>
      <c r="ECX1" s="91"/>
      <c r="ECY1" s="91"/>
      <c r="ECZ1" s="91"/>
      <c r="EDA1" s="91"/>
      <c r="EDB1" s="91"/>
      <c r="EDC1" s="91"/>
      <c r="EDD1" s="91"/>
      <c r="EDE1" s="91"/>
      <c r="EDF1" s="91"/>
      <c r="EDG1" s="91"/>
      <c r="EDH1" s="91"/>
      <c r="EDI1" s="91"/>
      <c r="EDJ1" s="91"/>
      <c r="EDK1" s="91"/>
      <c r="EDL1" s="91"/>
      <c r="EDM1" s="91"/>
      <c r="EDN1" s="91"/>
      <c r="EDO1" s="91"/>
      <c r="EDP1" s="91"/>
      <c r="EDQ1" s="91"/>
      <c r="EDR1" s="91"/>
      <c r="EDS1" s="91"/>
      <c r="EDT1" s="91"/>
      <c r="EDU1" s="91"/>
      <c r="EDV1" s="91"/>
      <c r="EDW1" s="91"/>
      <c r="EDX1" s="91"/>
      <c r="EDY1" s="91"/>
      <c r="EDZ1" s="91"/>
      <c r="EEA1" s="91"/>
      <c r="EEB1" s="91"/>
      <c r="EEC1" s="91"/>
      <c r="EED1" s="91"/>
      <c r="EEE1" s="91"/>
      <c r="EEF1" s="91"/>
      <c r="EEG1" s="91"/>
      <c r="EEH1" s="91"/>
      <c r="EEI1" s="91"/>
      <c r="EEJ1" s="91"/>
      <c r="EEK1" s="91"/>
      <c r="EEL1" s="91"/>
      <c r="EEM1" s="91"/>
      <c r="EEN1" s="91"/>
      <c r="EEO1" s="91"/>
      <c r="EEP1" s="91"/>
      <c r="EEQ1" s="91"/>
      <c r="EER1" s="91"/>
      <c r="EES1" s="91"/>
      <c r="EET1" s="91"/>
      <c r="EEU1" s="91"/>
      <c r="EEV1" s="91"/>
      <c r="EEW1" s="91"/>
      <c r="EEX1" s="91"/>
      <c r="EEY1" s="91"/>
      <c r="EEZ1" s="91"/>
      <c r="EFA1" s="91"/>
      <c r="EFB1" s="91"/>
      <c r="EFC1" s="91"/>
      <c r="EFD1" s="91"/>
      <c r="EFE1" s="91"/>
      <c r="EFF1" s="91"/>
      <c r="EFG1" s="91"/>
      <c r="EFH1" s="91"/>
      <c r="EFI1" s="91"/>
      <c r="EFJ1" s="91"/>
      <c r="EFK1" s="91"/>
      <c r="EFL1" s="91"/>
      <c r="EFM1" s="91"/>
      <c r="EFN1" s="91"/>
      <c r="EFO1" s="91"/>
      <c r="EFP1" s="91"/>
      <c r="EFQ1" s="91"/>
      <c r="EFR1" s="91"/>
      <c r="EFS1" s="91"/>
      <c r="EFT1" s="91"/>
      <c r="EFU1" s="91"/>
      <c r="EFV1" s="91"/>
      <c r="EFW1" s="91"/>
      <c r="EFX1" s="91"/>
      <c r="EFY1" s="91"/>
      <c r="EFZ1" s="91"/>
      <c r="EGA1" s="91"/>
      <c r="EGB1" s="91"/>
      <c r="EGC1" s="91"/>
      <c r="EGD1" s="91"/>
      <c r="EGE1" s="91"/>
      <c r="EGF1" s="91"/>
      <c r="EGG1" s="91"/>
      <c r="EGH1" s="91"/>
      <c r="EGI1" s="91"/>
      <c r="EGJ1" s="91"/>
      <c r="EGK1" s="91"/>
      <c r="EGL1" s="91"/>
      <c r="EGM1" s="91"/>
      <c r="EGN1" s="91"/>
      <c r="EGO1" s="91"/>
      <c r="EGP1" s="91"/>
      <c r="EGQ1" s="91"/>
      <c r="EGR1" s="91"/>
      <c r="EGS1" s="91"/>
      <c r="EGT1" s="91"/>
      <c r="EGU1" s="91"/>
      <c r="EGV1" s="91"/>
      <c r="EGW1" s="91"/>
      <c r="EGX1" s="91"/>
      <c r="EGY1" s="91"/>
      <c r="EGZ1" s="91"/>
      <c r="EHA1" s="91"/>
      <c r="EHB1" s="91"/>
      <c r="EHC1" s="91"/>
      <c r="EHD1" s="91"/>
      <c r="EHE1" s="91"/>
      <c r="EHF1" s="91"/>
      <c r="EHG1" s="91"/>
      <c r="EHH1" s="91"/>
      <c r="EHI1" s="91"/>
      <c r="EHJ1" s="91"/>
      <c r="EHK1" s="91"/>
      <c r="EHL1" s="91"/>
      <c r="EHM1" s="91"/>
      <c r="EHN1" s="91"/>
      <c r="EHO1" s="91"/>
      <c r="EHP1" s="91"/>
      <c r="EHQ1" s="91"/>
      <c r="EHR1" s="91"/>
      <c r="EHS1" s="91"/>
      <c r="EHT1" s="91"/>
      <c r="EHU1" s="91"/>
      <c r="EHV1" s="91"/>
      <c r="EHW1" s="91"/>
      <c r="EHX1" s="91"/>
      <c r="EHY1" s="91"/>
      <c r="EHZ1" s="91"/>
      <c r="EIA1" s="91"/>
      <c r="EIB1" s="91"/>
      <c r="EIC1" s="91"/>
      <c r="EID1" s="91"/>
      <c r="EIE1" s="91"/>
      <c r="EIF1" s="91"/>
      <c r="EIG1" s="91"/>
      <c r="EIH1" s="91"/>
      <c r="EII1" s="91"/>
      <c r="EIJ1" s="91"/>
      <c r="EIK1" s="91"/>
      <c r="EIL1" s="91"/>
      <c r="EIM1" s="91"/>
      <c r="EIN1" s="91"/>
      <c r="EIO1" s="91"/>
      <c r="EIP1" s="91"/>
      <c r="EIQ1" s="91"/>
      <c r="EIR1" s="91"/>
      <c r="EIS1" s="91"/>
      <c r="EIT1" s="91"/>
      <c r="EIU1" s="91"/>
      <c r="EIV1" s="91"/>
      <c r="EIW1" s="91"/>
      <c r="EIX1" s="91"/>
      <c r="EIY1" s="91"/>
      <c r="EIZ1" s="91"/>
      <c r="EJA1" s="91"/>
      <c r="EJB1" s="91"/>
      <c r="EJC1" s="91"/>
      <c r="EJD1" s="91"/>
      <c r="EJE1" s="91"/>
      <c r="EJF1" s="91"/>
      <c r="EJG1" s="91"/>
      <c r="EJH1" s="91"/>
      <c r="EJI1" s="91"/>
      <c r="EJJ1" s="91"/>
      <c r="EJK1" s="91"/>
      <c r="EJL1" s="91"/>
      <c r="EJM1" s="91"/>
      <c r="EJN1" s="91"/>
      <c r="EJO1" s="91"/>
      <c r="EJP1" s="91"/>
      <c r="EJQ1" s="91"/>
      <c r="EJR1" s="91"/>
      <c r="EJS1" s="91"/>
      <c r="EJT1" s="91"/>
      <c r="EJU1" s="91"/>
      <c r="EJV1" s="91"/>
      <c r="EJW1" s="91"/>
      <c r="EJX1" s="91"/>
      <c r="EJY1" s="91"/>
      <c r="EJZ1" s="91"/>
      <c r="EKA1" s="91"/>
      <c r="EKB1" s="91"/>
      <c r="EKC1" s="91"/>
      <c r="EKD1" s="91"/>
      <c r="EKE1" s="91"/>
      <c r="EKF1" s="91"/>
      <c r="EKG1" s="91"/>
      <c r="EKH1" s="91"/>
      <c r="EKI1" s="91"/>
      <c r="EKJ1" s="91"/>
      <c r="EKK1" s="91"/>
      <c r="EKL1" s="91"/>
      <c r="EKM1" s="91"/>
      <c r="EKN1" s="91"/>
      <c r="EKO1" s="91"/>
      <c r="EKP1" s="91"/>
      <c r="EKQ1" s="91"/>
      <c r="EKR1" s="91"/>
      <c r="EKS1" s="91"/>
      <c r="EKT1" s="91"/>
      <c r="EKU1" s="91"/>
      <c r="EKV1" s="91"/>
      <c r="EKW1" s="91"/>
      <c r="EKX1" s="91"/>
      <c r="EKY1" s="91"/>
      <c r="EKZ1" s="91"/>
      <c r="ELA1" s="91"/>
      <c r="ELB1" s="91"/>
      <c r="ELC1" s="91"/>
      <c r="ELD1" s="91"/>
      <c r="ELE1" s="91"/>
      <c r="ELF1" s="91"/>
      <c r="ELG1" s="91"/>
      <c r="ELH1" s="91"/>
      <c r="ELI1" s="91"/>
      <c r="ELJ1" s="91"/>
      <c r="ELK1" s="91"/>
      <c r="ELL1" s="91"/>
      <c r="ELM1" s="91"/>
      <c r="ELN1" s="91"/>
      <c r="ELO1" s="91"/>
      <c r="ELP1" s="91"/>
      <c r="ELQ1" s="91"/>
      <c r="ELR1" s="91"/>
      <c r="ELS1" s="91"/>
      <c r="ELT1" s="91"/>
      <c r="ELU1" s="91"/>
      <c r="ELV1" s="91"/>
      <c r="ELW1" s="91"/>
      <c r="ELX1" s="91"/>
      <c r="ELY1" s="91"/>
      <c r="ELZ1" s="91"/>
      <c r="EMA1" s="91"/>
      <c r="EMB1" s="91"/>
      <c r="EMC1" s="91"/>
      <c r="EMD1" s="91"/>
      <c r="EME1" s="91"/>
      <c r="EMF1" s="91"/>
      <c r="EMG1" s="91"/>
      <c r="EMH1" s="91"/>
      <c r="EMI1" s="91"/>
      <c r="EMJ1" s="91"/>
      <c r="EMK1" s="91"/>
      <c r="EML1" s="91"/>
      <c r="EMM1" s="91"/>
      <c r="EMN1" s="91"/>
      <c r="EMO1" s="91"/>
      <c r="EMP1" s="91"/>
      <c r="EMQ1" s="91"/>
      <c r="EMR1" s="91"/>
      <c r="EMS1" s="91"/>
      <c r="EMT1" s="91"/>
      <c r="EMU1" s="91"/>
      <c r="EMV1" s="91"/>
      <c r="EMW1" s="91"/>
      <c r="EMX1" s="91"/>
      <c r="EMY1" s="91"/>
      <c r="EMZ1" s="91"/>
      <c r="ENA1" s="91"/>
      <c r="ENB1" s="91"/>
      <c r="ENC1" s="91"/>
      <c r="END1" s="91"/>
      <c r="ENE1" s="91"/>
      <c r="ENF1" s="91"/>
      <c r="ENG1" s="91"/>
      <c r="ENH1" s="91"/>
      <c r="ENI1" s="91"/>
      <c r="ENJ1" s="91"/>
      <c r="ENK1" s="91"/>
      <c r="ENL1" s="91"/>
      <c r="ENM1" s="91"/>
      <c r="ENN1" s="91"/>
      <c r="ENO1" s="91"/>
      <c r="ENP1" s="91"/>
      <c r="ENQ1" s="91"/>
      <c r="ENR1" s="91"/>
      <c r="ENS1" s="91"/>
      <c r="ENT1" s="91"/>
      <c r="ENU1" s="91"/>
      <c r="ENV1" s="91"/>
      <c r="ENW1" s="91"/>
      <c r="ENX1" s="91"/>
      <c r="ENY1" s="91"/>
      <c r="ENZ1" s="91"/>
      <c r="EOA1" s="91"/>
      <c r="EOB1" s="91"/>
      <c r="EOC1" s="91"/>
      <c r="EOD1" s="91"/>
      <c r="EOE1" s="91"/>
      <c r="EOF1" s="91"/>
      <c r="EOG1" s="91"/>
      <c r="EOH1" s="91"/>
      <c r="EOI1" s="91"/>
      <c r="EOJ1" s="91"/>
      <c r="EOK1" s="91"/>
      <c r="EOL1" s="91"/>
      <c r="EOM1" s="91"/>
      <c r="EON1" s="91"/>
      <c r="EOO1" s="91"/>
      <c r="EOP1" s="91"/>
      <c r="EOQ1" s="91"/>
      <c r="EOR1" s="91"/>
      <c r="EOS1" s="91"/>
      <c r="EOT1" s="91"/>
      <c r="EOU1" s="91"/>
      <c r="EOV1" s="91"/>
      <c r="EOW1" s="91"/>
      <c r="EOX1" s="91"/>
      <c r="EOY1" s="91"/>
      <c r="EOZ1" s="91"/>
      <c r="EPA1" s="91"/>
      <c r="EPB1" s="91"/>
      <c r="EPC1" s="91"/>
      <c r="EPD1" s="91"/>
      <c r="EPE1" s="91"/>
      <c r="EPF1" s="91"/>
      <c r="EPG1" s="91"/>
      <c r="EPH1" s="91"/>
      <c r="EPI1" s="91"/>
      <c r="EPJ1" s="91"/>
      <c r="EPK1" s="91"/>
      <c r="EPL1" s="91"/>
      <c r="EPM1" s="91"/>
      <c r="EPN1" s="91"/>
      <c r="EPO1" s="91"/>
      <c r="EPP1" s="91"/>
      <c r="EPQ1" s="91"/>
      <c r="EPR1" s="91"/>
      <c r="EPS1" s="91"/>
      <c r="EPT1" s="91"/>
      <c r="EPU1" s="91"/>
      <c r="EPV1" s="91"/>
      <c r="EPW1" s="91"/>
      <c r="EPX1" s="91"/>
      <c r="EPY1" s="91"/>
      <c r="EPZ1" s="91"/>
      <c r="EQA1" s="91"/>
      <c r="EQB1" s="91"/>
      <c r="EQC1" s="91"/>
      <c r="EQD1" s="91"/>
      <c r="EQE1" s="91"/>
      <c r="EQF1" s="91"/>
      <c r="EQG1" s="91"/>
      <c r="EQH1" s="91"/>
      <c r="EQI1" s="91"/>
      <c r="EQJ1" s="91"/>
      <c r="EQK1" s="91"/>
      <c r="EQL1" s="91"/>
      <c r="EQM1" s="91"/>
      <c r="EQN1" s="91"/>
      <c r="EQO1" s="91"/>
      <c r="EQP1" s="91"/>
      <c r="EQQ1" s="91"/>
      <c r="EQR1" s="91"/>
      <c r="EQS1" s="91"/>
      <c r="EQT1" s="91"/>
      <c r="EQU1" s="91"/>
      <c r="EQV1" s="91"/>
      <c r="EQW1" s="91"/>
      <c r="EQX1" s="91"/>
      <c r="EQY1" s="91"/>
      <c r="EQZ1" s="91"/>
      <c r="ERA1" s="91"/>
      <c r="ERB1" s="91"/>
      <c r="ERC1" s="91"/>
      <c r="ERD1" s="91"/>
      <c r="ERE1" s="91"/>
      <c r="ERF1" s="91"/>
      <c r="ERG1" s="91"/>
      <c r="ERH1" s="91"/>
      <c r="ERI1" s="91"/>
      <c r="ERJ1" s="91"/>
      <c r="ERK1" s="91"/>
      <c r="ERL1" s="91"/>
      <c r="ERM1" s="91"/>
      <c r="ERN1" s="91"/>
      <c r="ERO1" s="91"/>
      <c r="ERP1" s="91"/>
      <c r="ERQ1" s="91"/>
      <c r="ERR1" s="91"/>
      <c r="ERS1" s="91"/>
      <c r="ERT1" s="91"/>
      <c r="ERU1" s="91"/>
      <c r="ERV1" s="91"/>
      <c r="ERW1" s="91"/>
      <c r="ERX1" s="91"/>
      <c r="ERY1" s="91"/>
      <c r="ERZ1" s="91"/>
      <c r="ESA1" s="91"/>
      <c r="ESB1" s="91"/>
      <c r="ESC1" s="91"/>
      <c r="ESD1" s="91"/>
      <c r="ESE1" s="91"/>
      <c r="ESF1" s="91"/>
      <c r="ESG1" s="91"/>
      <c r="ESH1" s="91"/>
      <c r="ESI1" s="91"/>
      <c r="ESJ1" s="91"/>
      <c r="ESK1" s="91"/>
      <c r="ESL1" s="91"/>
      <c r="ESM1" s="91"/>
      <c r="ESN1" s="91"/>
      <c r="ESO1" s="91"/>
      <c r="ESP1" s="91"/>
      <c r="ESQ1" s="91"/>
      <c r="ESR1" s="91"/>
      <c r="ESS1" s="91"/>
      <c r="EST1" s="91"/>
      <c r="ESU1" s="91"/>
      <c r="ESV1" s="91"/>
      <c r="ESW1" s="91"/>
      <c r="ESX1" s="91"/>
      <c r="ESY1" s="91"/>
      <c r="ESZ1" s="91"/>
      <c r="ETA1" s="91"/>
      <c r="ETB1" s="91"/>
      <c r="ETC1" s="91"/>
      <c r="ETD1" s="91"/>
      <c r="ETE1" s="91"/>
      <c r="ETF1" s="91"/>
      <c r="ETG1" s="91"/>
      <c r="ETH1" s="91"/>
      <c r="ETI1" s="91"/>
      <c r="ETJ1" s="91"/>
      <c r="ETK1" s="91"/>
      <c r="ETL1" s="91"/>
      <c r="ETM1" s="91"/>
      <c r="ETN1" s="91"/>
      <c r="ETO1" s="91"/>
      <c r="ETP1" s="91"/>
      <c r="ETQ1" s="91"/>
      <c r="ETR1" s="91"/>
      <c r="ETS1" s="91"/>
      <c r="ETT1" s="91"/>
      <c r="ETU1" s="91"/>
      <c r="ETV1" s="91"/>
      <c r="ETW1" s="91"/>
      <c r="ETX1" s="91"/>
      <c r="ETY1" s="91"/>
      <c r="ETZ1" s="91"/>
      <c r="EUA1" s="91"/>
      <c r="EUB1" s="91"/>
      <c r="EUC1" s="91"/>
      <c r="EUD1" s="91"/>
      <c r="EUE1" s="91"/>
      <c r="EUF1" s="91"/>
      <c r="EUG1" s="91"/>
      <c r="EUH1" s="91"/>
      <c r="EUI1" s="91"/>
      <c r="EUJ1" s="91"/>
      <c r="EUK1" s="91"/>
      <c r="EUL1" s="91"/>
      <c r="EUM1" s="91"/>
      <c r="EUN1" s="91"/>
      <c r="EUO1" s="91"/>
      <c r="EUP1" s="91"/>
      <c r="EUQ1" s="91"/>
      <c r="EUR1" s="91"/>
      <c r="EUS1" s="91"/>
      <c r="EUT1" s="91"/>
      <c r="EUU1" s="91"/>
      <c r="EUV1" s="91"/>
      <c r="EUW1" s="91"/>
      <c r="EUX1" s="91"/>
      <c r="EUY1" s="91"/>
      <c r="EUZ1" s="91"/>
      <c r="EVA1" s="91"/>
      <c r="EVB1" s="91"/>
      <c r="EVC1" s="91"/>
      <c r="EVD1" s="91"/>
      <c r="EVE1" s="91"/>
      <c r="EVF1" s="91"/>
      <c r="EVG1" s="91"/>
      <c r="EVH1" s="91"/>
      <c r="EVI1" s="91"/>
      <c r="EVJ1" s="91"/>
      <c r="EVK1" s="91"/>
      <c r="EVL1" s="91"/>
      <c r="EVM1" s="91"/>
      <c r="EVN1" s="91"/>
      <c r="EVO1" s="91"/>
      <c r="EVP1" s="91"/>
      <c r="EVQ1" s="91"/>
      <c r="EVR1" s="91"/>
      <c r="EVS1" s="91"/>
      <c r="EVT1" s="91"/>
      <c r="EVU1" s="91"/>
      <c r="EVV1" s="91"/>
      <c r="EVW1" s="91"/>
      <c r="EVX1" s="91"/>
      <c r="EVY1" s="91"/>
      <c r="EVZ1" s="91"/>
      <c r="EWA1" s="91"/>
      <c r="EWB1" s="91"/>
      <c r="EWC1" s="91"/>
      <c r="EWD1" s="91"/>
      <c r="EWE1" s="91"/>
      <c r="EWF1" s="91"/>
      <c r="EWG1" s="91"/>
      <c r="EWH1" s="91"/>
      <c r="EWI1" s="91"/>
      <c r="EWJ1" s="91"/>
      <c r="EWK1" s="91"/>
      <c r="EWL1" s="91"/>
      <c r="EWM1" s="91"/>
      <c r="EWN1" s="91"/>
      <c r="EWO1" s="91"/>
      <c r="EWP1" s="91"/>
      <c r="EWQ1" s="91"/>
      <c r="EWR1" s="91"/>
      <c r="EWS1" s="91"/>
      <c r="EWT1" s="91"/>
      <c r="EWU1" s="91"/>
      <c r="EWV1" s="91"/>
      <c r="EWW1" s="91"/>
      <c r="EWX1" s="91"/>
      <c r="EWY1" s="91"/>
      <c r="EWZ1" s="91"/>
      <c r="EXA1" s="91"/>
      <c r="EXB1" s="91"/>
      <c r="EXC1" s="91"/>
      <c r="EXD1" s="91"/>
      <c r="EXE1" s="91"/>
      <c r="EXF1" s="91"/>
      <c r="EXG1" s="91"/>
      <c r="EXH1" s="91"/>
      <c r="EXI1" s="91"/>
      <c r="EXJ1" s="91"/>
      <c r="EXK1" s="91"/>
      <c r="EXL1" s="91"/>
      <c r="EXM1" s="91"/>
      <c r="EXN1" s="91"/>
      <c r="EXO1" s="91"/>
      <c r="EXP1" s="91"/>
      <c r="EXQ1" s="91"/>
      <c r="EXR1" s="91"/>
      <c r="EXS1" s="91"/>
      <c r="EXT1" s="91"/>
      <c r="EXU1" s="91"/>
      <c r="EXV1" s="91"/>
      <c r="EXW1" s="91"/>
      <c r="EXX1" s="91"/>
      <c r="EXY1" s="91"/>
      <c r="EXZ1" s="91"/>
      <c r="EYA1" s="91"/>
      <c r="EYB1" s="91"/>
      <c r="EYC1" s="91"/>
      <c r="EYD1" s="91"/>
      <c r="EYE1" s="91"/>
      <c r="EYF1" s="91"/>
      <c r="EYG1" s="91"/>
      <c r="EYH1" s="91"/>
      <c r="EYI1" s="91"/>
      <c r="EYJ1" s="91"/>
      <c r="EYK1" s="91"/>
      <c r="EYL1" s="91"/>
      <c r="EYM1" s="91"/>
      <c r="EYN1" s="91"/>
      <c r="EYO1" s="91"/>
      <c r="EYP1" s="91"/>
      <c r="EYQ1" s="91"/>
      <c r="EYR1" s="91"/>
      <c r="EYS1" s="91"/>
      <c r="EYT1" s="91"/>
      <c r="EYU1" s="91"/>
      <c r="EYV1" s="91"/>
      <c r="EYW1" s="91"/>
      <c r="EYX1" s="91"/>
      <c r="EYY1" s="91"/>
      <c r="EYZ1" s="91"/>
      <c r="EZA1" s="91"/>
      <c r="EZB1" s="91"/>
      <c r="EZC1" s="91"/>
      <c r="EZD1" s="91"/>
      <c r="EZE1" s="91"/>
      <c r="EZF1" s="91"/>
      <c r="EZG1" s="91"/>
      <c r="EZH1" s="91"/>
      <c r="EZI1" s="91"/>
      <c r="EZJ1" s="91"/>
      <c r="EZK1" s="91"/>
      <c r="EZL1" s="91"/>
      <c r="EZM1" s="91"/>
      <c r="EZN1" s="91"/>
      <c r="EZO1" s="91"/>
      <c r="EZP1" s="91"/>
      <c r="EZQ1" s="91"/>
      <c r="EZR1" s="91"/>
      <c r="EZS1" s="91"/>
      <c r="EZT1" s="91"/>
      <c r="EZU1" s="91"/>
      <c r="EZV1" s="91"/>
      <c r="EZW1" s="91"/>
      <c r="EZX1" s="91"/>
      <c r="EZY1" s="91"/>
      <c r="EZZ1" s="91"/>
      <c r="FAA1" s="91"/>
      <c r="FAB1" s="91"/>
      <c r="FAC1" s="91"/>
      <c r="FAD1" s="91"/>
      <c r="FAE1" s="91"/>
      <c r="FAF1" s="91"/>
      <c r="FAG1" s="91"/>
      <c r="FAH1" s="91"/>
      <c r="FAI1" s="91"/>
      <c r="FAJ1" s="91"/>
      <c r="FAK1" s="91"/>
      <c r="FAL1" s="91"/>
      <c r="FAM1" s="91"/>
      <c r="FAN1" s="91"/>
      <c r="FAO1" s="91"/>
      <c r="FAP1" s="91"/>
      <c r="FAQ1" s="91"/>
      <c r="FAR1" s="91"/>
      <c r="FAS1" s="91"/>
      <c r="FAT1" s="91"/>
      <c r="FAU1" s="91"/>
      <c r="FAV1" s="91"/>
      <c r="FAW1" s="91"/>
      <c r="FAX1" s="91"/>
      <c r="FAY1" s="91"/>
      <c r="FAZ1" s="91"/>
      <c r="FBA1" s="91"/>
      <c r="FBB1" s="91"/>
      <c r="FBC1" s="91"/>
      <c r="FBD1" s="91"/>
      <c r="FBE1" s="91"/>
      <c r="FBF1" s="91"/>
      <c r="FBG1" s="91"/>
      <c r="FBH1" s="91"/>
      <c r="FBI1" s="91"/>
      <c r="FBJ1" s="91"/>
      <c r="FBK1" s="91"/>
      <c r="FBL1" s="91"/>
      <c r="FBM1" s="91"/>
      <c r="FBN1" s="91"/>
      <c r="FBO1" s="91"/>
      <c r="FBP1" s="91"/>
      <c r="FBQ1" s="91"/>
      <c r="FBR1" s="91"/>
      <c r="FBS1" s="91"/>
      <c r="FBT1" s="91"/>
      <c r="FBU1" s="91"/>
      <c r="FBV1" s="91"/>
      <c r="FBW1" s="91"/>
      <c r="FBX1" s="91"/>
      <c r="FBY1" s="91"/>
      <c r="FBZ1" s="91"/>
      <c r="FCA1" s="91"/>
      <c r="FCB1" s="91"/>
      <c r="FCC1" s="91"/>
      <c r="FCD1" s="91"/>
      <c r="FCE1" s="91"/>
      <c r="FCF1" s="91"/>
      <c r="FCG1" s="91"/>
      <c r="FCH1" s="91"/>
      <c r="FCI1" s="91"/>
      <c r="FCJ1" s="91"/>
      <c r="FCK1" s="91"/>
      <c r="FCL1" s="91"/>
      <c r="FCM1" s="91"/>
      <c r="FCN1" s="91"/>
      <c r="FCO1" s="91"/>
      <c r="FCP1" s="91"/>
      <c r="FCQ1" s="91"/>
      <c r="FCR1" s="91"/>
      <c r="FCS1" s="91"/>
      <c r="FCT1" s="91"/>
      <c r="FCU1" s="91"/>
      <c r="FCV1" s="91"/>
      <c r="FCW1" s="91"/>
      <c r="FCX1" s="91"/>
      <c r="FCY1" s="91"/>
      <c r="FCZ1" s="91"/>
      <c r="FDA1" s="91"/>
      <c r="FDB1" s="91"/>
      <c r="FDC1" s="91"/>
      <c r="FDD1" s="91"/>
      <c r="FDE1" s="91"/>
      <c r="FDF1" s="91"/>
      <c r="FDG1" s="91"/>
      <c r="FDH1" s="91"/>
      <c r="FDI1" s="91"/>
      <c r="FDJ1" s="91"/>
      <c r="FDK1" s="91"/>
      <c r="FDL1" s="91"/>
      <c r="FDM1" s="91"/>
      <c r="FDN1" s="91"/>
      <c r="FDO1" s="91"/>
      <c r="FDP1" s="91"/>
      <c r="FDQ1" s="91"/>
      <c r="FDR1" s="91"/>
      <c r="FDS1" s="91"/>
      <c r="FDT1" s="91"/>
      <c r="FDU1" s="91"/>
      <c r="FDV1" s="91"/>
      <c r="FDW1" s="91"/>
      <c r="FDX1" s="91"/>
      <c r="FDY1" s="91"/>
      <c r="FDZ1" s="91"/>
      <c r="FEA1" s="91"/>
      <c r="FEB1" s="91"/>
      <c r="FEC1" s="91"/>
      <c r="FED1" s="91"/>
      <c r="FEE1" s="91"/>
      <c r="FEF1" s="91"/>
      <c r="FEG1" s="91"/>
      <c r="FEH1" s="91"/>
      <c r="FEI1" s="91"/>
      <c r="FEJ1" s="91"/>
      <c r="FEK1" s="91"/>
      <c r="FEL1" s="91"/>
      <c r="FEM1" s="91"/>
      <c r="FEN1" s="91"/>
      <c r="FEO1" s="91"/>
      <c r="FEP1" s="91"/>
      <c r="FEQ1" s="91"/>
      <c r="FER1" s="91"/>
      <c r="FES1" s="91"/>
      <c r="FET1" s="91"/>
      <c r="FEU1" s="91"/>
      <c r="FEV1" s="91"/>
      <c r="FEW1" s="91"/>
      <c r="FEX1" s="91"/>
      <c r="FEY1" s="91"/>
      <c r="FEZ1" s="91"/>
      <c r="FFA1" s="91"/>
      <c r="FFB1" s="91"/>
      <c r="FFC1" s="91"/>
      <c r="FFD1" s="91"/>
      <c r="FFE1" s="91"/>
      <c r="FFF1" s="91"/>
      <c r="FFG1" s="91"/>
      <c r="FFH1" s="91"/>
      <c r="FFI1" s="91"/>
      <c r="FFJ1" s="91"/>
      <c r="FFK1" s="91"/>
      <c r="FFL1" s="91"/>
      <c r="FFM1" s="91"/>
      <c r="FFN1" s="91"/>
      <c r="FFO1" s="91"/>
      <c r="FFP1" s="91"/>
      <c r="FFQ1" s="91"/>
      <c r="FFR1" s="91"/>
      <c r="FFS1" s="91"/>
      <c r="FFT1" s="91"/>
      <c r="FFU1" s="91"/>
      <c r="FFV1" s="91"/>
      <c r="FFW1" s="91"/>
      <c r="FFX1" s="91"/>
      <c r="FFY1" s="91"/>
      <c r="FFZ1" s="91"/>
      <c r="FGA1" s="91"/>
      <c r="FGB1" s="91"/>
      <c r="FGC1" s="91"/>
      <c r="FGD1" s="91"/>
      <c r="FGE1" s="91"/>
      <c r="FGF1" s="91"/>
      <c r="FGG1" s="91"/>
      <c r="FGH1" s="91"/>
      <c r="FGI1" s="91"/>
      <c r="FGJ1" s="91"/>
      <c r="FGK1" s="91"/>
      <c r="FGL1" s="91"/>
      <c r="FGM1" s="91"/>
      <c r="FGN1" s="91"/>
      <c r="FGO1" s="91"/>
      <c r="FGP1" s="91"/>
      <c r="FGQ1" s="91"/>
      <c r="FGR1" s="91"/>
      <c r="FGS1" s="91"/>
      <c r="FGT1" s="91"/>
      <c r="FGU1" s="91"/>
      <c r="FGV1" s="91"/>
      <c r="FGW1" s="91"/>
      <c r="FGX1" s="91"/>
      <c r="FGY1" s="91"/>
      <c r="FGZ1" s="91"/>
      <c r="FHA1" s="91"/>
      <c r="FHB1" s="91"/>
      <c r="FHC1" s="91"/>
      <c r="FHD1" s="91"/>
      <c r="FHE1" s="91"/>
      <c r="FHF1" s="91"/>
      <c r="FHG1" s="91"/>
      <c r="FHH1" s="91"/>
      <c r="FHI1" s="91"/>
      <c r="FHJ1" s="91"/>
      <c r="FHK1" s="91"/>
      <c r="FHL1" s="91"/>
      <c r="FHM1" s="91"/>
      <c r="FHN1" s="91"/>
      <c r="FHO1" s="91"/>
      <c r="FHP1" s="91"/>
      <c r="FHQ1" s="91"/>
      <c r="FHR1" s="91"/>
      <c r="FHS1" s="91"/>
      <c r="FHT1" s="91"/>
      <c r="FHU1" s="91"/>
      <c r="FHV1" s="91"/>
      <c r="FHW1" s="91"/>
      <c r="FHX1" s="91"/>
      <c r="FHY1" s="91"/>
      <c r="FHZ1" s="91"/>
      <c r="FIA1" s="91"/>
      <c r="FIB1" s="91"/>
      <c r="FIC1" s="91"/>
      <c r="FID1" s="91"/>
      <c r="FIE1" s="91"/>
      <c r="FIF1" s="91"/>
      <c r="FIG1" s="91"/>
      <c r="FIH1" s="91"/>
      <c r="FII1" s="91"/>
      <c r="FIJ1" s="91"/>
      <c r="FIK1" s="91"/>
      <c r="FIL1" s="91"/>
      <c r="FIM1" s="91"/>
      <c r="FIN1" s="91"/>
      <c r="FIO1" s="91"/>
      <c r="FIP1" s="91"/>
      <c r="FIQ1" s="91"/>
      <c r="FIR1" s="91"/>
      <c r="FIS1" s="91"/>
      <c r="FIT1" s="91"/>
      <c r="FIU1" s="91"/>
      <c r="FIV1" s="91"/>
      <c r="FIW1" s="91"/>
      <c r="FIX1" s="91"/>
      <c r="FIY1" s="91"/>
      <c r="FIZ1" s="91"/>
      <c r="FJA1" s="91"/>
      <c r="FJB1" s="91"/>
      <c r="FJC1" s="91"/>
      <c r="FJD1" s="91"/>
      <c r="FJE1" s="91"/>
      <c r="FJF1" s="91"/>
      <c r="FJG1" s="91"/>
      <c r="FJH1" s="91"/>
      <c r="FJI1" s="91"/>
      <c r="FJJ1" s="91"/>
      <c r="FJK1" s="91"/>
      <c r="FJL1" s="91"/>
      <c r="FJM1" s="91"/>
      <c r="FJN1" s="91"/>
      <c r="FJO1" s="91"/>
      <c r="FJP1" s="91"/>
      <c r="FJQ1" s="91"/>
      <c r="FJR1" s="91"/>
      <c r="FJS1" s="91"/>
      <c r="FJT1" s="91"/>
      <c r="FJU1" s="91"/>
      <c r="FJV1" s="91"/>
      <c r="FJW1" s="91"/>
      <c r="FJX1" s="91"/>
      <c r="FJY1" s="91"/>
      <c r="FJZ1" s="91"/>
      <c r="FKA1" s="91"/>
      <c r="FKB1" s="91"/>
      <c r="FKC1" s="91"/>
      <c r="FKD1" s="91"/>
      <c r="FKE1" s="91"/>
      <c r="FKF1" s="91"/>
      <c r="FKG1" s="91"/>
      <c r="FKH1" s="91"/>
      <c r="FKI1" s="91"/>
      <c r="FKJ1" s="91"/>
      <c r="FKK1" s="91"/>
      <c r="FKL1" s="91"/>
      <c r="FKM1" s="91"/>
      <c r="FKN1" s="91"/>
      <c r="FKO1" s="91"/>
      <c r="FKP1" s="91"/>
      <c r="FKQ1" s="91"/>
      <c r="FKR1" s="91"/>
      <c r="FKS1" s="91"/>
      <c r="FKT1" s="91"/>
      <c r="FKU1" s="91"/>
      <c r="FKV1" s="91"/>
      <c r="FKW1" s="91"/>
      <c r="FKX1" s="91"/>
      <c r="FKY1" s="91"/>
      <c r="FKZ1" s="91"/>
      <c r="FLA1" s="91"/>
      <c r="FLB1" s="91"/>
      <c r="FLC1" s="91"/>
      <c r="FLD1" s="91"/>
      <c r="FLE1" s="91"/>
      <c r="FLF1" s="91"/>
      <c r="FLG1" s="91"/>
      <c r="FLH1" s="91"/>
      <c r="FLI1" s="91"/>
      <c r="FLJ1" s="91"/>
      <c r="FLK1" s="91"/>
      <c r="FLL1" s="91"/>
      <c r="FLM1" s="91"/>
      <c r="FLN1" s="91"/>
      <c r="FLO1" s="91"/>
      <c r="FLP1" s="91"/>
      <c r="FLQ1" s="91"/>
      <c r="FLR1" s="91"/>
      <c r="FLS1" s="91"/>
      <c r="FLT1" s="91"/>
      <c r="FLU1" s="91"/>
      <c r="FLV1" s="91"/>
      <c r="FLW1" s="91"/>
      <c r="FLX1" s="91"/>
      <c r="FLY1" s="91"/>
      <c r="FLZ1" s="91"/>
      <c r="FMA1" s="91"/>
      <c r="FMB1" s="91"/>
      <c r="FMC1" s="91"/>
      <c r="FMD1" s="91"/>
      <c r="FME1" s="91"/>
      <c r="FMF1" s="91"/>
      <c r="FMG1" s="91"/>
      <c r="FMH1" s="91"/>
      <c r="FMI1" s="91"/>
      <c r="FMJ1" s="91"/>
      <c r="FMK1" s="91"/>
      <c r="FML1" s="91"/>
      <c r="FMM1" s="91"/>
      <c r="FMN1" s="91"/>
      <c r="FMO1" s="91"/>
      <c r="FMP1" s="91"/>
      <c r="FMQ1" s="91"/>
      <c r="FMR1" s="91"/>
      <c r="FMS1" s="91"/>
      <c r="FMT1" s="91"/>
      <c r="FMU1" s="91"/>
      <c r="FMV1" s="91"/>
      <c r="FMW1" s="91"/>
      <c r="FMX1" s="91"/>
      <c r="FMY1" s="91"/>
      <c r="FMZ1" s="91"/>
      <c r="FNA1" s="91"/>
      <c r="FNB1" s="91"/>
      <c r="FNC1" s="91"/>
      <c r="FND1" s="91"/>
      <c r="FNE1" s="91"/>
      <c r="FNF1" s="91"/>
      <c r="FNG1" s="91"/>
      <c r="FNH1" s="91"/>
      <c r="FNI1" s="91"/>
      <c r="FNJ1" s="91"/>
      <c r="FNK1" s="91"/>
      <c r="FNL1" s="91"/>
      <c r="FNM1" s="91"/>
      <c r="FNN1" s="91"/>
      <c r="FNO1" s="91"/>
      <c r="FNP1" s="91"/>
      <c r="FNQ1" s="91"/>
      <c r="FNR1" s="91"/>
      <c r="FNS1" s="91"/>
      <c r="FNT1" s="91"/>
      <c r="FNU1" s="91"/>
      <c r="FNV1" s="91"/>
      <c r="FNW1" s="91"/>
      <c r="FNX1" s="91"/>
      <c r="FNY1" s="91"/>
      <c r="FNZ1" s="91"/>
      <c r="FOA1" s="91"/>
      <c r="FOB1" s="91"/>
      <c r="FOC1" s="91"/>
      <c r="FOD1" s="91"/>
      <c r="FOE1" s="91"/>
      <c r="FOF1" s="91"/>
      <c r="FOG1" s="91"/>
      <c r="FOH1" s="91"/>
      <c r="FOI1" s="91"/>
      <c r="FOJ1" s="91"/>
      <c r="FOK1" s="91"/>
      <c r="FOL1" s="91"/>
      <c r="FOM1" s="91"/>
      <c r="FON1" s="91"/>
      <c r="FOO1" s="91"/>
      <c r="FOP1" s="91"/>
      <c r="FOQ1" s="91"/>
      <c r="FOR1" s="91"/>
      <c r="FOS1" s="91"/>
      <c r="FOT1" s="91"/>
      <c r="FOU1" s="91"/>
      <c r="FOV1" s="91"/>
      <c r="FOW1" s="91"/>
      <c r="FOX1" s="91"/>
      <c r="FOY1" s="91"/>
      <c r="FOZ1" s="91"/>
      <c r="FPA1" s="91"/>
      <c r="FPB1" s="91"/>
      <c r="FPC1" s="91"/>
      <c r="FPD1" s="91"/>
      <c r="FPE1" s="91"/>
      <c r="FPF1" s="91"/>
      <c r="FPG1" s="91"/>
      <c r="FPH1" s="91"/>
      <c r="FPI1" s="91"/>
      <c r="FPJ1" s="91"/>
      <c r="FPK1" s="91"/>
      <c r="FPL1" s="91"/>
      <c r="FPM1" s="91"/>
      <c r="FPN1" s="91"/>
      <c r="FPO1" s="91"/>
      <c r="FPP1" s="91"/>
      <c r="FPQ1" s="91"/>
      <c r="FPR1" s="91"/>
      <c r="FPS1" s="91"/>
      <c r="FPT1" s="91"/>
      <c r="FPU1" s="91"/>
      <c r="FPV1" s="91"/>
      <c r="FPW1" s="91"/>
      <c r="FPX1" s="91"/>
      <c r="FPY1" s="91"/>
      <c r="FPZ1" s="91"/>
      <c r="FQA1" s="91"/>
      <c r="FQB1" s="91"/>
      <c r="FQC1" s="91"/>
      <c r="FQD1" s="91"/>
      <c r="FQE1" s="91"/>
      <c r="FQF1" s="91"/>
      <c r="FQG1" s="91"/>
      <c r="FQH1" s="91"/>
      <c r="FQI1" s="91"/>
      <c r="FQJ1" s="91"/>
      <c r="FQK1" s="91"/>
      <c r="FQL1" s="91"/>
      <c r="FQM1" s="91"/>
      <c r="FQN1" s="91"/>
      <c r="FQO1" s="91"/>
      <c r="FQP1" s="91"/>
      <c r="FQQ1" s="91"/>
      <c r="FQR1" s="91"/>
      <c r="FQS1" s="91"/>
      <c r="FQT1" s="91"/>
      <c r="FQU1" s="91"/>
      <c r="FQV1" s="91"/>
      <c r="FQW1" s="91"/>
      <c r="FQX1" s="91"/>
      <c r="FQY1" s="91"/>
      <c r="FQZ1" s="91"/>
      <c r="FRA1" s="91"/>
      <c r="FRB1" s="91"/>
      <c r="FRC1" s="91"/>
      <c r="FRD1" s="91"/>
      <c r="FRE1" s="91"/>
      <c r="FRF1" s="91"/>
      <c r="FRG1" s="91"/>
      <c r="FRH1" s="91"/>
      <c r="FRI1" s="91"/>
      <c r="FRJ1" s="91"/>
      <c r="FRK1" s="91"/>
      <c r="FRL1" s="91"/>
      <c r="FRM1" s="91"/>
      <c r="FRN1" s="91"/>
      <c r="FRO1" s="91"/>
      <c r="FRP1" s="91"/>
      <c r="FRQ1" s="91"/>
      <c r="FRR1" s="91"/>
      <c r="FRS1" s="91"/>
      <c r="FRT1" s="91"/>
      <c r="FRU1" s="91"/>
      <c r="FRV1" s="91"/>
      <c r="FRW1" s="91"/>
      <c r="FRX1" s="91"/>
      <c r="FRY1" s="91"/>
      <c r="FRZ1" s="91"/>
      <c r="FSA1" s="91"/>
      <c r="FSB1" s="91"/>
      <c r="FSC1" s="91"/>
      <c r="FSD1" s="91"/>
      <c r="FSE1" s="91"/>
      <c r="FSF1" s="91"/>
      <c r="FSG1" s="91"/>
      <c r="FSH1" s="91"/>
      <c r="FSI1" s="91"/>
      <c r="FSJ1" s="91"/>
      <c r="FSK1" s="91"/>
      <c r="FSL1" s="91"/>
      <c r="FSM1" s="91"/>
      <c r="FSN1" s="91"/>
      <c r="FSO1" s="91"/>
      <c r="FSP1" s="91"/>
      <c r="FSQ1" s="91"/>
      <c r="FSR1" s="91"/>
      <c r="FSS1" s="91"/>
      <c r="FST1" s="91"/>
      <c r="FSU1" s="91"/>
      <c r="FSV1" s="91"/>
      <c r="FSW1" s="91"/>
      <c r="FSX1" s="91"/>
      <c r="FSY1" s="91"/>
      <c r="FSZ1" s="91"/>
      <c r="FTA1" s="91"/>
      <c r="FTB1" s="91"/>
      <c r="FTC1" s="91"/>
      <c r="FTD1" s="91"/>
      <c r="FTE1" s="91"/>
      <c r="FTF1" s="91"/>
      <c r="FTG1" s="91"/>
      <c r="FTH1" s="91"/>
      <c r="FTI1" s="91"/>
      <c r="FTJ1" s="91"/>
      <c r="FTK1" s="91"/>
      <c r="FTL1" s="91"/>
      <c r="FTM1" s="91"/>
      <c r="FTN1" s="91"/>
      <c r="FTO1" s="91"/>
      <c r="FTP1" s="91"/>
      <c r="FTQ1" s="91"/>
      <c r="FTR1" s="91"/>
      <c r="FTS1" s="91"/>
      <c r="FTT1" s="91"/>
      <c r="FTU1" s="91"/>
      <c r="FTV1" s="91"/>
      <c r="FTW1" s="91"/>
      <c r="FTX1" s="91"/>
      <c r="FTY1" s="91"/>
      <c r="FTZ1" s="91"/>
      <c r="FUA1" s="91"/>
      <c r="FUB1" s="91"/>
      <c r="FUC1" s="91"/>
      <c r="FUD1" s="91"/>
      <c r="FUE1" s="91"/>
      <c r="FUF1" s="91"/>
      <c r="FUG1" s="91"/>
      <c r="FUH1" s="91"/>
      <c r="FUI1" s="91"/>
      <c r="FUJ1" s="91"/>
      <c r="FUK1" s="91"/>
      <c r="FUL1" s="91"/>
      <c r="FUM1" s="91"/>
      <c r="FUN1" s="91"/>
      <c r="FUO1" s="91"/>
      <c r="FUP1" s="91"/>
      <c r="FUQ1" s="91"/>
      <c r="FUR1" s="91"/>
      <c r="FUS1" s="91"/>
      <c r="FUT1" s="91"/>
      <c r="FUU1" s="91"/>
      <c r="FUV1" s="91"/>
      <c r="FUW1" s="91"/>
      <c r="FUX1" s="91"/>
      <c r="FUY1" s="91"/>
      <c r="FUZ1" s="91"/>
      <c r="FVA1" s="91"/>
      <c r="FVB1" s="91"/>
      <c r="FVC1" s="91"/>
      <c r="FVD1" s="91"/>
      <c r="FVE1" s="91"/>
      <c r="FVF1" s="91"/>
      <c r="FVG1" s="91"/>
      <c r="FVH1" s="91"/>
      <c r="FVI1" s="91"/>
      <c r="FVJ1" s="91"/>
      <c r="FVK1" s="91"/>
      <c r="FVL1" s="91"/>
      <c r="FVM1" s="91"/>
      <c r="FVN1" s="91"/>
      <c r="FVO1" s="91"/>
      <c r="FVP1" s="91"/>
      <c r="FVQ1" s="91"/>
      <c r="FVR1" s="91"/>
      <c r="FVS1" s="91"/>
      <c r="FVT1" s="91"/>
      <c r="FVU1" s="91"/>
      <c r="FVV1" s="91"/>
      <c r="FVW1" s="91"/>
      <c r="FVX1" s="91"/>
      <c r="FVY1" s="91"/>
      <c r="FVZ1" s="91"/>
      <c r="FWA1" s="91"/>
      <c r="FWB1" s="91"/>
      <c r="FWC1" s="91"/>
      <c r="FWD1" s="91"/>
      <c r="FWE1" s="91"/>
      <c r="FWF1" s="91"/>
      <c r="FWG1" s="91"/>
      <c r="FWH1" s="91"/>
      <c r="FWI1" s="91"/>
      <c r="FWJ1" s="91"/>
      <c r="FWK1" s="91"/>
      <c r="FWL1" s="91"/>
      <c r="FWM1" s="91"/>
      <c r="FWN1" s="91"/>
      <c r="FWO1" s="91"/>
      <c r="FWP1" s="91"/>
      <c r="FWQ1" s="91"/>
      <c r="FWR1" s="91"/>
      <c r="FWS1" s="91"/>
      <c r="FWT1" s="91"/>
      <c r="FWU1" s="91"/>
      <c r="FWV1" s="91"/>
      <c r="FWW1" s="91"/>
      <c r="FWX1" s="91"/>
      <c r="FWY1" s="91"/>
      <c r="FWZ1" s="91"/>
      <c r="FXA1" s="91"/>
      <c r="FXB1" s="91"/>
      <c r="FXC1" s="91"/>
      <c r="FXD1" s="91"/>
      <c r="FXE1" s="91"/>
      <c r="FXF1" s="91"/>
      <c r="FXG1" s="91"/>
      <c r="FXH1" s="91"/>
      <c r="FXI1" s="91"/>
      <c r="FXJ1" s="91"/>
      <c r="FXK1" s="91"/>
      <c r="FXL1" s="91"/>
      <c r="FXM1" s="91"/>
      <c r="FXN1" s="91"/>
      <c r="FXO1" s="91"/>
      <c r="FXP1" s="91"/>
      <c r="FXQ1" s="91"/>
      <c r="FXR1" s="91"/>
      <c r="FXS1" s="91"/>
      <c r="FXT1" s="91"/>
      <c r="FXU1" s="91"/>
      <c r="FXV1" s="91"/>
      <c r="FXW1" s="91"/>
      <c r="FXX1" s="91"/>
      <c r="FXY1" s="91"/>
      <c r="FXZ1" s="91"/>
      <c r="FYA1" s="91"/>
      <c r="FYB1" s="91"/>
      <c r="FYC1" s="91"/>
      <c r="FYD1" s="91"/>
      <c r="FYE1" s="91"/>
      <c r="FYF1" s="91"/>
      <c r="FYG1" s="91"/>
      <c r="FYH1" s="91"/>
      <c r="FYI1" s="91"/>
      <c r="FYJ1" s="91"/>
      <c r="FYK1" s="91"/>
      <c r="FYL1" s="91"/>
      <c r="FYM1" s="91"/>
      <c r="FYN1" s="91"/>
      <c r="FYO1" s="91"/>
      <c r="FYP1" s="91"/>
      <c r="FYQ1" s="91"/>
      <c r="FYR1" s="91"/>
      <c r="FYS1" s="91"/>
      <c r="FYT1" s="91"/>
      <c r="FYU1" s="91"/>
      <c r="FYV1" s="91"/>
      <c r="FYW1" s="91"/>
      <c r="FYX1" s="91"/>
      <c r="FYY1" s="91"/>
      <c r="FYZ1" s="91"/>
      <c r="FZA1" s="91"/>
      <c r="FZB1" s="91"/>
      <c r="FZC1" s="91"/>
      <c r="FZD1" s="91"/>
      <c r="FZE1" s="91"/>
      <c r="FZF1" s="91"/>
      <c r="FZG1" s="91"/>
      <c r="FZH1" s="91"/>
      <c r="FZI1" s="91"/>
      <c r="FZJ1" s="91"/>
      <c r="FZK1" s="91"/>
      <c r="FZL1" s="91"/>
      <c r="FZM1" s="91"/>
      <c r="FZN1" s="91"/>
      <c r="FZO1" s="91"/>
      <c r="FZP1" s="91"/>
      <c r="FZQ1" s="91"/>
      <c r="FZR1" s="91"/>
      <c r="FZS1" s="91"/>
      <c r="FZT1" s="91"/>
      <c r="FZU1" s="91"/>
      <c r="FZV1" s="91"/>
      <c r="FZW1" s="91"/>
      <c r="FZX1" s="91"/>
      <c r="FZY1" s="91"/>
      <c r="FZZ1" s="91"/>
      <c r="GAA1" s="91"/>
      <c r="GAB1" s="91"/>
      <c r="GAC1" s="91"/>
      <c r="GAD1" s="91"/>
      <c r="GAE1" s="91"/>
      <c r="GAF1" s="91"/>
      <c r="GAG1" s="91"/>
      <c r="GAH1" s="91"/>
      <c r="GAI1" s="91"/>
      <c r="GAJ1" s="91"/>
      <c r="GAK1" s="91"/>
      <c r="GAL1" s="91"/>
      <c r="GAM1" s="91"/>
      <c r="GAN1" s="91"/>
      <c r="GAO1" s="91"/>
      <c r="GAP1" s="91"/>
      <c r="GAQ1" s="91"/>
      <c r="GAR1" s="91"/>
      <c r="GAS1" s="91"/>
      <c r="GAT1" s="91"/>
      <c r="GAU1" s="91"/>
      <c r="GAV1" s="91"/>
      <c r="GAW1" s="91"/>
      <c r="GAX1" s="91"/>
      <c r="GAY1" s="91"/>
      <c r="GAZ1" s="91"/>
      <c r="GBA1" s="91"/>
      <c r="GBB1" s="91"/>
      <c r="GBC1" s="91"/>
      <c r="GBD1" s="91"/>
      <c r="GBE1" s="91"/>
      <c r="GBF1" s="91"/>
      <c r="GBG1" s="91"/>
      <c r="GBH1" s="91"/>
      <c r="GBI1" s="91"/>
      <c r="GBJ1" s="91"/>
      <c r="GBK1" s="91"/>
      <c r="GBL1" s="91"/>
      <c r="GBM1" s="91"/>
      <c r="GBN1" s="91"/>
      <c r="GBO1" s="91"/>
      <c r="GBP1" s="91"/>
      <c r="GBQ1" s="91"/>
      <c r="GBR1" s="91"/>
      <c r="GBS1" s="91"/>
      <c r="GBT1" s="91"/>
      <c r="GBU1" s="91"/>
      <c r="GBV1" s="91"/>
      <c r="GBW1" s="91"/>
      <c r="GBX1" s="91"/>
      <c r="GBY1" s="91"/>
      <c r="GBZ1" s="91"/>
      <c r="GCA1" s="91"/>
      <c r="GCB1" s="91"/>
      <c r="GCC1" s="91"/>
      <c r="GCD1" s="91"/>
      <c r="GCE1" s="91"/>
      <c r="GCF1" s="91"/>
      <c r="GCG1" s="91"/>
      <c r="GCH1" s="91"/>
      <c r="GCI1" s="91"/>
      <c r="GCJ1" s="91"/>
      <c r="GCK1" s="91"/>
      <c r="GCL1" s="91"/>
      <c r="GCM1" s="91"/>
      <c r="GCN1" s="91"/>
      <c r="GCO1" s="91"/>
      <c r="GCP1" s="91"/>
      <c r="GCQ1" s="91"/>
      <c r="GCR1" s="91"/>
      <c r="GCS1" s="91"/>
      <c r="GCT1" s="91"/>
      <c r="GCU1" s="91"/>
      <c r="GCV1" s="91"/>
      <c r="GCW1" s="91"/>
      <c r="GCX1" s="91"/>
      <c r="GCY1" s="91"/>
      <c r="GCZ1" s="91"/>
      <c r="GDA1" s="91"/>
      <c r="GDB1" s="91"/>
      <c r="GDC1" s="91"/>
      <c r="GDD1" s="91"/>
      <c r="GDE1" s="91"/>
      <c r="GDF1" s="91"/>
      <c r="GDG1" s="91"/>
      <c r="GDH1" s="91"/>
      <c r="GDI1" s="91"/>
      <c r="GDJ1" s="91"/>
      <c r="GDK1" s="91"/>
      <c r="GDL1" s="91"/>
      <c r="GDM1" s="91"/>
      <c r="GDN1" s="91"/>
      <c r="GDO1" s="91"/>
      <c r="GDP1" s="91"/>
      <c r="GDQ1" s="91"/>
      <c r="GDR1" s="91"/>
      <c r="GDS1" s="91"/>
      <c r="GDT1" s="91"/>
      <c r="GDU1" s="91"/>
      <c r="GDV1" s="91"/>
      <c r="GDW1" s="91"/>
      <c r="GDX1" s="91"/>
      <c r="GDY1" s="91"/>
      <c r="GDZ1" s="91"/>
      <c r="GEA1" s="91"/>
      <c r="GEB1" s="91"/>
      <c r="GEC1" s="91"/>
      <c r="GED1" s="91"/>
      <c r="GEE1" s="91"/>
      <c r="GEF1" s="91"/>
      <c r="GEG1" s="91"/>
      <c r="GEH1" s="91"/>
      <c r="GEI1" s="91"/>
      <c r="GEJ1" s="91"/>
      <c r="GEK1" s="91"/>
      <c r="GEL1" s="91"/>
      <c r="GEM1" s="91"/>
      <c r="GEN1" s="91"/>
      <c r="GEO1" s="91"/>
      <c r="GEP1" s="91"/>
      <c r="GEQ1" s="91"/>
      <c r="GER1" s="91"/>
      <c r="GES1" s="91"/>
      <c r="GET1" s="91"/>
      <c r="GEU1" s="91"/>
      <c r="GEV1" s="91"/>
      <c r="GEW1" s="91"/>
      <c r="GEX1" s="91"/>
      <c r="GEY1" s="91"/>
      <c r="GEZ1" s="91"/>
      <c r="GFA1" s="91"/>
      <c r="GFB1" s="91"/>
      <c r="GFC1" s="91"/>
      <c r="GFD1" s="91"/>
      <c r="GFE1" s="91"/>
      <c r="GFF1" s="91"/>
      <c r="GFG1" s="91"/>
      <c r="GFH1" s="91"/>
      <c r="GFI1" s="91"/>
      <c r="GFJ1" s="91"/>
      <c r="GFK1" s="91"/>
      <c r="GFL1" s="91"/>
      <c r="GFM1" s="91"/>
      <c r="GFN1" s="91"/>
      <c r="GFO1" s="91"/>
      <c r="GFP1" s="91"/>
      <c r="GFQ1" s="91"/>
      <c r="GFR1" s="91"/>
      <c r="GFS1" s="91"/>
      <c r="GFT1" s="91"/>
      <c r="GFU1" s="91"/>
      <c r="GFV1" s="91"/>
      <c r="GFW1" s="91"/>
      <c r="GFX1" s="91"/>
      <c r="GFY1" s="91"/>
      <c r="GFZ1" s="91"/>
      <c r="GGA1" s="91"/>
      <c r="GGB1" s="91"/>
      <c r="GGC1" s="91"/>
      <c r="GGD1" s="91"/>
      <c r="GGE1" s="91"/>
      <c r="GGF1" s="91"/>
      <c r="GGG1" s="91"/>
      <c r="GGH1" s="91"/>
      <c r="GGI1" s="91"/>
      <c r="GGJ1" s="91"/>
      <c r="GGK1" s="91"/>
      <c r="GGL1" s="91"/>
      <c r="GGM1" s="91"/>
      <c r="GGN1" s="91"/>
      <c r="GGO1" s="91"/>
      <c r="GGP1" s="91"/>
      <c r="GGQ1" s="91"/>
      <c r="GGR1" s="91"/>
      <c r="GGS1" s="91"/>
      <c r="GGT1" s="91"/>
      <c r="GGU1" s="91"/>
      <c r="GGV1" s="91"/>
      <c r="GGW1" s="91"/>
      <c r="GGX1" s="91"/>
      <c r="GGY1" s="91"/>
      <c r="GGZ1" s="91"/>
      <c r="GHA1" s="91"/>
      <c r="GHB1" s="91"/>
      <c r="GHC1" s="91"/>
      <c r="GHD1" s="91"/>
      <c r="GHE1" s="91"/>
      <c r="GHF1" s="91"/>
      <c r="GHG1" s="91"/>
      <c r="GHH1" s="91"/>
      <c r="GHI1" s="91"/>
      <c r="GHJ1" s="91"/>
      <c r="GHK1" s="91"/>
      <c r="GHL1" s="91"/>
      <c r="GHM1" s="91"/>
      <c r="GHN1" s="91"/>
      <c r="GHO1" s="91"/>
      <c r="GHP1" s="91"/>
      <c r="GHQ1" s="91"/>
      <c r="GHR1" s="91"/>
      <c r="GHS1" s="91"/>
      <c r="GHT1" s="91"/>
      <c r="GHU1" s="91"/>
      <c r="GHV1" s="91"/>
      <c r="GHW1" s="91"/>
      <c r="GHX1" s="91"/>
      <c r="GHY1" s="91"/>
      <c r="GHZ1" s="91"/>
      <c r="GIA1" s="91"/>
      <c r="GIB1" s="91"/>
      <c r="GIC1" s="91"/>
      <c r="GID1" s="91"/>
      <c r="GIE1" s="91"/>
      <c r="GIF1" s="91"/>
      <c r="GIG1" s="91"/>
      <c r="GIH1" s="91"/>
      <c r="GII1" s="91"/>
      <c r="GIJ1" s="91"/>
      <c r="GIK1" s="91"/>
      <c r="GIL1" s="91"/>
      <c r="GIM1" s="91"/>
      <c r="GIN1" s="91"/>
      <c r="GIO1" s="91"/>
      <c r="GIP1" s="91"/>
      <c r="GIQ1" s="91"/>
      <c r="GIR1" s="91"/>
      <c r="GIS1" s="91"/>
      <c r="GIT1" s="91"/>
      <c r="GIU1" s="91"/>
      <c r="GIV1" s="91"/>
      <c r="GIW1" s="91"/>
      <c r="GIX1" s="91"/>
      <c r="GIY1" s="91"/>
      <c r="GIZ1" s="91"/>
      <c r="GJA1" s="91"/>
      <c r="GJB1" s="91"/>
      <c r="GJC1" s="91"/>
      <c r="GJD1" s="91"/>
      <c r="GJE1" s="91"/>
      <c r="GJF1" s="91"/>
      <c r="GJG1" s="91"/>
      <c r="GJH1" s="91"/>
      <c r="GJI1" s="91"/>
      <c r="GJJ1" s="91"/>
      <c r="GJK1" s="91"/>
      <c r="GJL1" s="91"/>
      <c r="GJM1" s="91"/>
      <c r="GJN1" s="91"/>
      <c r="GJO1" s="91"/>
      <c r="GJP1" s="91"/>
      <c r="GJQ1" s="91"/>
      <c r="GJR1" s="91"/>
      <c r="GJS1" s="91"/>
      <c r="GJT1" s="91"/>
      <c r="GJU1" s="91"/>
      <c r="GJV1" s="91"/>
      <c r="GJW1" s="91"/>
      <c r="GJX1" s="91"/>
      <c r="GJY1" s="91"/>
      <c r="GJZ1" s="91"/>
      <c r="GKA1" s="91"/>
      <c r="GKB1" s="91"/>
      <c r="GKC1" s="91"/>
      <c r="GKD1" s="91"/>
      <c r="GKE1" s="91"/>
      <c r="GKF1" s="91"/>
      <c r="GKG1" s="91"/>
      <c r="GKH1" s="91"/>
      <c r="GKI1" s="91"/>
      <c r="GKJ1" s="91"/>
      <c r="GKK1" s="91"/>
      <c r="GKL1" s="91"/>
      <c r="GKM1" s="91"/>
      <c r="GKN1" s="91"/>
      <c r="GKO1" s="91"/>
      <c r="GKP1" s="91"/>
      <c r="GKQ1" s="91"/>
      <c r="GKR1" s="91"/>
      <c r="GKS1" s="91"/>
      <c r="GKT1" s="91"/>
      <c r="GKU1" s="91"/>
      <c r="GKV1" s="91"/>
      <c r="GKW1" s="91"/>
      <c r="GKX1" s="91"/>
      <c r="GKY1" s="91"/>
      <c r="GKZ1" s="91"/>
      <c r="GLA1" s="91"/>
      <c r="GLB1" s="91"/>
      <c r="GLC1" s="91"/>
      <c r="GLD1" s="91"/>
      <c r="GLE1" s="91"/>
      <c r="GLF1" s="91"/>
      <c r="GLG1" s="91"/>
      <c r="GLH1" s="91"/>
      <c r="GLI1" s="91"/>
      <c r="GLJ1" s="91"/>
      <c r="GLK1" s="91"/>
      <c r="GLL1" s="91"/>
      <c r="GLM1" s="91"/>
      <c r="GLN1" s="91"/>
      <c r="GLO1" s="91"/>
      <c r="GLP1" s="91"/>
      <c r="GLQ1" s="91"/>
      <c r="GLR1" s="91"/>
      <c r="GLS1" s="91"/>
      <c r="GLT1" s="91"/>
      <c r="GLU1" s="91"/>
      <c r="GLV1" s="91"/>
      <c r="GLW1" s="91"/>
      <c r="GLX1" s="91"/>
      <c r="GLY1" s="91"/>
      <c r="GLZ1" s="91"/>
      <c r="GMA1" s="91"/>
      <c r="GMB1" s="91"/>
      <c r="GMC1" s="91"/>
      <c r="GMD1" s="91"/>
      <c r="GME1" s="91"/>
      <c r="GMF1" s="91"/>
      <c r="GMG1" s="91"/>
      <c r="GMH1" s="91"/>
      <c r="GMI1" s="91"/>
      <c r="GMJ1" s="91"/>
      <c r="GMK1" s="91"/>
      <c r="GML1" s="91"/>
      <c r="GMM1" s="91"/>
      <c r="GMN1" s="91"/>
      <c r="GMO1" s="91"/>
      <c r="GMP1" s="91"/>
      <c r="GMQ1" s="91"/>
      <c r="GMR1" s="91"/>
      <c r="GMS1" s="91"/>
      <c r="GMT1" s="91"/>
      <c r="GMU1" s="91"/>
      <c r="GMV1" s="91"/>
      <c r="GMW1" s="91"/>
      <c r="GMX1" s="91"/>
      <c r="GMY1" s="91"/>
      <c r="GMZ1" s="91"/>
      <c r="GNA1" s="91"/>
      <c r="GNB1" s="91"/>
      <c r="GNC1" s="91"/>
      <c r="GND1" s="91"/>
      <c r="GNE1" s="91"/>
      <c r="GNF1" s="91"/>
      <c r="GNG1" s="91"/>
      <c r="GNH1" s="91"/>
      <c r="GNI1" s="91"/>
      <c r="GNJ1" s="91"/>
      <c r="GNK1" s="91"/>
      <c r="GNL1" s="91"/>
      <c r="GNM1" s="91"/>
      <c r="GNN1" s="91"/>
      <c r="GNO1" s="91"/>
      <c r="GNP1" s="91"/>
      <c r="GNQ1" s="91"/>
      <c r="GNR1" s="91"/>
      <c r="GNS1" s="91"/>
      <c r="GNT1" s="91"/>
      <c r="GNU1" s="91"/>
      <c r="GNV1" s="91"/>
      <c r="GNW1" s="91"/>
      <c r="GNX1" s="91"/>
      <c r="GNY1" s="91"/>
      <c r="GNZ1" s="91"/>
      <c r="GOA1" s="91"/>
      <c r="GOB1" s="91"/>
      <c r="GOC1" s="91"/>
      <c r="GOD1" s="91"/>
      <c r="GOE1" s="91"/>
      <c r="GOF1" s="91"/>
      <c r="GOG1" s="91"/>
      <c r="GOH1" s="91"/>
      <c r="GOI1" s="91"/>
      <c r="GOJ1" s="91"/>
      <c r="GOK1" s="91"/>
      <c r="GOL1" s="91"/>
      <c r="GOM1" s="91"/>
      <c r="GON1" s="91"/>
      <c r="GOO1" s="91"/>
      <c r="GOP1" s="91"/>
      <c r="GOQ1" s="91"/>
      <c r="GOR1" s="91"/>
      <c r="GOS1" s="91"/>
      <c r="GOT1" s="91"/>
      <c r="GOU1" s="91"/>
      <c r="GOV1" s="91"/>
      <c r="GOW1" s="91"/>
      <c r="GOX1" s="91"/>
      <c r="GOY1" s="91"/>
      <c r="GOZ1" s="91"/>
      <c r="GPA1" s="91"/>
      <c r="GPB1" s="91"/>
      <c r="GPC1" s="91"/>
      <c r="GPD1" s="91"/>
      <c r="GPE1" s="91"/>
      <c r="GPF1" s="91"/>
      <c r="GPG1" s="91"/>
      <c r="GPH1" s="91"/>
      <c r="GPI1" s="91"/>
      <c r="GPJ1" s="91"/>
      <c r="GPK1" s="91"/>
      <c r="GPL1" s="91"/>
      <c r="GPM1" s="91"/>
      <c r="GPN1" s="91"/>
      <c r="GPO1" s="91"/>
      <c r="GPP1" s="91"/>
      <c r="GPQ1" s="91"/>
      <c r="GPR1" s="91"/>
      <c r="GPS1" s="91"/>
      <c r="GPT1" s="91"/>
      <c r="GPU1" s="91"/>
      <c r="GPV1" s="91"/>
      <c r="GPW1" s="91"/>
      <c r="GPX1" s="91"/>
      <c r="GPY1" s="91"/>
      <c r="GPZ1" s="91"/>
      <c r="GQA1" s="91"/>
      <c r="GQB1" s="91"/>
      <c r="GQC1" s="91"/>
      <c r="GQD1" s="91"/>
      <c r="GQE1" s="91"/>
      <c r="GQF1" s="91"/>
      <c r="GQG1" s="91"/>
      <c r="GQH1" s="91"/>
      <c r="GQI1" s="91"/>
      <c r="GQJ1" s="91"/>
      <c r="GQK1" s="91"/>
      <c r="GQL1" s="91"/>
      <c r="GQM1" s="91"/>
      <c r="GQN1" s="91"/>
      <c r="GQO1" s="91"/>
      <c r="GQP1" s="91"/>
      <c r="GQQ1" s="91"/>
      <c r="GQR1" s="91"/>
      <c r="GQS1" s="91"/>
      <c r="GQT1" s="91"/>
      <c r="GQU1" s="91"/>
      <c r="GQV1" s="91"/>
      <c r="GQW1" s="91"/>
      <c r="GQX1" s="91"/>
      <c r="GQY1" s="91"/>
      <c r="GQZ1" s="91"/>
      <c r="GRA1" s="91"/>
      <c r="GRB1" s="91"/>
      <c r="GRC1" s="91"/>
      <c r="GRD1" s="91"/>
      <c r="GRE1" s="91"/>
      <c r="GRF1" s="91"/>
      <c r="GRG1" s="91"/>
      <c r="GRH1" s="91"/>
      <c r="GRI1" s="91"/>
      <c r="GRJ1" s="91"/>
      <c r="GRK1" s="91"/>
      <c r="GRL1" s="91"/>
      <c r="GRM1" s="91"/>
      <c r="GRN1" s="91"/>
      <c r="GRO1" s="91"/>
      <c r="GRP1" s="91"/>
      <c r="GRQ1" s="91"/>
      <c r="GRR1" s="91"/>
      <c r="GRS1" s="91"/>
      <c r="GRT1" s="91"/>
      <c r="GRU1" s="91"/>
      <c r="GRV1" s="91"/>
      <c r="GRW1" s="91"/>
      <c r="GRX1" s="91"/>
      <c r="GRY1" s="91"/>
      <c r="GRZ1" s="91"/>
      <c r="GSA1" s="91"/>
      <c r="GSB1" s="91"/>
      <c r="GSC1" s="91"/>
      <c r="GSD1" s="91"/>
      <c r="GSE1" s="91"/>
      <c r="GSF1" s="91"/>
      <c r="GSG1" s="91"/>
      <c r="GSH1" s="91"/>
      <c r="GSI1" s="91"/>
      <c r="GSJ1" s="91"/>
      <c r="GSK1" s="91"/>
      <c r="GSL1" s="91"/>
      <c r="GSM1" s="91"/>
      <c r="GSN1" s="91"/>
      <c r="GSO1" s="91"/>
      <c r="GSP1" s="91"/>
      <c r="GSQ1" s="91"/>
      <c r="GSR1" s="91"/>
      <c r="GSS1" s="91"/>
      <c r="GST1" s="91"/>
      <c r="GSU1" s="91"/>
      <c r="GSV1" s="91"/>
      <c r="GSW1" s="91"/>
      <c r="GSX1" s="91"/>
      <c r="GSY1" s="91"/>
      <c r="GSZ1" s="91"/>
      <c r="GTA1" s="91"/>
      <c r="GTB1" s="91"/>
      <c r="GTC1" s="91"/>
      <c r="GTD1" s="91"/>
      <c r="GTE1" s="91"/>
      <c r="GTF1" s="91"/>
      <c r="GTG1" s="91"/>
      <c r="GTH1" s="91"/>
      <c r="GTI1" s="91"/>
      <c r="GTJ1" s="91"/>
      <c r="GTK1" s="91"/>
      <c r="GTL1" s="91"/>
      <c r="GTM1" s="91"/>
      <c r="GTN1" s="91"/>
      <c r="GTO1" s="91"/>
      <c r="GTP1" s="91"/>
      <c r="GTQ1" s="91"/>
      <c r="GTR1" s="91"/>
      <c r="GTS1" s="91"/>
      <c r="GTT1" s="91"/>
      <c r="GTU1" s="91"/>
      <c r="GTV1" s="91"/>
      <c r="GTW1" s="91"/>
      <c r="GTX1" s="91"/>
      <c r="GTY1" s="91"/>
      <c r="GTZ1" s="91"/>
      <c r="GUA1" s="91"/>
      <c r="GUB1" s="91"/>
      <c r="GUC1" s="91"/>
      <c r="GUD1" s="91"/>
      <c r="GUE1" s="91"/>
      <c r="GUF1" s="91"/>
      <c r="GUG1" s="91"/>
      <c r="GUH1" s="91"/>
      <c r="GUI1" s="91"/>
      <c r="GUJ1" s="91"/>
      <c r="GUK1" s="91"/>
      <c r="GUL1" s="91"/>
      <c r="GUM1" s="91"/>
      <c r="GUN1" s="91"/>
      <c r="GUO1" s="91"/>
      <c r="GUP1" s="91"/>
      <c r="GUQ1" s="91"/>
      <c r="GUR1" s="91"/>
      <c r="GUS1" s="91"/>
      <c r="GUT1" s="91"/>
      <c r="GUU1" s="91"/>
      <c r="GUV1" s="91"/>
      <c r="GUW1" s="91"/>
      <c r="GUX1" s="91"/>
      <c r="GUY1" s="91"/>
      <c r="GUZ1" s="91"/>
      <c r="GVA1" s="91"/>
      <c r="GVB1" s="91"/>
      <c r="GVC1" s="91"/>
      <c r="GVD1" s="91"/>
      <c r="GVE1" s="91"/>
      <c r="GVF1" s="91"/>
      <c r="GVG1" s="91"/>
      <c r="GVH1" s="91"/>
      <c r="GVI1" s="91"/>
      <c r="GVJ1" s="91"/>
      <c r="GVK1" s="91"/>
      <c r="GVL1" s="91"/>
      <c r="GVM1" s="91"/>
      <c r="GVN1" s="91"/>
      <c r="GVO1" s="91"/>
      <c r="GVP1" s="91"/>
      <c r="GVQ1" s="91"/>
      <c r="GVR1" s="91"/>
      <c r="GVS1" s="91"/>
      <c r="GVT1" s="91"/>
      <c r="GVU1" s="91"/>
      <c r="GVV1" s="91"/>
      <c r="GVW1" s="91"/>
      <c r="GVX1" s="91"/>
      <c r="GVY1" s="91"/>
      <c r="GVZ1" s="91"/>
      <c r="GWA1" s="91"/>
      <c r="GWB1" s="91"/>
      <c r="GWC1" s="91"/>
      <c r="GWD1" s="91"/>
      <c r="GWE1" s="91"/>
      <c r="GWF1" s="91"/>
      <c r="GWG1" s="91"/>
      <c r="GWH1" s="91"/>
      <c r="GWI1" s="91"/>
      <c r="GWJ1" s="91"/>
      <c r="GWK1" s="91"/>
      <c r="GWL1" s="91"/>
      <c r="GWM1" s="91"/>
      <c r="GWN1" s="91"/>
      <c r="GWO1" s="91"/>
      <c r="GWP1" s="91"/>
      <c r="GWQ1" s="91"/>
      <c r="GWR1" s="91"/>
      <c r="GWS1" s="91"/>
      <c r="GWT1" s="91"/>
      <c r="GWU1" s="91"/>
      <c r="GWV1" s="91"/>
      <c r="GWW1" s="91"/>
      <c r="GWX1" s="91"/>
      <c r="GWY1" s="91"/>
      <c r="GWZ1" s="91"/>
      <c r="GXA1" s="91"/>
      <c r="GXB1" s="91"/>
      <c r="GXC1" s="91"/>
      <c r="GXD1" s="91"/>
      <c r="GXE1" s="91"/>
      <c r="GXF1" s="91"/>
      <c r="GXG1" s="91"/>
      <c r="GXH1" s="91"/>
      <c r="GXI1" s="91"/>
      <c r="GXJ1" s="91"/>
      <c r="GXK1" s="91"/>
      <c r="GXL1" s="91"/>
      <c r="GXM1" s="91"/>
      <c r="GXN1" s="91"/>
      <c r="GXO1" s="91"/>
      <c r="GXP1" s="91"/>
      <c r="GXQ1" s="91"/>
      <c r="GXR1" s="91"/>
      <c r="GXS1" s="91"/>
      <c r="GXT1" s="91"/>
      <c r="GXU1" s="91"/>
      <c r="GXV1" s="91"/>
      <c r="GXW1" s="91"/>
      <c r="GXX1" s="91"/>
      <c r="GXY1" s="91"/>
      <c r="GXZ1" s="91"/>
      <c r="GYA1" s="91"/>
      <c r="GYB1" s="91"/>
      <c r="GYC1" s="91"/>
      <c r="GYD1" s="91"/>
      <c r="GYE1" s="91"/>
      <c r="GYF1" s="91"/>
      <c r="GYG1" s="91"/>
      <c r="GYH1" s="91"/>
      <c r="GYI1" s="91"/>
      <c r="GYJ1" s="91"/>
      <c r="GYK1" s="91"/>
      <c r="GYL1" s="91"/>
      <c r="GYM1" s="91"/>
      <c r="GYN1" s="91"/>
      <c r="GYO1" s="91"/>
      <c r="GYP1" s="91"/>
      <c r="GYQ1" s="91"/>
      <c r="GYR1" s="91"/>
      <c r="GYS1" s="91"/>
      <c r="GYT1" s="91"/>
      <c r="GYU1" s="91"/>
      <c r="GYV1" s="91"/>
      <c r="GYW1" s="91"/>
      <c r="GYX1" s="91"/>
      <c r="GYY1" s="91"/>
      <c r="GYZ1" s="91"/>
      <c r="GZA1" s="91"/>
      <c r="GZB1" s="91"/>
      <c r="GZC1" s="91"/>
      <c r="GZD1" s="91"/>
      <c r="GZE1" s="91"/>
      <c r="GZF1" s="91"/>
      <c r="GZG1" s="91"/>
      <c r="GZH1" s="91"/>
      <c r="GZI1" s="91"/>
      <c r="GZJ1" s="91"/>
      <c r="GZK1" s="91"/>
      <c r="GZL1" s="91"/>
      <c r="GZM1" s="91"/>
      <c r="GZN1" s="91"/>
      <c r="GZO1" s="91"/>
      <c r="GZP1" s="91"/>
      <c r="GZQ1" s="91"/>
      <c r="GZR1" s="91"/>
      <c r="GZS1" s="91"/>
      <c r="GZT1" s="91"/>
      <c r="GZU1" s="91"/>
      <c r="GZV1" s="91"/>
      <c r="GZW1" s="91"/>
      <c r="GZX1" s="91"/>
      <c r="GZY1" s="91"/>
      <c r="GZZ1" s="91"/>
      <c r="HAA1" s="91"/>
      <c r="HAB1" s="91"/>
      <c r="HAC1" s="91"/>
      <c r="HAD1" s="91"/>
      <c r="HAE1" s="91"/>
      <c r="HAF1" s="91"/>
      <c r="HAG1" s="91"/>
      <c r="HAH1" s="91"/>
      <c r="HAI1" s="91"/>
      <c r="HAJ1" s="91"/>
      <c r="HAK1" s="91"/>
      <c r="HAL1" s="91"/>
      <c r="HAM1" s="91"/>
      <c r="HAN1" s="91"/>
      <c r="HAO1" s="91"/>
      <c r="HAP1" s="91"/>
      <c r="HAQ1" s="91"/>
      <c r="HAR1" s="91"/>
      <c r="HAS1" s="91"/>
      <c r="HAT1" s="91"/>
      <c r="HAU1" s="91"/>
      <c r="HAV1" s="91"/>
      <c r="HAW1" s="91"/>
      <c r="HAX1" s="91"/>
      <c r="HAY1" s="91"/>
      <c r="HAZ1" s="91"/>
      <c r="HBA1" s="91"/>
      <c r="HBB1" s="91"/>
      <c r="HBC1" s="91"/>
      <c r="HBD1" s="91"/>
      <c r="HBE1" s="91"/>
      <c r="HBF1" s="91"/>
      <c r="HBG1" s="91"/>
      <c r="HBH1" s="91"/>
      <c r="HBI1" s="91"/>
      <c r="HBJ1" s="91"/>
      <c r="HBK1" s="91"/>
      <c r="HBL1" s="91"/>
      <c r="HBM1" s="91"/>
      <c r="HBN1" s="91"/>
      <c r="HBO1" s="91"/>
      <c r="HBP1" s="91"/>
      <c r="HBQ1" s="91"/>
      <c r="HBR1" s="91"/>
      <c r="HBS1" s="91"/>
      <c r="HBT1" s="91"/>
      <c r="HBU1" s="91"/>
      <c r="HBV1" s="91"/>
      <c r="HBW1" s="91"/>
      <c r="HBX1" s="91"/>
      <c r="HBY1" s="91"/>
      <c r="HBZ1" s="91"/>
      <c r="HCA1" s="91"/>
      <c r="HCB1" s="91"/>
      <c r="HCC1" s="91"/>
      <c r="HCD1" s="91"/>
      <c r="HCE1" s="91"/>
      <c r="HCF1" s="91"/>
      <c r="HCG1" s="91"/>
      <c r="HCH1" s="91"/>
      <c r="HCI1" s="91"/>
      <c r="HCJ1" s="91"/>
      <c r="HCK1" s="91"/>
      <c r="HCL1" s="91"/>
      <c r="HCM1" s="91"/>
      <c r="HCN1" s="91"/>
      <c r="HCO1" s="91"/>
      <c r="HCP1" s="91"/>
      <c r="HCQ1" s="91"/>
      <c r="HCR1" s="91"/>
      <c r="HCS1" s="91"/>
      <c r="HCT1" s="91"/>
      <c r="HCU1" s="91"/>
      <c r="HCV1" s="91"/>
      <c r="HCW1" s="91"/>
      <c r="HCX1" s="91"/>
      <c r="HCY1" s="91"/>
      <c r="HCZ1" s="91"/>
      <c r="HDA1" s="91"/>
      <c r="HDB1" s="91"/>
      <c r="HDC1" s="91"/>
      <c r="HDD1" s="91"/>
      <c r="HDE1" s="91"/>
      <c r="HDF1" s="91"/>
      <c r="HDG1" s="91"/>
      <c r="HDH1" s="91"/>
      <c r="HDI1" s="91"/>
      <c r="HDJ1" s="91"/>
      <c r="HDK1" s="91"/>
      <c r="HDL1" s="91"/>
      <c r="HDM1" s="91"/>
      <c r="HDN1" s="91"/>
      <c r="HDO1" s="91"/>
      <c r="HDP1" s="91"/>
      <c r="HDQ1" s="91"/>
      <c r="HDR1" s="91"/>
      <c r="HDS1" s="91"/>
      <c r="HDT1" s="91"/>
      <c r="HDU1" s="91"/>
      <c r="HDV1" s="91"/>
      <c r="HDW1" s="91"/>
      <c r="HDX1" s="91"/>
      <c r="HDY1" s="91"/>
      <c r="HDZ1" s="91"/>
      <c r="HEA1" s="91"/>
      <c r="HEB1" s="91"/>
      <c r="HEC1" s="91"/>
      <c r="HED1" s="91"/>
      <c r="HEE1" s="91"/>
      <c r="HEF1" s="91"/>
      <c r="HEG1" s="91"/>
      <c r="HEH1" s="91"/>
      <c r="HEI1" s="91"/>
      <c r="HEJ1" s="91"/>
      <c r="HEK1" s="91"/>
      <c r="HEL1" s="91"/>
      <c r="HEM1" s="91"/>
      <c r="HEN1" s="91"/>
      <c r="HEO1" s="91"/>
      <c r="HEP1" s="91"/>
      <c r="HEQ1" s="91"/>
      <c r="HER1" s="91"/>
      <c r="HES1" s="91"/>
      <c r="HET1" s="91"/>
      <c r="HEU1" s="91"/>
      <c r="HEV1" s="91"/>
      <c r="HEW1" s="91"/>
      <c r="HEX1" s="91"/>
      <c r="HEY1" s="91"/>
      <c r="HEZ1" s="91"/>
      <c r="HFA1" s="91"/>
      <c r="HFB1" s="91"/>
      <c r="HFC1" s="91"/>
      <c r="HFD1" s="91"/>
      <c r="HFE1" s="91"/>
      <c r="HFF1" s="91"/>
      <c r="HFG1" s="91"/>
      <c r="HFH1" s="91"/>
      <c r="HFI1" s="91"/>
      <c r="HFJ1" s="91"/>
      <c r="HFK1" s="91"/>
      <c r="HFL1" s="91"/>
      <c r="HFM1" s="91"/>
      <c r="HFN1" s="91"/>
      <c r="HFO1" s="91"/>
      <c r="HFP1" s="91"/>
      <c r="HFQ1" s="91"/>
      <c r="HFR1" s="91"/>
      <c r="HFS1" s="91"/>
      <c r="HFT1" s="91"/>
      <c r="HFU1" s="91"/>
      <c r="HFV1" s="91"/>
      <c r="HFW1" s="91"/>
      <c r="HFX1" s="91"/>
      <c r="HFY1" s="91"/>
      <c r="HFZ1" s="91"/>
      <c r="HGA1" s="91"/>
      <c r="HGB1" s="91"/>
      <c r="HGC1" s="91"/>
      <c r="HGD1" s="91"/>
      <c r="HGE1" s="91"/>
      <c r="HGF1" s="91"/>
      <c r="HGG1" s="91"/>
      <c r="HGH1" s="91"/>
      <c r="HGI1" s="91"/>
      <c r="HGJ1" s="91"/>
      <c r="HGK1" s="91"/>
      <c r="HGL1" s="91"/>
      <c r="HGM1" s="91"/>
      <c r="HGN1" s="91"/>
      <c r="HGO1" s="91"/>
      <c r="HGP1" s="91"/>
      <c r="HGQ1" s="91"/>
      <c r="HGR1" s="91"/>
      <c r="HGS1" s="91"/>
      <c r="HGT1" s="91"/>
      <c r="HGU1" s="91"/>
      <c r="HGV1" s="91"/>
      <c r="HGW1" s="91"/>
      <c r="HGX1" s="91"/>
      <c r="HGY1" s="91"/>
      <c r="HGZ1" s="91"/>
      <c r="HHA1" s="91"/>
      <c r="HHB1" s="91"/>
      <c r="HHC1" s="91"/>
      <c r="HHD1" s="91"/>
      <c r="HHE1" s="91"/>
      <c r="HHF1" s="91"/>
      <c r="HHG1" s="91"/>
      <c r="HHH1" s="91"/>
      <c r="HHI1" s="91"/>
      <c r="HHJ1" s="91"/>
      <c r="HHK1" s="91"/>
      <c r="HHL1" s="91"/>
      <c r="HHM1" s="91"/>
      <c r="HHN1" s="91"/>
      <c r="HHO1" s="91"/>
      <c r="HHP1" s="91"/>
      <c r="HHQ1" s="91"/>
      <c r="HHR1" s="91"/>
      <c r="HHS1" s="91"/>
      <c r="HHT1" s="91"/>
      <c r="HHU1" s="91"/>
      <c r="HHV1" s="91"/>
      <c r="HHW1" s="91"/>
      <c r="HHX1" s="91"/>
      <c r="HHY1" s="91"/>
      <c r="HHZ1" s="91"/>
      <c r="HIA1" s="91"/>
      <c r="HIB1" s="91"/>
      <c r="HIC1" s="91"/>
      <c r="HID1" s="91"/>
      <c r="HIE1" s="91"/>
      <c r="HIF1" s="91"/>
      <c r="HIG1" s="91"/>
      <c r="HIH1" s="91"/>
      <c r="HII1" s="91"/>
      <c r="HIJ1" s="91"/>
      <c r="HIK1" s="91"/>
      <c r="HIL1" s="91"/>
      <c r="HIM1" s="91"/>
      <c r="HIN1" s="91"/>
      <c r="HIO1" s="91"/>
      <c r="HIP1" s="91"/>
      <c r="HIQ1" s="91"/>
      <c r="HIR1" s="91"/>
      <c r="HIS1" s="91"/>
      <c r="HIT1" s="91"/>
      <c r="HIU1" s="91"/>
      <c r="HIV1" s="91"/>
      <c r="HIW1" s="91"/>
      <c r="HIX1" s="91"/>
      <c r="HIY1" s="91"/>
      <c r="HIZ1" s="91"/>
      <c r="HJA1" s="91"/>
      <c r="HJB1" s="91"/>
      <c r="HJC1" s="91"/>
      <c r="HJD1" s="91"/>
      <c r="HJE1" s="91"/>
      <c r="HJF1" s="91"/>
      <c r="HJG1" s="91"/>
      <c r="HJH1" s="91"/>
      <c r="HJI1" s="91"/>
      <c r="HJJ1" s="91"/>
      <c r="HJK1" s="91"/>
      <c r="HJL1" s="91"/>
      <c r="HJM1" s="91"/>
      <c r="HJN1" s="91"/>
      <c r="HJO1" s="91"/>
      <c r="HJP1" s="91"/>
      <c r="HJQ1" s="91"/>
      <c r="HJR1" s="91"/>
      <c r="HJS1" s="91"/>
      <c r="HJT1" s="91"/>
      <c r="HJU1" s="91"/>
      <c r="HJV1" s="91"/>
      <c r="HJW1" s="91"/>
      <c r="HJX1" s="91"/>
      <c r="HJY1" s="91"/>
      <c r="HJZ1" s="91"/>
      <c r="HKA1" s="91"/>
      <c r="HKB1" s="91"/>
      <c r="HKC1" s="91"/>
      <c r="HKD1" s="91"/>
      <c r="HKE1" s="91"/>
      <c r="HKF1" s="91"/>
      <c r="HKG1" s="91"/>
      <c r="HKH1" s="91"/>
      <c r="HKI1" s="91"/>
      <c r="HKJ1" s="91"/>
      <c r="HKK1" s="91"/>
      <c r="HKL1" s="91"/>
      <c r="HKM1" s="91"/>
      <c r="HKN1" s="91"/>
      <c r="HKO1" s="91"/>
      <c r="HKP1" s="91"/>
      <c r="HKQ1" s="91"/>
      <c r="HKR1" s="91"/>
      <c r="HKS1" s="91"/>
      <c r="HKT1" s="91"/>
      <c r="HKU1" s="91"/>
      <c r="HKV1" s="91"/>
      <c r="HKW1" s="91"/>
      <c r="HKX1" s="91"/>
      <c r="HKY1" s="91"/>
      <c r="HKZ1" s="91"/>
      <c r="HLA1" s="91"/>
      <c r="HLB1" s="91"/>
      <c r="HLC1" s="91"/>
      <c r="HLD1" s="91"/>
      <c r="HLE1" s="91"/>
      <c r="HLF1" s="91"/>
      <c r="HLG1" s="91"/>
      <c r="HLH1" s="91"/>
      <c r="HLI1" s="91"/>
      <c r="HLJ1" s="91"/>
      <c r="HLK1" s="91"/>
      <c r="HLL1" s="91"/>
      <c r="HLM1" s="91"/>
      <c r="HLN1" s="91"/>
      <c r="HLO1" s="91"/>
      <c r="HLP1" s="91"/>
      <c r="HLQ1" s="91"/>
      <c r="HLR1" s="91"/>
      <c r="HLS1" s="91"/>
      <c r="HLT1" s="91"/>
      <c r="HLU1" s="91"/>
      <c r="HLV1" s="91"/>
      <c r="HLW1" s="91"/>
      <c r="HLX1" s="91"/>
      <c r="HLY1" s="91"/>
      <c r="HLZ1" s="91"/>
      <c r="HMA1" s="91"/>
      <c r="HMB1" s="91"/>
      <c r="HMC1" s="91"/>
      <c r="HMD1" s="91"/>
      <c r="HME1" s="91"/>
      <c r="HMF1" s="91"/>
      <c r="HMG1" s="91"/>
      <c r="HMH1" s="91"/>
      <c r="HMI1" s="91"/>
      <c r="HMJ1" s="91"/>
      <c r="HMK1" s="91"/>
      <c r="HML1" s="91"/>
      <c r="HMM1" s="91"/>
      <c r="HMN1" s="91"/>
      <c r="HMO1" s="91"/>
      <c r="HMP1" s="91"/>
      <c r="HMQ1" s="91"/>
      <c r="HMR1" s="91"/>
      <c r="HMS1" s="91"/>
      <c r="HMT1" s="91"/>
      <c r="HMU1" s="91"/>
      <c r="HMV1" s="91"/>
      <c r="HMW1" s="91"/>
      <c r="HMX1" s="91"/>
      <c r="HMY1" s="91"/>
      <c r="HMZ1" s="91"/>
      <c r="HNA1" s="91"/>
      <c r="HNB1" s="91"/>
      <c r="HNC1" s="91"/>
      <c r="HND1" s="91"/>
      <c r="HNE1" s="91"/>
      <c r="HNF1" s="91"/>
      <c r="HNG1" s="91"/>
      <c r="HNH1" s="91"/>
      <c r="HNI1" s="91"/>
      <c r="HNJ1" s="91"/>
      <c r="HNK1" s="91"/>
      <c r="HNL1" s="91"/>
      <c r="HNM1" s="91"/>
      <c r="HNN1" s="91"/>
      <c r="HNO1" s="91"/>
      <c r="HNP1" s="91"/>
      <c r="HNQ1" s="91"/>
      <c r="HNR1" s="91"/>
      <c r="HNS1" s="91"/>
      <c r="HNT1" s="91"/>
      <c r="HNU1" s="91"/>
      <c r="HNV1" s="91"/>
      <c r="HNW1" s="91"/>
      <c r="HNX1" s="91"/>
      <c r="HNY1" s="91"/>
      <c r="HNZ1" s="91"/>
      <c r="HOA1" s="91"/>
      <c r="HOB1" s="91"/>
      <c r="HOC1" s="91"/>
      <c r="HOD1" s="91"/>
      <c r="HOE1" s="91"/>
      <c r="HOF1" s="91"/>
      <c r="HOG1" s="91"/>
      <c r="HOH1" s="91"/>
      <c r="HOI1" s="91"/>
      <c r="HOJ1" s="91"/>
      <c r="HOK1" s="91"/>
      <c r="HOL1" s="91"/>
      <c r="HOM1" s="91"/>
      <c r="HON1" s="91"/>
      <c r="HOO1" s="91"/>
      <c r="HOP1" s="91"/>
      <c r="HOQ1" s="91"/>
      <c r="HOR1" s="91"/>
      <c r="HOS1" s="91"/>
      <c r="HOT1" s="91"/>
      <c r="HOU1" s="91"/>
      <c r="HOV1" s="91"/>
      <c r="HOW1" s="91"/>
      <c r="HOX1" s="91"/>
      <c r="HOY1" s="91"/>
      <c r="HOZ1" s="91"/>
      <c r="HPA1" s="91"/>
      <c r="HPB1" s="91"/>
      <c r="HPC1" s="91"/>
      <c r="HPD1" s="91"/>
      <c r="HPE1" s="91"/>
      <c r="HPF1" s="91"/>
      <c r="HPG1" s="91"/>
      <c r="HPH1" s="91"/>
      <c r="HPI1" s="91"/>
      <c r="HPJ1" s="91"/>
      <c r="HPK1" s="91"/>
      <c r="HPL1" s="91"/>
      <c r="HPM1" s="91"/>
      <c r="HPN1" s="91"/>
      <c r="HPO1" s="91"/>
      <c r="HPP1" s="91"/>
      <c r="HPQ1" s="91"/>
      <c r="HPR1" s="91"/>
      <c r="HPS1" s="91"/>
      <c r="HPT1" s="91"/>
      <c r="HPU1" s="91"/>
      <c r="HPV1" s="91"/>
      <c r="HPW1" s="91"/>
      <c r="HPX1" s="91"/>
      <c r="HPY1" s="91"/>
      <c r="HPZ1" s="91"/>
      <c r="HQA1" s="91"/>
      <c r="HQB1" s="91"/>
      <c r="HQC1" s="91"/>
      <c r="HQD1" s="91"/>
      <c r="HQE1" s="91"/>
      <c r="HQF1" s="91"/>
      <c r="HQG1" s="91"/>
      <c r="HQH1" s="91"/>
      <c r="HQI1" s="91"/>
      <c r="HQJ1" s="91"/>
      <c r="HQK1" s="91"/>
      <c r="HQL1" s="91"/>
      <c r="HQM1" s="91"/>
      <c r="HQN1" s="91"/>
      <c r="HQO1" s="91"/>
      <c r="HQP1" s="91"/>
      <c r="HQQ1" s="91"/>
      <c r="HQR1" s="91"/>
      <c r="HQS1" s="91"/>
      <c r="HQT1" s="91"/>
      <c r="HQU1" s="91"/>
      <c r="HQV1" s="91"/>
      <c r="HQW1" s="91"/>
      <c r="HQX1" s="91"/>
      <c r="HQY1" s="91"/>
      <c r="HQZ1" s="91"/>
      <c r="HRA1" s="91"/>
      <c r="HRB1" s="91"/>
      <c r="HRC1" s="91"/>
      <c r="HRD1" s="91"/>
      <c r="HRE1" s="91"/>
      <c r="HRF1" s="91"/>
      <c r="HRG1" s="91"/>
      <c r="HRH1" s="91"/>
      <c r="HRI1" s="91"/>
      <c r="HRJ1" s="91"/>
      <c r="HRK1" s="91"/>
      <c r="HRL1" s="91"/>
      <c r="HRM1" s="91"/>
      <c r="HRN1" s="91"/>
      <c r="HRO1" s="91"/>
      <c r="HRP1" s="91"/>
      <c r="HRQ1" s="91"/>
      <c r="HRR1" s="91"/>
      <c r="HRS1" s="91"/>
      <c r="HRT1" s="91"/>
      <c r="HRU1" s="91"/>
      <c r="HRV1" s="91"/>
      <c r="HRW1" s="91"/>
      <c r="HRX1" s="91"/>
      <c r="HRY1" s="91"/>
      <c r="HRZ1" s="91"/>
      <c r="HSA1" s="91"/>
      <c r="HSB1" s="91"/>
      <c r="HSC1" s="91"/>
      <c r="HSD1" s="91"/>
      <c r="HSE1" s="91"/>
      <c r="HSF1" s="91"/>
      <c r="HSG1" s="91"/>
      <c r="HSH1" s="91"/>
      <c r="HSI1" s="91"/>
      <c r="HSJ1" s="91"/>
      <c r="HSK1" s="91"/>
      <c r="HSL1" s="91"/>
      <c r="HSM1" s="91"/>
      <c r="HSN1" s="91"/>
      <c r="HSO1" s="91"/>
      <c r="HSP1" s="91"/>
      <c r="HSQ1" s="91"/>
      <c r="HSR1" s="91"/>
      <c r="HSS1" s="91"/>
      <c r="HST1" s="91"/>
      <c r="HSU1" s="91"/>
      <c r="HSV1" s="91"/>
      <c r="HSW1" s="91"/>
      <c r="HSX1" s="91"/>
      <c r="HSY1" s="91"/>
      <c r="HSZ1" s="91"/>
      <c r="HTA1" s="91"/>
      <c r="HTB1" s="91"/>
      <c r="HTC1" s="91"/>
      <c r="HTD1" s="91"/>
      <c r="HTE1" s="91"/>
      <c r="HTF1" s="91"/>
      <c r="HTG1" s="91"/>
      <c r="HTH1" s="91"/>
      <c r="HTI1" s="91"/>
      <c r="HTJ1" s="91"/>
      <c r="HTK1" s="91"/>
      <c r="HTL1" s="91"/>
      <c r="HTM1" s="91"/>
      <c r="HTN1" s="91"/>
      <c r="HTO1" s="91"/>
      <c r="HTP1" s="91"/>
      <c r="HTQ1" s="91"/>
      <c r="HTR1" s="91"/>
      <c r="HTS1" s="91"/>
      <c r="HTT1" s="91"/>
      <c r="HTU1" s="91"/>
      <c r="HTV1" s="91"/>
      <c r="HTW1" s="91"/>
      <c r="HTX1" s="91"/>
      <c r="HTY1" s="91"/>
      <c r="HTZ1" s="91"/>
      <c r="HUA1" s="91"/>
      <c r="HUB1" s="91"/>
      <c r="HUC1" s="91"/>
      <c r="HUD1" s="91"/>
      <c r="HUE1" s="91"/>
      <c r="HUF1" s="91"/>
      <c r="HUG1" s="91"/>
      <c r="HUH1" s="91"/>
      <c r="HUI1" s="91"/>
      <c r="HUJ1" s="91"/>
      <c r="HUK1" s="91"/>
      <c r="HUL1" s="91"/>
      <c r="HUM1" s="91"/>
      <c r="HUN1" s="91"/>
      <c r="HUO1" s="91"/>
      <c r="HUP1" s="91"/>
      <c r="HUQ1" s="91"/>
      <c r="HUR1" s="91"/>
      <c r="HUS1" s="91"/>
      <c r="HUT1" s="91"/>
      <c r="HUU1" s="91"/>
      <c r="HUV1" s="91"/>
      <c r="HUW1" s="91"/>
      <c r="HUX1" s="91"/>
      <c r="HUY1" s="91"/>
      <c r="HUZ1" s="91"/>
      <c r="HVA1" s="91"/>
      <c r="HVB1" s="91"/>
      <c r="HVC1" s="91"/>
      <c r="HVD1" s="91"/>
      <c r="HVE1" s="91"/>
      <c r="HVF1" s="91"/>
      <c r="HVG1" s="91"/>
      <c r="HVH1" s="91"/>
      <c r="HVI1" s="91"/>
      <c r="HVJ1" s="91"/>
      <c r="HVK1" s="91"/>
      <c r="HVL1" s="91"/>
      <c r="HVM1" s="91"/>
      <c r="HVN1" s="91"/>
      <c r="HVO1" s="91"/>
      <c r="HVP1" s="91"/>
      <c r="HVQ1" s="91"/>
      <c r="HVR1" s="91"/>
      <c r="HVS1" s="91"/>
      <c r="HVT1" s="91"/>
      <c r="HVU1" s="91"/>
      <c r="HVV1" s="91"/>
      <c r="HVW1" s="91"/>
      <c r="HVX1" s="91"/>
      <c r="HVY1" s="91"/>
      <c r="HVZ1" s="91"/>
      <c r="HWA1" s="91"/>
      <c r="HWB1" s="91"/>
      <c r="HWC1" s="91"/>
      <c r="HWD1" s="91"/>
      <c r="HWE1" s="91"/>
      <c r="HWF1" s="91"/>
      <c r="HWG1" s="91"/>
      <c r="HWH1" s="91"/>
      <c r="HWI1" s="91"/>
      <c r="HWJ1" s="91"/>
      <c r="HWK1" s="91"/>
      <c r="HWL1" s="91"/>
      <c r="HWM1" s="91"/>
      <c r="HWN1" s="91"/>
      <c r="HWO1" s="91"/>
      <c r="HWP1" s="91"/>
      <c r="HWQ1" s="91"/>
      <c r="HWR1" s="91"/>
      <c r="HWS1" s="91"/>
      <c r="HWT1" s="91"/>
      <c r="HWU1" s="91"/>
      <c r="HWV1" s="91"/>
      <c r="HWW1" s="91"/>
      <c r="HWX1" s="91"/>
      <c r="HWY1" s="91"/>
      <c r="HWZ1" s="91"/>
      <c r="HXA1" s="91"/>
      <c r="HXB1" s="91"/>
      <c r="HXC1" s="91"/>
      <c r="HXD1" s="91"/>
      <c r="HXE1" s="91"/>
      <c r="HXF1" s="91"/>
      <c r="HXG1" s="91"/>
      <c r="HXH1" s="91"/>
      <c r="HXI1" s="91"/>
      <c r="HXJ1" s="91"/>
      <c r="HXK1" s="91"/>
      <c r="HXL1" s="91"/>
      <c r="HXM1" s="91"/>
      <c r="HXN1" s="91"/>
      <c r="HXO1" s="91"/>
      <c r="HXP1" s="91"/>
      <c r="HXQ1" s="91"/>
      <c r="HXR1" s="91"/>
      <c r="HXS1" s="91"/>
      <c r="HXT1" s="91"/>
      <c r="HXU1" s="91"/>
      <c r="HXV1" s="91"/>
      <c r="HXW1" s="91"/>
      <c r="HXX1" s="91"/>
      <c r="HXY1" s="91"/>
      <c r="HXZ1" s="91"/>
      <c r="HYA1" s="91"/>
      <c r="HYB1" s="91"/>
      <c r="HYC1" s="91"/>
      <c r="HYD1" s="91"/>
      <c r="HYE1" s="91"/>
      <c r="HYF1" s="91"/>
      <c r="HYG1" s="91"/>
      <c r="HYH1" s="91"/>
      <c r="HYI1" s="91"/>
      <c r="HYJ1" s="91"/>
      <c r="HYK1" s="91"/>
      <c r="HYL1" s="91"/>
      <c r="HYM1" s="91"/>
      <c r="HYN1" s="91"/>
      <c r="HYO1" s="91"/>
      <c r="HYP1" s="91"/>
      <c r="HYQ1" s="91"/>
      <c r="HYR1" s="91"/>
      <c r="HYS1" s="91"/>
      <c r="HYT1" s="91"/>
      <c r="HYU1" s="91"/>
      <c r="HYV1" s="91"/>
      <c r="HYW1" s="91"/>
      <c r="HYX1" s="91"/>
      <c r="HYY1" s="91"/>
      <c r="HYZ1" s="91"/>
      <c r="HZA1" s="91"/>
      <c r="HZB1" s="91"/>
      <c r="HZC1" s="91"/>
      <c r="HZD1" s="91"/>
      <c r="HZE1" s="91"/>
      <c r="HZF1" s="91"/>
      <c r="HZG1" s="91"/>
      <c r="HZH1" s="91"/>
      <c r="HZI1" s="91"/>
      <c r="HZJ1" s="91"/>
      <c r="HZK1" s="91"/>
      <c r="HZL1" s="91"/>
      <c r="HZM1" s="91"/>
      <c r="HZN1" s="91"/>
      <c r="HZO1" s="91"/>
      <c r="HZP1" s="91"/>
      <c r="HZQ1" s="91"/>
      <c r="HZR1" s="91"/>
      <c r="HZS1" s="91"/>
      <c r="HZT1" s="91"/>
      <c r="HZU1" s="91"/>
      <c r="HZV1" s="91"/>
      <c r="HZW1" s="91"/>
      <c r="HZX1" s="91"/>
      <c r="HZY1" s="91"/>
      <c r="HZZ1" s="91"/>
      <c r="IAA1" s="91"/>
      <c r="IAB1" s="91"/>
      <c r="IAC1" s="91"/>
      <c r="IAD1" s="91"/>
      <c r="IAE1" s="91"/>
      <c r="IAF1" s="91"/>
      <c r="IAG1" s="91"/>
      <c r="IAH1" s="91"/>
      <c r="IAI1" s="91"/>
      <c r="IAJ1" s="91"/>
      <c r="IAK1" s="91"/>
      <c r="IAL1" s="91"/>
      <c r="IAM1" s="91"/>
      <c r="IAN1" s="91"/>
      <c r="IAO1" s="91"/>
      <c r="IAP1" s="91"/>
      <c r="IAQ1" s="91"/>
      <c r="IAR1" s="91"/>
      <c r="IAS1" s="91"/>
      <c r="IAT1" s="91"/>
      <c r="IAU1" s="91"/>
      <c r="IAV1" s="91"/>
      <c r="IAW1" s="91"/>
      <c r="IAX1" s="91"/>
      <c r="IAY1" s="91"/>
      <c r="IAZ1" s="91"/>
      <c r="IBA1" s="91"/>
      <c r="IBB1" s="91"/>
      <c r="IBC1" s="91"/>
      <c r="IBD1" s="91"/>
      <c r="IBE1" s="91"/>
      <c r="IBF1" s="91"/>
      <c r="IBG1" s="91"/>
      <c r="IBH1" s="91"/>
      <c r="IBI1" s="91"/>
      <c r="IBJ1" s="91"/>
      <c r="IBK1" s="91"/>
      <c r="IBL1" s="91"/>
      <c r="IBM1" s="91"/>
      <c r="IBN1" s="91"/>
      <c r="IBO1" s="91"/>
      <c r="IBP1" s="91"/>
      <c r="IBQ1" s="91"/>
      <c r="IBR1" s="91"/>
      <c r="IBS1" s="91"/>
      <c r="IBT1" s="91"/>
      <c r="IBU1" s="91"/>
      <c r="IBV1" s="91"/>
      <c r="IBW1" s="91"/>
      <c r="IBX1" s="91"/>
      <c r="IBY1" s="91"/>
      <c r="IBZ1" s="91"/>
      <c r="ICA1" s="91"/>
      <c r="ICB1" s="91"/>
      <c r="ICC1" s="91"/>
      <c r="ICD1" s="91"/>
      <c r="ICE1" s="91"/>
      <c r="ICF1" s="91"/>
      <c r="ICG1" s="91"/>
      <c r="ICH1" s="91"/>
      <c r="ICI1" s="91"/>
      <c r="ICJ1" s="91"/>
      <c r="ICK1" s="91"/>
      <c r="ICL1" s="91"/>
      <c r="ICM1" s="91"/>
      <c r="ICN1" s="91"/>
      <c r="ICO1" s="91"/>
      <c r="ICP1" s="91"/>
      <c r="ICQ1" s="91"/>
      <c r="ICR1" s="91"/>
      <c r="ICS1" s="91"/>
      <c r="ICT1" s="91"/>
      <c r="ICU1" s="91"/>
      <c r="ICV1" s="91"/>
      <c r="ICW1" s="91"/>
      <c r="ICX1" s="91"/>
      <c r="ICY1" s="91"/>
      <c r="ICZ1" s="91"/>
      <c r="IDA1" s="91"/>
      <c r="IDB1" s="91"/>
      <c r="IDC1" s="91"/>
      <c r="IDD1" s="91"/>
      <c r="IDE1" s="91"/>
      <c r="IDF1" s="91"/>
      <c r="IDG1" s="91"/>
      <c r="IDH1" s="91"/>
      <c r="IDI1" s="91"/>
      <c r="IDJ1" s="91"/>
      <c r="IDK1" s="91"/>
      <c r="IDL1" s="91"/>
      <c r="IDM1" s="91"/>
      <c r="IDN1" s="91"/>
      <c r="IDO1" s="91"/>
      <c r="IDP1" s="91"/>
      <c r="IDQ1" s="91"/>
      <c r="IDR1" s="91"/>
      <c r="IDS1" s="91"/>
      <c r="IDT1" s="91"/>
      <c r="IDU1" s="91"/>
      <c r="IDV1" s="91"/>
      <c r="IDW1" s="91"/>
      <c r="IDX1" s="91"/>
      <c r="IDY1" s="91"/>
      <c r="IDZ1" s="91"/>
      <c r="IEA1" s="91"/>
      <c r="IEB1" s="91"/>
      <c r="IEC1" s="91"/>
      <c r="IED1" s="91"/>
      <c r="IEE1" s="91"/>
      <c r="IEF1" s="91"/>
      <c r="IEG1" s="91"/>
      <c r="IEH1" s="91"/>
      <c r="IEI1" s="91"/>
      <c r="IEJ1" s="91"/>
      <c r="IEK1" s="91"/>
      <c r="IEL1" s="91"/>
      <c r="IEM1" s="91"/>
      <c r="IEN1" s="91"/>
      <c r="IEO1" s="91"/>
      <c r="IEP1" s="91"/>
      <c r="IEQ1" s="91"/>
      <c r="IER1" s="91"/>
      <c r="IES1" s="91"/>
      <c r="IET1" s="91"/>
      <c r="IEU1" s="91"/>
      <c r="IEV1" s="91"/>
      <c r="IEW1" s="91"/>
      <c r="IEX1" s="91"/>
      <c r="IEY1" s="91"/>
      <c r="IEZ1" s="91"/>
      <c r="IFA1" s="91"/>
      <c r="IFB1" s="91"/>
      <c r="IFC1" s="91"/>
      <c r="IFD1" s="91"/>
      <c r="IFE1" s="91"/>
      <c r="IFF1" s="91"/>
      <c r="IFG1" s="91"/>
      <c r="IFH1" s="91"/>
      <c r="IFI1" s="91"/>
      <c r="IFJ1" s="91"/>
      <c r="IFK1" s="91"/>
      <c r="IFL1" s="91"/>
      <c r="IFM1" s="91"/>
      <c r="IFN1" s="91"/>
      <c r="IFO1" s="91"/>
      <c r="IFP1" s="91"/>
      <c r="IFQ1" s="91"/>
      <c r="IFR1" s="91"/>
      <c r="IFS1" s="91"/>
      <c r="IFT1" s="91"/>
      <c r="IFU1" s="91"/>
      <c r="IFV1" s="91"/>
      <c r="IFW1" s="91"/>
      <c r="IFX1" s="91"/>
      <c r="IFY1" s="91"/>
      <c r="IFZ1" s="91"/>
      <c r="IGA1" s="91"/>
      <c r="IGB1" s="91"/>
      <c r="IGC1" s="91"/>
      <c r="IGD1" s="91"/>
      <c r="IGE1" s="91"/>
      <c r="IGF1" s="91"/>
      <c r="IGG1" s="91"/>
      <c r="IGH1" s="91"/>
      <c r="IGI1" s="91"/>
      <c r="IGJ1" s="91"/>
      <c r="IGK1" s="91"/>
      <c r="IGL1" s="91"/>
      <c r="IGM1" s="91"/>
      <c r="IGN1" s="91"/>
      <c r="IGO1" s="91"/>
      <c r="IGP1" s="91"/>
      <c r="IGQ1" s="91"/>
      <c r="IGR1" s="91"/>
      <c r="IGS1" s="91"/>
      <c r="IGT1" s="91"/>
      <c r="IGU1" s="91"/>
      <c r="IGV1" s="91"/>
      <c r="IGW1" s="91"/>
      <c r="IGX1" s="91"/>
      <c r="IGY1" s="91"/>
      <c r="IGZ1" s="91"/>
      <c r="IHA1" s="91"/>
      <c r="IHB1" s="91"/>
      <c r="IHC1" s="91"/>
      <c r="IHD1" s="91"/>
      <c r="IHE1" s="91"/>
      <c r="IHF1" s="91"/>
      <c r="IHG1" s="91"/>
      <c r="IHH1" s="91"/>
      <c r="IHI1" s="91"/>
      <c r="IHJ1" s="91"/>
      <c r="IHK1" s="91"/>
      <c r="IHL1" s="91"/>
      <c r="IHM1" s="91"/>
      <c r="IHN1" s="91"/>
      <c r="IHO1" s="91"/>
      <c r="IHP1" s="91"/>
      <c r="IHQ1" s="91"/>
      <c r="IHR1" s="91"/>
      <c r="IHS1" s="91"/>
      <c r="IHT1" s="91"/>
      <c r="IHU1" s="91"/>
      <c r="IHV1" s="91"/>
      <c r="IHW1" s="91"/>
      <c r="IHX1" s="91"/>
      <c r="IHY1" s="91"/>
      <c r="IHZ1" s="91"/>
      <c r="IIA1" s="91"/>
      <c r="IIB1" s="91"/>
      <c r="IIC1" s="91"/>
      <c r="IID1" s="91"/>
      <c r="IIE1" s="91"/>
      <c r="IIF1" s="91"/>
      <c r="IIG1" s="91"/>
      <c r="IIH1" s="91"/>
      <c r="III1" s="91"/>
      <c r="IIJ1" s="91"/>
      <c r="IIK1" s="91"/>
      <c r="IIL1" s="91"/>
      <c r="IIM1" s="91"/>
      <c r="IIN1" s="91"/>
      <c r="IIO1" s="91"/>
      <c r="IIP1" s="91"/>
      <c r="IIQ1" s="91"/>
      <c r="IIR1" s="91"/>
      <c r="IIS1" s="91"/>
      <c r="IIT1" s="91"/>
      <c r="IIU1" s="91"/>
      <c r="IIV1" s="91"/>
      <c r="IIW1" s="91"/>
      <c r="IIX1" s="91"/>
      <c r="IIY1" s="91"/>
      <c r="IIZ1" s="91"/>
      <c r="IJA1" s="91"/>
      <c r="IJB1" s="91"/>
      <c r="IJC1" s="91"/>
      <c r="IJD1" s="91"/>
      <c r="IJE1" s="91"/>
      <c r="IJF1" s="91"/>
      <c r="IJG1" s="91"/>
      <c r="IJH1" s="91"/>
      <c r="IJI1" s="91"/>
      <c r="IJJ1" s="91"/>
      <c r="IJK1" s="91"/>
      <c r="IJL1" s="91"/>
      <c r="IJM1" s="91"/>
      <c r="IJN1" s="91"/>
      <c r="IJO1" s="91"/>
      <c r="IJP1" s="91"/>
      <c r="IJQ1" s="91"/>
      <c r="IJR1" s="91"/>
      <c r="IJS1" s="91"/>
      <c r="IJT1" s="91"/>
      <c r="IJU1" s="91"/>
      <c r="IJV1" s="91"/>
      <c r="IJW1" s="91"/>
      <c r="IJX1" s="91"/>
      <c r="IJY1" s="91"/>
      <c r="IJZ1" s="91"/>
      <c r="IKA1" s="91"/>
      <c r="IKB1" s="91"/>
      <c r="IKC1" s="91"/>
      <c r="IKD1" s="91"/>
      <c r="IKE1" s="91"/>
      <c r="IKF1" s="91"/>
      <c r="IKG1" s="91"/>
      <c r="IKH1" s="91"/>
      <c r="IKI1" s="91"/>
      <c r="IKJ1" s="91"/>
      <c r="IKK1" s="91"/>
      <c r="IKL1" s="91"/>
      <c r="IKM1" s="91"/>
      <c r="IKN1" s="91"/>
      <c r="IKO1" s="91"/>
      <c r="IKP1" s="91"/>
      <c r="IKQ1" s="91"/>
      <c r="IKR1" s="91"/>
      <c r="IKS1" s="91"/>
      <c r="IKT1" s="91"/>
      <c r="IKU1" s="91"/>
      <c r="IKV1" s="91"/>
      <c r="IKW1" s="91"/>
      <c r="IKX1" s="91"/>
      <c r="IKY1" s="91"/>
      <c r="IKZ1" s="91"/>
      <c r="ILA1" s="91"/>
      <c r="ILB1" s="91"/>
      <c r="ILC1" s="91"/>
      <c r="ILD1" s="91"/>
      <c r="ILE1" s="91"/>
      <c r="ILF1" s="91"/>
      <c r="ILG1" s="91"/>
      <c r="ILH1" s="91"/>
      <c r="ILI1" s="91"/>
      <c r="ILJ1" s="91"/>
      <c r="ILK1" s="91"/>
      <c r="ILL1" s="91"/>
      <c r="ILM1" s="91"/>
      <c r="ILN1" s="91"/>
      <c r="ILO1" s="91"/>
      <c r="ILP1" s="91"/>
      <c r="ILQ1" s="91"/>
      <c r="ILR1" s="91"/>
      <c r="ILS1" s="91"/>
      <c r="ILT1" s="91"/>
      <c r="ILU1" s="91"/>
      <c r="ILV1" s="91"/>
      <c r="ILW1" s="91"/>
      <c r="ILX1" s="91"/>
      <c r="ILY1" s="91"/>
      <c r="ILZ1" s="91"/>
      <c r="IMA1" s="91"/>
      <c r="IMB1" s="91"/>
      <c r="IMC1" s="91"/>
      <c r="IMD1" s="91"/>
      <c r="IME1" s="91"/>
      <c r="IMF1" s="91"/>
      <c r="IMG1" s="91"/>
      <c r="IMH1" s="91"/>
      <c r="IMI1" s="91"/>
      <c r="IMJ1" s="91"/>
      <c r="IMK1" s="91"/>
      <c r="IML1" s="91"/>
      <c r="IMM1" s="91"/>
      <c r="IMN1" s="91"/>
      <c r="IMO1" s="91"/>
      <c r="IMP1" s="91"/>
      <c r="IMQ1" s="91"/>
      <c r="IMR1" s="91"/>
      <c r="IMS1" s="91"/>
      <c r="IMT1" s="91"/>
      <c r="IMU1" s="91"/>
      <c r="IMV1" s="91"/>
      <c r="IMW1" s="91"/>
      <c r="IMX1" s="91"/>
      <c r="IMY1" s="91"/>
      <c r="IMZ1" s="91"/>
      <c r="INA1" s="91"/>
      <c r="INB1" s="91"/>
      <c r="INC1" s="91"/>
      <c r="IND1" s="91"/>
      <c r="INE1" s="91"/>
      <c r="INF1" s="91"/>
      <c r="ING1" s="91"/>
      <c r="INH1" s="91"/>
      <c r="INI1" s="91"/>
      <c r="INJ1" s="91"/>
      <c r="INK1" s="91"/>
      <c r="INL1" s="91"/>
      <c r="INM1" s="91"/>
      <c r="INN1" s="91"/>
      <c r="INO1" s="91"/>
      <c r="INP1" s="91"/>
      <c r="INQ1" s="91"/>
      <c r="INR1" s="91"/>
      <c r="INS1" s="91"/>
      <c r="INT1" s="91"/>
      <c r="INU1" s="91"/>
      <c r="INV1" s="91"/>
      <c r="INW1" s="91"/>
      <c r="INX1" s="91"/>
      <c r="INY1" s="91"/>
      <c r="INZ1" s="91"/>
      <c r="IOA1" s="91"/>
      <c r="IOB1" s="91"/>
      <c r="IOC1" s="91"/>
      <c r="IOD1" s="91"/>
      <c r="IOE1" s="91"/>
      <c r="IOF1" s="91"/>
      <c r="IOG1" s="91"/>
      <c r="IOH1" s="91"/>
      <c r="IOI1" s="91"/>
      <c r="IOJ1" s="91"/>
      <c r="IOK1" s="91"/>
      <c r="IOL1" s="91"/>
      <c r="IOM1" s="91"/>
      <c r="ION1" s="91"/>
      <c r="IOO1" s="91"/>
      <c r="IOP1" s="91"/>
      <c r="IOQ1" s="91"/>
      <c r="IOR1" s="91"/>
      <c r="IOS1" s="91"/>
      <c r="IOT1" s="91"/>
      <c r="IOU1" s="91"/>
      <c r="IOV1" s="91"/>
      <c r="IOW1" s="91"/>
      <c r="IOX1" s="91"/>
      <c r="IOY1" s="91"/>
      <c r="IOZ1" s="91"/>
      <c r="IPA1" s="91"/>
      <c r="IPB1" s="91"/>
      <c r="IPC1" s="91"/>
      <c r="IPD1" s="91"/>
      <c r="IPE1" s="91"/>
      <c r="IPF1" s="91"/>
      <c r="IPG1" s="91"/>
      <c r="IPH1" s="91"/>
      <c r="IPI1" s="91"/>
      <c r="IPJ1" s="91"/>
      <c r="IPK1" s="91"/>
      <c r="IPL1" s="91"/>
      <c r="IPM1" s="91"/>
      <c r="IPN1" s="91"/>
      <c r="IPO1" s="91"/>
      <c r="IPP1" s="91"/>
      <c r="IPQ1" s="91"/>
      <c r="IPR1" s="91"/>
      <c r="IPS1" s="91"/>
      <c r="IPT1" s="91"/>
      <c r="IPU1" s="91"/>
      <c r="IPV1" s="91"/>
      <c r="IPW1" s="91"/>
      <c r="IPX1" s="91"/>
      <c r="IPY1" s="91"/>
      <c r="IPZ1" s="91"/>
      <c r="IQA1" s="91"/>
      <c r="IQB1" s="91"/>
      <c r="IQC1" s="91"/>
      <c r="IQD1" s="91"/>
      <c r="IQE1" s="91"/>
      <c r="IQF1" s="91"/>
      <c r="IQG1" s="91"/>
      <c r="IQH1" s="91"/>
      <c r="IQI1" s="91"/>
      <c r="IQJ1" s="91"/>
      <c r="IQK1" s="91"/>
      <c r="IQL1" s="91"/>
      <c r="IQM1" s="91"/>
      <c r="IQN1" s="91"/>
      <c r="IQO1" s="91"/>
      <c r="IQP1" s="91"/>
      <c r="IQQ1" s="91"/>
      <c r="IQR1" s="91"/>
      <c r="IQS1" s="91"/>
      <c r="IQT1" s="91"/>
      <c r="IQU1" s="91"/>
      <c r="IQV1" s="91"/>
      <c r="IQW1" s="91"/>
      <c r="IQX1" s="91"/>
      <c r="IQY1" s="91"/>
      <c r="IQZ1" s="91"/>
      <c r="IRA1" s="91"/>
      <c r="IRB1" s="91"/>
      <c r="IRC1" s="91"/>
      <c r="IRD1" s="91"/>
      <c r="IRE1" s="91"/>
      <c r="IRF1" s="91"/>
      <c r="IRG1" s="91"/>
      <c r="IRH1" s="91"/>
      <c r="IRI1" s="91"/>
      <c r="IRJ1" s="91"/>
      <c r="IRK1" s="91"/>
      <c r="IRL1" s="91"/>
      <c r="IRM1" s="91"/>
      <c r="IRN1" s="91"/>
      <c r="IRO1" s="91"/>
      <c r="IRP1" s="91"/>
      <c r="IRQ1" s="91"/>
      <c r="IRR1" s="91"/>
      <c r="IRS1" s="91"/>
      <c r="IRT1" s="91"/>
      <c r="IRU1" s="91"/>
      <c r="IRV1" s="91"/>
      <c r="IRW1" s="91"/>
      <c r="IRX1" s="91"/>
      <c r="IRY1" s="91"/>
      <c r="IRZ1" s="91"/>
      <c r="ISA1" s="91"/>
      <c r="ISB1" s="91"/>
      <c r="ISC1" s="91"/>
      <c r="ISD1" s="91"/>
      <c r="ISE1" s="91"/>
      <c r="ISF1" s="91"/>
      <c r="ISG1" s="91"/>
      <c r="ISH1" s="91"/>
      <c r="ISI1" s="91"/>
      <c r="ISJ1" s="91"/>
      <c r="ISK1" s="91"/>
      <c r="ISL1" s="91"/>
      <c r="ISM1" s="91"/>
      <c r="ISN1" s="91"/>
      <c r="ISO1" s="91"/>
      <c r="ISP1" s="91"/>
      <c r="ISQ1" s="91"/>
      <c r="ISR1" s="91"/>
      <c r="ISS1" s="91"/>
      <c r="IST1" s="91"/>
      <c r="ISU1" s="91"/>
      <c r="ISV1" s="91"/>
      <c r="ISW1" s="91"/>
      <c r="ISX1" s="91"/>
      <c r="ISY1" s="91"/>
      <c r="ISZ1" s="91"/>
      <c r="ITA1" s="91"/>
      <c r="ITB1" s="91"/>
      <c r="ITC1" s="91"/>
      <c r="ITD1" s="91"/>
      <c r="ITE1" s="91"/>
      <c r="ITF1" s="91"/>
      <c r="ITG1" s="91"/>
      <c r="ITH1" s="91"/>
      <c r="ITI1" s="91"/>
      <c r="ITJ1" s="91"/>
      <c r="ITK1" s="91"/>
      <c r="ITL1" s="91"/>
      <c r="ITM1" s="91"/>
      <c r="ITN1" s="91"/>
      <c r="ITO1" s="91"/>
      <c r="ITP1" s="91"/>
      <c r="ITQ1" s="91"/>
      <c r="ITR1" s="91"/>
      <c r="ITS1" s="91"/>
      <c r="ITT1" s="91"/>
      <c r="ITU1" s="91"/>
      <c r="ITV1" s="91"/>
      <c r="ITW1" s="91"/>
      <c r="ITX1" s="91"/>
      <c r="ITY1" s="91"/>
      <c r="ITZ1" s="91"/>
      <c r="IUA1" s="91"/>
      <c r="IUB1" s="91"/>
      <c r="IUC1" s="91"/>
      <c r="IUD1" s="91"/>
      <c r="IUE1" s="91"/>
      <c r="IUF1" s="91"/>
      <c r="IUG1" s="91"/>
      <c r="IUH1" s="91"/>
      <c r="IUI1" s="91"/>
      <c r="IUJ1" s="91"/>
      <c r="IUK1" s="91"/>
      <c r="IUL1" s="91"/>
      <c r="IUM1" s="91"/>
      <c r="IUN1" s="91"/>
      <c r="IUO1" s="91"/>
      <c r="IUP1" s="91"/>
      <c r="IUQ1" s="91"/>
      <c r="IUR1" s="91"/>
      <c r="IUS1" s="91"/>
      <c r="IUT1" s="91"/>
      <c r="IUU1" s="91"/>
      <c r="IUV1" s="91"/>
      <c r="IUW1" s="91"/>
      <c r="IUX1" s="91"/>
      <c r="IUY1" s="91"/>
      <c r="IUZ1" s="91"/>
      <c r="IVA1" s="91"/>
      <c r="IVB1" s="91"/>
      <c r="IVC1" s="91"/>
      <c r="IVD1" s="91"/>
      <c r="IVE1" s="91"/>
      <c r="IVF1" s="91"/>
      <c r="IVG1" s="91"/>
      <c r="IVH1" s="91"/>
      <c r="IVI1" s="91"/>
      <c r="IVJ1" s="91"/>
      <c r="IVK1" s="91"/>
      <c r="IVL1" s="91"/>
      <c r="IVM1" s="91"/>
      <c r="IVN1" s="91"/>
      <c r="IVO1" s="91"/>
      <c r="IVP1" s="91"/>
      <c r="IVQ1" s="91"/>
      <c r="IVR1" s="91"/>
      <c r="IVS1" s="91"/>
      <c r="IVT1" s="91"/>
      <c r="IVU1" s="91"/>
      <c r="IVV1" s="91"/>
      <c r="IVW1" s="91"/>
      <c r="IVX1" s="91"/>
      <c r="IVY1" s="91"/>
      <c r="IVZ1" s="91"/>
      <c r="IWA1" s="91"/>
      <c r="IWB1" s="91"/>
      <c r="IWC1" s="91"/>
      <c r="IWD1" s="91"/>
      <c r="IWE1" s="91"/>
      <c r="IWF1" s="91"/>
      <c r="IWG1" s="91"/>
      <c r="IWH1" s="91"/>
      <c r="IWI1" s="91"/>
      <c r="IWJ1" s="91"/>
      <c r="IWK1" s="91"/>
      <c r="IWL1" s="91"/>
      <c r="IWM1" s="91"/>
      <c r="IWN1" s="91"/>
      <c r="IWO1" s="91"/>
      <c r="IWP1" s="91"/>
      <c r="IWQ1" s="91"/>
      <c r="IWR1" s="91"/>
      <c r="IWS1" s="91"/>
      <c r="IWT1" s="91"/>
      <c r="IWU1" s="91"/>
      <c r="IWV1" s="91"/>
      <c r="IWW1" s="91"/>
      <c r="IWX1" s="91"/>
      <c r="IWY1" s="91"/>
      <c r="IWZ1" s="91"/>
      <c r="IXA1" s="91"/>
      <c r="IXB1" s="91"/>
      <c r="IXC1" s="91"/>
      <c r="IXD1" s="91"/>
      <c r="IXE1" s="91"/>
      <c r="IXF1" s="91"/>
      <c r="IXG1" s="91"/>
      <c r="IXH1" s="91"/>
      <c r="IXI1" s="91"/>
      <c r="IXJ1" s="91"/>
      <c r="IXK1" s="91"/>
      <c r="IXL1" s="91"/>
      <c r="IXM1" s="91"/>
      <c r="IXN1" s="91"/>
      <c r="IXO1" s="91"/>
      <c r="IXP1" s="91"/>
      <c r="IXQ1" s="91"/>
      <c r="IXR1" s="91"/>
      <c r="IXS1" s="91"/>
      <c r="IXT1" s="91"/>
      <c r="IXU1" s="91"/>
      <c r="IXV1" s="91"/>
      <c r="IXW1" s="91"/>
      <c r="IXX1" s="91"/>
      <c r="IXY1" s="91"/>
      <c r="IXZ1" s="91"/>
      <c r="IYA1" s="91"/>
      <c r="IYB1" s="91"/>
      <c r="IYC1" s="91"/>
      <c r="IYD1" s="91"/>
      <c r="IYE1" s="91"/>
      <c r="IYF1" s="91"/>
      <c r="IYG1" s="91"/>
      <c r="IYH1" s="91"/>
      <c r="IYI1" s="91"/>
      <c r="IYJ1" s="91"/>
      <c r="IYK1" s="91"/>
      <c r="IYL1" s="91"/>
      <c r="IYM1" s="91"/>
      <c r="IYN1" s="91"/>
      <c r="IYO1" s="91"/>
      <c r="IYP1" s="91"/>
      <c r="IYQ1" s="91"/>
      <c r="IYR1" s="91"/>
      <c r="IYS1" s="91"/>
      <c r="IYT1" s="91"/>
      <c r="IYU1" s="91"/>
      <c r="IYV1" s="91"/>
      <c r="IYW1" s="91"/>
      <c r="IYX1" s="91"/>
      <c r="IYY1" s="91"/>
      <c r="IYZ1" s="91"/>
      <c r="IZA1" s="91"/>
      <c r="IZB1" s="91"/>
      <c r="IZC1" s="91"/>
      <c r="IZD1" s="91"/>
      <c r="IZE1" s="91"/>
      <c r="IZF1" s="91"/>
      <c r="IZG1" s="91"/>
      <c r="IZH1" s="91"/>
      <c r="IZI1" s="91"/>
      <c r="IZJ1" s="91"/>
      <c r="IZK1" s="91"/>
      <c r="IZL1" s="91"/>
      <c r="IZM1" s="91"/>
      <c r="IZN1" s="91"/>
      <c r="IZO1" s="91"/>
      <c r="IZP1" s="91"/>
      <c r="IZQ1" s="91"/>
      <c r="IZR1" s="91"/>
      <c r="IZS1" s="91"/>
      <c r="IZT1" s="91"/>
      <c r="IZU1" s="91"/>
      <c r="IZV1" s="91"/>
      <c r="IZW1" s="91"/>
      <c r="IZX1" s="91"/>
      <c r="IZY1" s="91"/>
      <c r="IZZ1" s="91"/>
      <c r="JAA1" s="91"/>
      <c r="JAB1" s="91"/>
      <c r="JAC1" s="91"/>
      <c r="JAD1" s="91"/>
      <c r="JAE1" s="91"/>
      <c r="JAF1" s="91"/>
      <c r="JAG1" s="91"/>
      <c r="JAH1" s="91"/>
      <c r="JAI1" s="91"/>
      <c r="JAJ1" s="91"/>
      <c r="JAK1" s="91"/>
      <c r="JAL1" s="91"/>
      <c r="JAM1" s="91"/>
      <c r="JAN1" s="91"/>
      <c r="JAO1" s="91"/>
      <c r="JAP1" s="91"/>
      <c r="JAQ1" s="91"/>
      <c r="JAR1" s="91"/>
      <c r="JAS1" s="91"/>
      <c r="JAT1" s="91"/>
      <c r="JAU1" s="91"/>
      <c r="JAV1" s="91"/>
      <c r="JAW1" s="91"/>
      <c r="JAX1" s="91"/>
      <c r="JAY1" s="91"/>
      <c r="JAZ1" s="91"/>
      <c r="JBA1" s="91"/>
      <c r="JBB1" s="91"/>
      <c r="JBC1" s="91"/>
      <c r="JBD1" s="91"/>
      <c r="JBE1" s="91"/>
      <c r="JBF1" s="91"/>
      <c r="JBG1" s="91"/>
      <c r="JBH1" s="91"/>
      <c r="JBI1" s="91"/>
      <c r="JBJ1" s="91"/>
      <c r="JBK1" s="91"/>
      <c r="JBL1" s="91"/>
      <c r="JBM1" s="91"/>
      <c r="JBN1" s="91"/>
      <c r="JBO1" s="91"/>
      <c r="JBP1" s="91"/>
      <c r="JBQ1" s="91"/>
      <c r="JBR1" s="91"/>
      <c r="JBS1" s="91"/>
      <c r="JBT1" s="91"/>
      <c r="JBU1" s="91"/>
      <c r="JBV1" s="91"/>
      <c r="JBW1" s="91"/>
      <c r="JBX1" s="91"/>
      <c r="JBY1" s="91"/>
      <c r="JBZ1" s="91"/>
      <c r="JCA1" s="91"/>
      <c r="JCB1" s="91"/>
      <c r="JCC1" s="91"/>
      <c r="JCD1" s="91"/>
      <c r="JCE1" s="91"/>
      <c r="JCF1" s="91"/>
      <c r="JCG1" s="91"/>
      <c r="JCH1" s="91"/>
      <c r="JCI1" s="91"/>
      <c r="JCJ1" s="91"/>
      <c r="JCK1" s="91"/>
      <c r="JCL1" s="91"/>
      <c r="JCM1" s="91"/>
      <c r="JCN1" s="91"/>
      <c r="JCO1" s="91"/>
      <c r="JCP1" s="91"/>
      <c r="JCQ1" s="91"/>
      <c r="JCR1" s="91"/>
      <c r="JCS1" s="91"/>
      <c r="JCT1" s="91"/>
      <c r="JCU1" s="91"/>
      <c r="JCV1" s="91"/>
      <c r="JCW1" s="91"/>
      <c r="JCX1" s="91"/>
      <c r="JCY1" s="91"/>
      <c r="JCZ1" s="91"/>
      <c r="JDA1" s="91"/>
      <c r="JDB1" s="91"/>
      <c r="JDC1" s="91"/>
      <c r="JDD1" s="91"/>
      <c r="JDE1" s="91"/>
      <c r="JDF1" s="91"/>
      <c r="JDG1" s="91"/>
      <c r="JDH1" s="91"/>
      <c r="JDI1" s="91"/>
      <c r="JDJ1" s="91"/>
      <c r="JDK1" s="91"/>
      <c r="JDL1" s="91"/>
      <c r="JDM1" s="91"/>
      <c r="JDN1" s="91"/>
      <c r="JDO1" s="91"/>
      <c r="JDP1" s="91"/>
      <c r="JDQ1" s="91"/>
      <c r="JDR1" s="91"/>
      <c r="JDS1" s="91"/>
      <c r="JDT1" s="91"/>
      <c r="JDU1" s="91"/>
      <c r="JDV1" s="91"/>
      <c r="JDW1" s="91"/>
      <c r="JDX1" s="91"/>
      <c r="JDY1" s="91"/>
      <c r="JDZ1" s="91"/>
      <c r="JEA1" s="91"/>
      <c r="JEB1" s="91"/>
      <c r="JEC1" s="91"/>
      <c r="JED1" s="91"/>
      <c r="JEE1" s="91"/>
      <c r="JEF1" s="91"/>
      <c r="JEG1" s="91"/>
      <c r="JEH1" s="91"/>
      <c r="JEI1" s="91"/>
      <c r="JEJ1" s="91"/>
      <c r="JEK1" s="91"/>
      <c r="JEL1" s="91"/>
      <c r="JEM1" s="91"/>
      <c r="JEN1" s="91"/>
      <c r="JEO1" s="91"/>
      <c r="JEP1" s="91"/>
      <c r="JEQ1" s="91"/>
      <c r="JER1" s="91"/>
      <c r="JES1" s="91"/>
      <c r="JET1" s="91"/>
      <c r="JEU1" s="91"/>
      <c r="JEV1" s="91"/>
      <c r="JEW1" s="91"/>
      <c r="JEX1" s="91"/>
      <c r="JEY1" s="91"/>
      <c r="JEZ1" s="91"/>
      <c r="JFA1" s="91"/>
      <c r="JFB1" s="91"/>
      <c r="JFC1" s="91"/>
      <c r="JFD1" s="91"/>
      <c r="JFE1" s="91"/>
      <c r="JFF1" s="91"/>
      <c r="JFG1" s="91"/>
      <c r="JFH1" s="91"/>
      <c r="JFI1" s="91"/>
      <c r="JFJ1" s="91"/>
      <c r="JFK1" s="91"/>
      <c r="JFL1" s="91"/>
      <c r="JFM1" s="91"/>
      <c r="JFN1" s="91"/>
      <c r="JFO1" s="91"/>
      <c r="JFP1" s="91"/>
      <c r="JFQ1" s="91"/>
      <c r="JFR1" s="91"/>
      <c r="JFS1" s="91"/>
      <c r="JFT1" s="91"/>
      <c r="JFU1" s="91"/>
      <c r="JFV1" s="91"/>
      <c r="JFW1" s="91"/>
      <c r="JFX1" s="91"/>
      <c r="JFY1" s="91"/>
      <c r="JFZ1" s="91"/>
      <c r="JGA1" s="91"/>
      <c r="JGB1" s="91"/>
      <c r="JGC1" s="91"/>
      <c r="JGD1" s="91"/>
      <c r="JGE1" s="91"/>
      <c r="JGF1" s="91"/>
      <c r="JGG1" s="91"/>
      <c r="JGH1" s="91"/>
      <c r="JGI1" s="91"/>
      <c r="JGJ1" s="91"/>
      <c r="JGK1" s="91"/>
      <c r="JGL1" s="91"/>
      <c r="JGM1" s="91"/>
      <c r="JGN1" s="91"/>
      <c r="JGO1" s="91"/>
      <c r="JGP1" s="91"/>
      <c r="JGQ1" s="91"/>
      <c r="JGR1" s="91"/>
      <c r="JGS1" s="91"/>
      <c r="JGT1" s="91"/>
      <c r="JGU1" s="91"/>
      <c r="JGV1" s="91"/>
      <c r="JGW1" s="91"/>
      <c r="JGX1" s="91"/>
      <c r="JGY1" s="91"/>
      <c r="JGZ1" s="91"/>
      <c r="JHA1" s="91"/>
      <c r="JHB1" s="91"/>
      <c r="JHC1" s="91"/>
      <c r="JHD1" s="91"/>
      <c r="JHE1" s="91"/>
      <c r="JHF1" s="91"/>
      <c r="JHG1" s="91"/>
      <c r="JHH1" s="91"/>
      <c r="JHI1" s="91"/>
      <c r="JHJ1" s="91"/>
      <c r="JHK1" s="91"/>
      <c r="JHL1" s="91"/>
      <c r="JHM1" s="91"/>
      <c r="JHN1" s="91"/>
      <c r="JHO1" s="91"/>
      <c r="JHP1" s="91"/>
      <c r="JHQ1" s="91"/>
      <c r="JHR1" s="91"/>
      <c r="JHS1" s="91"/>
      <c r="JHT1" s="91"/>
      <c r="JHU1" s="91"/>
      <c r="JHV1" s="91"/>
      <c r="JHW1" s="91"/>
      <c r="JHX1" s="91"/>
      <c r="JHY1" s="91"/>
      <c r="JHZ1" s="91"/>
      <c r="JIA1" s="91"/>
      <c r="JIB1" s="91"/>
      <c r="JIC1" s="91"/>
      <c r="JID1" s="91"/>
      <c r="JIE1" s="91"/>
      <c r="JIF1" s="91"/>
      <c r="JIG1" s="91"/>
      <c r="JIH1" s="91"/>
      <c r="JII1" s="91"/>
      <c r="JIJ1" s="91"/>
      <c r="JIK1" s="91"/>
      <c r="JIL1" s="91"/>
      <c r="JIM1" s="91"/>
      <c r="JIN1" s="91"/>
      <c r="JIO1" s="91"/>
      <c r="JIP1" s="91"/>
      <c r="JIQ1" s="91"/>
      <c r="JIR1" s="91"/>
      <c r="JIS1" s="91"/>
      <c r="JIT1" s="91"/>
      <c r="JIU1" s="91"/>
      <c r="JIV1" s="91"/>
      <c r="JIW1" s="91"/>
      <c r="JIX1" s="91"/>
      <c r="JIY1" s="91"/>
      <c r="JIZ1" s="91"/>
      <c r="JJA1" s="91"/>
      <c r="JJB1" s="91"/>
      <c r="JJC1" s="91"/>
      <c r="JJD1" s="91"/>
      <c r="JJE1" s="91"/>
      <c r="JJF1" s="91"/>
      <c r="JJG1" s="91"/>
      <c r="JJH1" s="91"/>
      <c r="JJI1" s="91"/>
      <c r="JJJ1" s="91"/>
      <c r="JJK1" s="91"/>
      <c r="JJL1" s="91"/>
      <c r="JJM1" s="91"/>
      <c r="JJN1" s="91"/>
      <c r="JJO1" s="91"/>
      <c r="JJP1" s="91"/>
      <c r="JJQ1" s="91"/>
      <c r="JJR1" s="91"/>
      <c r="JJS1" s="91"/>
      <c r="JJT1" s="91"/>
      <c r="JJU1" s="91"/>
      <c r="JJV1" s="91"/>
      <c r="JJW1" s="91"/>
      <c r="JJX1" s="91"/>
      <c r="JJY1" s="91"/>
      <c r="JJZ1" s="91"/>
      <c r="JKA1" s="91"/>
      <c r="JKB1" s="91"/>
      <c r="JKC1" s="91"/>
      <c r="JKD1" s="91"/>
      <c r="JKE1" s="91"/>
      <c r="JKF1" s="91"/>
      <c r="JKG1" s="91"/>
      <c r="JKH1" s="91"/>
      <c r="JKI1" s="91"/>
      <c r="JKJ1" s="91"/>
      <c r="JKK1" s="91"/>
      <c r="JKL1" s="91"/>
      <c r="JKM1" s="91"/>
      <c r="JKN1" s="91"/>
      <c r="JKO1" s="91"/>
      <c r="JKP1" s="91"/>
      <c r="JKQ1" s="91"/>
      <c r="JKR1" s="91"/>
      <c r="JKS1" s="91"/>
      <c r="JKT1" s="91"/>
      <c r="JKU1" s="91"/>
      <c r="JKV1" s="91"/>
      <c r="JKW1" s="91"/>
      <c r="JKX1" s="91"/>
      <c r="JKY1" s="91"/>
      <c r="JKZ1" s="91"/>
      <c r="JLA1" s="91"/>
      <c r="JLB1" s="91"/>
      <c r="JLC1" s="91"/>
      <c r="JLD1" s="91"/>
      <c r="JLE1" s="91"/>
      <c r="JLF1" s="91"/>
      <c r="JLG1" s="91"/>
      <c r="JLH1" s="91"/>
      <c r="JLI1" s="91"/>
      <c r="JLJ1" s="91"/>
      <c r="JLK1" s="91"/>
      <c r="JLL1" s="91"/>
      <c r="JLM1" s="91"/>
      <c r="JLN1" s="91"/>
      <c r="JLO1" s="91"/>
      <c r="JLP1" s="91"/>
      <c r="JLQ1" s="91"/>
      <c r="JLR1" s="91"/>
      <c r="JLS1" s="91"/>
      <c r="JLT1" s="91"/>
      <c r="JLU1" s="91"/>
      <c r="JLV1" s="91"/>
      <c r="JLW1" s="91"/>
      <c r="JLX1" s="91"/>
      <c r="JLY1" s="91"/>
      <c r="JLZ1" s="91"/>
      <c r="JMA1" s="91"/>
      <c r="JMB1" s="91"/>
      <c r="JMC1" s="91"/>
      <c r="JMD1" s="91"/>
      <c r="JME1" s="91"/>
      <c r="JMF1" s="91"/>
      <c r="JMG1" s="91"/>
      <c r="JMH1" s="91"/>
      <c r="JMI1" s="91"/>
      <c r="JMJ1" s="91"/>
      <c r="JMK1" s="91"/>
      <c r="JML1" s="91"/>
      <c r="JMM1" s="91"/>
      <c r="JMN1" s="91"/>
      <c r="JMO1" s="91"/>
      <c r="JMP1" s="91"/>
      <c r="JMQ1" s="91"/>
      <c r="JMR1" s="91"/>
      <c r="JMS1" s="91"/>
      <c r="JMT1" s="91"/>
      <c r="JMU1" s="91"/>
      <c r="JMV1" s="91"/>
      <c r="JMW1" s="91"/>
      <c r="JMX1" s="91"/>
      <c r="JMY1" s="91"/>
      <c r="JMZ1" s="91"/>
      <c r="JNA1" s="91"/>
      <c r="JNB1" s="91"/>
      <c r="JNC1" s="91"/>
      <c r="JND1" s="91"/>
      <c r="JNE1" s="91"/>
      <c r="JNF1" s="91"/>
      <c r="JNG1" s="91"/>
      <c r="JNH1" s="91"/>
      <c r="JNI1" s="91"/>
      <c r="JNJ1" s="91"/>
      <c r="JNK1" s="91"/>
      <c r="JNL1" s="91"/>
      <c r="JNM1" s="91"/>
      <c r="JNN1" s="91"/>
      <c r="JNO1" s="91"/>
      <c r="JNP1" s="91"/>
      <c r="JNQ1" s="91"/>
      <c r="JNR1" s="91"/>
      <c r="JNS1" s="91"/>
      <c r="JNT1" s="91"/>
      <c r="JNU1" s="91"/>
      <c r="JNV1" s="91"/>
      <c r="JNW1" s="91"/>
      <c r="JNX1" s="91"/>
      <c r="JNY1" s="91"/>
      <c r="JNZ1" s="91"/>
      <c r="JOA1" s="91"/>
      <c r="JOB1" s="91"/>
      <c r="JOC1" s="91"/>
      <c r="JOD1" s="91"/>
      <c r="JOE1" s="91"/>
      <c r="JOF1" s="91"/>
      <c r="JOG1" s="91"/>
      <c r="JOH1" s="91"/>
      <c r="JOI1" s="91"/>
      <c r="JOJ1" s="91"/>
      <c r="JOK1" s="91"/>
      <c r="JOL1" s="91"/>
      <c r="JOM1" s="91"/>
      <c r="JON1" s="91"/>
      <c r="JOO1" s="91"/>
      <c r="JOP1" s="91"/>
      <c r="JOQ1" s="91"/>
      <c r="JOR1" s="91"/>
      <c r="JOS1" s="91"/>
      <c r="JOT1" s="91"/>
      <c r="JOU1" s="91"/>
      <c r="JOV1" s="91"/>
      <c r="JOW1" s="91"/>
      <c r="JOX1" s="91"/>
      <c r="JOY1" s="91"/>
      <c r="JOZ1" s="91"/>
      <c r="JPA1" s="91"/>
      <c r="JPB1" s="91"/>
      <c r="JPC1" s="91"/>
      <c r="JPD1" s="91"/>
      <c r="JPE1" s="91"/>
      <c r="JPF1" s="91"/>
      <c r="JPG1" s="91"/>
      <c r="JPH1" s="91"/>
      <c r="JPI1" s="91"/>
      <c r="JPJ1" s="91"/>
      <c r="JPK1" s="91"/>
      <c r="JPL1" s="91"/>
      <c r="JPM1" s="91"/>
      <c r="JPN1" s="91"/>
      <c r="JPO1" s="91"/>
      <c r="JPP1" s="91"/>
      <c r="JPQ1" s="91"/>
      <c r="JPR1" s="91"/>
      <c r="JPS1" s="91"/>
      <c r="JPT1" s="91"/>
      <c r="JPU1" s="91"/>
      <c r="JPV1" s="91"/>
      <c r="JPW1" s="91"/>
      <c r="JPX1" s="91"/>
      <c r="JPY1" s="91"/>
      <c r="JPZ1" s="91"/>
      <c r="JQA1" s="91"/>
      <c r="JQB1" s="91"/>
      <c r="JQC1" s="91"/>
      <c r="JQD1" s="91"/>
      <c r="JQE1" s="91"/>
      <c r="JQF1" s="91"/>
      <c r="JQG1" s="91"/>
      <c r="JQH1" s="91"/>
      <c r="JQI1" s="91"/>
      <c r="JQJ1" s="91"/>
      <c r="JQK1" s="91"/>
      <c r="JQL1" s="91"/>
      <c r="JQM1" s="91"/>
      <c r="JQN1" s="91"/>
      <c r="JQO1" s="91"/>
      <c r="JQP1" s="91"/>
      <c r="JQQ1" s="91"/>
      <c r="JQR1" s="91"/>
      <c r="JQS1" s="91"/>
      <c r="JQT1" s="91"/>
      <c r="JQU1" s="91"/>
      <c r="JQV1" s="91"/>
      <c r="JQW1" s="91"/>
      <c r="JQX1" s="91"/>
      <c r="JQY1" s="91"/>
      <c r="JQZ1" s="91"/>
      <c r="JRA1" s="91"/>
      <c r="JRB1" s="91"/>
      <c r="JRC1" s="91"/>
      <c r="JRD1" s="91"/>
      <c r="JRE1" s="91"/>
      <c r="JRF1" s="91"/>
      <c r="JRG1" s="91"/>
      <c r="JRH1" s="91"/>
      <c r="JRI1" s="91"/>
      <c r="JRJ1" s="91"/>
      <c r="JRK1" s="91"/>
      <c r="JRL1" s="91"/>
      <c r="JRM1" s="91"/>
      <c r="JRN1" s="91"/>
      <c r="JRO1" s="91"/>
      <c r="JRP1" s="91"/>
      <c r="JRQ1" s="91"/>
      <c r="JRR1" s="91"/>
      <c r="JRS1" s="91"/>
      <c r="JRT1" s="91"/>
      <c r="JRU1" s="91"/>
      <c r="JRV1" s="91"/>
      <c r="JRW1" s="91"/>
      <c r="JRX1" s="91"/>
      <c r="JRY1" s="91"/>
      <c r="JRZ1" s="91"/>
      <c r="JSA1" s="91"/>
      <c r="JSB1" s="91"/>
      <c r="JSC1" s="91"/>
      <c r="JSD1" s="91"/>
      <c r="JSE1" s="91"/>
      <c r="JSF1" s="91"/>
      <c r="JSG1" s="91"/>
      <c r="JSH1" s="91"/>
      <c r="JSI1" s="91"/>
      <c r="JSJ1" s="91"/>
      <c r="JSK1" s="91"/>
      <c r="JSL1" s="91"/>
      <c r="JSM1" s="91"/>
      <c r="JSN1" s="91"/>
      <c r="JSO1" s="91"/>
      <c r="JSP1" s="91"/>
      <c r="JSQ1" s="91"/>
      <c r="JSR1" s="91"/>
      <c r="JSS1" s="91"/>
      <c r="JST1" s="91"/>
      <c r="JSU1" s="91"/>
      <c r="JSV1" s="91"/>
      <c r="JSW1" s="91"/>
      <c r="JSX1" s="91"/>
      <c r="JSY1" s="91"/>
      <c r="JSZ1" s="91"/>
      <c r="JTA1" s="91"/>
      <c r="JTB1" s="91"/>
      <c r="JTC1" s="91"/>
      <c r="JTD1" s="91"/>
      <c r="JTE1" s="91"/>
      <c r="JTF1" s="91"/>
      <c r="JTG1" s="91"/>
      <c r="JTH1" s="91"/>
      <c r="JTI1" s="91"/>
      <c r="JTJ1" s="91"/>
      <c r="JTK1" s="91"/>
      <c r="JTL1" s="91"/>
      <c r="JTM1" s="91"/>
      <c r="JTN1" s="91"/>
      <c r="JTO1" s="91"/>
      <c r="JTP1" s="91"/>
      <c r="JTQ1" s="91"/>
      <c r="JTR1" s="91"/>
      <c r="JTS1" s="91"/>
      <c r="JTT1" s="91"/>
      <c r="JTU1" s="91"/>
      <c r="JTV1" s="91"/>
      <c r="JTW1" s="91"/>
      <c r="JTX1" s="91"/>
      <c r="JTY1" s="91"/>
      <c r="JTZ1" s="91"/>
      <c r="JUA1" s="91"/>
      <c r="JUB1" s="91"/>
      <c r="JUC1" s="91"/>
      <c r="JUD1" s="91"/>
      <c r="JUE1" s="91"/>
      <c r="JUF1" s="91"/>
      <c r="JUG1" s="91"/>
      <c r="JUH1" s="91"/>
      <c r="JUI1" s="91"/>
      <c r="JUJ1" s="91"/>
      <c r="JUK1" s="91"/>
      <c r="JUL1" s="91"/>
      <c r="JUM1" s="91"/>
      <c r="JUN1" s="91"/>
      <c r="JUO1" s="91"/>
      <c r="JUP1" s="91"/>
      <c r="JUQ1" s="91"/>
      <c r="JUR1" s="91"/>
      <c r="JUS1" s="91"/>
      <c r="JUT1" s="91"/>
      <c r="JUU1" s="91"/>
      <c r="JUV1" s="91"/>
      <c r="JUW1" s="91"/>
      <c r="JUX1" s="91"/>
      <c r="JUY1" s="91"/>
      <c r="JUZ1" s="91"/>
      <c r="JVA1" s="91"/>
      <c r="JVB1" s="91"/>
      <c r="JVC1" s="91"/>
      <c r="JVD1" s="91"/>
      <c r="JVE1" s="91"/>
      <c r="JVF1" s="91"/>
      <c r="JVG1" s="91"/>
      <c r="JVH1" s="91"/>
      <c r="JVI1" s="91"/>
      <c r="JVJ1" s="91"/>
      <c r="JVK1" s="91"/>
      <c r="JVL1" s="91"/>
      <c r="JVM1" s="91"/>
      <c r="JVN1" s="91"/>
      <c r="JVO1" s="91"/>
      <c r="JVP1" s="91"/>
      <c r="JVQ1" s="91"/>
      <c r="JVR1" s="91"/>
      <c r="JVS1" s="91"/>
      <c r="JVT1" s="91"/>
      <c r="JVU1" s="91"/>
      <c r="JVV1" s="91"/>
      <c r="JVW1" s="91"/>
      <c r="JVX1" s="91"/>
      <c r="JVY1" s="91"/>
      <c r="JVZ1" s="91"/>
      <c r="JWA1" s="91"/>
      <c r="JWB1" s="91"/>
      <c r="JWC1" s="91"/>
      <c r="JWD1" s="91"/>
      <c r="JWE1" s="91"/>
      <c r="JWF1" s="91"/>
      <c r="JWG1" s="91"/>
      <c r="JWH1" s="91"/>
      <c r="JWI1" s="91"/>
      <c r="JWJ1" s="91"/>
      <c r="JWK1" s="91"/>
      <c r="JWL1" s="91"/>
      <c r="JWM1" s="91"/>
      <c r="JWN1" s="91"/>
      <c r="JWO1" s="91"/>
      <c r="JWP1" s="91"/>
      <c r="JWQ1" s="91"/>
      <c r="JWR1" s="91"/>
      <c r="JWS1" s="91"/>
      <c r="JWT1" s="91"/>
      <c r="JWU1" s="91"/>
      <c r="JWV1" s="91"/>
      <c r="JWW1" s="91"/>
      <c r="JWX1" s="91"/>
      <c r="JWY1" s="91"/>
      <c r="JWZ1" s="91"/>
      <c r="JXA1" s="91"/>
      <c r="JXB1" s="91"/>
      <c r="JXC1" s="91"/>
      <c r="JXD1" s="91"/>
      <c r="JXE1" s="91"/>
      <c r="JXF1" s="91"/>
      <c r="JXG1" s="91"/>
      <c r="JXH1" s="91"/>
      <c r="JXI1" s="91"/>
      <c r="JXJ1" s="91"/>
      <c r="JXK1" s="91"/>
      <c r="JXL1" s="91"/>
      <c r="JXM1" s="91"/>
      <c r="JXN1" s="91"/>
      <c r="JXO1" s="91"/>
      <c r="JXP1" s="91"/>
      <c r="JXQ1" s="91"/>
      <c r="JXR1" s="91"/>
      <c r="JXS1" s="91"/>
      <c r="JXT1" s="91"/>
      <c r="JXU1" s="91"/>
      <c r="JXV1" s="91"/>
      <c r="JXW1" s="91"/>
      <c r="JXX1" s="91"/>
      <c r="JXY1" s="91"/>
      <c r="JXZ1" s="91"/>
      <c r="JYA1" s="91"/>
      <c r="JYB1" s="91"/>
      <c r="JYC1" s="91"/>
      <c r="JYD1" s="91"/>
      <c r="JYE1" s="91"/>
      <c r="JYF1" s="91"/>
      <c r="JYG1" s="91"/>
      <c r="JYH1" s="91"/>
      <c r="JYI1" s="91"/>
      <c r="JYJ1" s="91"/>
      <c r="JYK1" s="91"/>
      <c r="JYL1" s="91"/>
      <c r="JYM1" s="91"/>
      <c r="JYN1" s="91"/>
      <c r="JYO1" s="91"/>
      <c r="JYP1" s="91"/>
      <c r="JYQ1" s="91"/>
      <c r="JYR1" s="91"/>
      <c r="JYS1" s="91"/>
      <c r="JYT1" s="91"/>
      <c r="JYU1" s="91"/>
      <c r="JYV1" s="91"/>
      <c r="JYW1" s="91"/>
      <c r="JYX1" s="91"/>
      <c r="JYY1" s="91"/>
      <c r="JYZ1" s="91"/>
      <c r="JZA1" s="91"/>
      <c r="JZB1" s="91"/>
      <c r="JZC1" s="91"/>
      <c r="JZD1" s="91"/>
      <c r="JZE1" s="91"/>
      <c r="JZF1" s="91"/>
      <c r="JZG1" s="91"/>
      <c r="JZH1" s="91"/>
      <c r="JZI1" s="91"/>
      <c r="JZJ1" s="91"/>
      <c r="JZK1" s="91"/>
      <c r="JZL1" s="91"/>
      <c r="JZM1" s="91"/>
      <c r="JZN1" s="91"/>
      <c r="JZO1" s="91"/>
      <c r="JZP1" s="91"/>
      <c r="JZQ1" s="91"/>
      <c r="JZR1" s="91"/>
      <c r="JZS1" s="91"/>
      <c r="JZT1" s="91"/>
      <c r="JZU1" s="91"/>
      <c r="JZV1" s="91"/>
      <c r="JZW1" s="91"/>
      <c r="JZX1" s="91"/>
      <c r="JZY1" s="91"/>
      <c r="JZZ1" s="91"/>
      <c r="KAA1" s="91"/>
      <c r="KAB1" s="91"/>
      <c r="KAC1" s="91"/>
      <c r="KAD1" s="91"/>
      <c r="KAE1" s="91"/>
      <c r="KAF1" s="91"/>
      <c r="KAG1" s="91"/>
      <c r="KAH1" s="91"/>
      <c r="KAI1" s="91"/>
      <c r="KAJ1" s="91"/>
      <c r="KAK1" s="91"/>
      <c r="KAL1" s="91"/>
      <c r="KAM1" s="91"/>
      <c r="KAN1" s="91"/>
      <c r="KAO1" s="91"/>
      <c r="KAP1" s="91"/>
      <c r="KAQ1" s="91"/>
      <c r="KAR1" s="91"/>
      <c r="KAS1" s="91"/>
      <c r="KAT1" s="91"/>
      <c r="KAU1" s="91"/>
      <c r="KAV1" s="91"/>
      <c r="KAW1" s="91"/>
      <c r="KAX1" s="91"/>
      <c r="KAY1" s="91"/>
      <c r="KAZ1" s="91"/>
      <c r="KBA1" s="91"/>
      <c r="KBB1" s="91"/>
      <c r="KBC1" s="91"/>
      <c r="KBD1" s="91"/>
      <c r="KBE1" s="91"/>
      <c r="KBF1" s="91"/>
      <c r="KBG1" s="91"/>
      <c r="KBH1" s="91"/>
      <c r="KBI1" s="91"/>
      <c r="KBJ1" s="91"/>
      <c r="KBK1" s="91"/>
      <c r="KBL1" s="91"/>
      <c r="KBM1" s="91"/>
      <c r="KBN1" s="91"/>
      <c r="KBO1" s="91"/>
      <c r="KBP1" s="91"/>
      <c r="KBQ1" s="91"/>
      <c r="KBR1" s="91"/>
      <c r="KBS1" s="91"/>
      <c r="KBT1" s="91"/>
      <c r="KBU1" s="91"/>
      <c r="KBV1" s="91"/>
      <c r="KBW1" s="91"/>
      <c r="KBX1" s="91"/>
      <c r="KBY1" s="91"/>
      <c r="KBZ1" s="91"/>
      <c r="KCA1" s="91"/>
      <c r="KCB1" s="91"/>
      <c r="KCC1" s="91"/>
      <c r="KCD1" s="91"/>
      <c r="KCE1" s="91"/>
      <c r="KCF1" s="91"/>
      <c r="KCG1" s="91"/>
      <c r="KCH1" s="91"/>
      <c r="KCI1" s="91"/>
      <c r="KCJ1" s="91"/>
      <c r="KCK1" s="91"/>
      <c r="KCL1" s="91"/>
      <c r="KCM1" s="91"/>
      <c r="KCN1" s="91"/>
      <c r="KCO1" s="91"/>
      <c r="KCP1" s="91"/>
      <c r="KCQ1" s="91"/>
      <c r="KCR1" s="91"/>
      <c r="KCS1" s="91"/>
      <c r="KCT1" s="91"/>
      <c r="KCU1" s="91"/>
      <c r="KCV1" s="91"/>
      <c r="KCW1" s="91"/>
      <c r="KCX1" s="91"/>
      <c r="KCY1" s="91"/>
      <c r="KCZ1" s="91"/>
      <c r="KDA1" s="91"/>
      <c r="KDB1" s="91"/>
      <c r="KDC1" s="91"/>
      <c r="KDD1" s="91"/>
      <c r="KDE1" s="91"/>
      <c r="KDF1" s="91"/>
      <c r="KDG1" s="91"/>
      <c r="KDH1" s="91"/>
      <c r="KDI1" s="91"/>
      <c r="KDJ1" s="91"/>
      <c r="KDK1" s="91"/>
      <c r="KDL1" s="91"/>
      <c r="KDM1" s="91"/>
      <c r="KDN1" s="91"/>
      <c r="KDO1" s="91"/>
      <c r="KDP1" s="91"/>
      <c r="KDQ1" s="91"/>
      <c r="KDR1" s="91"/>
      <c r="KDS1" s="91"/>
      <c r="KDT1" s="91"/>
      <c r="KDU1" s="91"/>
      <c r="KDV1" s="91"/>
      <c r="KDW1" s="91"/>
      <c r="KDX1" s="91"/>
      <c r="KDY1" s="91"/>
      <c r="KDZ1" s="91"/>
      <c r="KEA1" s="91"/>
      <c r="KEB1" s="91"/>
      <c r="KEC1" s="91"/>
      <c r="KED1" s="91"/>
      <c r="KEE1" s="91"/>
      <c r="KEF1" s="91"/>
      <c r="KEG1" s="91"/>
      <c r="KEH1" s="91"/>
      <c r="KEI1" s="91"/>
      <c r="KEJ1" s="91"/>
      <c r="KEK1" s="91"/>
      <c r="KEL1" s="91"/>
      <c r="KEM1" s="91"/>
      <c r="KEN1" s="91"/>
      <c r="KEO1" s="91"/>
      <c r="KEP1" s="91"/>
      <c r="KEQ1" s="91"/>
      <c r="KER1" s="91"/>
      <c r="KES1" s="91"/>
      <c r="KET1" s="91"/>
      <c r="KEU1" s="91"/>
      <c r="KEV1" s="91"/>
      <c r="KEW1" s="91"/>
      <c r="KEX1" s="91"/>
      <c r="KEY1" s="91"/>
      <c r="KEZ1" s="91"/>
      <c r="KFA1" s="91"/>
      <c r="KFB1" s="91"/>
      <c r="KFC1" s="91"/>
      <c r="KFD1" s="91"/>
      <c r="KFE1" s="91"/>
      <c r="KFF1" s="91"/>
      <c r="KFG1" s="91"/>
      <c r="KFH1" s="91"/>
      <c r="KFI1" s="91"/>
      <c r="KFJ1" s="91"/>
      <c r="KFK1" s="91"/>
      <c r="KFL1" s="91"/>
      <c r="KFM1" s="91"/>
      <c r="KFN1" s="91"/>
      <c r="KFO1" s="91"/>
      <c r="KFP1" s="91"/>
      <c r="KFQ1" s="91"/>
      <c r="KFR1" s="91"/>
      <c r="KFS1" s="91"/>
      <c r="KFT1" s="91"/>
      <c r="KFU1" s="91"/>
      <c r="KFV1" s="91"/>
      <c r="KFW1" s="91"/>
      <c r="KFX1" s="91"/>
      <c r="KFY1" s="91"/>
      <c r="KFZ1" s="91"/>
      <c r="KGA1" s="91"/>
      <c r="KGB1" s="91"/>
      <c r="KGC1" s="91"/>
      <c r="KGD1" s="91"/>
      <c r="KGE1" s="91"/>
      <c r="KGF1" s="91"/>
      <c r="KGG1" s="91"/>
      <c r="KGH1" s="91"/>
      <c r="KGI1" s="91"/>
      <c r="KGJ1" s="91"/>
      <c r="KGK1" s="91"/>
      <c r="KGL1" s="91"/>
      <c r="KGM1" s="91"/>
      <c r="KGN1" s="91"/>
      <c r="KGO1" s="91"/>
      <c r="KGP1" s="91"/>
      <c r="KGQ1" s="91"/>
      <c r="KGR1" s="91"/>
      <c r="KGS1" s="91"/>
      <c r="KGT1" s="91"/>
      <c r="KGU1" s="91"/>
      <c r="KGV1" s="91"/>
      <c r="KGW1" s="91"/>
      <c r="KGX1" s="91"/>
      <c r="KGY1" s="91"/>
      <c r="KGZ1" s="91"/>
      <c r="KHA1" s="91"/>
      <c r="KHB1" s="91"/>
      <c r="KHC1" s="91"/>
      <c r="KHD1" s="91"/>
      <c r="KHE1" s="91"/>
      <c r="KHF1" s="91"/>
      <c r="KHG1" s="91"/>
      <c r="KHH1" s="91"/>
      <c r="KHI1" s="91"/>
      <c r="KHJ1" s="91"/>
      <c r="KHK1" s="91"/>
      <c r="KHL1" s="91"/>
      <c r="KHM1" s="91"/>
      <c r="KHN1" s="91"/>
      <c r="KHO1" s="91"/>
      <c r="KHP1" s="91"/>
      <c r="KHQ1" s="91"/>
      <c r="KHR1" s="91"/>
      <c r="KHS1" s="91"/>
      <c r="KHT1" s="91"/>
      <c r="KHU1" s="91"/>
      <c r="KHV1" s="91"/>
      <c r="KHW1" s="91"/>
      <c r="KHX1" s="91"/>
      <c r="KHY1" s="91"/>
      <c r="KHZ1" s="91"/>
      <c r="KIA1" s="91"/>
      <c r="KIB1" s="91"/>
      <c r="KIC1" s="91"/>
      <c r="KID1" s="91"/>
      <c r="KIE1" s="91"/>
      <c r="KIF1" s="91"/>
      <c r="KIG1" s="91"/>
      <c r="KIH1" s="91"/>
      <c r="KII1" s="91"/>
      <c r="KIJ1" s="91"/>
      <c r="KIK1" s="91"/>
      <c r="KIL1" s="91"/>
      <c r="KIM1" s="91"/>
      <c r="KIN1" s="91"/>
      <c r="KIO1" s="91"/>
      <c r="KIP1" s="91"/>
      <c r="KIQ1" s="91"/>
      <c r="KIR1" s="91"/>
      <c r="KIS1" s="91"/>
      <c r="KIT1" s="91"/>
      <c r="KIU1" s="91"/>
      <c r="KIV1" s="91"/>
      <c r="KIW1" s="91"/>
      <c r="KIX1" s="91"/>
      <c r="KIY1" s="91"/>
      <c r="KIZ1" s="91"/>
      <c r="KJA1" s="91"/>
      <c r="KJB1" s="91"/>
      <c r="KJC1" s="91"/>
      <c r="KJD1" s="91"/>
      <c r="KJE1" s="91"/>
      <c r="KJF1" s="91"/>
      <c r="KJG1" s="91"/>
      <c r="KJH1" s="91"/>
      <c r="KJI1" s="91"/>
      <c r="KJJ1" s="91"/>
      <c r="KJK1" s="91"/>
      <c r="KJL1" s="91"/>
      <c r="KJM1" s="91"/>
      <c r="KJN1" s="91"/>
      <c r="KJO1" s="91"/>
      <c r="KJP1" s="91"/>
      <c r="KJQ1" s="91"/>
      <c r="KJR1" s="91"/>
      <c r="KJS1" s="91"/>
      <c r="KJT1" s="91"/>
      <c r="KJU1" s="91"/>
      <c r="KJV1" s="91"/>
      <c r="KJW1" s="91"/>
      <c r="KJX1" s="91"/>
      <c r="KJY1" s="91"/>
      <c r="KJZ1" s="91"/>
      <c r="KKA1" s="91"/>
      <c r="KKB1" s="91"/>
      <c r="KKC1" s="91"/>
      <c r="KKD1" s="91"/>
      <c r="KKE1" s="91"/>
      <c r="KKF1" s="91"/>
      <c r="KKG1" s="91"/>
      <c r="KKH1" s="91"/>
      <c r="KKI1" s="91"/>
      <c r="KKJ1" s="91"/>
      <c r="KKK1" s="91"/>
      <c r="KKL1" s="91"/>
      <c r="KKM1" s="91"/>
      <c r="KKN1" s="91"/>
      <c r="KKO1" s="91"/>
      <c r="KKP1" s="91"/>
      <c r="KKQ1" s="91"/>
      <c r="KKR1" s="91"/>
      <c r="KKS1" s="91"/>
      <c r="KKT1" s="91"/>
      <c r="KKU1" s="91"/>
      <c r="KKV1" s="91"/>
      <c r="KKW1" s="91"/>
      <c r="KKX1" s="91"/>
      <c r="KKY1" s="91"/>
      <c r="KKZ1" s="91"/>
      <c r="KLA1" s="91"/>
      <c r="KLB1" s="91"/>
      <c r="KLC1" s="91"/>
      <c r="KLD1" s="91"/>
      <c r="KLE1" s="91"/>
      <c r="KLF1" s="91"/>
      <c r="KLG1" s="91"/>
      <c r="KLH1" s="91"/>
      <c r="KLI1" s="91"/>
      <c r="KLJ1" s="91"/>
      <c r="KLK1" s="91"/>
      <c r="KLL1" s="91"/>
      <c r="KLM1" s="91"/>
      <c r="KLN1" s="91"/>
      <c r="KLO1" s="91"/>
      <c r="KLP1" s="91"/>
      <c r="KLQ1" s="91"/>
      <c r="KLR1" s="91"/>
      <c r="KLS1" s="91"/>
      <c r="KLT1" s="91"/>
      <c r="KLU1" s="91"/>
      <c r="KLV1" s="91"/>
      <c r="KLW1" s="91"/>
      <c r="KLX1" s="91"/>
      <c r="KLY1" s="91"/>
      <c r="KLZ1" s="91"/>
      <c r="KMA1" s="91"/>
      <c r="KMB1" s="91"/>
      <c r="KMC1" s="91"/>
      <c r="KMD1" s="91"/>
      <c r="KME1" s="91"/>
      <c r="KMF1" s="91"/>
      <c r="KMG1" s="91"/>
      <c r="KMH1" s="91"/>
      <c r="KMI1" s="91"/>
      <c r="KMJ1" s="91"/>
      <c r="KMK1" s="91"/>
      <c r="KML1" s="91"/>
      <c r="KMM1" s="91"/>
      <c r="KMN1" s="91"/>
      <c r="KMO1" s="91"/>
      <c r="KMP1" s="91"/>
      <c r="KMQ1" s="91"/>
      <c r="KMR1" s="91"/>
      <c r="KMS1" s="91"/>
      <c r="KMT1" s="91"/>
      <c r="KMU1" s="91"/>
      <c r="KMV1" s="91"/>
      <c r="KMW1" s="91"/>
      <c r="KMX1" s="91"/>
      <c r="KMY1" s="91"/>
      <c r="KMZ1" s="91"/>
      <c r="KNA1" s="91"/>
      <c r="KNB1" s="91"/>
      <c r="KNC1" s="91"/>
      <c r="KND1" s="91"/>
      <c r="KNE1" s="91"/>
      <c r="KNF1" s="91"/>
      <c r="KNG1" s="91"/>
      <c r="KNH1" s="91"/>
      <c r="KNI1" s="91"/>
      <c r="KNJ1" s="91"/>
      <c r="KNK1" s="91"/>
      <c r="KNL1" s="91"/>
      <c r="KNM1" s="91"/>
      <c r="KNN1" s="91"/>
      <c r="KNO1" s="91"/>
      <c r="KNP1" s="91"/>
      <c r="KNQ1" s="91"/>
      <c r="KNR1" s="91"/>
      <c r="KNS1" s="91"/>
      <c r="KNT1" s="91"/>
      <c r="KNU1" s="91"/>
      <c r="KNV1" s="91"/>
      <c r="KNW1" s="91"/>
      <c r="KNX1" s="91"/>
      <c r="KNY1" s="91"/>
      <c r="KNZ1" s="91"/>
      <c r="KOA1" s="91"/>
      <c r="KOB1" s="91"/>
      <c r="KOC1" s="91"/>
      <c r="KOD1" s="91"/>
      <c r="KOE1" s="91"/>
      <c r="KOF1" s="91"/>
      <c r="KOG1" s="91"/>
      <c r="KOH1" s="91"/>
      <c r="KOI1" s="91"/>
      <c r="KOJ1" s="91"/>
      <c r="KOK1" s="91"/>
      <c r="KOL1" s="91"/>
      <c r="KOM1" s="91"/>
      <c r="KON1" s="91"/>
      <c r="KOO1" s="91"/>
      <c r="KOP1" s="91"/>
      <c r="KOQ1" s="91"/>
      <c r="KOR1" s="91"/>
      <c r="KOS1" s="91"/>
      <c r="KOT1" s="91"/>
      <c r="KOU1" s="91"/>
      <c r="KOV1" s="91"/>
      <c r="KOW1" s="91"/>
      <c r="KOX1" s="91"/>
      <c r="KOY1" s="91"/>
      <c r="KOZ1" s="91"/>
      <c r="KPA1" s="91"/>
      <c r="KPB1" s="91"/>
      <c r="KPC1" s="91"/>
      <c r="KPD1" s="91"/>
      <c r="KPE1" s="91"/>
      <c r="KPF1" s="91"/>
      <c r="KPG1" s="91"/>
      <c r="KPH1" s="91"/>
      <c r="KPI1" s="91"/>
      <c r="KPJ1" s="91"/>
      <c r="KPK1" s="91"/>
      <c r="KPL1" s="91"/>
      <c r="KPM1" s="91"/>
      <c r="KPN1" s="91"/>
      <c r="KPO1" s="91"/>
      <c r="KPP1" s="91"/>
      <c r="KPQ1" s="91"/>
      <c r="KPR1" s="91"/>
      <c r="KPS1" s="91"/>
      <c r="KPT1" s="91"/>
      <c r="KPU1" s="91"/>
      <c r="KPV1" s="91"/>
      <c r="KPW1" s="91"/>
      <c r="KPX1" s="91"/>
      <c r="KPY1" s="91"/>
      <c r="KPZ1" s="91"/>
      <c r="KQA1" s="91"/>
      <c r="KQB1" s="91"/>
      <c r="KQC1" s="91"/>
      <c r="KQD1" s="91"/>
      <c r="KQE1" s="91"/>
      <c r="KQF1" s="91"/>
      <c r="KQG1" s="91"/>
      <c r="KQH1" s="91"/>
      <c r="KQI1" s="91"/>
      <c r="KQJ1" s="91"/>
      <c r="KQK1" s="91"/>
      <c r="KQL1" s="91"/>
      <c r="KQM1" s="91"/>
      <c r="KQN1" s="91"/>
      <c r="KQO1" s="91"/>
      <c r="KQP1" s="91"/>
      <c r="KQQ1" s="91"/>
      <c r="KQR1" s="91"/>
      <c r="KQS1" s="91"/>
      <c r="KQT1" s="91"/>
      <c r="KQU1" s="91"/>
      <c r="KQV1" s="91"/>
      <c r="KQW1" s="91"/>
      <c r="KQX1" s="91"/>
      <c r="KQY1" s="91"/>
      <c r="KQZ1" s="91"/>
      <c r="KRA1" s="91"/>
      <c r="KRB1" s="91"/>
      <c r="KRC1" s="91"/>
      <c r="KRD1" s="91"/>
      <c r="KRE1" s="91"/>
      <c r="KRF1" s="91"/>
      <c r="KRG1" s="91"/>
      <c r="KRH1" s="91"/>
      <c r="KRI1" s="91"/>
      <c r="KRJ1" s="91"/>
      <c r="KRK1" s="91"/>
      <c r="KRL1" s="91"/>
      <c r="KRM1" s="91"/>
      <c r="KRN1" s="91"/>
      <c r="KRO1" s="91"/>
      <c r="KRP1" s="91"/>
      <c r="KRQ1" s="91"/>
      <c r="KRR1" s="91"/>
      <c r="KRS1" s="91"/>
      <c r="KRT1" s="91"/>
      <c r="KRU1" s="91"/>
      <c r="KRV1" s="91"/>
      <c r="KRW1" s="91"/>
      <c r="KRX1" s="91"/>
      <c r="KRY1" s="91"/>
      <c r="KRZ1" s="91"/>
      <c r="KSA1" s="91"/>
      <c r="KSB1" s="91"/>
      <c r="KSC1" s="91"/>
      <c r="KSD1" s="91"/>
      <c r="KSE1" s="91"/>
      <c r="KSF1" s="91"/>
      <c r="KSG1" s="91"/>
      <c r="KSH1" s="91"/>
      <c r="KSI1" s="91"/>
      <c r="KSJ1" s="91"/>
      <c r="KSK1" s="91"/>
      <c r="KSL1" s="91"/>
      <c r="KSM1" s="91"/>
      <c r="KSN1" s="91"/>
      <c r="KSO1" s="91"/>
      <c r="KSP1" s="91"/>
      <c r="KSQ1" s="91"/>
      <c r="KSR1" s="91"/>
      <c r="KSS1" s="91"/>
      <c r="KST1" s="91"/>
      <c r="KSU1" s="91"/>
      <c r="KSV1" s="91"/>
      <c r="KSW1" s="91"/>
      <c r="KSX1" s="91"/>
      <c r="KSY1" s="91"/>
      <c r="KSZ1" s="91"/>
      <c r="KTA1" s="91"/>
      <c r="KTB1" s="91"/>
      <c r="KTC1" s="91"/>
      <c r="KTD1" s="91"/>
      <c r="KTE1" s="91"/>
      <c r="KTF1" s="91"/>
      <c r="KTG1" s="91"/>
      <c r="KTH1" s="91"/>
      <c r="KTI1" s="91"/>
      <c r="KTJ1" s="91"/>
      <c r="KTK1" s="91"/>
      <c r="KTL1" s="91"/>
      <c r="KTM1" s="91"/>
      <c r="KTN1" s="91"/>
      <c r="KTO1" s="91"/>
      <c r="KTP1" s="91"/>
      <c r="KTQ1" s="91"/>
      <c r="KTR1" s="91"/>
      <c r="KTS1" s="91"/>
      <c r="KTT1" s="91"/>
      <c r="KTU1" s="91"/>
      <c r="KTV1" s="91"/>
      <c r="KTW1" s="91"/>
      <c r="KTX1" s="91"/>
      <c r="KTY1" s="91"/>
      <c r="KTZ1" s="91"/>
      <c r="KUA1" s="91"/>
      <c r="KUB1" s="91"/>
      <c r="KUC1" s="91"/>
      <c r="KUD1" s="91"/>
      <c r="KUE1" s="91"/>
      <c r="KUF1" s="91"/>
      <c r="KUG1" s="91"/>
      <c r="KUH1" s="91"/>
      <c r="KUI1" s="91"/>
      <c r="KUJ1" s="91"/>
      <c r="KUK1" s="91"/>
      <c r="KUL1" s="91"/>
      <c r="KUM1" s="91"/>
      <c r="KUN1" s="91"/>
      <c r="KUO1" s="91"/>
      <c r="KUP1" s="91"/>
      <c r="KUQ1" s="91"/>
      <c r="KUR1" s="91"/>
      <c r="KUS1" s="91"/>
      <c r="KUT1" s="91"/>
      <c r="KUU1" s="91"/>
      <c r="KUV1" s="91"/>
      <c r="KUW1" s="91"/>
      <c r="KUX1" s="91"/>
      <c r="KUY1" s="91"/>
      <c r="KUZ1" s="91"/>
      <c r="KVA1" s="91"/>
      <c r="KVB1" s="91"/>
      <c r="KVC1" s="91"/>
      <c r="KVD1" s="91"/>
      <c r="KVE1" s="91"/>
      <c r="KVF1" s="91"/>
      <c r="KVG1" s="91"/>
      <c r="KVH1" s="91"/>
      <c r="KVI1" s="91"/>
      <c r="KVJ1" s="91"/>
      <c r="KVK1" s="91"/>
      <c r="KVL1" s="91"/>
      <c r="KVM1" s="91"/>
      <c r="KVN1" s="91"/>
      <c r="KVO1" s="91"/>
      <c r="KVP1" s="91"/>
      <c r="KVQ1" s="91"/>
      <c r="KVR1" s="91"/>
      <c r="KVS1" s="91"/>
      <c r="KVT1" s="91"/>
      <c r="KVU1" s="91"/>
      <c r="KVV1" s="91"/>
      <c r="KVW1" s="91"/>
      <c r="KVX1" s="91"/>
      <c r="KVY1" s="91"/>
      <c r="KVZ1" s="91"/>
      <c r="KWA1" s="91"/>
      <c r="KWB1" s="91"/>
      <c r="KWC1" s="91"/>
      <c r="KWD1" s="91"/>
      <c r="KWE1" s="91"/>
      <c r="KWF1" s="91"/>
      <c r="KWG1" s="91"/>
      <c r="KWH1" s="91"/>
      <c r="KWI1" s="91"/>
      <c r="KWJ1" s="91"/>
      <c r="KWK1" s="91"/>
      <c r="KWL1" s="91"/>
      <c r="KWM1" s="91"/>
      <c r="KWN1" s="91"/>
      <c r="KWO1" s="91"/>
      <c r="KWP1" s="91"/>
      <c r="KWQ1" s="91"/>
      <c r="KWR1" s="91"/>
      <c r="KWS1" s="91"/>
      <c r="KWT1" s="91"/>
      <c r="KWU1" s="91"/>
      <c r="KWV1" s="91"/>
      <c r="KWW1" s="91"/>
      <c r="KWX1" s="91"/>
      <c r="KWY1" s="91"/>
      <c r="KWZ1" s="91"/>
      <c r="KXA1" s="91"/>
      <c r="KXB1" s="91"/>
      <c r="KXC1" s="91"/>
      <c r="KXD1" s="91"/>
      <c r="KXE1" s="91"/>
      <c r="KXF1" s="91"/>
      <c r="KXG1" s="91"/>
      <c r="KXH1" s="91"/>
      <c r="KXI1" s="91"/>
      <c r="KXJ1" s="91"/>
      <c r="KXK1" s="91"/>
      <c r="KXL1" s="91"/>
      <c r="KXM1" s="91"/>
      <c r="KXN1" s="91"/>
      <c r="KXO1" s="91"/>
      <c r="KXP1" s="91"/>
      <c r="KXQ1" s="91"/>
      <c r="KXR1" s="91"/>
      <c r="KXS1" s="91"/>
      <c r="KXT1" s="91"/>
      <c r="KXU1" s="91"/>
      <c r="KXV1" s="91"/>
      <c r="KXW1" s="91"/>
      <c r="KXX1" s="91"/>
      <c r="KXY1" s="91"/>
      <c r="KXZ1" s="91"/>
      <c r="KYA1" s="91"/>
      <c r="KYB1" s="91"/>
      <c r="KYC1" s="91"/>
      <c r="KYD1" s="91"/>
      <c r="KYE1" s="91"/>
      <c r="KYF1" s="91"/>
      <c r="KYG1" s="91"/>
      <c r="KYH1" s="91"/>
      <c r="KYI1" s="91"/>
      <c r="KYJ1" s="91"/>
      <c r="KYK1" s="91"/>
      <c r="KYL1" s="91"/>
      <c r="KYM1" s="91"/>
      <c r="KYN1" s="91"/>
      <c r="KYO1" s="91"/>
      <c r="KYP1" s="91"/>
      <c r="KYQ1" s="91"/>
      <c r="KYR1" s="91"/>
      <c r="KYS1" s="91"/>
      <c r="KYT1" s="91"/>
      <c r="KYU1" s="91"/>
      <c r="KYV1" s="91"/>
      <c r="KYW1" s="91"/>
      <c r="KYX1" s="91"/>
      <c r="KYY1" s="91"/>
      <c r="KYZ1" s="91"/>
      <c r="KZA1" s="91"/>
      <c r="KZB1" s="91"/>
      <c r="KZC1" s="91"/>
      <c r="KZD1" s="91"/>
      <c r="KZE1" s="91"/>
      <c r="KZF1" s="91"/>
      <c r="KZG1" s="91"/>
      <c r="KZH1" s="91"/>
      <c r="KZI1" s="91"/>
      <c r="KZJ1" s="91"/>
      <c r="KZK1" s="91"/>
      <c r="KZL1" s="91"/>
      <c r="KZM1" s="91"/>
      <c r="KZN1" s="91"/>
      <c r="KZO1" s="91"/>
      <c r="KZP1" s="91"/>
      <c r="KZQ1" s="91"/>
      <c r="KZR1" s="91"/>
      <c r="KZS1" s="91"/>
      <c r="KZT1" s="91"/>
      <c r="KZU1" s="91"/>
      <c r="KZV1" s="91"/>
      <c r="KZW1" s="91"/>
      <c r="KZX1" s="91"/>
      <c r="KZY1" s="91"/>
      <c r="KZZ1" s="91"/>
      <c r="LAA1" s="91"/>
      <c r="LAB1" s="91"/>
      <c r="LAC1" s="91"/>
      <c r="LAD1" s="91"/>
      <c r="LAE1" s="91"/>
      <c r="LAF1" s="91"/>
      <c r="LAG1" s="91"/>
      <c r="LAH1" s="91"/>
      <c r="LAI1" s="91"/>
      <c r="LAJ1" s="91"/>
      <c r="LAK1" s="91"/>
      <c r="LAL1" s="91"/>
      <c r="LAM1" s="91"/>
      <c r="LAN1" s="91"/>
      <c r="LAO1" s="91"/>
      <c r="LAP1" s="91"/>
      <c r="LAQ1" s="91"/>
      <c r="LAR1" s="91"/>
      <c r="LAS1" s="91"/>
      <c r="LAT1" s="91"/>
      <c r="LAU1" s="91"/>
      <c r="LAV1" s="91"/>
      <c r="LAW1" s="91"/>
      <c r="LAX1" s="91"/>
      <c r="LAY1" s="91"/>
      <c r="LAZ1" s="91"/>
      <c r="LBA1" s="91"/>
      <c r="LBB1" s="91"/>
      <c r="LBC1" s="91"/>
      <c r="LBD1" s="91"/>
      <c r="LBE1" s="91"/>
      <c r="LBF1" s="91"/>
      <c r="LBG1" s="91"/>
      <c r="LBH1" s="91"/>
      <c r="LBI1" s="91"/>
      <c r="LBJ1" s="91"/>
      <c r="LBK1" s="91"/>
      <c r="LBL1" s="91"/>
      <c r="LBM1" s="91"/>
      <c r="LBN1" s="91"/>
      <c r="LBO1" s="91"/>
      <c r="LBP1" s="91"/>
      <c r="LBQ1" s="91"/>
      <c r="LBR1" s="91"/>
      <c r="LBS1" s="91"/>
      <c r="LBT1" s="91"/>
      <c r="LBU1" s="91"/>
      <c r="LBV1" s="91"/>
      <c r="LBW1" s="91"/>
      <c r="LBX1" s="91"/>
      <c r="LBY1" s="91"/>
      <c r="LBZ1" s="91"/>
      <c r="LCA1" s="91"/>
      <c r="LCB1" s="91"/>
      <c r="LCC1" s="91"/>
      <c r="LCD1" s="91"/>
      <c r="LCE1" s="91"/>
      <c r="LCF1" s="91"/>
      <c r="LCG1" s="91"/>
      <c r="LCH1" s="91"/>
      <c r="LCI1" s="91"/>
      <c r="LCJ1" s="91"/>
      <c r="LCK1" s="91"/>
      <c r="LCL1" s="91"/>
      <c r="LCM1" s="91"/>
      <c r="LCN1" s="91"/>
      <c r="LCO1" s="91"/>
      <c r="LCP1" s="91"/>
      <c r="LCQ1" s="91"/>
      <c r="LCR1" s="91"/>
      <c r="LCS1" s="91"/>
      <c r="LCT1" s="91"/>
      <c r="LCU1" s="91"/>
      <c r="LCV1" s="91"/>
      <c r="LCW1" s="91"/>
      <c r="LCX1" s="91"/>
      <c r="LCY1" s="91"/>
      <c r="LCZ1" s="91"/>
      <c r="LDA1" s="91"/>
      <c r="LDB1" s="91"/>
      <c r="LDC1" s="91"/>
      <c r="LDD1" s="91"/>
      <c r="LDE1" s="91"/>
      <c r="LDF1" s="91"/>
      <c r="LDG1" s="91"/>
      <c r="LDH1" s="91"/>
      <c r="LDI1" s="91"/>
      <c r="LDJ1" s="91"/>
      <c r="LDK1" s="91"/>
      <c r="LDL1" s="91"/>
      <c r="LDM1" s="91"/>
      <c r="LDN1" s="91"/>
      <c r="LDO1" s="91"/>
      <c r="LDP1" s="91"/>
      <c r="LDQ1" s="91"/>
      <c r="LDR1" s="91"/>
      <c r="LDS1" s="91"/>
      <c r="LDT1" s="91"/>
      <c r="LDU1" s="91"/>
      <c r="LDV1" s="91"/>
      <c r="LDW1" s="91"/>
      <c r="LDX1" s="91"/>
      <c r="LDY1" s="91"/>
      <c r="LDZ1" s="91"/>
      <c r="LEA1" s="91"/>
      <c r="LEB1" s="91"/>
      <c r="LEC1" s="91"/>
      <c r="LED1" s="91"/>
      <c r="LEE1" s="91"/>
      <c r="LEF1" s="91"/>
      <c r="LEG1" s="91"/>
      <c r="LEH1" s="91"/>
      <c r="LEI1" s="91"/>
      <c r="LEJ1" s="91"/>
      <c r="LEK1" s="91"/>
      <c r="LEL1" s="91"/>
      <c r="LEM1" s="91"/>
      <c r="LEN1" s="91"/>
      <c r="LEO1" s="91"/>
      <c r="LEP1" s="91"/>
      <c r="LEQ1" s="91"/>
      <c r="LER1" s="91"/>
      <c r="LES1" s="91"/>
      <c r="LET1" s="91"/>
      <c r="LEU1" s="91"/>
      <c r="LEV1" s="91"/>
      <c r="LEW1" s="91"/>
      <c r="LEX1" s="91"/>
      <c r="LEY1" s="91"/>
      <c r="LEZ1" s="91"/>
      <c r="LFA1" s="91"/>
      <c r="LFB1" s="91"/>
      <c r="LFC1" s="91"/>
      <c r="LFD1" s="91"/>
      <c r="LFE1" s="91"/>
      <c r="LFF1" s="91"/>
      <c r="LFG1" s="91"/>
      <c r="LFH1" s="91"/>
      <c r="LFI1" s="91"/>
      <c r="LFJ1" s="91"/>
      <c r="LFK1" s="91"/>
      <c r="LFL1" s="91"/>
      <c r="LFM1" s="91"/>
      <c r="LFN1" s="91"/>
      <c r="LFO1" s="91"/>
      <c r="LFP1" s="91"/>
      <c r="LFQ1" s="91"/>
      <c r="LFR1" s="91"/>
      <c r="LFS1" s="91"/>
      <c r="LFT1" s="91"/>
      <c r="LFU1" s="91"/>
      <c r="LFV1" s="91"/>
      <c r="LFW1" s="91"/>
      <c r="LFX1" s="91"/>
      <c r="LFY1" s="91"/>
      <c r="LFZ1" s="91"/>
      <c r="LGA1" s="91"/>
      <c r="LGB1" s="91"/>
      <c r="LGC1" s="91"/>
      <c r="LGD1" s="91"/>
      <c r="LGE1" s="91"/>
      <c r="LGF1" s="91"/>
      <c r="LGG1" s="91"/>
      <c r="LGH1" s="91"/>
      <c r="LGI1" s="91"/>
      <c r="LGJ1" s="91"/>
      <c r="LGK1" s="91"/>
      <c r="LGL1" s="91"/>
      <c r="LGM1" s="91"/>
      <c r="LGN1" s="91"/>
      <c r="LGO1" s="91"/>
      <c r="LGP1" s="91"/>
      <c r="LGQ1" s="91"/>
      <c r="LGR1" s="91"/>
      <c r="LGS1" s="91"/>
      <c r="LGT1" s="91"/>
      <c r="LGU1" s="91"/>
      <c r="LGV1" s="91"/>
      <c r="LGW1" s="91"/>
      <c r="LGX1" s="91"/>
      <c r="LGY1" s="91"/>
      <c r="LGZ1" s="91"/>
      <c r="LHA1" s="91"/>
      <c r="LHB1" s="91"/>
      <c r="LHC1" s="91"/>
      <c r="LHD1" s="91"/>
      <c r="LHE1" s="91"/>
      <c r="LHF1" s="91"/>
      <c r="LHG1" s="91"/>
      <c r="LHH1" s="91"/>
      <c r="LHI1" s="91"/>
      <c r="LHJ1" s="91"/>
      <c r="LHK1" s="91"/>
      <c r="LHL1" s="91"/>
      <c r="LHM1" s="91"/>
      <c r="LHN1" s="91"/>
      <c r="LHO1" s="91"/>
      <c r="LHP1" s="91"/>
      <c r="LHQ1" s="91"/>
      <c r="LHR1" s="91"/>
      <c r="LHS1" s="91"/>
      <c r="LHT1" s="91"/>
      <c r="LHU1" s="91"/>
      <c r="LHV1" s="91"/>
      <c r="LHW1" s="91"/>
      <c r="LHX1" s="91"/>
      <c r="LHY1" s="91"/>
      <c r="LHZ1" s="91"/>
      <c r="LIA1" s="91"/>
      <c r="LIB1" s="91"/>
      <c r="LIC1" s="91"/>
      <c r="LID1" s="91"/>
      <c r="LIE1" s="91"/>
      <c r="LIF1" s="91"/>
      <c r="LIG1" s="91"/>
      <c r="LIH1" s="91"/>
      <c r="LII1" s="91"/>
      <c r="LIJ1" s="91"/>
      <c r="LIK1" s="91"/>
      <c r="LIL1" s="91"/>
      <c r="LIM1" s="91"/>
      <c r="LIN1" s="91"/>
      <c r="LIO1" s="91"/>
      <c r="LIP1" s="91"/>
      <c r="LIQ1" s="91"/>
      <c r="LIR1" s="91"/>
      <c r="LIS1" s="91"/>
      <c r="LIT1" s="91"/>
      <c r="LIU1" s="91"/>
      <c r="LIV1" s="91"/>
      <c r="LIW1" s="91"/>
      <c r="LIX1" s="91"/>
      <c r="LIY1" s="91"/>
      <c r="LIZ1" s="91"/>
      <c r="LJA1" s="91"/>
      <c r="LJB1" s="91"/>
      <c r="LJC1" s="91"/>
      <c r="LJD1" s="91"/>
      <c r="LJE1" s="91"/>
      <c r="LJF1" s="91"/>
      <c r="LJG1" s="91"/>
      <c r="LJH1" s="91"/>
      <c r="LJI1" s="91"/>
      <c r="LJJ1" s="91"/>
      <c r="LJK1" s="91"/>
      <c r="LJL1" s="91"/>
      <c r="LJM1" s="91"/>
      <c r="LJN1" s="91"/>
      <c r="LJO1" s="91"/>
      <c r="LJP1" s="91"/>
      <c r="LJQ1" s="91"/>
      <c r="LJR1" s="91"/>
      <c r="LJS1" s="91"/>
      <c r="LJT1" s="91"/>
      <c r="LJU1" s="91"/>
      <c r="LJV1" s="91"/>
      <c r="LJW1" s="91"/>
      <c r="LJX1" s="91"/>
      <c r="LJY1" s="91"/>
      <c r="LJZ1" s="91"/>
      <c r="LKA1" s="91"/>
      <c r="LKB1" s="91"/>
      <c r="LKC1" s="91"/>
      <c r="LKD1" s="91"/>
      <c r="LKE1" s="91"/>
      <c r="LKF1" s="91"/>
      <c r="LKG1" s="91"/>
      <c r="LKH1" s="91"/>
      <c r="LKI1" s="91"/>
      <c r="LKJ1" s="91"/>
      <c r="LKK1" s="91"/>
      <c r="LKL1" s="91"/>
      <c r="LKM1" s="91"/>
      <c r="LKN1" s="91"/>
      <c r="LKO1" s="91"/>
      <c r="LKP1" s="91"/>
      <c r="LKQ1" s="91"/>
      <c r="LKR1" s="91"/>
      <c r="LKS1" s="91"/>
      <c r="LKT1" s="91"/>
      <c r="LKU1" s="91"/>
      <c r="LKV1" s="91"/>
      <c r="LKW1" s="91"/>
      <c r="LKX1" s="91"/>
      <c r="LKY1" s="91"/>
      <c r="LKZ1" s="91"/>
      <c r="LLA1" s="91"/>
      <c r="LLB1" s="91"/>
      <c r="LLC1" s="91"/>
      <c r="LLD1" s="91"/>
      <c r="LLE1" s="91"/>
      <c r="LLF1" s="91"/>
      <c r="LLG1" s="91"/>
      <c r="LLH1" s="91"/>
      <c r="LLI1" s="91"/>
      <c r="LLJ1" s="91"/>
      <c r="LLK1" s="91"/>
      <c r="LLL1" s="91"/>
      <c r="LLM1" s="91"/>
      <c r="LLN1" s="91"/>
      <c r="LLO1" s="91"/>
      <c r="LLP1" s="91"/>
      <c r="LLQ1" s="91"/>
      <c r="LLR1" s="91"/>
      <c r="LLS1" s="91"/>
      <c r="LLT1" s="91"/>
      <c r="LLU1" s="91"/>
      <c r="LLV1" s="91"/>
      <c r="LLW1" s="91"/>
      <c r="LLX1" s="91"/>
      <c r="LLY1" s="91"/>
      <c r="LLZ1" s="91"/>
      <c r="LMA1" s="91"/>
      <c r="LMB1" s="91"/>
      <c r="LMC1" s="91"/>
      <c r="LMD1" s="91"/>
      <c r="LME1" s="91"/>
      <c r="LMF1" s="91"/>
      <c r="LMG1" s="91"/>
      <c r="LMH1" s="91"/>
      <c r="LMI1" s="91"/>
      <c r="LMJ1" s="91"/>
      <c r="LMK1" s="91"/>
      <c r="LML1" s="91"/>
      <c r="LMM1" s="91"/>
      <c r="LMN1" s="91"/>
      <c r="LMO1" s="91"/>
      <c r="LMP1" s="91"/>
      <c r="LMQ1" s="91"/>
      <c r="LMR1" s="91"/>
      <c r="LMS1" s="91"/>
      <c r="LMT1" s="91"/>
      <c r="LMU1" s="91"/>
      <c r="LMV1" s="91"/>
      <c r="LMW1" s="91"/>
      <c r="LMX1" s="91"/>
      <c r="LMY1" s="91"/>
      <c r="LMZ1" s="91"/>
      <c r="LNA1" s="91"/>
      <c r="LNB1" s="91"/>
      <c r="LNC1" s="91"/>
      <c r="LND1" s="91"/>
      <c r="LNE1" s="91"/>
      <c r="LNF1" s="91"/>
      <c r="LNG1" s="91"/>
      <c r="LNH1" s="91"/>
      <c r="LNI1" s="91"/>
      <c r="LNJ1" s="91"/>
      <c r="LNK1" s="91"/>
      <c r="LNL1" s="91"/>
      <c r="LNM1" s="91"/>
      <c r="LNN1" s="91"/>
      <c r="LNO1" s="91"/>
      <c r="LNP1" s="91"/>
      <c r="LNQ1" s="91"/>
      <c r="LNR1" s="91"/>
      <c r="LNS1" s="91"/>
      <c r="LNT1" s="91"/>
      <c r="LNU1" s="91"/>
      <c r="LNV1" s="91"/>
      <c r="LNW1" s="91"/>
      <c r="LNX1" s="91"/>
      <c r="LNY1" s="91"/>
      <c r="LNZ1" s="91"/>
      <c r="LOA1" s="91"/>
      <c r="LOB1" s="91"/>
      <c r="LOC1" s="91"/>
      <c r="LOD1" s="91"/>
      <c r="LOE1" s="91"/>
      <c r="LOF1" s="91"/>
      <c r="LOG1" s="91"/>
      <c r="LOH1" s="91"/>
      <c r="LOI1" s="91"/>
      <c r="LOJ1" s="91"/>
      <c r="LOK1" s="91"/>
      <c r="LOL1" s="91"/>
      <c r="LOM1" s="91"/>
      <c r="LON1" s="91"/>
      <c r="LOO1" s="91"/>
      <c r="LOP1" s="91"/>
      <c r="LOQ1" s="91"/>
      <c r="LOR1" s="91"/>
      <c r="LOS1" s="91"/>
      <c r="LOT1" s="91"/>
      <c r="LOU1" s="91"/>
      <c r="LOV1" s="91"/>
      <c r="LOW1" s="91"/>
      <c r="LOX1" s="91"/>
      <c r="LOY1" s="91"/>
      <c r="LOZ1" s="91"/>
      <c r="LPA1" s="91"/>
      <c r="LPB1" s="91"/>
      <c r="LPC1" s="91"/>
      <c r="LPD1" s="91"/>
      <c r="LPE1" s="91"/>
      <c r="LPF1" s="91"/>
      <c r="LPG1" s="91"/>
      <c r="LPH1" s="91"/>
      <c r="LPI1" s="91"/>
      <c r="LPJ1" s="91"/>
      <c r="LPK1" s="91"/>
      <c r="LPL1" s="91"/>
      <c r="LPM1" s="91"/>
      <c r="LPN1" s="91"/>
      <c r="LPO1" s="91"/>
      <c r="LPP1" s="91"/>
      <c r="LPQ1" s="91"/>
      <c r="LPR1" s="91"/>
      <c r="LPS1" s="91"/>
      <c r="LPT1" s="91"/>
      <c r="LPU1" s="91"/>
      <c r="LPV1" s="91"/>
      <c r="LPW1" s="91"/>
      <c r="LPX1" s="91"/>
      <c r="LPY1" s="91"/>
      <c r="LPZ1" s="91"/>
      <c r="LQA1" s="91"/>
      <c r="LQB1" s="91"/>
      <c r="LQC1" s="91"/>
      <c r="LQD1" s="91"/>
      <c r="LQE1" s="91"/>
      <c r="LQF1" s="91"/>
      <c r="LQG1" s="91"/>
      <c r="LQH1" s="91"/>
      <c r="LQI1" s="91"/>
      <c r="LQJ1" s="91"/>
      <c r="LQK1" s="91"/>
      <c r="LQL1" s="91"/>
      <c r="LQM1" s="91"/>
      <c r="LQN1" s="91"/>
      <c r="LQO1" s="91"/>
      <c r="LQP1" s="91"/>
      <c r="LQQ1" s="91"/>
      <c r="LQR1" s="91"/>
      <c r="LQS1" s="91"/>
      <c r="LQT1" s="91"/>
      <c r="LQU1" s="91"/>
      <c r="LQV1" s="91"/>
      <c r="LQW1" s="91"/>
      <c r="LQX1" s="91"/>
      <c r="LQY1" s="91"/>
      <c r="LQZ1" s="91"/>
      <c r="LRA1" s="91"/>
      <c r="LRB1" s="91"/>
      <c r="LRC1" s="91"/>
      <c r="LRD1" s="91"/>
      <c r="LRE1" s="91"/>
      <c r="LRF1" s="91"/>
      <c r="LRG1" s="91"/>
      <c r="LRH1" s="91"/>
      <c r="LRI1" s="91"/>
      <c r="LRJ1" s="91"/>
      <c r="LRK1" s="91"/>
      <c r="LRL1" s="91"/>
      <c r="LRM1" s="91"/>
      <c r="LRN1" s="91"/>
      <c r="LRO1" s="91"/>
      <c r="LRP1" s="91"/>
      <c r="LRQ1" s="91"/>
      <c r="LRR1" s="91"/>
      <c r="LRS1" s="91"/>
      <c r="LRT1" s="91"/>
      <c r="LRU1" s="91"/>
      <c r="LRV1" s="91"/>
      <c r="LRW1" s="91"/>
      <c r="LRX1" s="91"/>
      <c r="LRY1" s="91"/>
      <c r="LRZ1" s="91"/>
      <c r="LSA1" s="91"/>
      <c r="LSB1" s="91"/>
      <c r="LSC1" s="91"/>
      <c r="LSD1" s="91"/>
      <c r="LSE1" s="91"/>
      <c r="LSF1" s="91"/>
      <c r="LSG1" s="91"/>
      <c r="LSH1" s="91"/>
      <c r="LSI1" s="91"/>
      <c r="LSJ1" s="91"/>
      <c r="LSK1" s="91"/>
      <c r="LSL1" s="91"/>
      <c r="LSM1" s="91"/>
      <c r="LSN1" s="91"/>
      <c r="LSO1" s="91"/>
      <c r="LSP1" s="91"/>
      <c r="LSQ1" s="91"/>
      <c r="LSR1" s="91"/>
      <c r="LSS1" s="91"/>
      <c r="LST1" s="91"/>
      <c r="LSU1" s="91"/>
      <c r="LSV1" s="91"/>
      <c r="LSW1" s="91"/>
      <c r="LSX1" s="91"/>
      <c r="LSY1" s="91"/>
      <c r="LSZ1" s="91"/>
      <c r="LTA1" s="91"/>
      <c r="LTB1" s="91"/>
      <c r="LTC1" s="91"/>
      <c r="LTD1" s="91"/>
      <c r="LTE1" s="91"/>
      <c r="LTF1" s="91"/>
      <c r="LTG1" s="91"/>
      <c r="LTH1" s="91"/>
      <c r="LTI1" s="91"/>
      <c r="LTJ1" s="91"/>
      <c r="LTK1" s="91"/>
      <c r="LTL1" s="91"/>
      <c r="LTM1" s="91"/>
      <c r="LTN1" s="91"/>
      <c r="LTO1" s="91"/>
      <c r="LTP1" s="91"/>
      <c r="LTQ1" s="91"/>
      <c r="LTR1" s="91"/>
      <c r="LTS1" s="91"/>
      <c r="LTT1" s="91"/>
      <c r="LTU1" s="91"/>
      <c r="LTV1" s="91"/>
      <c r="LTW1" s="91"/>
      <c r="LTX1" s="91"/>
      <c r="LTY1" s="91"/>
      <c r="LTZ1" s="91"/>
      <c r="LUA1" s="91"/>
      <c r="LUB1" s="91"/>
      <c r="LUC1" s="91"/>
      <c r="LUD1" s="91"/>
      <c r="LUE1" s="91"/>
      <c r="LUF1" s="91"/>
      <c r="LUG1" s="91"/>
      <c r="LUH1" s="91"/>
      <c r="LUI1" s="91"/>
      <c r="LUJ1" s="91"/>
      <c r="LUK1" s="91"/>
      <c r="LUL1" s="91"/>
      <c r="LUM1" s="91"/>
      <c r="LUN1" s="91"/>
      <c r="LUO1" s="91"/>
      <c r="LUP1" s="91"/>
      <c r="LUQ1" s="91"/>
      <c r="LUR1" s="91"/>
      <c r="LUS1" s="91"/>
      <c r="LUT1" s="91"/>
      <c r="LUU1" s="91"/>
      <c r="LUV1" s="91"/>
      <c r="LUW1" s="91"/>
      <c r="LUX1" s="91"/>
      <c r="LUY1" s="91"/>
      <c r="LUZ1" s="91"/>
      <c r="LVA1" s="91"/>
      <c r="LVB1" s="91"/>
      <c r="LVC1" s="91"/>
      <c r="LVD1" s="91"/>
      <c r="LVE1" s="91"/>
      <c r="LVF1" s="91"/>
      <c r="LVG1" s="91"/>
      <c r="LVH1" s="91"/>
      <c r="LVI1" s="91"/>
      <c r="LVJ1" s="91"/>
      <c r="LVK1" s="91"/>
      <c r="LVL1" s="91"/>
      <c r="LVM1" s="91"/>
      <c r="LVN1" s="91"/>
      <c r="LVO1" s="91"/>
      <c r="LVP1" s="91"/>
      <c r="LVQ1" s="91"/>
      <c r="LVR1" s="91"/>
      <c r="LVS1" s="91"/>
      <c r="LVT1" s="91"/>
      <c r="LVU1" s="91"/>
      <c r="LVV1" s="91"/>
      <c r="LVW1" s="91"/>
      <c r="LVX1" s="91"/>
      <c r="LVY1" s="91"/>
      <c r="LVZ1" s="91"/>
      <c r="LWA1" s="91"/>
      <c r="LWB1" s="91"/>
      <c r="LWC1" s="91"/>
      <c r="LWD1" s="91"/>
      <c r="LWE1" s="91"/>
      <c r="LWF1" s="91"/>
      <c r="LWG1" s="91"/>
      <c r="LWH1" s="91"/>
      <c r="LWI1" s="91"/>
      <c r="LWJ1" s="91"/>
      <c r="LWK1" s="91"/>
      <c r="LWL1" s="91"/>
      <c r="LWM1" s="91"/>
      <c r="LWN1" s="91"/>
      <c r="LWO1" s="91"/>
      <c r="LWP1" s="91"/>
      <c r="LWQ1" s="91"/>
      <c r="LWR1" s="91"/>
      <c r="LWS1" s="91"/>
      <c r="LWT1" s="91"/>
      <c r="LWU1" s="91"/>
      <c r="LWV1" s="91"/>
      <c r="LWW1" s="91"/>
      <c r="LWX1" s="91"/>
      <c r="LWY1" s="91"/>
      <c r="LWZ1" s="91"/>
      <c r="LXA1" s="91"/>
      <c r="LXB1" s="91"/>
      <c r="LXC1" s="91"/>
      <c r="LXD1" s="91"/>
      <c r="LXE1" s="91"/>
      <c r="LXF1" s="91"/>
      <c r="LXG1" s="91"/>
      <c r="LXH1" s="91"/>
      <c r="LXI1" s="91"/>
      <c r="LXJ1" s="91"/>
      <c r="LXK1" s="91"/>
      <c r="LXL1" s="91"/>
      <c r="LXM1" s="91"/>
      <c r="LXN1" s="91"/>
      <c r="LXO1" s="91"/>
      <c r="LXP1" s="91"/>
      <c r="LXQ1" s="91"/>
      <c r="LXR1" s="91"/>
      <c r="LXS1" s="91"/>
      <c r="LXT1" s="91"/>
      <c r="LXU1" s="91"/>
      <c r="LXV1" s="91"/>
      <c r="LXW1" s="91"/>
      <c r="LXX1" s="91"/>
      <c r="LXY1" s="91"/>
      <c r="LXZ1" s="91"/>
      <c r="LYA1" s="91"/>
      <c r="LYB1" s="91"/>
      <c r="LYC1" s="91"/>
      <c r="LYD1" s="91"/>
      <c r="LYE1" s="91"/>
      <c r="LYF1" s="91"/>
      <c r="LYG1" s="91"/>
      <c r="LYH1" s="91"/>
      <c r="LYI1" s="91"/>
      <c r="LYJ1" s="91"/>
      <c r="LYK1" s="91"/>
      <c r="LYL1" s="91"/>
      <c r="LYM1" s="91"/>
      <c r="LYN1" s="91"/>
      <c r="LYO1" s="91"/>
      <c r="LYP1" s="91"/>
      <c r="LYQ1" s="91"/>
      <c r="LYR1" s="91"/>
      <c r="LYS1" s="91"/>
      <c r="LYT1" s="91"/>
      <c r="LYU1" s="91"/>
      <c r="LYV1" s="91"/>
      <c r="LYW1" s="91"/>
      <c r="LYX1" s="91"/>
      <c r="LYY1" s="91"/>
      <c r="LYZ1" s="91"/>
      <c r="LZA1" s="91"/>
      <c r="LZB1" s="91"/>
      <c r="LZC1" s="91"/>
      <c r="LZD1" s="91"/>
      <c r="LZE1" s="91"/>
      <c r="LZF1" s="91"/>
      <c r="LZG1" s="91"/>
      <c r="LZH1" s="91"/>
      <c r="LZI1" s="91"/>
      <c r="LZJ1" s="91"/>
      <c r="LZK1" s="91"/>
      <c r="LZL1" s="91"/>
      <c r="LZM1" s="91"/>
      <c r="LZN1" s="91"/>
      <c r="LZO1" s="91"/>
      <c r="LZP1" s="91"/>
      <c r="LZQ1" s="91"/>
      <c r="LZR1" s="91"/>
      <c r="LZS1" s="91"/>
      <c r="LZT1" s="91"/>
      <c r="LZU1" s="91"/>
      <c r="LZV1" s="91"/>
      <c r="LZW1" s="91"/>
      <c r="LZX1" s="91"/>
      <c r="LZY1" s="91"/>
      <c r="LZZ1" s="91"/>
      <c r="MAA1" s="91"/>
      <c r="MAB1" s="91"/>
      <c r="MAC1" s="91"/>
      <c r="MAD1" s="91"/>
      <c r="MAE1" s="91"/>
      <c r="MAF1" s="91"/>
      <c r="MAG1" s="91"/>
      <c r="MAH1" s="91"/>
      <c r="MAI1" s="91"/>
      <c r="MAJ1" s="91"/>
      <c r="MAK1" s="91"/>
      <c r="MAL1" s="91"/>
      <c r="MAM1" s="91"/>
      <c r="MAN1" s="91"/>
      <c r="MAO1" s="91"/>
      <c r="MAP1" s="91"/>
      <c r="MAQ1" s="91"/>
      <c r="MAR1" s="91"/>
      <c r="MAS1" s="91"/>
      <c r="MAT1" s="91"/>
      <c r="MAU1" s="91"/>
      <c r="MAV1" s="91"/>
      <c r="MAW1" s="91"/>
      <c r="MAX1" s="91"/>
      <c r="MAY1" s="91"/>
      <c r="MAZ1" s="91"/>
      <c r="MBA1" s="91"/>
      <c r="MBB1" s="91"/>
      <c r="MBC1" s="91"/>
      <c r="MBD1" s="91"/>
      <c r="MBE1" s="91"/>
      <c r="MBF1" s="91"/>
      <c r="MBG1" s="91"/>
      <c r="MBH1" s="91"/>
      <c r="MBI1" s="91"/>
      <c r="MBJ1" s="91"/>
      <c r="MBK1" s="91"/>
      <c r="MBL1" s="91"/>
      <c r="MBM1" s="91"/>
      <c r="MBN1" s="91"/>
      <c r="MBO1" s="91"/>
      <c r="MBP1" s="91"/>
      <c r="MBQ1" s="91"/>
      <c r="MBR1" s="91"/>
      <c r="MBS1" s="91"/>
      <c r="MBT1" s="91"/>
      <c r="MBU1" s="91"/>
      <c r="MBV1" s="91"/>
      <c r="MBW1" s="91"/>
      <c r="MBX1" s="91"/>
      <c r="MBY1" s="91"/>
      <c r="MBZ1" s="91"/>
      <c r="MCA1" s="91"/>
      <c r="MCB1" s="91"/>
      <c r="MCC1" s="91"/>
      <c r="MCD1" s="91"/>
      <c r="MCE1" s="91"/>
      <c r="MCF1" s="91"/>
      <c r="MCG1" s="91"/>
      <c r="MCH1" s="91"/>
      <c r="MCI1" s="91"/>
      <c r="MCJ1" s="91"/>
      <c r="MCK1" s="91"/>
      <c r="MCL1" s="91"/>
      <c r="MCM1" s="91"/>
      <c r="MCN1" s="91"/>
      <c r="MCO1" s="91"/>
      <c r="MCP1" s="91"/>
      <c r="MCQ1" s="91"/>
      <c r="MCR1" s="91"/>
      <c r="MCS1" s="91"/>
      <c r="MCT1" s="91"/>
      <c r="MCU1" s="91"/>
      <c r="MCV1" s="91"/>
      <c r="MCW1" s="91"/>
      <c r="MCX1" s="91"/>
      <c r="MCY1" s="91"/>
      <c r="MCZ1" s="91"/>
      <c r="MDA1" s="91"/>
      <c r="MDB1" s="91"/>
      <c r="MDC1" s="91"/>
      <c r="MDD1" s="91"/>
      <c r="MDE1" s="91"/>
      <c r="MDF1" s="91"/>
      <c r="MDG1" s="91"/>
      <c r="MDH1" s="91"/>
      <c r="MDI1" s="91"/>
      <c r="MDJ1" s="91"/>
      <c r="MDK1" s="91"/>
      <c r="MDL1" s="91"/>
      <c r="MDM1" s="91"/>
      <c r="MDN1" s="91"/>
      <c r="MDO1" s="91"/>
      <c r="MDP1" s="91"/>
      <c r="MDQ1" s="91"/>
      <c r="MDR1" s="91"/>
      <c r="MDS1" s="91"/>
      <c r="MDT1" s="91"/>
      <c r="MDU1" s="91"/>
      <c r="MDV1" s="91"/>
      <c r="MDW1" s="91"/>
      <c r="MDX1" s="91"/>
      <c r="MDY1" s="91"/>
      <c r="MDZ1" s="91"/>
      <c r="MEA1" s="91"/>
      <c r="MEB1" s="91"/>
      <c r="MEC1" s="91"/>
      <c r="MED1" s="91"/>
      <c r="MEE1" s="91"/>
      <c r="MEF1" s="91"/>
      <c r="MEG1" s="91"/>
      <c r="MEH1" s="91"/>
      <c r="MEI1" s="91"/>
      <c r="MEJ1" s="91"/>
      <c r="MEK1" s="91"/>
      <c r="MEL1" s="91"/>
      <c r="MEM1" s="91"/>
      <c r="MEN1" s="91"/>
      <c r="MEO1" s="91"/>
      <c r="MEP1" s="91"/>
      <c r="MEQ1" s="91"/>
      <c r="MER1" s="91"/>
      <c r="MES1" s="91"/>
      <c r="MET1" s="91"/>
      <c r="MEU1" s="91"/>
      <c r="MEV1" s="91"/>
      <c r="MEW1" s="91"/>
      <c r="MEX1" s="91"/>
      <c r="MEY1" s="91"/>
      <c r="MEZ1" s="91"/>
      <c r="MFA1" s="91"/>
      <c r="MFB1" s="91"/>
      <c r="MFC1" s="91"/>
      <c r="MFD1" s="91"/>
      <c r="MFE1" s="91"/>
      <c r="MFF1" s="91"/>
      <c r="MFG1" s="91"/>
      <c r="MFH1" s="91"/>
      <c r="MFI1" s="91"/>
      <c r="MFJ1" s="91"/>
      <c r="MFK1" s="91"/>
      <c r="MFL1" s="91"/>
      <c r="MFM1" s="91"/>
      <c r="MFN1" s="91"/>
      <c r="MFO1" s="91"/>
      <c r="MFP1" s="91"/>
      <c r="MFQ1" s="91"/>
      <c r="MFR1" s="91"/>
      <c r="MFS1" s="91"/>
      <c r="MFT1" s="91"/>
      <c r="MFU1" s="91"/>
      <c r="MFV1" s="91"/>
      <c r="MFW1" s="91"/>
      <c r="MFX1" s="91"/>
      <c r="MFY1" s="91"/>
      <c r="MFZ1" s="91"/>
      <c r="MGA1" s="91"/>
      <c r="MGB1" s="91"/>
      <c r="MGC1" s="91"/>
      <c r="MGD1" s="91"/>
      <c r="MGE1" s="91"/>
      <c r="MGF1" s="91"/>
      <c r="MGG1" s="91"/>
      <c r="MGH1" s="91"/>
      <c r="MGI1" s="91"/>
      <c r="MGJ1" s="91"/>
      <c r="MGK1" s="91"/>
      <c r="MGL1" s="91"/>
      <c r="MGM1" s="91"/>
      <c r="MGN1" s="91"/>
      <c r="MGO1" s="91"/>
      <c r="MGP1" s="91"/>
      <c r="MGQ1" s="91"/>
      <c r="MGR1" s="91"/>
      <c r="MGS1" s="91"/>
      <c r="MGT1" s="91"/>
      <c r="MGU1" s="91"/>
      <c r="MGV1" s="91"/>
      <c r="MGW1" s="91"/>
      <c r="MGX1" s="91"/>
      <c r="MGY1" s="91"/>
      <c r="MGZ1" s="91"/>
      <c r="MHA1" s="91"/>
      <c r="MHB1" s="91"/>
      <c r="MHC1" s="91"/>
      <c r="MHD1" s="91"/>
      <c r="MHE1" s="91"/>
      <c r="MHF1" s="91"/>
      <c r="MHG1" s="91"/>
      <c r="MHH1" s="91"/>
      <c r="MHI1" s="91"/>
      <c r="MHJ1" s="91"/>
      <c r="MHK1" s="91"/>
      <c r="MHL1" s="91"/>
      <c r="MHM1" s="91"/>
      <c r="MHN1" s="91"/>
      <c r="MHO1" s="91"/>
      <c r="MHP1" s="91"/>
      <c r="MHQ1" s="91"/>
      <c r="MHR1" s="91"/>
      <c r="MHS1" s="91"/>
      <c r="MHT1" s="91"/>
      <c r="MHU1" s="91"/>
      <c r="MHV1" s="91"/>
      <c r="MHW1" s="91"/>
      <c r="MHX1" s="91"/>
      <c r="MHY1" s="91"/>
      <c r="MHZ1" s="91"/>
      <c r="MIA1" s="91"/>
      <c r="MIB1" s="91"/>
      <c r="MIC1" s="91"/>
      <c r="MID1" s="91"/>
      <c r="MIE1" s="91"/>
      <c r="MIF1" s="91"/>
      <c r="MIG1" s="91"/>
      <c r="MIH1" s="91"/>
      <c r="MII1" s="91"/>
      <c r="MIJ1" s="91"/>
      <c r="MIK1" s="91"/>
      <c r="MIL1" s="91"/>
      <c r="MIM1" s="91"/>
      <c r="MIN1" s="91"/>
      <c r="MIO1" s="91"/>
      <c r="MIP1" s="91"/>
      <c r="MIQ1" s="91"/>
      <c r="MIR1" s="91"/>
      <c r="MIS1" s="91"/>
      <c r="MIT1" s="91"/>
      <c r="MIU1" s="91"/>
      <c r="MIV1" s="91"/>
      <c r="MIW1" s="91"/>
      <c r="MIX1" s="91"/>
      <c r="MIY1" s="91"/>
      <c r="MIZ1" s="91"/>
      <c r="MJA1" s="91"/>
      <c r="MJB1" s="91"/>
      <c r="MJC1" s="91"/>
      <c r="MJD1" s="91"/>
      <c r="MJE1" s="91"/>
      <c r="MJF1" s="91"/>
      <c r="MJG1" s="91"/>
      <c r="MJH1" s="91"/>
      <c r="MJI1" s="91"/>
      <c r="MJJ1" s="91"/>
      <c r="MJK1" s="91"/>
      <c r="MJL1" s="91"/>
      <c r="MJM1" s="91"/>
      <c r="MJN1" s="91"/>
      <c r="MJO1" s="91"/>
      <c r="MJP1" s="91"/>
      <c r="MJQ1" s="91"/>
      <c r="MJR1" s="91"/>
      <c r="MJS1" s="91"/>
      <c r="MJT1" s="91"/>
      <c r="MJU1" s="91"/>
      <c r="MJV1" s="91"/>
      <c r="MJW1" s="91"/>
      <c r="MJX1" s="91"/>
      <c r="MJY1" s="91"/>
      <c r="MJZ1" s="91"/>
      <c r="MKA1" s="91"/>
      <c r="MKB1" s="91"/>
      <c r="MKC1" s="91"/>
      <c r="MKD1" s="91"/>
      <c r="MKE1" s="91"/>
      <c r="MKF1" s="91"/>
      <c r="MKG1" s="91"/>
      <c r="MKH1" s="91"/>
      <c r="MKI1" s="91"/>
      <c r="MKJ1" s="91"/>
      <c r="MKK1" s="91"/>
      <c r="MKL1" s="91"/>
      <c r="MKM1" s="91"/>
      <c r="MKN1" s="91"/>
      <c r="MKO1" s="91"/>
      <c r="MKP1" s="91"/>
      <c r="MKQ1" s="91"/>
      <c r="MKR1" s="91"/>
      <c r="MKS1" s="91"/>
      <c r="MKT1" s="91"/>
      <c r="MKU1" s="91"/>
      <c r="MKV1" s="91"/>
      <c r="MKW1" s="91"/>
      <c r="MKX1" s="91"/>
      <c r="MKY1" s="91"/>
      <c r="MKZ1" s="91"/>
      <c r="MLA1" s="91"/>
      <c r="MLB1" s="91"/>
      <c r="MLC1" s="91"/>
      <c r="MLD1" s="91"/>
      <c r="MLE1" s="91"/>
      <c r="MLF1" s="91"/>
      <c r="MLG1" s="91"/>
      <c r="MLH1" s="91"/>
      <c r="MLI1" s="91"/>
      <c r="MLJ1" s="91"/>
      <c r="MLK1" s="91"/>
      <c r="MLL1" s="91"/>
      <c r="MLM1" s="91"/>
      <c r="MLN1" s="91"/>
      <c r="MLO1" s="91"/>
      <c r="MLP1" s="91"/>
      <c r="MLQ1" s="91"/>
      <c r="MLR1" s="91"/>
      <c r="MLS1" s="91"/>
      <c r="MLT1" s="91"/>
      <c r="MLU1" s="91"/>
      <c r="MLV1" s="91"/>
      <c r="MLW1" s="91"/>
      <c r="MLX1" s="91"/>
      <c r="MLY1" s="91"/>
      <c r="MLZ1" s="91"/>
      <c r="MMA1" s="91"/>
      <c r="MMB1" s="91"/>
      <c r="MMC1" s="91"/>
      <c r="MMD1" s="91"/>
      <c r="MME1" s="91"/>
      <c r="MMF1" s="91"/>
      <c r="MMG1" s="91"/>
      <c r="MMH1" s="91"/>
      <c r="MMI1" s="91"/>
      <c r="MMJ1" s="91"/>
      <c r="MMK1" s="91"/>
      <c r="MML1" s="91"/>
      <c r="MMM1" s="91"/>
      <c r="MMN1" s="91"/>
      <c r="MMO1" s="91"/>
      <c r="MMP1" s="91"/>
      <c r="MMQ1" s="91"/>
      <c r="MMR1" s="91"/>
      <c r="MMS1" s="91"/>
      <c r="MMT1" s="91"/>
      <c r="MMU1" s="91"/>
      <c r="MMV1" s="91"/>
      <c r="MMW1" s="91"/>
      <c r="MMX1" s="91"/>
      <c r="MMY1" s="91"/>
      <c r="MMZ1" s="91"/>
      <c r="MNA1" s="91"/>
      <c r="MNB1" s="91"/>
      <c r="MNC1" s="91"/>
      <c r="MND1" s="91"/>
      <c r="MNE1" s="91"/>
      <c r="MNF1" s="91"/>
      <c r="MNG1" s="91"/>
      <c r="MNH1" s="91"/>
      <c r="MNI1" s="91"/>
      <c r="MNJ1" s="91"/>
      <c r="MNK1" s="91"/>
      <c r="MNL1" s="91"/>
      <c r="MNM1" s="91"/>
      <c r="MNN1" s="91"/>
      <c r="MNO1" s="91"/>
      <c r="MNP1" s="91"/>
      <c r="MNQ1" s="91"/>
      <c r="MNR1" s="91"/>
      <c r="MNS1" s="91"/>
      <c r="MNT1" s="91"/>
      <c r="MNU1" s="91"/>
      <c r="MNV1" s="91"/>
      <c r="MNW1" s="91"/>
      <c r="MNX1" s="91"/>
      <c r="MNY1" s="91"/>
      <c r="MNZ1" s="91"/>
      <c r="MOA1" s="91"/>
      <c r="MOB1" s="91"/>
      <c r="MOC1" s="91"/>
      <c r="MOD1" s="91"/>
      <c r="MOE1" s="91"/>
      <c r="MOF1" s="91"/>
      <c r="MOG1" s="91"/>
      <c r="MOH1" s="91"/>
      <c r="MOI1" s="91"/>
      <c r="MOJ1" s="91"/>
      <c r="MOK1" s="91"/>
      <c r="MOL1" s="91"/>
      <c r="MOM1" s="91"/>
      <c r="MON1" s="91"/>
      <c r="MOO1" s="91"/>
      <c r="MOP1" s="91"/>
      <c r="MOQ1" s="91"/>
      <c r="MOR1" s="91"/>
      <c r="MOS1" s="91"/>
      <c r="MOT1" s="91"/>
      <c r="MOU1" s="91"/>
      <c r="MOV1" s="91"/>
      <c r="MOW1" s="91"/>
      <c r="MOX1" s="91"/>
      <c r="MOY1" s="91"/>
      <c r="MOZ1" s="91"/>
      <c r="MPA1" s="91"/>
      <c r="MPB1" s="91"/>
      <c r="MPC1" s="91"/>
      <c r="MPD1" s="91"/>
      <c r="MPE1" s="91"/>
      <c r="MPF1" s="91"/>
      <c r="MPG1" s="91"/>
      <c r="MPH1" s="91"/>
      <c r="MPI1" s="91"/>
      <c r="MPJ1" s="91"/>
      <c r="MPK1" s="91"/>
      <c r="MPL1" s="91"/>
      <c r="MPM1" s="91"/>
      <c r="MPN1" s="91"/>
      <c r="MPO1" s="91"/>
      <c r="MPP1" s="91"/>
      <c r="MPQ1" s="91"/>
      <c r="MPR1" s="91"/>
      <c r="MPS1" s="91"/>
      <c r="MPT1" s="91"/>
      <c r="MPU1" s="91"/>
      <c r="MPV1" s="91"/>
      <c r="MPW1" s="91"/>
      <c r="MPX1" s="91"/>
      <c r="MPY1" s="91"/>
      <c r="MPZ1" s="91"/>
      <c r="MQA1" s="91"/>
      <c r="MQB1" s="91"/>
      <c r="MQC1" s="91"/>
      <c r="MQD1" s="91"/>
      <c r="MQE1" s="91"/>
      <c r="MQF1" s="91"/>
      <c r="MQG1" s="91"/>
      <c r="MQH1" s="91"/>
      <c r="MQI1" s="91"/>
      <c r="MQJ1" s="91"/>
      <c r="MQK1" s="91"/>
      <c r="MQL1" s="91"/>
      <c r="MQM1" s="91"/>
      <c r="MQN1" s="91"/>
      <c r="MQO1" s="91"/>
      <c r="MQP1" s="91"/>
      <c r="MQQ1" s="91"/>
      <c r="MQR1" s="91"/>
      <c r="MQS1" s="91"/>
      <c r="MQT1" s="91"/>
      <c r="MQU1" s="91"/>
      <c r="MQV1" s="91"/>
      <c r="MQW1" s="91"/>
      <c r="MQX1" s="91"/>
      <c r="MQY1" s="91"/>
      <c r="MQZ1" s="91"/>
      <c r="MRA1" s="91"/>
      <c r="MRB1" s="91"/>
      <c r="MRC1" s="91"/>
      <c r="MRD1" s="91"/>
      <c r="MRE1" s="91"/>
      <c r="MRF1" s="91"/>
      <c r="MRG1" s="91"/>
      <c r="MRH1" s="91"/>
      <c r="MRI1" s="91"/>
      <c r="MRJ1" s="91"/>
      <c r="MRK1" s="91"/>
      <c r="MRL1" s="91"/>
      <c r="MRM1" s="91"/>
      <c r="MRN1" s="91"/>
      <c r="MRO1" s="91"/>
      <c r="MRP1" s="91"/>
      <c r="MRQ1" s="91"/>
      <c r="MRR1" s="91"/>
      <c r="MRS1" s="91"/>
      <c r="MRT1" s="91"/>
      <c r="MRU1" s="91"/>
      <c r="MRV1" s="91"/>
      <c r="MRW1" s="91"/>
      <c r="MRX1" s="91"/>
      <c r="MRY1" s="91"/>
      <c r="MRZ1" s="91"/>
      <c r="MSA1" s="91"/>
      <c r="MSB1" s="91"/>
      <c r="MSC1" s="91"/>
      <c r="MSD1" s="91"/>
      <c r="MSE1" s="91"/>
      <c r="MSF1" s="91"/>
      <c r="MSG1" s="91"/>
      <c r="MSH1" s="91"/>
      <c r="MSI1" s="91"/>
      <c r="MSJ1" s="91"/>
      <c r="MSK1" s="91"/>
      <c r="MSL1" s="91"/>
      <c r="MSM1" s="91"/>
      <c r="MSN1" s="91"/>
      <c r="MSO1" s="91"/>
      <c r="MSP1" s="91"/>
      <c r="MSQ1" s="91"/>
      <c r="MSR1" s="91"/>
      <c r="MSS1" s="91"/>
      <c r="MST1" s="91"/>
      <c r="MSU1" s="91"/>
      <c r="MSV1" s="91"/>
      <c r="MSW1" s="91"/>
      <c r="MSX1" s="91"/>
      <c r="MSY1" s="91"/>
      <c r="MSZ1" s="91"/>
      <c r="MTA1" s="91"/>
      <c r="MTB1" s="91"/>
      <c r="MTC1" s="91"/>
      <c r="MTD1" s="91"/>
      <c r="MTE1" s="91"/>
      <c r="MTF1" s="91"/>
      <c r="MTG1" s="91"/>
      <c r="MTH1" s="91"/>
      <c r="MTI1" s="91"/>
      <c r="MTJ1" s="91"/>
      <c r="MTK1" s="91"/>
      <c r="MTL1" s="91"/>
      <c r="MTM1" s="91"/>
      <c r="MTN1" s="91"/>
      <c r="MTO1" s="91"/>
      <c r="MTP1" s="91"/>
      <c r="MTQ1" s="91"/>
      <c r="MTR1" s="91"/>
      <c r="MTS1" s="91"/>
      <c r="MTT1" s="91"/>
      <c r="MTU1" s="91"/>
      <c r="MTV1" s="91"/>
      <c r="MTW1" s="91"/>
      <c r="MTX1" s="91"/>
      <c r="MTY1" s="91"/>
      <c r="MTZ1" s="91"/>
      <c r="MUA1" s="91"/>
      <c r="MUB1" s="91"/>
      <c r="MUC1" s="91"/>
      <c r="MUD1" s="91"/>
      <c r="MUE1" s="91"/>
      <c r="MUF1" s="91"/>
      <c r="MUG1" s="91"/>
      <c r="MUH1" s="91"/>
      <c r="MUI1" s="91"/>
      <c r="MUJ1" s="91"/>
      <c r="MUK1" s="91"/>
      <c r="MUL1" s="91"/>
      <c r="MUM1" s="91"/>
      <c r="MUN1" s="91"/>
      <c r="MUO1" s="91"/>
      <c r="MUP1" s="91"/>
      <c r="MUQ1" s="91"/>
      <c r="MUR1" s="91"/>
      <c r="MUS1" s="91"/>
      <c r="MUT1" s="91"/>
      <c r="MUU1" s="91"/>
      <c r="MUV1" s="91"/>
      <c r="MUW1" s="91"/>
      <c r="MUX1" s="91"/>
      <c r="MUY1" s="91"/>
      <c r="MUZ1" s="91"/>
      <c r="MVA1" s="91"/>
      <c r="MVB1" s="91"/>
      <c r="MVC1" s="91"/>
      <c r="MVD1" s="91"/>
      <c r="MVE1" s="91"/>
      <c r="MVF1" s="91"/>
      <c r="MVG1" s="91"/>
      <c r="MVH1" s="91"/>
      <c r="MVI1" s="91"/>
      <c r="MVJ1" s="91"/>
      <c r="MVK1" s="91"/>
      <c r="MVL1" s="91"/>
      <c r="MVM1" s="91"/>
      <c r="MVN1" s="91"/>
      <c r="MVO1" s="91"/>
      <c r="MVP1" s="91"/>
      <c r="MVQ1" s="91"/>
      <c r="MVR1" s="91"/>
      <c r="MVS1" s="91"/>
      <c r="MVT1" s="91"/>
      <c r="MVU1" s="91"/>
      <c r="MVV1" s="91"/>
      <c r="MVW1" s="91"/>
      <c r="MVX1" s="91"/>
      <c r="MVY1" s="91"/>
      <c r="MVZ1" s="91"/>
      <c r="MWA1" s="91"/>
      <c r="MWB1" s="91"/>
      <c r="MWC1" s="91"/>
      <c r="MWD1" s="91"/>
      <c r="MWE1" s="91"/>
      <c r="MWF1" s="91"/>
      <c r="MWG1" s="91"/>
      <c r="MWH1" s="91"/>
      <c r="MWI1" s="91"/>
      <c r="MWJ1" s="91"/>
      <c r="MWK1" s="91"/>
      <c r="MWL1" s="91"/>
      <c r="MWM1" s="91"/>
      <c r="MWN1" s="91"/>
      <c r="MWO1" s="91"/>
      <c r="MWP1" s="91"/>
      <c r="MWQ1" s="91"/>
      <c r="MWR1" s="91"/>
      <c r="MWS1" s="91"/>
      <c r="MWT1" s="91"/>
      <c r="MWU1" s="91"/>
      <c r="MWV1" s="91"/>
      <c r="MWW1" s="91"/>
      <c r="MWX1" s="91"/>
      <c r="MWY1" s="91"/>
      <c r="MWZ1" s="91"/>
      <c r="MXA1" s="91"/>
      <c r="MXB1" s="91"/>
      <c r="MXC1" s="91"/>
      <c r="MXD1" s="91"/>
      <c r="MXE1" s="91"/>
      <c r="MXF1" s="91"/>
      <c r="MXG1" s="91"/>
      <c r="MXH1" s="91"/>
      <c r="MXI1" s="91"/>
      <c r="MXJ1" s="91"/>
      <c r="MXK1" s="91"/>
      <c r="MXL1" s="91"/>
      <c r="MXM1" s="91"/>
      <c r="MXN1" s="91"/>
      <c r="MXO1" s="91"/>
      <c r="MXP1" s="91"/>
      <c r="MXQ1" s="91"/>
      <c r="MXR1" s="91"/>
      <c r="MXS1" s="91"/>
      <c r="MXT1" s="91"/>
      <c r="MXU1" s="91"/>
      <c r="MXV1" s="91"/>
      <c r="MXW1" s="91"/>
      <c r="MXX1" s="91"/>
      <c r="MXY1" s="91"/>
      <c r="MXZ1" s="91"/>
      <c r="MYA1" s="91"/>
      <c r="MYB1" s="91"/>
      <c r="MYC1" s="91"/>
      <c r="MYD1" s="91"/>
      <c r="MYE1" s="91"/>
      <c r="MYF1" s="91"/>
      <c r="MYG1" s="91"/>
      <c r="MYH1" s="91"/>
      <c r="MYI1" s="91"/>
      <c r="MYJ1" s="91"/>
      <c r="MYK1" s="91"/>
      <c r="MYL1" s="91"/>
      <c r="MYM1" s="91"/>
      <c r="MYN1" s="91"/>
      <c r="MYO1" s="91"/>
      <c r="MYP1" s="91"/>
      <c r="MYQ1" s="91"/>
      <c r="MYR1" s="91"/>
      <c r="MYS1" s="91"/>
      <c r="MYT1" s="91"/>
      <c r="MYU1" s="91"/>
      <c r="MYV1" s="91"/>
      <c r="MYW1" s="91"/>
      <c r="MYX1" s="91"/>
      <c r="MYY1" s="91"/>
      <c r="MYZ1" s="91"/>
      <c r="MZA1" s="91"/>
      <c r="MZB1" s="91"/>
      <c r="MZC1" s="91"/>
      <c r="MZD1" s="91"/>
      <c r="MZE1" s="91"/>
      <c r="MZF1" s="91"/>
      <c r="MZG1" s="91"/>
      <c r="MZH1" s="91"/>
      <c r="MZI1" s="91"/>
      <c r="MZJ1" s="91"/>
      <c r="MZK1" s="91"/>
      <c r="MZL1" s="91"/>
      <c r="MZM1" s="91"/>
      <c r="MZN1" s="91"/>
      <c r="MZO1" s="91"/>
      <c r="MZP1" s="91"/>
      <c r="MZQ1" s="91"/>
      <c r="MZR1" s="91"/>
      <c r="MZS1" s="91"/>
      <c r="MZT1" s="91"/>
      <c r="MZU1" s="91"/>
      <c r="MZV1" s="91"/>
      <c r="MZW1" s="91"/>
      <c r="MZX1" s="91"/>
      <c r="MZY1" s="91"/>
      <c r="MZZ1" s="91"/>
      <c r="NAA1" s="91"/>
      <c r="NAB1" s="91"/>
      <c r="NAC1" s="91"/>
      <c r="NAD1" s="91"/>
      <c r="NAE1" s="91"/>
      <c r="NAF1" s="91"/>
      <c r="NAG1" s="91"/>
      <c r="NAH1" s="91"/>
      <c r="NAI1" s="91"/>
      <c r="NAJ1" s="91"/>
      <c r="NAK1" s="91"/>
      <c r="NAL1" s="91"/>
      <c r="NAM1" s="91"/>
      <c r="NAN1" s="91"/>
      <c r="NAO1" s="91"/>
      <c r="NAP1" s="91"/>
      <c r="NAQ1" s="91"/>
      <c r="NAR1" s="91"/>
      <c r="NAS1" s="91"/>
      <c r="NAT1" s="91"/>
      <c r="NAU1" s="91"/>
      <c r="NAV1" s="91"/>
      <c r="NAW1" s="91"/>
      <c r="NAX1" s="91"/>
      <c r="NAY1" s="91"/>
      <c r="NAZ1" s="91"/>
      <c r="NBA1" s="91"/>
      <c r="NBB1" s="91"/>
      <c r="NBC1" s="91"/>
      <c r="NBD1" s="91"/>
      <c r="NBE1" s="91"/>
      <c r="NBF1" s="91"/>
      <c r="NBG1" s="91"/>
      <c r="NBH1" s="91"/>
      <c r="NBI1" s="91"/>
      <c r="NBJ1" s="91"/>
      <c r="NBK1" s="91"/>
      <c r="NBL1" s="91"/>
      <c r="NBM1" s="91"/>
      <c r="NBN1" s="91"/>
      <c r="NBO1" s="91"/>
      <c r="NBP1" s="91"/>
      <c r="NBQ1" s="91"/>
      <c r="NBR1" s="91"/>
      <c r="NBS1" s="91"/>
      <c r="NBT1" s="91"/>
      <c r="NBU1" s="91"/>
      <c r="NBV1" s="91"/>
      <c r="NBW1" s="91"/>
      <c r="NBX1" s="91"/>
      <c r="NBY1" s="91"/>
      <c r="NBZ1" s="91"/>
      <c r="NCA1" s="91"/>
      <c r="NCB1" s="91"/>
      <c r="NCC1" s="91"/>
      <c r="NCD1" s="91"/>
      <c r="NCE1" s="91"/>
      <c r="NCF1" s="91"/>
      <c r="NCG1" s="91"/>
      <c r="NCH1" s="91"/>
      <c r="NCI1" s="91"/>
      <c r="NCJ1" s="91"/>
      <c r="NCK1" s="91"/>
      <c r="NCL1" s="91"/>
      <c r="NCM1" s="91"/>
      <c r="NCN1" s="91"/>
      <c r="NCO1" s="91"/>
      <c r="NCP1" s="91"/>
      <c r="NCQ1" s="91"/>
      <c r="NCR1" s="91"/>
      <c r="NCS1" s="91"/>
      <c r="NCT1" s="91"/>
      <c r="NCU1" s="91"/>
      <c r="NCV1" s="91"/>
      <c r="NCW1" s="91"/>
      <c r="NCX1" s="91"/>
      <c r="NCY1" s="91"/>
      <c r="NCZ1" s="91"/>
      <c r="NDA1" s="91"/>
      <c r="NDB1" s="91"/>
      <c r="NDC1" s="91"/>
      <c r="NDD1" s="91"/>
      <c r="NDE1" s="91"/>
      <c r="NDF1" s="91"/>
      <c r="NDG1" s="91"/>
      <c r="NDH1" s="91"/>
      <c r="NDI1" s="91"/>
      <c r="NDJ1" s="91"/>
      <c r="NDK1" s="91"/>
      <c r="NDL1" s="91"/>
      <c r="NDM1" s="91"/>
      <c r="NDN1" s="91"/>
      <c r="NDO1" s="91"/>
      <c r="NDP1" s="91"/>
      <c r="NDQ1" s="91"/>
      <c r="NDR1" s="91"/>
      <c r="NDS1" s="91"/>
      <c r="NDT1" s="91"/>
      <c r="NDU1" s="91"/>
      <c r="NDV1" s="91"/>
      <c r="NDW1" s="91"/>
      <c r="NDX1" s="91"/>
      <c r="NDY1" s="91"/>
      <c r="NDZ1" s="91"/>
      <c r="NEA1" s="91"/>
      <c r="NEB1" s="91"/>
      <c r="NEC1" s="91"/>
      <c r="NED1" s="91"/>
      <c r="NEE1" s="91"/>
      <c r="NEF1" s="91"/>
      <c r="NEG1" s="91"/>
      <c r="NEH1" s="91"/>
      <c r="NEI1" s="91"/>
      <c r="NEJ1" s="91"/>
      <c r="NEK1" s="91"/>
      <c r="NEL1" s="91"/>
      <c r="NEM1" s="91"/>
      <c r="NEN1" s="91"/>
      <c r="NEO1" s="91"/>
      <c r="NEP1" s="91"/>
      <c r="NEQ1" s="91"/>
      <c r="NER1" s="91"/>
      <c r="NES1" s="91"/>
      <c r="NET1" s="91"/>
      <c r="NEU1" s="91"/>
      <c r="NEV1" s="91"/>
      <c r="NEW1" s="91"/>
      <c r="NEX1" s="91"/>
      <c r="NEY1" s="91"/>
      <c r="NEZ1" s="91"/>
      <c r="NFA1" s="91"/>
      <c r="NFB1" s="91"/>
      <c r="NFC1" s="91"/>
      <c r="NFD1" s="91"/>
      <c r="NFE1" s="91"/>
      <c r="NFF1" s="91"/>
      <c r="NFG1" s="91"/>
      <c r="NFH1" s="91"/>
      <c r="NFI1" s="91"/>
      <c r="NFJ1" s="91"/>
      <c r="NFK1" s="91"/>
      <c r="NFL1" s="91"/>
      <c r="NFM1" s="91"/>
      <c r="NFN1" s="91"/>
      <c r="NFO1" s="91"/>
      <c r="NFP1" s="91"/>
      <c r="NFQ1" s="91"/>
      <c r="NFR1" s="91"/>
      <c r="NFS1" s="91"/>
      <c r="NFT1" s="91"/>
      <c r="NFU1" s="91"/>
      <c r="NFV1" s="91"/>
      <c r="NFW1" s="91"/>
      <c r="NFX1" s="91"/>
      <c r="NFY1" s="91"/>
      <c r="NFZ1" s="91"/>
      <c r="NGA1" s="91"/>
      <c r="NGB1" s="91"/>
      <c r="NGC1" s="91"/>
      <c r="NGD1" s="91"/>
      <c r="NGE1" s="91"/>
      <c r="NGF1" s="91"/>
      <c r="NGG1" s="91"/>
      <c r="NGH1" s="91"/>
      <c r="NGI1" s="91"/>
      <c r="NGJ1" s="91"/>
      <c r="NGK1" s="91"/>
      <c r="NGL1" s="91"/>
      <c r="NGM1" s="91"/>
      <c r="NGN1" s="91"/>
      <c r="NGO1" s="91"/>
      <c r="NGP1" s="91"/>
      <c r="NGQ1" s="91"/>
      <c r="NGR1" s="91"/>
      <c r="NGS1" s="91"/>
      <c r="NGT1" s="91"/>
      <c r="NGU1" s="91"/>
      <c r="NGV1" s="91"/>
      <c r="NGW1" s="91"/>
      <c r="NGX1" s="91"/>
      <c r="NGY1" s="91"/>
      <c r="NGZ1" s="91"/>
      <c r="NHA1" s="91"/>
      <c r="NHB1" s="91"/>
      <c r="NHC1" s="91"/>
      <c r="NHD1" s="91"/>
      <c r="NHE1" s="91"/>
      <c r="NHF1" s="91"/>
      <c r="NHG1" s="91"/>
      <c r="NHH1" s="91"/>
      <c r="NHI1" s="91"/>
      <c r="NHJ1" s="91"/>
      <c r="NHK1" s="91"/>
      <c r="NHL1" s="91"/>
      <c r="NHM1" s="91"/>
      <c r="NHN1" s="91"/>
      <c r="NHO1" s="91"/>
      <c r="NHP1" s="91"/>
      <c r="NHQ1" s="91"/>
      <c r="NHR1" s="91"/>
      <c r="NHS1" s="91"/>
      <c r="NHT1" s="91"/>
      <c r="NHU1" s="91"/>
      <c r="NHV1" s="91"/>
      <c r="NHW1" s="91"/>
      <c r="NHX1" s="91"/>
      <c r="NHY1" s="91"/>
      <c r="NHZ1" s="91"/>
      <c r="NIA1" s="91"/>
      <c r="NIB1" s="91"/>
      <c r="NIC1" s="91"/>
      <c r="NID1" s="91"/>
      <c r="NIE1" s="91"/>
      <c r="NIF1" s="91"/>
      <c r="NIG1" s="91"/>
      <c r="NIH1" s="91"/>
      <c r="NII1" s="91"/>
      <c r="NIJ1" s="91"/>
      <c r="NIK1" s="91"/>
      <c r="NIL1" s="91"/>
      <c r="NIM1" s="91"/>
      <c r="NIN1" s="91"/>
      <c r="NIO1" s="91"/>
      <c r="NIP1" s="91"/>
      <c r="NIQ1" s="91"/>
      <c r="NIR1" s="91"/>
      <c r="NIS1" s="91"/>
      <c r="NIT1" s="91"/>
      <c r="NIU1" s="91"/>
      <c r="NIV1" s="91"/>
      <c r="NIW1" s="91"/>
      <c r="NIX1" s="91"/>
      <c r="NIY1" s="91"/>
      <c r="NIZ1" s="91"/>
      <c r="NJA1" s="91"/>
      <c r="NJB1" s="91"/>
      <c r="NJC1" s="91"/>
      <c r="NJD1" s="91"/>
      <c r="NJE1" s="91"/>
      <c r="NJF1" s="91"/>
      <c r="NJG1" s="91"/>
      <c r="NJH1" s="91"/>
      <c r="NJI1" s="91"/>
      <c r="NJJ1" s="91"/>
      <c r="NJK1" s="91"/>
      <c r="NJL1" s="91"/>
      <c r="NJM1" s="91"/>
      <c r="NJN1" s="91"/>
      <c r="NJO1" s="91"/>
      <c r="NJP1" s="91"/>
      <c r="NJQ1" s="91"/>
      <c r="NJR1" s="91"/>
      <c r="NJS1" s="91"/>
      <c r="NJT1" s="91"/>
      <c r="NJU1" s="91"/>
      <c r="NJV1" s="91"/>
      <c r="NJW1" s="91"/>
      <c r="NJX1" s="91"/>
      <c r="NJY1" s="91"/>
      <c r="NJZ1" s="91"/>
      <c r="NKA1" s="91"/>
      <c r="NKB1" s="91"/>
      <c r="NKC1" s="91"/>
      <c r="NKD1" s="91"/>
      <c r="NKE1" s="91"/>
      <c r="NKF1" s="91"/>
      <c r="NKG1" s="91"/>
      <c r="NKH1" s="91"/>
      <c r="NKI1" s="91"/>
      <c r="NKJ1" s="91"/>
      <c r="NKK1" s="91"/>
      <c r="NKL1" s="91"/>
      <c r="NKM1" s="91"/>
      <c r="NKN1" s="91"/>
      <c r="NKO1" s="91"/>
      <c r="NKP1" s="91"/>
      <c r="NKQ1" s="91"/>
      <c r="NKR1" s="91"/>
      <c r="NKS1" s="91"/>
      <c r="NKT1" s="91"/>
      <c r="NKU1" s="91"/>
      <c r="NKV1" s="91"/>
      <c r="NKW1" s="91"/>
      <c r="NKX1" s="91"/>
      <c r="NKY1" s="91"/>
      <c r="NKZ1" s="91"/>
      <c r="NLA1" s="91"/>
      <c r="NLB1" s="91"/>
      <c r="NLC1" s="91"/>
      <c r="NLD1" s="91"/>
      <c r="NLE1" s="91"/>
      <c r="NLF1" s="91"/>
      <c r="NLG1" s="91"/>
      <c r="NLH1" s="91"/>
      <c r="NLI1" s="91"/>
      <c r="NLJ1" s="91"/>
      <c r="NLK1" s="91"/>
      <c r="NLL1" s="91"/>
      <c r="NLM1" s="91"/>
      <c r="NLN1" s="91"/>
      <c r="NLO1" s="91"/>
      <c r="NLP1" s="91"/>
      <c r="NLQ1" s="91"/>
      <c r="NLR1" s="91"/>
      <c r="NLS1" s="91"/>
      <c r="NLT1" s="91"/>
      <c r="NLU1" s="91"/>
      <c r="NLV1" s="91"/>
      <c r="NLW1" s="91"/>
      <c r="NLX1" s="91"/>
      <c r="NLY1" s="91"/>
      <c r="NLZ1" s="91"/>
      <c r="NMA1" s="91"/>
      <c r="NMB1" s="91"/>
      <c r="NMC1" s="91"/>
      <c r="NMD1" s="91"/>
      <c r="NME1" s="91"/>
      <c r="NMF1" s="91"/>
      <c r="NMG1" s="91"/>
      <c r="NMH1" s="91"/>
      <c r="NMI1" s="91"/>
      <c r="NMJ1" s="91"/>
      <c r="NMK1" s="91"/>
      <c r="NML1" s="91"/>
      <c r="NMM1" s="91"/>
      <c r="NMN1" s="91"/>
      <c r="NMO1" s="91"/>
      <c r="NMP1" s="91"/>
      <c r="NMQ1" s="91"/>
      <c r="NMR1" s="91"/>
      <c r="NMS1" s="91"/>
      <c r="NMT1" s="91"/>
      <c r="NMU1" s="91"/>
      <c r="NMV1" s="91"/>
      <c r="NMW1" s="91"/>
      <c r="NMX1" s="91"/>
      <c r="NMY1" s="91"/>
      <c r="NMZ1" s="91"/>
      <c r="NNA1" s="91"/>
      <c r="NNB1" s="91"/>
      <c r="NNC1" s="91"/>
      <c r="NND1" s="91"/>
      <c r="NNE1" s="91"/>
      <c r="NNF1" s="91"/>
      <c r="NNG1" s="91"/>
      <c r="NNH1" s="91"/>
      <c r="NNI1" s="91"/>
      <c r="NNJ1" s="91"/>
      <c r="NNK1" s="91"/>
      <c r="NNL1" s="91"/>
      <c r="NNM1" s="91"/>
      <c r="NNN1" s="91"/>
      <c r="NNO1" s="91"/>
      <c r="NNP1" s="91"/>
      <c r="NNQ1" s="91"/>
      <c r="NNR1" s="91"/>
      <c r="NNS1" s="91"/>
      <c r="NNT1" s="91"/>
      <c r="NNU1" s="91"/>
      <c r="NNV1" s="91"/>
      <c r="NNW1" s="91"/>
      <c r="NNX1" s="91"/>
      <c r="NNY1" s="91"/>
      <c r="NNZ1" s="91"/>
      <c r="NOA1" s="91"/>
      <c r="NOB1" s="91"/>
      <c r="NOC1" s="91"/>
      <c r="NOD1" s="91"/>
      <c r="NOE1" s="91"/>
      <c r="NOF1" s="91"/>
      <c r="NOG1" s="91"/>
      <c r="NOH1" s="91"/>
      <c r="NOI1" s="91"/>
      <c r="NOJ1" s="91"/>
      <c r="NOK1" s="91"/>
      <c r="NOL1" s="91"/>
      <c r="NOM1" s="91"/>
      <c r="NON1" s="91"/>
      <c r="NOO1" s="91"/>
      <c r="NOP1" s="91"/>
      <c r="NOQ1" s="91"/>
      <c r="NOR1" s="91"/>
      <c r="NOS1" s="91"/>
      <c r="NOT1" s="91"/>
      <c r="NOU1" s="91"/>
      <c r="NOV1" s="91"/>
      <c r="NOW1" s="91"/>
      <c r="NOX1" s="91"/>
      <c r="NOY1" s="91"/>
      <c r="NOZ1" s="91"/>
      <c r="NPA1" s="91"/>
      <c r="NPB1" s="91"/>
      <c r="NPC1" s="91"/>
      <c r="NPD1" s="91"/>
      <c r="NPE1" s="91"/>
      <c r="NPF1" s="91"/>
      <c r="NPG1" s="91"/>
      <c r="NPH1" s="91"/>
      <c r="NPI1" s="91"/>
      <c r="NPJ1" s="91"/>
      <c r="NPK1" s="91"/>
      <c r="NPL1" s="91"/>
      <c r="NPM1" s="91"/>
      <c r="NPN1" s="91"/>
      <c r="NPO1" s="91"/>
      <c r="NPP1" s="91"/>
      <c r="NPQ1" s="91"/>
      <c r="NPR1" s="91"/>
      <c r="NPS1" s="91"/>
      <c r="NPT1" s="91"/>
      <c r="NPU1" s="91"/>
      <c r="NPV1" s="91"/>
      <c r="NPW1" s="91"/>
      <c r="NPX1" s="91"/>
      <c r="NPY1" s="91"/>
      <c r="NPZ1" s="91"/>
      <c r="NQA1" s="91"/>
      <c r="NQB1" s="91"/>
      <c r="NQC1" s="91"/>
      <c r="NQD1" s="91"/>
      <c r="NQE1" s="91"/>
      <c r="NQF1" s="91"/>
      <c r="NQG1" s="91"/>
      <c r="NQH1" s="91"/>
      <c r="NQI1" s="91"/>
      <c r="NQJ1" s="91"/>
      <c r="NQK1" s="91"/>
      <c r="NQL1" s="91"/>
      <c r="NQM1" s="91"/>
      <c r="NQN1" s="91"/>
      <c r="NQO1" s="91"/>
      <c r="NQP1" s="91"/>
      <c r="NQQ1" s="91"/>
      <c r="NQR1" s="91"/>
      <c r="NQS1" s="91"/>
      <c r="NQT1" s="91"/>
      <c r="NQU1" s="91"/>
      <c r="NQV1" s="91"/>
      <c r="NQW1" s="91"/>
      <c r="NQX1" s="91"/>
      <c r="NQY1" s="91"/>
      <c r="NQZ1" s="91"/>
      <c r="NRA1" s="91"/>
      <c r="NRB1" s="91"/>
      <c r="NRC1" s="91"/>
      <c r="NRD1" s="91"/>
      <c r="NRE1" s="91"/>
      <c r="NRF1" s="91"/>
      <c r="NRG1" s="91"/>
      <c r="NRH1" s="91"/>
      <c r="NRI1" s="91"/>
      <c r="NRJ1" s="91"/>
      <c r="NRK1" s="91"/>
      <c r="NRL1" s="91"/>
      <c r="NRM1" s="91"/>
      <c r="NRN1" s="91"/>
      <c r="NRO1" s="91"/>
      <c r="NRP1" s="91"/>
      <c r="NRQ1" s="91"/>
      <c r="NRR1" s="91"/>
      <c r="NRS1" s="91"/>
      <c r="NRT1" s="91"/>
      <c r="NRU1" s="91"/>
      <c r="NRV1" s="91"/>
      <c r="NRW1" s="91"/>
      <c r="NRX1" s="91"/>
      <c r="NRY1" s="91"/>
      <c r="NRZ1" s="91"/>
      <c r="NSA1" s="91"/>
      <c r="NSB1" s="91"/>
      <c r="NSC1" s="91"/>
      <c r="NSD1" s="91"/>
      <c r="NSE1" s="91"/>
      <c r="NSF1" s="91"/>
      <c r="NSG1" s="91"/>
      <c r="NSH1" s="91"/>
      <c r="NSI1" s="91"/>
      <c r="NSJ1" s="91"/>
      <c r="NSK1" s="91"/>
      <c r="NSL1" s="91"/>
      <c r="NSM1" s="91"/>
      <c r="NSN1" s="91"/>
      <c r="NSO1" s="91"/>
      <c r="NSP1" s="91"/>
      <c r="NSQ1" s="91"/>
      <c r="NSR1" s="91"/>
      <c r="NSS1" s="91"/>
      <c r="NST1" s="91"/>
      <c r="NSU1" s="91"/>
      <c r="NSV1" s="91"/>
      <c r="NSW1" s="91"/>
      <c r="NSX1" s="91"/>
      <c r="NSY1" s="91"/>
      <c r="NSZ1" s="91"/>
      <c r="NTA1" s="91"/>
      <c r="NTB1" s="91"/>
      <c r="NTC1" s="91"/>
      <c r="NTD1" s="91"/>
      <c r="NTE1" s="91"/>
      <c r="NTF1" s="91"/>
      <c r="NTG1" s="91"/>
      <c r="NTH1" s="91"/>
      <c r="NTI1" s="91"/>
      <c r="NTJ1" s="91"/>
      <c r="NTK1" s="91"/>
      <c r="NTL1" s="91"/>
      <c r="NTM1" s="91"/>
      <c r="NTN1" s="91"/>
      <c r="NTO1" s="91"/>
      <c r="NTP1" s="91"/>
      <c r="NTQ1" s="91"/>
      <c r="NTR1" s="91"/>
      <c r="NTS1" s="91"/>
      <c r="NTT1" s="91"/>
      <c r="NTU1" s="91"/>
      <c r="NTV1" s="91"/>
      <c r="NTW1" s="91"/>
      <c r="NTX1" s="91"/>
      <c r="NTY1" s="91"/>
      <c r="NTZ1" s="91"/>
      <c r="NUA1" s="91"/>
      <c r="NUB1" s="91"/>
      <c r="NUC1" s="91"/>
      <c r="NUD1" s="91"/>
      <c r="NUE1" s="91"/>
      <c r="NUF1" s="91"/>
      <c r="NUG1" s="91"/>
      <c r="NUH1" s="91"/>
      <c r="NUI1" s="91"/>
      <c r="NUJ1" s="91"/>
      <c r="NUK1" s="91"/>
      <c r="NUL1" s="91"/>
      <c r="NUM1" s="91"/>
      <c r="NUN1" s="91"/>
      <c r="NUO1" s="91"/>
      <c r="NUP1" s="91"/>
      <c r="NUQ1" s="91"/>
      <c r="NUR1" s="91"/>
      <c r="NUS1" s="91"/>
      <c r="NUT1" s="91"/>
      <c r="NUU1" s="91"/>
      <c r="NUV1" s="91"/>
      <c r="NUW1" s="91"/>
      <c r="NUX1" s="91"/>
      <c r="NUY1" s="91"/>
      <c r="NUZ1" s="91"/>
      <c r="NVA1" s="91"/>
      <c r="NVB1" s="91"/>
      <c r="NVC1" s="91"/>
      <c r="NVD1" s="91"/>
      <c r="NVE1" s="91"/>
      <c r="NVF1" s="91"/>
      <c r="NVG1" s="91"/>
      <c r="NVH1" s="91"/>
      <c r="NVI1" s="91"/>
      <c r="NVJ1" s="91"/>
      <c r="NVK1" s="91"/>
      <c r="NVL1" s="91"/>
      <c r="NVM1" s="91"/>
      <c r="NVN1" s="91"/>
      <c r="NVO1" s="91"/>
      <c r="NVP1" s="91"/>
      <c r="NVQ1" s="91"/>
      <c r="NVR1" s="91"/>
      <c r="NVS1" s="91"/>
      <c r="NVT1" s="91"/>
      <c r="NVU1" s="91"/>
      <c r="NVV1" s="91"/>
      <c r="NVW1" s="91"/>
      <c r="NVX1" s="91"/>
      <c r="NVY1" s="91"/>
      <c r="NVZ1" s="91"/>
      <c r="NWA1" s="91"/>
      <c r="NWB1" s="91"/>
      <c r="NWC1" s="91"/>
      <c r="NWD1" s="91"/>
      <c r="NWE1" s="91"/>
      <c r="NWF1" s="91"/>
      <c r="NWG1" s="91"/>
      <c r="NWH1" s="91"/>
      <c r="NWI1" s="91"/>
      <c r="NWJ1" s="91"/>
      <c r="NWK1" s="91"/>
      <c r="NWL1" s="91"/>
      <c r="NWM1" s="91"/>
      <c r="NWN1" s="91"/>
      <c r="NWO1" s="91"/>
      <c r="NWP1" s="91"/>
      <c r="NWQ1" s="91"/>
      <c r="NWR1" s="91"/>
      <c r="NWS1" s="91"/>
      <c r="NWT1" s="91"/>
      <c r="NWU1" s="91"/>
      <c r="NWV1" s="91"/>
      <c r="NWW1" s="91"/>
      <c r="NWX1" s="91"/>
      <c r="NWY1" s="91"/>
      <c r="NWZ1" s="91"/>
      <c r="NXA1" s="91"/>
      <c r="NXB1" s="91"/>
      <c r="NXC1" s="91"/>
      <c r="NXD1" s="91"/>
      <c r="NXE1" s="91"/>
      <c r="NXF1" s="91"/>
      <c r="NXG1" s="91"/>
      <c r="NXH1" s="91"/>
      <c r="NXI1" s="91"/>
      <c r="NXJ1" s="91"/>
      <c r="NXK1" s="91"/>
      <c r="NXL1" s="91"/>
      <c r="NXM1" s="91"/>
      <c r="NXN1" s="91"/>
      <c r="NXO1" s="91"/>
      <c r="NXP1" s="91"/>
      <c r="NXQ1" s="91"/>
      <c r="NXR1" s="91"/>
      <c r="NXS1" s="91"/>
      <c r="NXT1" s="91"/>
      <c r="NXU1" s="91"/>
      <c r="NXV1" s="91"/>
      <c r="NXW1" s="91"/>
      <c r="NXX1" s="91"/>
      <c r="NXY1" s="91"/>
      <c r="NXZ1" s="91"/>
      <c r="NYA1" s="91"/>
      <c r="NYB1" s="91"/>
      <c r="NYC1" s="91"/>
      <c r="NYD1" s="91"/>
      <c r="NYE1" s="91"/>
      <c r="NYF1" s="91"/>
      <c r="NYG1" s="91"/>
      <c r="NYH1" s="91"/>
      <c r="NYI1" s="91"/>
      <c r="NYJ1" s="91"/>
      <c r="NYK1" s="91"/>
      <c r="NYL1" s="91"/>
      <c r="NYM1" s="91"/>
      <c r="NYN1" s="91"/>
      <c r="NYO1" s="91"/>
      <c r="NYP1" s="91"/>
      <c r="NYQ1" s="91"/>
      <c r="NYR1" s="91"/>
      <c r="NYS1" s="91"/>
      <c r="NYT1" s="91"/>
      <c r="NYU1" s="91"/>
      <c r="NYV1" s="91"/>
      <c r="NYW1" s="91"/>
      <c r="NYX1" s="91"/>
      <c r="NYY1" s="91"/>
      <c r="NYZ1" s="91"/>
      <c r="NZA1" s="91"/>
      <c r="NZB1" s="91"/>
      <c r="NZC1" s="91"/>
      <c r="NZD1" s="91"/>
      <c r="NZE1" s="91"/>
      <c r="NZF1" s="91"/>
      <c r="NZG1" s="91"/>
      <c r="NZH1" s="91"/>
      <c r="NZI1" s="91"/>
      <c r="NZJ1" s="91"/>
      <c r="NZK1" s="91"/>
      <c r="NZL1" s="91"/>
      <c r="NZM1" s="91"/>
      <c r="NZN1" s="91"/>
      <c r="NZO1" s="91"/>
      <c r="NZP1" s="91"/>
      <c r="NZQ1" s="91"/>
      <c r="NZR1" s="91"/>
      <c r="NZS1" s="91"/>
      <c r="NZT1" s="91"/>
      <c r="NZU1" s="91"/>
      <c r="NZV1" s="91"/>
      <c r="NZW1" s="91"/>
      <c r="NZX1" s="91"/>
      <c r="NZY1" s="91"/>
      <c r="NZZ1" s="91"/>
      <c r="OAA1" s="91"/>
      <c r="OAB1" s="91"/>
      <c r="OAC1" s="91"/>
      <c r="OAD1" s="91"/>
      <c r="OAE1" s="91"/>
      <c r="OAF1" s="91"/>
      <c r="OAG1" s="91"/>
      <c r="OAH1" s="91"/>
      <c r="OAI1" s="91"/>
      <c r="OAJ1" s="91"/>
      <c r="OAK1" s="91"/>
      <c r="OAL1" s="91"/>
      <c r="OAM1" s="91"/>
      <c r="OAN1" s="91"/>
      <c r="OAO1" s="91"/>
      <c r="OAP1" s="91"/>
      <c r="OAQ1" s="91"/>
      <c r="OAR1" s="91"/>
      <c r="OAS1" s="91"/>
      <c r="OAT1" s="91"/>
      <c r="OAU1" s="91"/>
      <c r="OAV1" s="91"/>
      <c r="OAW1" s="91"/>
      <c r="OAX1" s="91"/>
      <c r="OAY1" s="91"/>
      <c r="OAZ1" s="91"/>
      <c r="OBA1" s="91"/>
      <c r="OBB1" s="91"/>
      <c r="OBC1" s="91"/>
      <c r="OBD1" s="91"/>
      <c r="OBE1" s="91"/>
      <c r="OBF1" s="91"/>
      <c r="OBG1" s="91"/>
      <c r="OBH1" s="91"/>
      <c r="OBI1" s="91"/>
      <c r="OBJ1" s="91"/>
      <c r="OBK1" s="91"/>
      <c r="OBL1" s="91"/>
      <c r="OBM1" s="91"/>
      <c r="OBN1" s="91"/>
      <c r="OBO1" s="91"/>
      <c r="OBP1" s="91"/>
      <c r="OBQ1" s="91"/>
      <c r="OBR1" s="91"/>
      <c r="OBS1" s="91"/>
      <c r="OBT1" s="91"/>
      <c r="OBU1" s="91"/>
      <c r="OBV1" s="91"/>
      <c r="OBW1" s="91"/>
      <c r="OBX1" s="91"/>
      <c r="OBY1" s="91"/>
      <c r="OBZ1" s="91"/>
      <c r="OCA1" s="91"/>
      <c r="OCB1" s="91"/>
      <c r="OCC1" s="91"/>
      <c r="OCD1" s="91"/>
      <c r="OCE1" s="91"/>
      <c r="OCF1" s="91"/>
      <c r="OCG1" s="91"/>
      <c r="OCH1" s="91"/>
      <c r="OCI1" s="91"/>
      <c r="OCJ1" s="91"/>
      <c r="OCK1" s="91"/>
      <c r="OCL1" s="91"/>
      <c r="OCM1" s="91"/>
      <c r="OCN1" s="91"/>
      <c r="OCO1" s="91"/>
      <c r="OCP1" s="91"/>
      <c r="OCQ1" s="91"/>
      <c r="OCR1" s="91"/>
      <c r="OCS1" s="91"/>
      <c r="OCT1" s="91"/>
      <c r="OCU1" s="91"/>
      <c r="OCV1" s="91"/>
      <c r="OCW1" s="91"/>
      <c r="OCX1" s="91"/>
      <c r="OCY1" s="91"/>
      <c r="OCZ1" s="91"/>
      <c r="ODA1" s="91"/>
      <c r="ODB1" s="91"/>
      <c r="ODC1" s="91"/>
      <c r="ODD1" s="91"/>
      <c r="ODE1" s="91"/>
      <c r="ODF1" s="91"/>
      <c r="ODG1" s="91"/>
      <c r="ODH1" s="91"/>
      <c r="ODI1" s="91"/>
      <c r="ODJ1" s="91"/>
      <c r="ODK1" s="91"/>
      <c r="ODL1" s="91"/>
      <c r="ODM1" s="91"/>
      <c r="ODN1" s="91"/>
      <c r="ODO1" s="91"/>
      <c r="ODP1" s="91"/>
      <c r="ODQ1" s="91"/>
      <c r="ODR1" s="91"/>
      <c r="ODS1" s="91"/>
      <c r="ODT1" s="91"/>
      <c r="ODU1" s="91"/>
      <c r="ODV1" s="91"/>
      <c r="ODW1" s="91"/>
      <c r="ODX1" s="91"/>
      <c r="ODY1" s="91"/>
      <c r="ODZ1" s="91"/>
      <c r="OEA1" s="91"/>
      <c r="OEB1" s="91"/>
      <c r="OEC1" s="91"/>
      <c r="OED1" s="91"/>
      <c r="OEE1" s="91"/>
      <c r="OEF1" s="91"/>
      <c r="OEG1" s="91"/>
      <c r="OEH1" s="91"/>
      <c r="OEI1" s="91"/>
      <c r="OEJ1" s="91"/>
      <c r="OEK1" s="91"/>
      <c r="OEL1" s="91"/>
      <c r="OEM1" s="91"/>
      <c r="OEN1" s="91"/>
      <c r="OEO1" s="91"/>
      <c r="OEP1" s="91"/>
      <c r="OEQ1" s="91"/>
      <c r="OER1" s="91"/>
      <c r="OES1" s="91"/>
      <c r="OET1" s="91"/>
      <c r="OEU1" s="91"/>
      <c r="OEV1" s="91"/>
      <c r="OEW1" s="91"/>
      <c r="OEX1" s="91"/>
      <c r="OEY1" s="91"/>
      <c r="OEZ1" s="91"/>
      <c r="OFA1" s="91"/>
      <c r="OFB1" s="91"/>
      <c r="OFC1" s="91"/>
      <c r="OFD1" s="91"/>
      <c r="OFE1" s="91"/>
      <c r="OFF1" s="91"/>
      <c r="OFG1" s="91"/>
      <c r="OFH1" s="91"/>
      <c r="OFI1" s="91"/>
      <c r="OFJ1" s="91"/>
      <c r="OFK1" s="91"/>
      <c r="OFL1" s="91"/>
      <c r="OFM1" s="91"/>
      <c r="OFN1" s="91"/>
      <c r="OFO1" s="91"/>
      <c r="OFP1" s="91"/>
      <c r="OFQ1" s="91"/>
      <c r="OFR1" s="91"/>
      <c r="OFS1" s="91"/>
      <c r="OFT1" s="91"/>
      <c r="OFU1" s="91"/>
      <c r="OFV1" s="91"/>
      <c r="OFW1" s="91"/>
      <c r="OFX1" s="91"/>
      <c r="OFY1" s="91"/>
      <c r="OFZ1" s="91"/>
      <c r="OGA1" s="91"/>
      <c r="OGB1" s="91"/>
      <c r="OGC1" s="91"/>
      <c r="OGD1" s="91"/>
      <c r="OGE1" s="91"/>
      <c r="OGF1" s="91"/>
      <c r="OGG1" s="91"/>
      <c r="OGH1" s="91"/>
      <c r="OGI1" s="91"/>
      <c r="OGJ1" s="91"/>
      <c r="OGK1" s="91"/>
      <c r="OGL1" s="91"/>
      <c r="OGM1" s="91"/>
      <c r="OGN1" s="91"/>
      <c r="OGO1" s="91"/>
      <c r="OGP1" s="91"/>
      <c r="OGQ1" s="91"/>
      <c r="OGR1" s="91"/>
      <c r="OGS1" s="91"/>
      <c r="OGT1" s="91"/>
      <c r="OGU1" s="91"/>
      <c r="OGV1" s="91"/>
      <c r="OGW1" s="91"/>
      <c r="OGX1" s="91"/>
      <c r="OGY1" s="91"/>
      <c r="OGZ1" s="91"/>
      <c r="OHA1" s="91"/>
      <c r="OHB1" s="91"/>
      <c r="OHC1" s="91"/>
      <c r="OHD1" s="91"/>
      <c r="OHE1" s="91"/>
      <c r="OHF1" s="91"/>
      <c r="OHG1" s="91"/>
      <c r="OHH1" s="91"/>
      <c r="OHI1" s="91"/>
      <c r="OHJ1" s="91"/>
      <c r="OHK1" s="91"/>
      <c r="OHL1" s="91"/>
      <c r="OHM1" s="91"/>
      <c r="OHN1" s="91"/>
      <c r="OHO1" s="91"/>
      <c r="OHP1" s="91"/>
      <c r="OHQ1" s="91"/>
      <c r="OHR1" s="91"/>
      <c r="OHS1" s="91"/>
      <c r="OHT1" s="91"/>
      <c r="OHU1" s="91"/>
      <c r="OHV1" s="91"/>
      <c r="OHW1" s="91"/>
      <c r="OHX1" s="91"/>
      <c r="OHY1" s="91"/>
      <c r="OHZ1" s="91"/>
      <c r="OIA1" s="91"/>
      <c r="OIB1" s="91"/>
      <c r="OIC1" s="91"/>
      <c r="OID1" s="91"/>
      <c r="OIE1" s="91"/>
      <c r="OIF1" s="91"/>
      <c r="OIG1" s="91"/>
      <c r="OIH1" s="91"/>
      <c r="OII1" s="91"/>
      <c r="OIJ1" s="91"/>
      <c r="OIK1" s="91"/>
      <c r="OIL1" s="91"/>
      <c r="OIM1" s="91"/>
      <c r="OIN1" s="91"/>
      <c r="OIO1" s="91"/>
      <c r="OIP1" s="91"/>
      <c r="OIQ1" s="91"/>
      <c r="OIR1" s="91"/>
      <c r="OIS1" s="91"/>
      <c r="OIT1" s="91"/>
      <c r="OIU1" s="91"/>
      <c r="OIV1" s="91"/>
      <c r="OIW1" s="91"/>
      <c r="OIX1" s="91"/>
      <c r="OIY1" s="91"/>
      <c r="OIZ1" s="91"/>
      <c r="OJA1" s="91"/>
      <c r="OJB1" s="91"/>
      <c r="OJC1" s="91"/>
      <c r="OJD1" s="91"/>
      <c r="OJE1" s="91"/>
      <c r="OJF1" s="91"/>
      <c r="OJG1" s="91"/>
      <c r="OJH1" s="91"/>
      <c r="OJI1" s="91"/>
      <c r="OJJ1" s="91"/>
      <c r="OJK1" s="91"/>
      <c r="OJL1" s="91"/>
      <c r="OJM1" s="91"/>
      <c r="OJN1" s="91"/>
      <c r="OJO1" s="91"/>
      <c r="OJP1" s="91"/>
      <c r="OJQ1" s="91"/>
      <c r="OJR1" s="91"/>
      <c r="OJS1" s="91"/>
      <c r="OJT1" s="91"/>
      <c r="OJU1" s="91"/>
      <c r="OJV1" s="91"/>
      <c r="OJW1" s="91"/>
      <c r="OJX1" s="91"/>
      <c r="OJY1" s="91"/>
      <c r="OJZ1" s="91"/>
      <c r="OKA1" s="91"/>
      <c r="OKB1" s="91"/>
      <c r="OKC1" s="91"/>
      <c r="OKD1" s="91"/>
      <c r="OKE1" s="91"/>
      <c r="OKF1" s="91"/>
      <c r="OKG1" s="91"/>
      <c r="OKH1" s="91"/>
      <c r="OKI1" s="91"/>
      <c r="OKJ1" s="91"/>
      <c r="OKK1" s="91"/>
      <c r="OKL1" s="91"/>
      <c r="OKM1" s="91"/>
      <c r="OKN1" s="91"/>
      <c r="OKO1" s="91"/>
      <c r="OKP1" s="91"/>
      <c r="OKQ1" s="91"/>
      <c r="OKR1" s="91"/>
      <c r="OKS1" s="91"/>
      <c r="OKT1" s="91"/>
      <c r="OKU1" s="91"/>
      <c r="OKV1" s="91"/>
      <c r="OKW1" s="91"/>
      <c r="OKX1" s="91"/>
      <c r="OKY1" s="91"/>
      <c r="OKZ1" s="91"/>
      <c r="OLA1" s="91"/>
      <c r="OLB1" s="91"/>
      <c r="OLC1" s="91"/>
      <c r="OLD1" s="91"/>
      <c r="OLE1" s="91"/>
      <c r="OLF1" s="91"/>
      <c r="OLG1" s="91"/>
      <c r="OLH1" s="91"/>
      <c r="OLI1" s="91"/>
      <c r="OLJ1" s="91"/>
      <c r="OLK1" s="91"/>
      <c r="OLL1" s="91"/>
      <c r="OLM1" s="91"/>
      <c r="OLN1" s="91"/>
      <c r="OLO1" s="91"/>
      <c r="OLP1" s="91"/>
      <c r="OLQ1" s="91"/>
      <c r="OLR1" s="91"/>
      <c r="OLS1" s="91"/>
      <c r="OLT1" s="91"/>
      <c r="OLU1" s="91"/>
      <c r="OLV1" s="91"/>
      <c r="OLW1" s="91"/>
      <c r="OLX1" s="91"/>
      <c r="OLY1" s="91"/>
      <c r="OLZ1" s="91"/>
      <c r="OMA1" s="91"/>
      <c r="OMB1" s="91"/>
      <c r="OMC1" s="91"/>
      <c r="OMD1" s="91"/>
      <c r="OME1" s="91"/>
      <c r="OMF1" s="91"/>
      <c r="OMG1" s="91"/>
      <c r="OMH1" s="91"/>
      <c r="OMI1" s="91"/>
      <c r="OMJ1" s="91"/>
      <c r="OMK1" s="91"/>
      <c r="OML1" s="91"/>
      <c r="OMM1" s="91"/>
      <c r="OMN1" s="91"/>
      <c r="OMO1" s="91"/>
      <c r="OMP1" s="91"/>
      <c r="OMQ1" s="91"/>
      <c r="OMR1" s="91"/>
      <c r="OMS1" s="91"/>
      <c r="OMT1" s="91"/>
      <c r="OMU1" s="91"/>
      <c r="OMV1" s="91"/>
      <c r="OMW1" s="91"/>
      <c r="OMX1" s="91"/>
      <c r="OMY1" s="91"/>
      <c r="OMZ1" s="91"/>
      <c r="ONA1" s="91"/>
      <c r="ONB1" s="91"/>
      <c r="ONC1" s="91"/>
      <c r="OND1" s="91"/>
      <c r="ONE1" s="91"/>
      <c r="ONF1" s="91"/>
      <c r="ONG1" s="91"/>
      <c r="ONH1" s="91"/>
      <c r="ONI1" s="91"/>
      <c r="ONJ1" s="91"/>
      <c r="ONK1" s="91"/>
      <c r="ONL1" s="91"/>
      <c r="ONM1" s="91"/>
      <c r="ONN1" s="91"/>
      <c r="ONO1" s="91"/>
      <c r="ONP1" s="91"/>
      <c r="ONQ1" s="91"/>
      <c r="ONR1" s="91"/>
      <c r="ONS1" s="91"/>
      <c r="ONT1" s="91"/>
      <c r="ONU1" s="91"/>
      <c r="ONV1" s="91"/>
      <c r="ONW1" s="91"/>
      <c r="ONX1" s="91"/>
      <c r="ONY1" s="91"/>
      <c r="ONZ1" s="91"/>
      <c r="OOA1" s="91"/>
      <c r="OOB1" s="91"/>
      <c r="OOC1" s="91"/>
      <c r="OOD1" s="91"/>
      <c r="OOE1" s="91"/>
      <c r="OOF1" s="91"/>
      <c r="OOG1" s="91"/>
      <c r="OOH1" s="91"/>
      <c r="OOI1" s="91"/>
      <c r="OOJ1" s="91"/>
      <c r="OOK1" s="91"/>
      <c r="OOL1" s="91"/>
      <c r="OOM1" s="91"/>
      <c r="OON1" s="91"/>
      <c r="OOO1" s="91"/>
      <c r="OOP1" s="91"/>
      <c r="OOQ1" s="91"/>
      <c r="OOR1" s="91"/>
      <c r="OOS1" s="91"/>
      <c r="OOT1" s="91"/>
      <c r="OOU1" s="91"/>
      <c r="OOV1" s="91"/>
      <c r="OOW1" s="91"/>
      <c r="OOX1" s="91"/>
      <c r="OOY1" s="91"/>
      <c r="OOZ1" s="91"/>
      <c r="OPA1" s="91"/>
      <c r="OPB1" s="91"/>
      <c r="OPC1" s="91"/>
      <c r="OPD1" s="91"/>
      <c r="OPE1" s="91"/>
      <c r="OPF1" s="91"/>
      <c r="OPG1" s="91"/>
      <c r="OPH1" s="91"/>
      <c r="OPI1" s="91"/>
      <c r="OPJ1" s="91"/>
      <c r="OPK1" s="91"/>
      <c r="OPL1" s="91"/>
      <c r="OPM1" s="91"/>
      <c r="OPN1" s="91"/>
      <c r="OPO1" s="91"/>
      <c r="OPP1" s="91"/>
      <c r="OPQ1" s="91"/>
      <c r="OPR1" s="91"/>
      <c r="OPS1" s="91"/>
      <c r="OPT1" s="91"/>
      <c r="OPU1" s="91"/>
      <c r="OPV1" s="91"/>
      <c r="OPW1" s="91"/>
      <c r="OPX1" s="91"/>
      <c r="OPY1" s="91"/>
      <c r="OPZ1" s="91"/>
      <c r="OQA1" s="91"/>
      <c r="OQB1" s="91"/>
      <c r="OQC1" s="91"/>
      <c r="OQD1" s="91"/>
      <c r="OQE1" s="91"/>
      <c r="OQF1" s="91"/>
      <c r="OQG1" s="91"/>
      <c r="OQH1" s="91"/>
      <c r="OQI1" s="91"/>
      <c r="OQJ1" s="91"/>
      <c r="OQK1" s="91"/>
      <c r="OQL1" s="91"/>
      <c r="OQM1" s="91"/>
      <c r="OQN1" s="91"/>
      <c r="OQO1" s="91"/>
      <c r="OQP1" s="91"/>
      <c r="OQQ1" s="91"/>
      <c r="OQR1" s="91"/>
      <c r="OQS1" s="91"/>
      <c r="OQT1" s="91"/>
      <c r="OQU1" s="91"/>
      <c r="OQV1" s="91"/>
      <c r="OQW1" s="91"/>
      <c r="OQX1" s="91"/>
      <c r="OQY1" s="91"/>
      <c r="OQZ1" s="91"/>
      <c r="ORA1" s="91"/>
      <c r="ORB1" s="91"/>
      <c r="ORC1" s="91"/>
      <c r="ORD1" s="91"/>
      <c r="ORE1" s="91"/>
      <c r="ORF1" s="91"/>
      <c r="ORG1" s="91"/>
      <c r="ORH1" s="91"/>
      <c r="ORI1" s="91"/>
      <c r="ORJ1" s="91"/>
      <c r="ORK1" s="91"/>
      <c r="ORL1" s="91"/>
      <c r="ORM1" s="91"/>
      <c r="ORN1" s="91"/>
      <c r="ORO1" s="91"/>
      <c r="ORP1" s="91"/>
      <c r="ORQ1" s="91"/>
      <c r="ORR1" s="91"/>
      <c r="ORS1" s="91"/>
      <c r="ORT1" s="91"/>
      <c r="ORU1" s="91"/>
      <c r="ORV1" s="91"/>
      <c r="ORW1" s="91"/>
      <c r="ORX1" s="91"/>
      <c r="ORY1" s="91"/>
      <c r="ORZ1" s="91"/>
      <c r="OSA1" s="91"/>
      <c r="OSB1" s="91"/>
      <c r="OSC1" s="91"/>
      <c r="OSD1" s="91"/>
      <c r="OSE1" s="91"/>
      <c r="OSF1" s="91"/>
      <c r="OSG1" s="91"/>
      <c r="OSH1" s="91"/>
      <c r="OSI1" s="91"/>
      <c r="OSJ1" s="91"/>
      <c r="OSK1" s="91"/>
      <c r="OSL1" s="91"/>
      <c r="OSM1" s="91"/>
      <c r="OSN1" s="91"/>
      <c r="OSO1" s="91"/>
      <c r="OSP1" s="91"/>
      <c r="OSQ1" s="91"/>
      <c r="OSR1" s="91"/>
      <c r="OSS1" s="91"/>
      <c r="OST1" s="91"/>
      <c r="OSU1" s="91"/>
      <c r="OSV1" s="91"/>
      <c r="OSW1" s="91"/>
      <c r="OSX1" s="91"/>
      <c r="OSY1" s="91"/>
      <c r="OSZ1" s="91"/>
      <c r="OTA1" s="91"/>
      <c r="OTB1" s="91"/>
      <c r="OTC1" s="91"/>
      <c r="OTD1" s="91"/>
      <c r="OTE1" s="91"/>
      <c r="OTF1" s="91"/>
      <c r="OTG1" s="91"/>
      <c r="OTH1" s="91"/>
      <c r="OTI1" s="91"/>
      <c r="OTJ1" s="91"/>
      <c r="OTK1" s="91"/>
      <c r="OTL1" s="91"/>
      <c r="OTM1" s="91"/>
      <c r="OTN1" s="91"/>
      <c r="OTO1" s="91"/>
      <c r="OTP1" s="91"/>
      <c r="OTQ1" s="91"/>
      <c r="OTR1" s="91"/>
      <c r="OTS1" s="91"/>
      <c r="OTT1" s="91"/>
      <c r="OTU1" s="91"/>
      <c r="OTV1" s="91"/>
      <c r="OTW1" s="91"/>
      <c r="OTX1" s="91"/>
      <c r="OTY1" s="91"/>
      <c r="OTZ1" s="91"/>
      <c r="OUA1" s="91"/>
      <c r="OUB1" s="91"/>
      <c r="OUC1" s="91"/>
      <c r="OUD1" s="91"/>
      <c r="OUE1" s="91"/>
      <c r="OUF1" s="91"/>
      <c r="OUG1" s="91"/>
      <c r="OUH1" s="91"/>
      <c r="OUI1" s="91"/>
      <c r="OUJ1" s="91"/>
      <c r="OUK1" s="91"/>
      <c r="OUL1" s="91"/>
      <c r="OUM1" s="91"/>
      <c r="OUN1" s="91"/>
      <c r="OUO1" s="91"/>
      <c r="OUP1" s="91"/>
      <c r="OUQ1" s="91"/>
      <c r="OUR1" s="91"/>
      <c r="OUS1" s="91"/>
      <c r="OUT1" s="91"/>
      <c r="OUU1" s="91"/>
      <c r="OUV1" s="91"/>
      <c r="OUW1" s="91"/>
      <c r="OUX1" s="91"/>
      <c r="OUY1" s="91"/>
      <c r="OUZ1" s="91"/>
      <c r="OVA1" s="91"/>
      <c r="OVB1" s="91"/>
      <c r="OVC1" s="91"/>
      <c r="OVD1" s="91"/>
      <c r="OVE1" s="91"/>
      <c r="OVF1" s="91"/>
      <c r="OVG1" s="91"/>
      <c r="OVH1" s="91"/>
      <c r="OVI1" s="91"/>
      <c r="OVJ1" s="91"/>
      <c r="OVK1" s="91"/>
      <c r="OVL1" s="91"/>
      <c r="OVM1" s="91"/>
      <c r="OVN1" s="91"/>
      <c r="OVO1" s="91"/>
      <c r="OVP1" s="91"/>
      <c r="OVQ1" s="91"/>
      <c r="OVR1" s="91"/>
      <c r="OVS1" s="91"/>
      <c r="OVT1" s="91"/>
      <c r="OVU1" s="91"/>
      <c r="OVV1" s="91"/>
      <c r="OVW1" s="91"/>
      <c r="OVX1" s="91"/>
      <c r="OVY1" s="91"/>
      <c r="OVZ1" s="91"/>
      <c r="OWA1" s="91"/>
      <c r="OWB1" s="91"/>
      <c r="OWC1" s="91"/>
      <c r="OWD1" s="91"/>
      <c r="OWE1" s="91"/>
      <c r="OWF1" s="91"/>
      <c r="OWG1" s="91"/>
      <c r="OWH1" s="91"/>
      <c r="OWI1" s="91"/>
      <c r="OWJ1" s="91"/>
      <c r="OWK1" s="91"/>
      <c r="OWL1" s="91"/>
      <c r="OWM1" s="91"/>
      <c r="OWN1" s="91"/>
      <c r="OWO1" s="91"/>
      <c r="OWP1" s="91"/>
      <c r="OWQ1" s="91"/>
      <c r="OWR1" s="91"/>
      <c r="OWS1" s="91"/>
      <c r="OWT1" s="91"/>
      <c r="OWU1" s="91"/>
      <c r="OWV1" s="91"/>
      <c r="OWW1" s="91"/>
      <c r="OWX1" s="91"/>
      <c r="OWY1" s="91"/>
      <c r="OWZ1" s="91"/>
      <c r="OXA1" s="91"/>
      <c r="OXB1" s="91"/>
      <c r="OXC1" s="91"/>
      <c r="OXD1" s="91"/>
      <c r="OXE1" s="91"/>
      <c r="OXF1" s="91"/>
      <c r="OXG1" s="91"/>
      <c r="OXH1" s="91"/>
      <c r="OXI1" s="91"/>
      <c r="OXJ1" s="91"/>
      <c r="OXK1" s="91"/>
      <c r="OXL1" s="91"/>
      <c r="OXM1" s="91"/>
      <c r="OXN1" s="91"/>
      <c r="OXO1" s="91"/>
      <c r="OXP1" s="91"/>
      <c r="OXQ1" s="91"/>
      <c r="OXR1" s="91"/>
      <c r="OXS1" s="91"/>
      <c r="OXT1" s="91"/>
      <c r="OXU1" s="91"/>
      <c r="OXV1" s="91"/>
      <c r="OXW1" s="91"/>
      <c r="OXX1" s="91"/>
      <c r="OXY1" s="91"/>
      <c r="OXZ1" s="91"/>
      <c r="OYA1" s="91"/>
      <c r="OYB1" s="91"/>
      <c r="OYC1" s="91"/>
      <c r="OYD1" s="91"/>
      <c r="OYE1" s="91"/>
      <c r="OYF1" s="91"/>
      <c r="OYG1" s="91"/>
      <c r="OYH1" s="91"/>
      <c r="OYI1" s="91"/>
      <c r="OYJ1" s="91"/>
      <c r="OYK1" s="91"/>
      <c r="OYL1" s="91"/>
      <c r="OYM1" s="91"/>
      <c r="OYN1" s="91"/>
      <c r="OYO1" s="91"/>
      <c r="OYP1" s="91"/>
      <c r="OYQ1" s="91"/>
      <c r="OYR1" s="91"/>
      <c r="OYS1" s="91"/>
      <c r="OYT1" s="91"/>
      <c r="OYU1" s="91"/>
      <c r="OYV1" s="91"/>
      <c r="OYW1" s="91"/>
      <c r="OYX1" s="91"/>
      <c r="OYY1" s="91"/>
      <c r="OYZ1" s="91"/>
      <c r="OZA1" s="91"/>
      <c r="OZB1" s="91"/>
      <c r="OZC1" s="91"/>
      <c r="OZD1" s="91"/>
      <c r="OZE1" s="91"/>
      <c r="OZF1" s="91"/>
      <c r="OZG1" s="91"/>
      <c r="OZH1" s="91"/>
      <c r="OZI1" s="91"/>
      <c r="OZJ1" s="91"/>
      <c r="OZK1" s="91"/>
      <c r="OZL1" s="91"/>
      <c r="OZM1" s="91"/>
      <c r="OZN1" s="91"/>
      <c r="OZO1" s="91"/>
      <c r="OZP1" s="91"/>
      <c r="OZQ1" s="91"/>
      <c r="OZR1" s="91"/>
      <c r="OZS1" s="91"/>
      <c r="OZT1" s="91"/>
      <c r="OZU1" s="91"/>
      <c r="OZV1" s="91"/>
      <c r="OZW1" s="91"/>
      <c r="OZX1" s="91"/>
      <c r="OZY1" s="91"/>
      <c r="OZZ1" s="91"/>
      <c r="PAA1" s="91"/>
      <c r="PAB1" s="91"/>
      <c r="PAC1" s="91"/>
      <c r="PAD1" s="91"/>
      <c r="PAE1" s="91"/>
      <c r="PAF1" s="91"/>
      <c r="PAG1" s="91"/>
      <c r="PAH1" s="91"/>
      <c r="PAI1" s="91"/>
      <c r="PAJ1" s="91"/>
      <c r="PAK1" s="91"/>
      <c r="PAL1" s="91"/>
      <c r="PAM1" s="91"/>
      <c r="PAN1" s="91"/>
      <c r="PAO1" s="91"/>
      <c r="PAP1" s="91"/>
      <c r="PAQ1" s="91"/>
      <c r="PAR1" s="91"/>
      <c r="PAS1" s="91"/>
      <c r="PAT1" s="91"/>
      <c r="PAU1" s="91"/>
      <c r="PAV1" s="91"/>
      <c r="PAW1" s="91"/>
      <c r="PAX1" s="91"/>
      <c r="PAY1" s="91"/>
      <c r="PAZ1" s="91"/>
      <c r="PBA1" s="91"/>
      <c r="PBB1" s="91"/>
      <c r="PBC1" s="91"/>
      <c r="PBD1" s="91"/>
      <c r="PBE1" s="91"/>
      <c r="PBF1" s="91"/>
      <c r="PBG1" s="91"/>
      <c r="PBH1" s="91"/>
      <c r="PBI1" s="91"/>
      <c r="PBJ1" s="91"/>
      <c r="PBK1" s="91"/>
      <c r="PBL1" s="91"/>
      <c r="PBM1" s="91"/>
      <c r="PBN1" s="91"/>
      <c r="PBO1" s="91"/>
      <c r="PBP1" s="91"/>
      <c r="PBQ1" s="91"/>
      <c r="PBR1" s="91"/>
      <c r="PBS1" s="91"/>
      <c r="PBT1" s="91"/>
      <c r="PBU1" s="91"/>
      <c r="PBV1" s="91"/>
      <c r="PBW1" s="91"/>
      <c r="PBX1" s="91"/>
      <c r="PBY1" s="91"/>
      <c r="PBZ1" s="91"/>
      <c r="PCA1" s="91"/>
      <c r="PCB1" s="91"/>
      <c r="PCC1" s="91"/>
      <c r="PCD1" s="91"/>
      <c r="PCE1" s="91"/>
      <c r="PCF1" s="91"/>
      <c r="PCG1" s="91"/>
      <c r="PCH1" s="91"/>
      <c r="PCI1" s="91"/>
      <c r="PCJ1" s="91"/>
      <c r="PCK1" s="91"/>
      <c r="PCL1" s="91"/>
      <c r="PCM1" s="91"/>
      <c r="PCN1" s="91"/>
      <c r="PCO1" s="91"/>
      <c r="PCP1" s="91"/>
      <c r="PCQ1" s="91"/>
      <c r="PCR1" s="91"/>
      <c r="PCS1" s="91"/>
      <c r="PCT1" s="91"/>
      <c r="PCU1" s="91"/>
      <c r="PCV1" s="91"/>
      <c r="PCW1" s="91"/>
      <c r="PCX1" s="91"/>
      <c r="PCY1" s="91"/>
      <c r="PCZ1" s="91"/>
      <c r="PDA1" s="91"/>
      <c r="PDB1" s="91"/>
      <c r="PDC1" s="91"/>
      <c r="PDD1" s="91"/>
      <c r="PDE1" s="91"/>
      <c r="PDF1" s="91"/>
      <c r="PDG1" s="91"/>
      <c r="PDH1" s="91"/>
      <c r="PDI1" s="91"/>
      <c r="PDJ1" s="91"/>
      <c r="PDK1" s="91"/>
      <c r="PDL1" s="91"/>
      <c r="PDM1" s="91"/>
      <c r="PDN1" s="91"/>
      <c r="PDO1" s="91"/>
      <c r="PDP1" s="91"/>
      <c r="PDQ1" s="91"/>
      <c r="PDR1" s="91"/>
      <c r="PDS1" s="91"/>
      <c r="PDT1" s="91"/>
      <c r="PDU1" s="91"/>
      <c r="PDV1" s="91"/>
      <c r="PDW1" s="91"/>
      <c r="PDX1" s="91"/>
      <c r="PDY1" s="91"/>
      <c r="PDZ1" s="91"/>
      <c r="PEA1" s="91"/>
      <c r="PEB1" s="91"/>
      <c r="PEC1" s="91"/>
      <c r="PED1" s="91"/>
      <c r="PEE1" s="91"/>
      <c r="PEF1" s="91"/>
      <c r="PEG1" s="91"/>
      <c r="PEH1" s="91"/>
      <c r="PEI1" s="91"/>
      <c r="PEJ1" s="91"/>
      <c r="PEK1" s="91"/>
      <c r="PEL1" s="91"/>
      <c r="PEM1" s="91"/>
      <c r="PEN1" s="91"/>
      <c r="PEO1" s="91"/>
      <c r="PEP1" s="91"/>
      <c r="PEQ1" s="91"/>
      <c r="PER1" s="91"/>
      <c r="PES1" s="91"/>
      <c r="PET1" s="91"/>
      <c r="PEU1" s="91"/>
      <c r="PEV1" s="91"/>
      <c r="PEW1" s="91"/>
      <c r="PEX1" s="91"/>
      <c r="PEY1" s="91"/>
      <c r="PEZ1" s="91"/>
      <c r="PFA1" s="91"/>
      <c r="PFB1" s="91"/>
      <c r="PFC1" s="91"/>
      <c r="PFD1" s="91"/>
      <c r="PFE1" s="91"/>
      <c r="PFF1" s="91"/>
      <c r="PFG1" s="91"/>
      <c r="PFH1" s="91"/>
      <c r="PFI1" s="91"/>
      <c r="PFJ1" s="91"/>
      <c r="PFK1" s="91"/>
      <c r="PFL1" s="91"/>
      <c r="PFM1" s="91"/>
      <c r="PFN1" s="91"/>
      <c r="PFO1" s="91"/>
      <c r="PFP1" s="91"/>
      <c r="PFQ1" s="91"/>
      <c r="PFR1" s="91"/>
      <c r="PFS1" s="91"/>
      <c r="PFT1" s="91"/>
      <c r="PFU1" s="91"/>
      <c r="PFV1" s="91"/>
      <c r="PFW1" s="91"/>
      <c r="PFX1" s="91"/>
      <c r="PFY1" s="91"/>
      <c r="PFZ1" s="91"/>
      <c r="PGA1" s="91"/>
      <c r="PGB1" s="91"/>
      <c r="PGC1" s="91"/>
      <c r="PGD1" s="91"/>
      <c r="PGE1" s="91"/>
      <c r="PGF1" s="91"/>
      <c r="PGG1" s="91"/>
      <c r="PGH1" s="91"/>
      <c r="PGI1" s="91"/>
      <c r="PGJ1" s="91"/>
      <c r="PGK1" s="91"/>
      <c r="PGL1" s="91"/>
      <c r="PGM1" s="91"/>
      <c r="PGN1" s="91"/>
      <c r="PGO1" s="91"/>
      <c r="PGP1" s="91"/>
      <c r="PGQ1" s="91"/>
      <c r="PGR1" s="91"/>
      <c r="PGS1" s="91"/>
      <c r="PGT1" s="91"/>
      <c r="PGU1" s="91"/>
      <c r="PGV1" s="91"/>
      <c r="PGW1" s="91"/>
      <c r="PGX1" s="91"/>
      <c r="PGY1" s="91"/>
      <c r="PGZ1" s="91"/>
      <c r="PHA1" s="91"/>
      <c r="PHB1" s="91"/>
      <c r="PHC1" s="91"/>
      <c r="PHD1" s="91"/>
      <c r="PHE1" s="91"/>
      <c r="PHF1" s="91"/>
      <c r="PHG1" s="91"/>
      <c r="PHH1" s="91"/>
      <c r="PHI1" s="91"/>
      <c r="PHJ1" s="91"/>
      <c r="PHK1" s="91"/>
      <c r="PHL1" s="91"/>
      <c r="PHM1" s="91"/>
      <c r="PHN1" s="91"/>
      <c r="PHO1" s="91"/>
      <c r="PHP1" s="91"/>
      <c r="PHQ1" s="91"/>
      <c r="PHR1" s="91"/>
      <c r="PHS1" s="91"/>
      <c r="PHT1" s="91"/>
      <c r="PHU1" s="91"/>
      <c r="PHV1" s="91"/>
      <c r="PHW1" s="91"/>
      <c r="PHX1" s="91"/>
      <c r="PHY1" s="91"/>
      <c r="PHZ1" s="91"/>
      <c r="PIA1" s="91"/>
      <c r="PIB1" s="91"/>
      <c r="PIC1" s="91"/>
      <c r="PID1" s="91"/>
      <c r="PIE1" s="91"/>
      <c r="PIF1" s="91"/>
      <c r="PIG1" s="91"/>
      <c r="PIH1" s="91"/>
      <c r="PII1" s="91"/>
      <c r="PIJ1" s="91"/>
      <c r="PIK1" s="91"/>
      <c r="PIL1" s="91"/>
      <c r="PIM1" s="91"/>
      <c r="PIN1" s="91"/>
      <c r="PIO1" s="91"/>
      <c r="PIP1" s="91"/>
      <c r="PIQ1" s="91"/>
      <c r="PIR1" s="91"/>
      <c r="PIS1" s="91"/>
      <c r="PIT1" s="91"/>
      <c r="PIU1" s="91"/>
      <c r="PIV1" s="91"/>
      <c r="PIW1" s="91"/>
      <c r="PIX1" s="91"/>
      <c r="PIY1" s="91"/>
      <c r="PIZ1" s="91"/>
      <c r="PJA1" s="91"/>
      <c r="PJB1" s="91"/>
      <c r="PJC1" s="91"/>
      <c r="PJD1" s="91"/>
      <c r="PJE1" s="91"/>
      <c r="PJF1" s="91"/>
      <c r="PJG1" s="91"/>
      <c r="PJH1" s="91"/>
      <c r="PJI1" s="91"/>
      <c r="PJJ1" s="91"/>
      <c r="PJK1" s="91"/>
      <c r="PJL1" s="91"/>
      <c r="PJM1" s="91"/>
      <c r="PJN1" s="91"/>
      <c r="PJO1" s="91"/>
      <c r="PJP1" s="91"/>
      <c r="PJQ1" s="91"/>
      <c r="PJR1" s="91"/>
      <c r="PJS1" s="91"/>
      <c r="PJT1" s="91"/>
      <c r="PJU1" s="91"/>
      <c r="PJV1" s="91"/>
      <c r="PJW1" s="91"/>
      <c r="PJX1" s="91"/>
      <c r="PJY1" s="91"/>
      <c r="PJZ1" s="91"/>
      <c r="PKA1" s="91"/>
      <c r="PKB1" s="91"/>
      <c r="PKC1" s="91"/>
      <c r="PKD1" s="91"/>
      <c r="PKE1" s="91"/>
      <c r="PKF1" s="91"/>
      <c r="PKG1" s="91"/>
      <c r="PKH1" s="91"/>
      <c r="PKI1" s="91"/>
      <c r="PKJ1" s="91"/>
      <c r="PKK1" s="91"/>
      <c r="PKL1" s="91"/>
      <c r="PKM1" s="91"/>
      <c r="PKN1" s="91"/>
      <c r="PKO1" s="91"/>
      <c r="PKP1" s="91"/>
      <c r="PKQ1" s="91"/>
      <c r="PKR1" s="91"/>
      <c r="PKS1" s="91"/>
      <c r="PKT1" s="91"/>
      <c r="PKU1" s="91"/>
      <c r="PKV1" s="91"/>
      <c r="PKW1" s="91"/>
      <c r="PKX1" s="91"/>
      <c r="PKY1" s="91"/>
      <c r="PKZ1" s="91"/>
      <c r="PLA1" s="91"/>
      <c r="PLB1" s="91"/>
      <c r="PLC1" s="91"/>
      <c r="PLD1" s="91"/>
      <c r="PLE1" s="91"/>
      <c r="PLF1" s="91"/>
      <c r="PLG1" s="91"/>
      <c r="PLH1" s="91"/>
      <c r="PLI1" s="91"/>
      <c r="PLJ1" s="91"/>
      <c r="PLK1" s="91"/>
      <c r="PLL1" s="91"/>
      <c r="PLM1" s="91"/>
      <c r="PLN1" s="91"/>
      <c r="PLO1" s="91"/>
      <c r="PLP1" s="91"/>
      <c r="PLQ1" s="91"/>
      <c r="PLR1" s="91"/>
      <c r="PLS1" s="91"/>
      <c r="PLT1" s="91"/>
      <c r="PLU1" s="91"/>
      <c r="PLV1" s="91"/>
      <c r="PLW1" s="91"/>
      <c r="PLX1" s="91"/>
      <c r="PLY1" s="91"/>
      <c r="PLZ1" s="91"/>
      <c r="PMA1" s="91"/>
      <c r="PMB1" s="91"/>
      <c r="PMC1" s="91"/>
      <c r="PMD1" s="91"/>
      <c r="PME1" s="91"/>
      <c r="PMF1" s="91"/>
      <c r="PMG1" s="91"/>
      <c r="PMH1" s="91"/>
      <c r="PMI1" s="91"/>
      <c r="PMJ1" s="91"/>
      <c r="PMK1" s="91"/>
      <c r="PML1" s="91"/>
      <c r="PMM1" s="91"/>
      <c r="PMN1" s="91"/>
      <c r="PMO1" s="91"/>
      <c r="PMP1" s="91"/>
      <c r="PMQ1" s="91"/>
      <c r="PMR1" s="91"/>
      <c r="PMS1" s="91"/>
      <c r="PMT1" s="91"/>
      <c r="PMU1" s="91"/>
      <c r="PMV1" s="91"/>
      <c r="PMW1" s="91"/>
      <c r="PMX1" s="91"/>
      <c r="PMY1" s="91"/>
      <c r="PMZ1" s="91"/>
      <c r="PNA1" s="91"/>
      <c r="PNB1" s="91"/>
      <c r="PNC1" s="91"/>
      <c r="PND1" s="91"/>
      <c r="PNE1" s="91"/>
      <c r="PNF1" s="91"/>
      <c r="PNG1" s="91"/>
      <c r="PNH1" s="91"/>
      <c r="PNI1" s="91"/>
      <c r="PNJ1" s="91"/>
      <c r="PNK1" s="91"/>
      <c r="PNL1" s="91"/>
      <c r="PNM1" s="91"/>
      <c r="PNN1" s="91"/>
      <c r="PNO1" s="91"/>
      <c r="PNP1" s="91"/>
      <c r="PNQ1" s="91"/>
      <c r="PNR1" s="91"/>
      <c r="PNS1" s="91"/>
      <c r="PNT1" s="91"/>
      <c r="PNU1" s="91"/>
      <c r="PNV1" s="91"/>
      <c r="PNW1" s="91"/>
      <c r="PNX1" s="91"/>
      <c r="PNY1" s="91"/>
      <c r="PNZ1" s="91"/>
      <c r="POA1" s="91"/>
      <c r="POB1" s="91"/>
      <c r="POC1" s="91"/>
      <c r="POD1" s="91"/>
      <c r="POE1" s="91"/>
      <c r="POF1" s="91"/>
      <c r="POG1" s="91"/>
      <c r="POH1" s="91"/>
      <c r="POI1" s="91"/>
      <c r="POJ1" s="91"/>
      <c r="POK1" s="91"/>
      <c r="POL1" s="91"/>
      <c r="POM1" s="91"/>
      <c r="PON1" s="91"/>
      <c r="POO1" s="91"/>
      <c r="POP1" s="91"/>
      <c r="POQ1" s="91"/>
      <c r="POR1" s="91"/>
      <c r="POS1" s="91"/>
      <c r="POT1" s="91"/>
      <c r="POU1" s="91"/>
      <c r="POV1" s="91"/>
      <c r="POW1" s="91"/>
      <c r="POX1" s="91"/>
      <c r="POY1" s="91"/>
      <c r="POZ1" s="91"/>
      <c r="PPA1" s="91"/>
      <c r="PPB1" s="91"/>
      <c r="PPC1" s="91"/>
      <c r="PPD1" s="91"/>
      <c r="PPE1" s="91"/>
      <c r="PPF1" s="91"/>
      <c r="PPG1" s="91"/>
      <c r="PPH1" s="91"/>
      <c r="PPI1" s="91"/>
      <c r="PPJ1" s="91"/>
      <c r="PPK1" s="91"/>
      <c r="PPL1" s="91"/>
      <c r="PPM1" s="91"/>
      <c r="PPN1" s="91"/>
      <c r="PPO1" s="91"/>
      <c r="PPP1" s="91"/>
      <c r="PPQ1" s="91"/>
      <c r="PPR1" s="91"/>
      <c r="PPS1" s="91"/>
      <c r="PPT1" s="91"/>
      <c r="PPU1" s="91"/>
      <c r="PPV1" s="91"/>
      <c r="PPW1" s="91"/>
      <c r="PPX1" s="91"/>
      <c r="PPY1" s="91"/>
      <c r="PPZ1" s="91"/>
      <c r="PQA1" s="91"/>
      <c r="PQB1" s="91"/>
      <c r="PQC1" s="91"/>
      <c r="PQD1" s="91"/>
      <c r="PQE1" s="91"/>
      <c r="PQF1" s="91"/>
      <c r="PQG1" s="91"/>
      <c r="PQH1" s="91"/>
      <c r="PQI1" s="91"/>
      <c r="PQJ1" s="91"/>
      <c r="PQK1" s="91"/>
      <c r="PQL1" s="91"/>
      <c r="PQM1" s="91"/>
      <c r="PQN1" s="91"/>
      <c r="PQO1" s="91"/>
      <c r="PQP1" s="91"/>
      <c r="PQQ1" s="91"/>
      <c r="PQR1" s="91"/>
      <c r="PQS1" s="91"/>
      <c r="PQT1" s="91"/>
      <c r="PQU1" s="91"/>
      <c r="PQV1" s="91"/>
      <c r="PQW1" s="91"/>
      <c r="PQX1" s="91"/>
      <c r="PQY1" s="91"/>
      <c r="PQZ1" s="91"/>
      <c r="PRA1" s="91"/>
      <c r="PRB1" s="91"/>
      <c r="PRC1" s="91"/>
      <c r="PRD1" s="91"/>
      <c r="PRE1" s="91"/>
      <c r="PRF1" s="91"/>
      <c r="PRG1" s="91"/>
      <c r="PRH1" s="91"/>
      <c r="PRI1" s="91"/>
      <c r="PRJ1" s="91"/>
      <c r="PRK1" s="91"/>
      <c r="PRL1" s="91"/>
      <c r="PRM1" s="91"/>
      <c r="PRN1" s="91"/>
      <c r="PRO1" s="91"/>
      <c r="PRP1" s="91"/>
      <c r="PRQ1" s="91"/>
      <c r="PRR1" s="91"/>
      <c r="PRS1" s="91"/>
      <c r="PRT1" s="91"/>
      <c r="PRU1" s="91"/>
      <c r="PRV1" s="91"/>
      <c r="PRW1" s="91"/>
      <c r="PRX1" s="91"/>
      <c r="PRY1" s="91"/>
      <c r="PRZ1" s="91"/>
      <c r="PSA1" s="91"/>
      <c r="PSB1" s="91"/>
      <c r="PSC1" s="91"/>
      <c r="PSD1" s="91"/>
      <c r="PSE1" s="91"/>
      <c r="PSF1" s="91"/>
      <c r="PSG1" s="91"/>
      <c r="PSH1" s="91"/>
      <c r="PSI1" s="91"/>
      <c r="PSJ1" s="91"/>
      <c r="PSK1" s="91"/>
      <c r="PSL1" s="91"/>
      <c r="PSM1" s="91"/>
      <c r="PSN1" s="91"/>
      <c r="PSO1" s="91"/>
      <c r="PSP1" s="91"/>
      <c r="PSQ1" s="91"/>
      <c r="PSR1" s="91"/>
      <c r="PSS1" s="91"/>
      <c r="PST1" s="91"/>
      <c r="PSU1" s="91"/>
      <c r="PSV1" s="91"/>
      <c r="PSW1" s="91"/>
      <c r="PSX1" s="91"/>
      <c r="PSY1" s="91"/>
      <c r="PSZ1" s="91"/>
      <c r="PTA1" s="91"/>
      <c r="PTB1" s="91"/>
      <c r="PTC1" s="91"/>
      <c r="PTD1" s="91"/>
      <c r="PTE1" s="91"/>
      <c r="PTF1" s="91"/>
      <c r="PTG1" s="91"/>
      <c r="PTH1" s="91"/>
      <c r="PTI1" s="91"/>
      <c r="PTJ1" s="91"/>
      <c r="PTK1" s="91"/>
      <c r="PTL1" s="91"/>
      <c r="PTM1" s="91"/>
      <c r="PTN1" s="91"/>
      <c r="PTO1" s="91"/>
      <c r="PTP1" s="91"/>
      <c r="PTQ1" s="91"/>
      <c r="PTR1" s="91"/>
      <c r="PTS1" s="91"/>
      <c r="PTT1" s="91"/>
      <c r="PTU1" s="91"/>
      <c r="PTV1" s="91"/>
      <c r="PTW1" s="91"/>
      <c r="PTX1" s="91"/>
      <c r="PTY1" s="91"/>
      <c r="PTZ1" s="91"/>
      <c r="PUA1" s="91"/>
      <c r="PUB1" s="91"/>
      <c r="PUC1" s="91"/>
      <c r="PUD1" s="91"/>
      <c r="PUE1" s="91"/>
      <c r="PUF1" s="91"/>
      <c r="PUG1" s="91"/>
      <c r="PUH1" s="91"/>
      <c r="PUI1" s="91"/>
      <c r="PUJ1" s="91"/>
      <c r="PUK1" s="91"/>
      <c r="PUL1" s="91"/>
      <c r="PUM1" s="91"/>
      <c r="PUN1" s="91"/>
      <c r="PUO1" s="91"/>
      <c r="PUP1" s="91"/>
      <c r="PUQ1" s="91"/>
      <c r="PUR1" s="91"/>
      <c r="PUS1" s="91"/>
      <c r="PUT1" s="91"/>
      <c r="PUU1" s="91"/>
      <c r="PUV1" s="91"/>
      <c r="PUW1" s="91"/>
      <c r="PUX1" s="91"/>
      <c r="PUY1" s="91"/>
      <c r="PUZ1" s="91"/>
      <c r="PVA1" s="91"/>
      <c r="PVB1" s="91"/>
      <c r="PVC1" s="91"/>
      <c r="PVD1" s="91"/>
      <c r="PVE1" s="91"/>
      <c r="PVF1" s="91"/>
      <c r="PVG1" s="91"/>
      <c r="PVH1" s="91"/>
      <c r="PVI1" s="91"/>
      <c r="PVJ1" s="91"/>
      <c r="PVK1" s="91"/>
      <c r="PVL1" s="91"/>
      <c r="PVM1" s="91"/>
      <c r="PVN1" s="91"/>
      <c r="PVO1" s="91"/>
      <c r="PVP1" s="91"/>
      <c r="PVQ1" s="91"/>
      <c r="PVR1" s="91"/>
      <c r="PVS1" s="91"/>
      <c r="PVT1" s="91"/>
      <c r="PVU1" s="91"/>
      <c r="PVV1" s="91"/>
      <c r="PVW1" s="91"/>
      <c r="PVX1" s="91"/>
      <c r="PVY1" s="91"/>
      <c r="PVZ1" s="91"/>
      <c r="PWA1" s="91"/>
      <c r="PWB1" s="91"/>
      <c r="PWC1" s="91"/>
      <c r="PWD1" s="91"/>
      <c r="PWE1" s="91"/>
      <c r="PWF1" s="91"/>
      <c r="PWG1" s="91"/>
      <c r="PWH1" s="91"/>
      <c r="PWI1" s="91"/>
      <c r="PWJ1" s="91"/>
      <c r="PWK1" s="91"/>
      <c r="PWL1" s="91"/>
      <c r="PWM1" s="91"/>
      <c r="PWN1" s="91"/>
      <c r="PWO1" s="91"/>
      <c r="PWP1" s="91"/>
      <c r="PWQ1" s="91"/>
      <c r="PWR1" s="91"/>
      <c r="PWS1" s="91"/>
      <c r="PWT1" s="91"/>
      <c r="PWU1" s="91"/>
      <c r="PWV1" s="91"/>
      <c r="PWW1" s="91"/>
      <c r="PWX1" s="91"/>
      <c r="PWY1" s="91"/>
      <c r="PWZ1" s="91"/>
      <c r="PXA1" s="91"/>
      <c r="PXB1" s="91"/>
      <c r="PXC1" s="91"/>
      <c r="PXD1" s="91"/>
      <c r="PXE1" s="91"/>
      <c r="PXF1" s="91"/>
      <c r="PXG1" s="91"/>
      <c r="PXH1" s="91"/>
      <c r="PXI1" s="91"/>
      <c r="PXJ1" s="91"/>
      <c r="PXK1" s="91"/>
      <c r="PXL1" s="91"/>
      <c r="PXM1" s="91"/>
      <c r="PXN1" s="91"/>
      <c r="PXO1" s="91"/>
      <c r="PXP1" s="91"/>
      <c r="PXQ1" s="91"/>
      <c r="PXR1" s="91"/>
      <c r="PXS1" s="91"/>
      <c r="PXT1" s="91"/>
      <c r="PXU1" s="91"/>
      <c r="PXV1" s="91"/>
      <c r="PXW1" s="91"/>
      <c r="PXX1" s="91"/>
      <c r="PXY1" s="91"/>
      <c r="PXZ1" s="91"/>
      <c r="PYA1" s="91"/>
      <c r="PYB1" s="91"/>
      <c r="PYC1" s="91"/>
      <c r="PYD1" s="91"/>
      <c r="PYE1" s="91"/>
      <c r="PYF1" s="91"/>
      <c r="PYG1" s="91"/>
      <c r="PYH1" s="91"/>
      <c r="PYI1" s="91"/>
      <c r="PYJ1" s="91"/>
      <c r="PYK1" s="91"/>
      <c r="PYL1" s="91"/>
      <c r="PYM1" s="91"/>
      <c r="PYN1" s="91"/>
      <c r="PYO1" s="91"/>
      <c r="PYP1" s="91"/>
      <c r="PYQ1" s="91"/>
      <c r="PYR1" s="91"/>
      <c r="PYS1" s="91"/>
      <c r="PYT1" s="91"/>
      <c r="PYU1" s="91"/>
      <c r="PYV1" s="91"/>
      <c r="PYW1" s="91"/>
      <c r="PYX1" s="91"/>
      <c r="PYY1" s="91"/>
      <c r="PYZ1" s="91"/>
      <c r="PZA1" s="91"/>
      <c r="PZB1" s="91"/>
      <c r="PZC1" s="91"/>
      <c r="PZD1" s="91"/>
      <c r="PZE1" s="91"/>
      <c r="PZF1" s="91"/>
      <c r="PZG1" s="91"/>
      <c r="PZH1" s="91"/>
      <c r="PZI1" s="91"/>
      <c r="PZJ1" s="91"/>
      <c r="PZK1" s="91"/>
      <c r="PZL1" s="91"/>
      <c r="PZM1" s="91"/>
      <c r="PZN1" s="91"/>
      <c r="PZO1" s="91"/>
      <c r="PZP1" s="91"/>
      <c r="PZQ1" s="91"/>
      <c r="PZR1" s="91"/>
      <c r="PZS1" s="91"/>
      <c r="PZT1" s="91"/>
      <c r="PZU1" s="91"/>
      <c r="PZV1" s="91"/>
      <c r="PZW1" s="91"/>
      <c r="PZX1" s="91"/>
      <c r="PZY1" s="91"/>
      <c r="PZZ1" s="91"/>
      <c r="QAA1" s="91"/>
      <c r="QAB1" s="91"/>
      <c r="QAC1" s="91"/>
      <c r="QAD1" s="91"/>
      <c r="QAE1" s="91"/>
      <c r="QAF1" s="91"/>
      <c r="QAG1" s="91"/>
      <c r="QAH1" s="91"/>
      <c r="QAI1" s="91"/>
      <c r="QAJ1" s="91"/>
      <c r="QAK1" s="91"/>
      <c r="QAL1" s="91"/>
      <c r="QAM1" s="91"/>
      <c r="QAN1" s="91"/>
      <c r="QAO1" s="91"/>
      <c r="QAP1" s="91"/>
      <c r="QAQ1" s="91"/>
      <c r="QAR1" s="91"/>
      <c r="QAS1" s="91"/>
      <c r="QAT1" s="91"/>
      <c r="QAU1" s="91"/>
      <c r="QAV1" s="91"/>
      <c r="QAW1" s="91"/>
      <c r="QAX1" s="91"/>
      <c r="QAY1" s="91"/>
      <c r="QAZ1" s="91"/>
      <c r="QBA1" s="91"/>
      <c r="QBB1" s="91"/>
      <c r="QBC1" s="91"/>
      <c r="QBD1" s="91"/>
      <c r="QBE1" s="91"/>
      <c r="QBF1" s="91"/>
      <c r="QBG1" s="91"/>
      <c r="QBH1" s="91"/>
      <c r="QBI1" s="91"/>
      <c r="QBJ1" s="91"/>
      <c r="QBK1" s="91"/>
      <c r="QBL1" s="91"/>
      <c r="QBM1" s="91"/>
      <c r="QBN1" s="91"/>
      <c r="QBO1" s="91"/>
      <c r="QBP1" s="91"/>
      <c r="QBQ1" s="91"/>
      <c r="QBR1" s="91"/>
      <c r="QBS1" s="91"/>
      <c r="QBT1" s="91"/>
      <c r="QBU1" s="91"/>
      <c r="QBV1" s="91"/>
      <c r="QBW1" s="91"/>
      <c r="QBX1" s="91"/>
      <c r="QBY1" s="91"/>
      <c r="QBZ1" s="91"/>
      <c r="QCA1" s="91"/>
      <c r="QCB1" s="91"/>
      <c r="QCC1" s="91"/>
      <c r="QCD1" s="91"/>
      <c r="QCE1" s="91"/>
      <c r="QCF1" s="91"/>
      <c r="QCG1" s="91"/>
      <c r="QCH1" s="91"/>
      <c r="QCI1" s="91"/>
      <c r="QCJ1" s="91"/>
      <c r="QCK1" s="91"/>
      <c r="QCL1" s="91"/>
      <c r="QCM1" s="91"/>
      <c r="QCN1" s="91"/>
      <c r="QCO1" s="91"/>
      <c r="QCP1" s="91"/>
      <c r="QCQ1" s="91"/>
      <c r="QCR1" s="91"/>
      <c r="QCS1" s="91"/>
      <c r="QCT1" s="91"/>
      <c r="QCU1" s="91"/>
      <c r="QCV1" s="91"/>
      <c r="QCW1" s="91"/>
      <c r="QCX1" s="91"/>
      <c r="QCY1" s="91"/>
      <c r="QCZ1" s="91"/>
      <c r="QDA1" s="91"/>
      <c r="QDB1" s="91"/>
      <c r="QDC1" s="91"/>
      <c r="QDD1" s="91"/>
      <c r="QDE1" s="91"/>
      <c r="QDF1" s="91"/>
      <c r="QDG1" s="91"/>
      <c r="QDH1" s="91"/>
      <c r="QDI1" s="91"/>
      <c r="QDJ1" s="91"/>
      <c r="QDK1" s="91"/>
      <c r="QDL1" s="91"/>
      <c r="QDM1" s="91"/>
      <c r="QDN1" s="91"/>
      <c r="QDO1" s="91"/>
      <c r="QDP1" s="91"/>
      <c r="QDQ1" s="91"/>
      <c r="QDR1" s="91"/>
      <c r="QDS1" s="91"/>
      <c r="QDT1" s="91"/>
      <c r="QDU1" s="91"/>
      <c r="QDV1" s="91"/>
      <c r="QDW1" s="91"/>
      <c r="QDX1" s="91"/>
      <c r="QDY1" s="91"/>
      <c r="QDZ1" s="91"/>
      <c r="QEA1" s="91"/>
      <c r="QEB1" s="91"/>
      <c r="QEC1" s="91"/>
      <c r="QED1" s="91"/>
      <c r="QEE1" s="91"/>
      <c r="QEF1" s="91"/>
      <c r="QEG1" s="91"/>
      <c r="QEH1" s="91"/>
      <c r="QEI1" s="91"/>
      <c r="QEJ1" s="91"/>
      <c r="QEK1" s="91"/>
      <c r="QEL1" s="91"/>
      <c r="QEM1" s="91"/>
      <c r="QEN1" s="91"/>
      <c r="QEO1" s="91"/>
      <c r="QEP1" s="91"/>
      <c r="QEQ1" s="91"/>
      <c r="QER1" s="91"/>
      <c r="QES1" s="91"/>
      <c r="QET1" s="91"/>
      <c r="QEU1" s="91"/>
      <c r="QEV1" s="91"/>
      <c r="QEW1" s="91"/>
      <c r="QEX1" s="91"/>
      <c r="QEY1" s="91"/>
      <c r="QEZ1" s="91"/>
      <c r="QFA1" s="91"/>
      <c r="QFB1" s="91"/>
      <c r="QFC1" s="91"/>
      <c r="QFD1" s="91"/>
      <c r="QFE1" s="91"/>
      <c r="QFF1" s="91"/>
      <c r="QFG1" s="91"/>
      <c r="QFH1" s="91"/>
      <c r="QFI1" s="91"/>
      <c r="QFJ1" s="91"/>
      <c r="QFK1" s="91"/>
      <c r="QFL1" s="91"/>
      <c r="QFM1" s="91"/>
      <c r="QFN1" s="91"/>
      <c r="QFO1" s="91"/>
      <c r="QFP1" s="91"/>
      <c r="QFQ1" s="91"/>
      <c r="QFR1" s="91"/>
      <c r="QFS1" s="91"/>
      <c r="QFT1" s="91"/>
      <c r="QFU1" s="91"/>
      <c r="QFV1" s="91"/>
      <c r="QFW1" s="91"/>
      <c r="QFX1" s="91"/>
      <c r="QFY1" s="91"/>
      <c r="QFZ1" s="91"/>
      <c r="QGA1" s="91"/>
      <c r="QGB1" s="91"/>
      <c r="QGC1" s="91"/>
      <c r="QGD1" s="91"/>
      <c r="QGE1" s="91"/>
      <c r="QGF1" s="91"/>
      <c r="QGG1" s="91"/>
      <c r="QGH1" s="91"/>
      <c r="QGI1" s="91"/>
      <c r="QGJ1" s="91"/>
      <c r="QGK1" s="91"/>
      <c r="QGL1" s="91"/>
      <c r="QGM1" s="91"/>
      <c r="QGN1" s="91"/>
      <c r="QGO1" s="91"/>
      <c r="QGP1" s="91"/>
      <c r="QGQ1" s="91"/>
      <c r="QGR1" s="91"/>
      <c r="QGS1" s="91"/>
      <c r="QGT1" s="91"/>
      <c r="QGU1" s="91"/>
      <c r="QGV1" s="91"/>
      <c r="QGW1" s="91"/>
      <c r="QGX1" s="91"/>
      <c r="QGY1" s="91"/>
      <c r="QGZ1" s="91"/>
      <c r="QHA1" s="91"/>
      <c r="QHB1" s="91"/>
      <c r="QHC1" s="91"/>
      <c r="QHD1" s="91"/>
      <c r="QHE1" s="91"/>
      <c r="QHF1" s="91"/>
      <c r="QHG1" s="91"/>
      <c r="QHH1" s="91"/>
      <c r="QHI1" s="91"/>
      <c r="QHJ1" s="91"/>
      <c r="QHK1" s="91"/>
      <c r="QHL1" s="91"/>
      <c r="QHM1" s="91"/>
      <c r="QHN1" s="91"/>
      <c r="QHO1" s="91"/>
      <c r="QHP1" s="91"/>
      <c r="QHQ1" s="91"/>
      <c r="QHR1" s="91"/>
      <c r="QHS1" s="91"/>
      <c r="QHT1" s="91"/>
      <c r="QHU1" s="91"/>
      <c r="QHV1" s="91"/>
      <c r="QHW1" s="91"/>
      <c r="QHX1" s="91"/>
      <c r="QHY1" s="91"/>
      <c r="QHZ1" s="91"/>
      <c r="QIA1" s="91"/>
      <c r="QIB1" s="91"/>
      <c r="QIC1" s="91"/>
      <c r="QID1" s="91"/>
      <c r="QIE1" s="91"/>
      <c r="QIF1" s="91"/>
      <c r="QIG1" s="91"/>
      <c r="QIH1" s="91"/>
      <c r="QII1" s="91"/>
      <c r="QIJ1" s="91"/>
      <c r="QIK1" s="91"/>
      <c r="QIL1" s="91"/>
      <c r="QIM1" s="91"/>
      <c r="QIN1" s="91"/>
      <c r="QIO1" s="91"/>
      <c r="QIP1" s="91"/>
      <c r="QIQ1" s="91"/>
      <c r="QIR1" s="91"/>
      <c r="QIS1" s="91"/>
      <c r="QIT1" s="91"/>
      <c r="QIU1" s="91"/>
      <c r="QIV1" s="91"/>
      <c r="QIW1" s="91"/>
      <c r="QIX1" s="91"/>
      <c r="QIY1" s="91"/>
      <c r="QIZ1" s="91"/>
      <c r="QJA1" s="91"/>
      <c r="QJB1" s="91"/>
      <c r="QJC1" s="91"/>
      <c r="QJD1" s="91"/>
      <c r="QJE1" s="91"/>
      <c r="QJF1" s="91"/>
      <c r="QJG1" s="91"/>
      <c r="QJH1" s="91"/>
      <c r="QJI1" s="91"/>
      <c r="QJJ1" s="91"/>
      <c r="QJK1" s="91"/>
      <c r="QJL1" s="91"/>
      <c r="QJM1" s="91"/>
      <c r="QJN1" s="91"/>
      <c r="QJO1" s="91"/>
      <c r="QJP1" s="91"/>
      <c r="QJQ1" s="91"/>
      <c r="QJR1" s="91"/>
      <c r="QJS1" s="91"/>
      <c r="QJT1" s="91"/>
      <c r="QJU1" s="91"/>
      <c r="QJV1" s="91"/>
      <c r="QJW1" s="91"/>
      <c r="QJX1" s="91"/>
      <c r="QJY1" s="91"/>
      <c r="QJZ1" s="91"/>
      <c r="QKA1" s="91"/>
      <c r="QKB1" s="91"/>
      <c r="QKC1" s="91"/>
      <c r="QKD1" s="91"/>
      <c r="QKE1" s="91"/>
      <c r="QKF1" s="91"/>
      <c r="QKG1" s="91"/>
      <c r="QKH1" s="91"/>
      <c r="QKI1" s="91"/>
      <c r="QKJ1" s="91"/>
      <c r="QKK1" s="91"/>
      <c r="QKL1" s="91"/>
      <c r="QKM1" s="91"/>
      <c r="QKN1" s="91"/>
      <c r="QKO1" s="91"/>
      <c r="QKP1" s="91"/>
      <c r="QKQ1" s="91"/>
      <c r="QKR1" s="91"/>
      <c r="QKS1" s="91"/>
      <c r="QKT1" s="91"/>
      <c r="QKU1" s="91"/>
      <c r="QKV1" s="91"/>
      <c r="QKW1" s="91"/>
      <c r="QKX1" s="91"/>
      <c r="QKY1" s="91"/>
      <c r="QKZ1" s="91"/>
      <c r="QLA1" s="91"/>
      <c r="QLB1" s="91"/>
      <c r="QLC1" s="91"/>
      <c r="QLD1" s="91"/>
      <c r="QLE1" s="91"/>
      <c r="QLF1" s="91"/>
      <c r="QLG1" s="91"/>
      <c r="QLH1" s="91"/>
      <c r="QLI1" s="91"/>
      <c r="QLJ1" s="91"/>
      <c r="QLK1" s="91"/>
      <c r="QLL1" s="91"/>
      <c r="QLM1" s="91"/>
      <c r="QLN1" s="91"/>
      <c r="QLO1" s="91"/>
      <c r="QLP1" s="91"/>
      <c r="QLQ1" s="91"/>
      <c r="QLR1" s="91"/>
      <c r="QLS1" s="91"/>
      <c r="QLT1" s="91"/>
      <c r="QLU1" s="91"/>
      <c r="QLV1" s="91"/>
      <c r="QLW1" s="91"/>
      <c r="QLX1" s="91"/>
      <c r="QLY1" s="91"/>
      <c r="QLZ1" s="91"/>
      <c r="QMA1" s="91"/>
      <c r="QMB1" s="91"/>
      <c r="QMC1" s="91"/>
      <c r="QMD1" s="91"/>
      <c r="QME1" s="91"/>
      <c r="QMF1" s="91"/>
      <c r="QMG1" s="91"/>
      <c r="QMH1" s="91"/>
      <c r="QMI1" s="91"/>
      <c r="QMJ1" s="91"/>
      <c r="QMK1" s="91"/>
      <c r="QML1" s="91"/>
      <c r="QMM1" s="91"/>
      <c r="QMN1" s="91"/>
      <c r="QMO1" s="91"/>
      <c r="QMP1" s="91"/>
      <c r="QMQ1" s="91"/>
      <c r="QMR1" s="91"/>
      <c r="QMS1" s="91"/>
      <c r="QMT1" s="91"/>
      <c r="QMU1" s="91"/>
      <c r="QMV1" s="91"/>
      <c r="QMW1" s="91"/>
      <c r="QMX1" s="91"/>
      <c r="QMY1" s="91"/>
      <c r="QMZ1" s="91"/>
      <c r="QNA1" s="91"/>
      <c r="QNB1" s="91"/>
      <c r="QNC1" s="91"/>
      <c r="QND1" s="91"/>
      <c r="QNE1" s="91"/>
      <c r="QNF1" s="91"/>
      <c r="QNG1" s="91"/>
      <c r="QNH1" s="91"/>
      <c r="QNI1" s="91"/>
      <c r="QNJ1" s="91"/>
      <c r="QNK1" s="91"/>
      <c r="QNL1" s="91"/>
      <c r="QNM1" s="91"/>
      <c r="QNN1" s="91"/>
      <c r="QNO1" s="91"/>
      <c r="QNP1" s="91"/>
      <c r="QNQ1" s="91"/>
      <c r="QNR1" s="91"/>
      <c r="QNS1" s="91"/>
      <c r="QNT1" s="91"/>
      <c r="QNU1" s="91"/>
      <c r="QNV1" s="91"/>
      <c r="QNW1" s="91"/>
      <c r="QNX1" s="91"/>
      <c r="QNY1" s="91"/>
      <c r="QNZ1" s="91"/>
      <c r="QOA1" s="91"/>
      <c r="QOB1" s="91"/>
      <c r="QOC1" s="91"/>
      <c r="QOD1" s="91"/>
      <c r="QOE1" s="91"/>
      <c r="QOF1" s="91"/>
      <c r="QOG1" s="91"/>
      <c r="QOH1" s="91"/>
      <c r="QOI1" s="91"/>
      <c r="QOJ1" s="91"/>
      <c r="QOK1" s="91"/>
      <c r="QOL1" s="91"/>
      <c r="QOM1" s="91"/>
      <c r="QON1" s="91"/>
      <c r="QOO1" s="91"/>
      <c r="QOP1" s="91"/>
      <c r="QOQ1" s="91"/>
      <c r="QOR1" s="91"/>
      <c r="QOS1" s="91"/>
      <c r="QOT1" s="91"/>
      <c r="QOU1" s="91"/>
      <c r="QOV1" s="91"/>
      <c r="QOW1" s="91"/>
      <c r="QOX1" s="91"/>
      <c r="QOY1" s="91"/>
      <c r="QOZ1" s="91"/>
      <c r="QPA1" s="91"/>
      <c r="QPB1" s="91"/>
      <c r="QPC1" s="91"/>
      <c r="QPD1" s="91"/>
      <c r="QPE1" s="91"/>
      <c r="QPF1" s="91"/>
      <c r="QPG1" s="91"/>
      <c r="QPH1" s="91"/>
      <c r="QPI1" s="91"/>
      <c r="QPJ1" s="91"/>
      <c r="QPK1" s="91"/>
      <c r="QPL1" s="91"/>
      <c r="QPM1" s="91"/>
      <c r="QPN1" s="91"/>
      <c r="QPO1" s="91"/>
      <c r="QPP1" s="91"/>
      <c r="QPQ1" s="91"/>
      <c r="QPR1" s="91"/>
      <c r="QPS1" s="91"/>
      <c r="QPT1" s="91"/>
      <c r="QPU1" s="91"/>
      <c r="QPV1" s="91"/>
      <c r="QPW1" s="91"/>
      <c r="QPX1" s="91"/>
      <c r="QPY1" s="91"/>
      <c r="QPZ1" s="91"/>
      <c r="QQA1" s="91"/>
      <c r="QQB1" s="91"/>
      <c r="QQC1" s="91"/>
      <c r="QQD1" s="91"/>
      <c r="QQE1" s="91"/>
      <c r="QQF1" s="91"/>
      <c r="QQG1" s="91"/>
      <c r="QQH1" s="91"/>
      <c r="QQI1" s="91"/>
      <c r="QQJ1" s="91"/>
      <c r="QQK1" s="91"/>
      <c r="QQL1" s="91"/>
      <c r="QQM1" s="91"/>
      <c r="QQN1" s="91"/>
      <c r="QQO1" s="91"/>
      <c r="QQP1" s="91"/>
      <c r="QQQ1" s="91"/>
      <c r="QQR1" s="91"/>
      <c r="QQS1" s="91"/>
      <c r="QQT1" s="91"/>
      <c r="QQU1" s="91"/>
      <c r="QQV1" s="91"/>
      <c r="QQW1" s="91"/>
      <c r="QQX1" s="91"/>
      <c r="QQY1" s="91"/>
      <c r="QQZ1" s="91"/>
      <c r="QRA1" s="91"/>
      <c r="QRB1" s="91"/>
      <c r="QRC1" s="91"/>
      <c r="QRD1" s="91"/>
      <c r="QRE1" s="91"/>
      <c r="QRF1" s="91"/>
      <c r="QRG1" s="91"/>
      <c r="QRH1" s="91"/>
      <c r="QRI1" s="91"/>
      <c r="QRJ1" s="91"/>
      <c r="QRK1" s="91"/>
      <c r="QRL1" s="91"/>
      <c r="QRM1" s="91"/>
      <c r="QRN1" s="91"/>
      <c r="QRO1" s="91"/>
      <c r="QRP1" s="91"/>
      <c r="QRQ1" s="91"/>
      <c r="QRR1" s="91"/>
      <c r="QRS1" s="91"/>
      <c r="QRT1" s="91"/>
      <c r="QRU1" s="91"/>
      <c r="QRV1" s="91"/>
      <c r="QRW1" s="91"/>
      <c r="QRX1" s="91"/>
      <c r="QRY1" s="91"/>
      <c r="QRZ1" s="91"/>
      <c r="QSA1" s="91"/>
      <c r="QSB1" s="91"/>
      <c r="QSC1" s="91"/>
      <c r="QSD1" s="91"/>
      <c r="QSE1" s="91"/>
      <c r="QSF1" s="91"/>
      <c r="QSG1" s="91"/>
      <c r="QSH1" s="91"/>
      <c r="QSI1" s="91"/>
      <c r="QSJ1" s="91"/>
      <c r="QSK1" s="91"/>
      <c r="QSL1" s="91"/>
      <c r="QSM1" s="91"/>
      <c r="QSN1" s="91"/>
      <c r="QSO1" s="91"/>
      <c r="QSP1" s="91"/>
      <c r="QSQ1" s="91"/>
      <c r="QSR1" s="91"/>
      <c r="QSS1" s="91"/>
      <c r="QST1" s="91"/>
      <c r="QSU1" s="91"/>
      <c r="QSV1" s="91"/>
      <c r="QSW1" s="91"/>
      <c r="QSX1" s="91"/>
      <c r="QSY1" s="91"/>
      <c r="QSZ1" s="91"/>
      <c r="QTA1" s="91"/>
      <c r="QTB1" s="91"/>
      <c r="QTC1" s="91"/>
      <c r="QTD1" s="91"/>
      <c r="QTE1" s="91"/>
      <c r="QTF1" s="91"/>
      <c r="QTG1" s="91"/>
      <c r="QTH1" s="91"/>
      <c r="QTI1" s="91"/>
      <c r="QTJ1" s="91"/>
      <c r="QTK1" s="91"/>
      <c r="QTL1" s="91"/>
      <c r="QTM1" s="91"/>
      <c r="QTN1" s="91"/>
      <c r="QTO1" s="91"/>
      <c r="QTP1" s="91"/>
      <c r="QTQ1" s="91"/>
      <c r="QTR1" s="91"/>
      <c r="QTS1" s="91"/>
      <c r="QTT1" s="91"/>
      <c r="QTU1" s="91"/>
      <c r="QTV1" s="91"/>
      <c r="QTW1" s="91"/>
      <c r="QTX1" s="91"/>
      <c r="QTY1" s="91"/>
      <c r="QTZ1" s="91"/>
      <c r="QUA1" s="91"/>
      <c r="QUB1" s="91"/>
      <c r="QUC1" s="91"/>
      <c r="QUD1" s="91"/>
      <c r="QUE1" s="91"/>
      <c r="QUF1" s="91"/>
      <c r="QUG1" s="91"/>
      <c r="QUH1" s="91"/>
      <c r="QUI1" s="91"/>
      <c r="QUJ1" s="91"/>
      <c r="QUK1" s="91"/>
      <c r="QUL1" s="91"/>
      <c r="QUM1" s="91"/>
      <c r="QUN1" s="91"/>
      <c r="QUO1" s="91"/>
      <c r="QUP1" s="91"/>
      <c r="QUQ1" s="91"/>
      <c r="QUR1" s="91"/>
      <c r="QUS1" s="91"/>
      <c r="QUT1" s="91"/>
      <c r="QUU1" s="91"/>
      <c r="QUV1" s="91"/>
      <c r="QUW1" s="91"/>
      <c r="QUX1" s="91"/>
      <c r="QUY1" s="91"/>
      <c r="QUZ1" s="91"/>
      <c r="QVA1" s="91"/>
      <c r="QVB1" s="91"/>
      <c r="QVC1" s="91"/>
      <c r="QVD1" s="91"/>
      <c r="QVE1" s="91"/>
      <c r="QVF1" s="91"/>
      <c r="QVG1" s="91"/>
      <c r="QVH1" s="91"/>
      <c r="QVI1" s="91"/>
      <c r="QVJ1" s="91"/>
      <c r="QVK1" s="91"/>
      <c r="QVL1" s="91"/>
      <c r="QVM1" s="91"/>
      <c r="QVN1" s="91"/>
      <c r="QVO1" s="91"/>
      <c r="QVP1" s="91"/>
      <c r="QVQ1" s="91"/>
      <c r="QVR1" s="91"/>
      <c r="QVS1" s="91"/>
      <c r="QVT1" s="91"/>
      <c r="QVU1" s="91"/>
      <c r="QVV1" s="91"/>
      <c r="QVW1" s="91"/>
      <c r="QVX1" s="91"/>
      <c r="QVY1" s="91"/>
      <c r="QVZ1" s="91"/>
      <c r="QWA1" s="91"/>
      <c r="QWB1" s="91"/>
      <c r="QWC1" s="91"/>
      <c r="QWD1" s="91"/>
      <c r="QWE1" s="91"/>
      <c r="QWF1" s="91"/>
      <c r="QWG1" s="91"/>
      <c r="QWH1" s="91"/>
      <c r="QWI1" s="91"/>
      <c r="QWJ1" s="91"/>
      <c r="QWK1" s="91"/>
      <c r="QWL1" s="91"/>
      <c r="QWM1" s="91"/>
      <c r="QWN1" s="91"/>
      <c r="QWO1" s="91"/>
      <c r="QWP1" s="91"/>
      <c r="QWQ1" s="91"/>
      <c r="QWR1" s="91"/>
      <c r="QWS1" s="91"/>
      <c r="QWT1" s="91"/>
      <c r="QWU1" s="91"/>
      <c r="QWV1" s="91"/>
      <c r="QWW1" s="91"/>
      <c r="QWX1" s="91"/>
      <c r="QWY1" s="91"/>
      <c r="QWZ1" s="91"/>
      <c r="QXA1" s="91"/>
      <c r="QXB1" s="91"/>
      <c r="QXC1" s="91"/>
      <c r="QXD1" s="91"/>
      <c r="QXE1" s="91"/>
      <c r="QXF1" s="91"/>
      <c r="QXG1" s="91"/>
      <c r="QXH1" s="91"/>
      <c r="QXI1" s="91"/>
      <c r="QXJ1" s="91"/>
      <c r="QXK1" s="91"/>
      <c r="QXL1" s="91"/>
      <c r="QXM1" s="91"/>
      <c r="QXN1" s="91"/>
      <c r="QXO1" s="91"/>
      <c r="QXP1" s="91"/>
      <c r="QXQ1" s="91"/>
      <c r="QXR1" s="91"/>
      <c r="QXS1" s="91"/>
      <c r="QXT1" s="91"/>
      <c r="QXU1" s="91"/>
      <c r="QXV1" s="91"/>
      <c r="QXW1" s="91"/>
      <c r="QXX1" s="91"/>
      <c r="QXY1" s="91"/>
      <c r="QXZ1" s="91"/>
      <c r="QYA1" s="91"/>
      <c r="QYB1" s="91"/>
      <c r="QYC1" s="91"/>
      <c r="QYD1" s="91"/>
      <c r="QYE1" s="91"/>
      <c r="QYF1" s="91"/>
      <c r="QYG1" s="91"/>
      <c r="QYH1" s="91"/>
      <c r="QYI1" s="91"/>
      <c r="QYJ1" s="91"/>
      <c r="QYK1" s="91"/>
      <c r="QYL1" s="91"/>
      <c r="QYM1" s="91"/>
      <c r="QYN1" s="91"/>
      <c r="QYO1" s="91"/>
      <c r="QYP1" s="91"/>
      <c r="QYQ1" s="91"/>
      <c r="QYR1" s="91"/>
      <c r="QYS1" s="91"/>
      <c r="QYT1" s="91"/>
      <c r="QYU1" s="91"/>
      <c r="QYV1" s="91"/>
      <c r="QYW1" s="91"/>
      <c r="QYX1" s="91"/>
      <c r="QYY1" s="91"/>
      <c r="QYZ1" s="91"/>
      <c r="QZA1" s="91"/>
      <c r="QZB1" s="91"/>
      <c r="QZC1" s="91"/>
      <c r="QZD1" s="91"/>
      <c r="QZE1" s="91"/>
      <c r="QZF1" s="91"/>
      <c r="QZG1" s="91"/>
      <c r="QZH1" s="91"/>
      <c r="QZI1" s="91"/>
      <c r="QZJ1" s="91"/>
      <c r="QZK1" s="91"/>
      <c r="QZL1" s="91"/>
      <c r="QZM1" s="91"/>
      <c r="QZN1" s="91"/>
      <c r="QZO1" s="91"/>
      <c r="QZP1" s="91"/>
      <c r="QZQ1" s="91"/>
      <c r="QZR1" s="91"/>
      <c r="QZS1" s="91"/>
      <c r="QZT1" s="91"/>
      <c r="QZU1" s="91"/>
      <c r="QZV1" s="91"/>
      <c r="QZW1" s="91"/>
      <c r="QZX1" s="91"/>
      <c r="QZY1" s="91"/>
      <c r="QZZ1" s="91"/>
      <c r="RAA1" s="91"/>
      <c r="RAB1" s="91"/>
      <c r="RAC1" s="91"/>
      <c r="RAD1" s="91"/>
      <c r="RAE1" s="91"/>
      <c r="RAF1" s="91"/>
      <c r="RAG1" s="91"/>
      <c r="RAH1" s="91"/>
      <c r="RAI1" s="91"/>
      <c r="RAJ1" s="91"/>
      <c r="RAK1" s="91"/>
      <c r="RAL1" s="91"/>
      <c r="RAM1" s="91"/>
      <c r="RAN1" s="91"/>
      <c r="RAO1" s="91"/>
      <c r="RAP1" s="91"/>
      <c r="RAQ1" s="91"/>
      <c r="RAR1" s="91"/>
      <c r="RAS1" s="91"/>
      <c r="RAT1" s="91"/>
      <c r="RAU1" s="91"/>
      <c r="RAV1" s="91"/>
      <c r="RAW1" s="91"/>
      <c r="RAX1" s="91"/>
      <c r="RAY1" s="91"/>
      <c r="RAZ1" s="91"/>
      <c r="RBA1" s="91"/>
      <c r="RBB1" s="91"/>
      <c r="RBC1" s="91"/>
      <c r="RBD1" s="91"/>
      <c r="RBE1" s="91"/>
      <c r="RBF1" s="91"/>
      <c r="RBG1" s="91"/>
      <c r="RBH1" s="91"/>
      <c r="RBI1" s="91"/>
      <c r="RBJ1" s="91"/>
      <c r="RBK1" s="91"/>
      <c r="RBL1" s="91"/>
      <c r="RBM1" s="91"/>
      <c r="RBN1" s="91"/>
      <c r="RBO1" s="91"/>
      <c r="RBP1" s="91"/>
      <c r="RBQ1" s="91"/>
      <c r="RBR1" s="91"/>
      <c r="RBS1" s="91"/>
      <c r="RBT1" s="91"/>
      <c r="RBU1" s="91"/>
      <c r="RBV1" s="91"/>
      <c r="RBW1" s="91"/>
      <c r="RBX1" s="91"/>
      <c r="RBY1" s="91"/>
      <c r="RBZ1" s="91"/>
      <c r="RCA1" s="91"/>
      <c r="RCB1" s="91"/>
      <c r="RCC1" s="91"/>
      <c r="RCD1" s="91"/>
      <c r="RCE1" s="91"/>
      <c r="RCF1" s="91"/>
      <c r="RCG1" s="91"/>
      <c r="RCH1" s="91"/>
      <c r="RCI1" s="91"/>
      <c r="RCJ1" s="91"/>
      <c r="RCK1" s="91"/>
      <c r="RCL1" s="91"/>
      <c r="RCM1" s="91"/>
      <c r="RCN1" s="91"/>
      <c r="RCO1" s="91"/>
      <c r="RCP1" s="91"/>
      <c r="RCQ1" s="91"/>
      <c r="RCR1" s="91"/>
      <c r="RCS1" s="91"/>
      <c r="RCT1" s="91"/>
      <c r="RCU1" s="91"/>
      <c r="RCV1" s="91"/>
      <c r="RCW1" s="91"/>
      <c r="RCX1" s="91"/>
      <c r="RCY1" s="91"/>
      <c r="RCZ1" s="91"/>
      <c r="RDA1" s="91"/>
      <c r="RDB1" s="91"/>
      <c r="RDC1" s="91"/>
      <c r="RDD1" s="91"/>
      <c r="RDE1" s="91"/>
      <c r="RDF1" s="91"/>
      <c r="RDG1" s="91"/>
      <c r="RDH1" s="91"/>
      <c r="RDI1" s="91"/>
      <c r="RDJ1" s="91"/>
      <c r="RDK1" s="91"/>
      <c r="RDL1" s="91"/>
      <c r="RDM1" s="91"/>
      <c r="RDN1" s="91"/>
      <c r="RDO1" s="91"/>
      <c r="RDP1" s="91"/>
      <c r="RDQ1" s="91"/>
      <c r="RDR1" s="91"/>
      <c r="RDS1" s="91"/>
      <c r="RDT1" s="91"/>
      <c r="RDU1" s="91"/>
      <c r="RDV1" s="91"/>
      <c r="RDW1" s="91"/>
      <c r="RDX1" s="91"/>
      <c r="RDY1" s="91"/>
      <c r="RDZ1" s="91"/>
      <c r="REA1" s="91"/>
      <c r="REB1" s="91"/>
      <c r="REC1" s="91"/>
      <c r="RED1" s="91"/>
      <c r="REE1" s="91"/>
      <c r="REF1" s="91"/>
      <c r="REG1" s="91"/>
      <c r="REH1" s="91"/>
      <c r="REI1" s="91"/>
      <c r="REJ1" s="91"/>
      <c r="REK1" s="91"/>
      <c r="REL1" s="91"/>
      <c r="REM1" s="91"/>
      <c r="REN1" s="91"/>
      <c r="REO1" s="91"/>
      <c r="REP1" s="91"/>
      <c r="REQ1" s="91"/>
      <c r="RER1" s="91"/>
      <c r="RES1" s="91"/>
      <c r="RET1" s="91"/>
      <c r="REU1" s="91"/>
      <c r="REV1" s="91"/>
      <c r="REW1" s="91"/>
      <c r="REX1" s="91"/>
      <c r="REY1" s="91"/>
      <c r="REZ1" s="91"/>
      <c r="RFA1" s="91"/>
      <c r="RFB1" s="91"/>
      <c r="RFC1" s="91"/>
      <c r="RFD1" s="91"/>
      <c r="RFE1" s="91"/>
      <c r="RFF1" s="91"/>
      <c r="RFG1" s="91"/>
      <c r="RFH1" s="91"/>
      <c r="RFI1" s="91"/>
      <c r="RFJ1" s="91"/>
      <c r="RFK1" s="91"/>
      <c r="RFL1" s="91"/>
      <c r="RFM1" s="91"/>
      <c r="RFN1" s="91"/>
      <c r="RFO1" s="91"/>
      <c r="RFP1" s="91"/>
      <c r="RFQ1" s="91"/>
      <c r="RFR1" s="91"/>
      <c r="RFS1" s="91"/>
      <c r="RFT1" s="91"/>
      <c r="RFU1" s="91"/>
      <c r="RFV1" s="91"/>
      <c r="RFW1" s="91"/>
      <c r="RFX1" s="91"/>
      <c r="RFY1" s="91"/>
      <c r="RFZ1" s="91"/>
      <c r="RGA1" s="91"/>
      <c r="RGB1" s="91"/>
      <c r="RGC1" s="91"/>
      <c r="RGD1" s="91"/>
      <c r="RGE1" s="91"/>
      <c r="RGF1" s="91"/>
      <c r="RGG1" s="91"/>
      <c r="RGH1" s="91"/>
      <c r="RGI1" s="91"/>
      <c r="RGJ1" s="91"/>
      <c r="RGK1" s="91"/>
      <c r="RGL1" s="91"/>
      <c r="RGM1" s="91"/>
      <c r="RGN1" s="91"/>
      <c r="RGO1" s="91"/>
      <c r="RGP1" s="91"/>
      <c r="RGQ1" s="91"/>
      <c r="RGR1" s="91"/>
      <c r="RGS1" s="91"/>
      <c r="RGT1" s="91"/>
      <c r="RGU1" s="91"/>
      <c r="RGV1" s="91"/>
      <c r="RGW1" s="91"/>
      <c r="RGX1" s="91"/>
      <c r="RGY1" s="91"/>
      <c r="RGZ1" s="91"/>
      <c r="RHA1" s="91"/>
      <c r="RHB1" s="91"/>
      <c r="RHC1" s="91"/>
      <c r="RHD1" s="91"/>
      <c r="RHE1" s="91"/>
      <c r="RHF1" s="91"/>
      <c r="RHG1" s="91"/>
      <c r="RHH1" s="91"/>
      <c r="RHI1" s="91"/>
      <c r="RHJ1" s="91"/>
      <c r="RHK1" s="91"/>
      <c r="RHL1" s="91"/>
      <c r="RHM1" s="91"/>
      <c r="RHN1" s="91"/>
      <c r="RHO1" s="91"/>
      <c r="RHP1" s="91"/>
      <c r="RHQ1" s="91"/>
      <c r="RHR1" s="91"/>
      <c r="RHS1" s="91"/>
      <c r="RHT1" s="91"/>
      <c r="RHU1" s="91"/>
      <c r="RHV1" s="91"/>
      <c r="RHW1" s="91"/>
      <c r="RHX1" s="91"/>
      <c r="RHY1" s="91"/>
      <c r="RHZ1" s="91"/>
      <c r="RIA1" s="91"/>
      <c r="RIB1" s="91"/>
      <c r="RIC1" s="91"/>
      <c r="RID1" s="91"/>
      <c r="RIE1" s="91"/>
      <c r="RIF1" s="91"/>
      <c r="RIG1" s="91"/>
      <c r="RIH1" s="91"/>
      <c r="RII1" s="91"/>
      <c r="RIJ1" s="91"/>
      <c r="RIK1" s="91"/>
      <c r="RIL1" s="91"/>
      <c r="RIM1" s="91"/>
      <c r="RIN1" s="91"/>
      <c r="RIO1" s="91"/>
      <c r="RIP1" s="91"/>
      <c r="RIQ1" s="91"/>
      <c r="RIR1" s="91"/>
      <c r="RIS1" s="91"/>
      <c r="RIT1" s="91"/>
      <c r="RIU1" s="91"/>
      <c r="RIV1" s="91"/>
      <c r="RIW1" s="91"/>
      <c r="RIX1" s="91"/>
      <c r="RIY1" s="91"/>
      <c r="RIZ1" s="91"/>
      <c r="RJA1" s="91"/>
      <c r="RJB1" s="91"/>
      <c r="RJC1" s="91"/>
      <c r="RJD1" s="91"/>
      <c r="RJE1" s="91"/>
      <c r="RJF1" s="91"/>
      <c r="RJG1" s="91"/>
      <c r="RJH1" s="91"/>
      <c r="RJI1" s="91"/>
      <c r="RJJ1" s="91"/>
      <c r="RJK1" s="91"/>
      <c r="RJL1" s="91"/>
      <c r="RJM1" s="91"/>
      <c r="RJN1" s="91"/>
      <c r="RJO1" s="91"/>
      <c r="RJP1" s="91"/>
      <c r="RJQ1" s="91"/>
      <c r="RJR1" s="91"/>
      <c r="RJS1" s="91"/>
      <c r="RJT1" s="91"/>
      <c r="RJU1" s="91"/>
      <c r="RJV1" s="91"/>
      <c r="RJW1" s="91"/>
      <c r="RJX1" s="91"/>
      <c r="RJY1" s="91"/>
      <c r="RJZ1" s="91"/>
      <c r="RKA1" s="91"/>
      <c r="RKB1" s="91"/>
      <c r="RKC1" s="91"/>
      <c r="RKD1" s="91"/>
      <c r="RKE1" s="91"/>
      <c r="RKF1" s="91"/>
      <c r="RKG1" s="91"/>
      <c r="RKH1" s="91"/>
      <c r="RKI1" s="91"/>
      <c r="RKJ1" s="91"/>
      <c r="RKK1" s="91"/>
      <c r="RKL1" s="91"/>
      <c r="RKM1" s="91"/>
      <c r="RKN1" s="91"/>
      <c r="RKO1" s="91"/>
      <c r="RKP1" s="91"/>
      <c r="RKQ1" s="91"/>
      <c r="RKR1" s="91"/>
      <c r="RKS1" s="91"/>
      <c r="RKT1" s="91"/>
      <c r="RKU1" s="91"/>
      <c r="RKV1" s="91"/>
      <c r="RKW1" s="91"/>
      <c r="RKX1" s="91"/>
      <c r="RKY1" s="91"/>
      <c r="RKZ1" s="91"/>
      <c r="RLA1" s="91"/>
      <c r="RLB1" s="91"/>
      <c r="RLC1" s="91"/>
      <c r="RLD1" s="91"/>
      <c r="RLE1" s="91"/>
      <c r="RLF1" s="91"/>
      <c r="RLG1" s="91"/>
      <c r="RLH1" s="91"/>
      <c r="RLI1" s="91"/>
      <c r="RLJ1" s="91"/>
      <c r="RLK1" s="91"/>
      <c r="RLL1" s="91"/>
      <c r="RLM1" s="91"/>
      <c r="RLN1" s="91"/>
      <c r="RLO1" s="91"/>
      <c r="RLP1" s="91"/>
      <c r="RLQ1" s="91"/>
      <c r="RLR1" s="91"/>
      <c r="RLS1" s="91"/>
      <c r="RLT1" s="91"/>
      <c r="RLU1" s="91"/>
      <c r="RLV1" s="91"/>
      <c r="RLW1" s="91"/>
      <c r="RLX1" s="91"/>
      <c r="RLY1" s="91"/>
      <c r="RLZ1" s="91"/>
      <c r="RMA1" s="91"/>
      <c r="RMB1" s="91"/>
      <c r="RMC1" s="91"/>
      <c r="RMD1" s="91"/>
      <c r="RME1" s="91"/>
      <c r="RMF1" s="91"/>
      <c r="RMG1" s="91"/>
      <c r="RMH1" s="91"/>
      <c r="RMI1" s="91"/>
      <c r="RMJ1" s="91"/>
      <c r="RMK1" s="91"/>
      <c r="RML1" s="91"/>
      <c r="RMM1" s="91"/>
      <c r="RMN1" s="91"/>
      <c r="RMO1" s="91"/>
      <c r="RMP1" s="91"/>
      <c r="RMQ1" s="91"/>
      <c r="RMR1" s="91"/>
      <c r="RMS1" s="91"/>
      <c r="RMT1" s="91"/>
      <c r="RMU1" s="91"/>
      <c r="RMV1" s="91"/>
      <c r="RMW1" s="91"/>
      <c r="RMX1" s="91"/>
      <c r="RMY1" s="91"/>
      <c r="RMZ1" s="91"/>
      <c r="RNA1" s="91"/>
      <c r="RNB1" s="91"/>
      <c r="RNC1" s="91"/>
      <c r="RND1" s="91"/>
      <c r="RNE1" s="91"/>
      <c r="RNF1" s="91"/>
      <c r="RNG1" s="91"/>
      <c r="RNH1" s="91"/>
      <c r="RNI1" s="91"/>
      <c r="RNJ1" s="91"/>
      <c r="RNK1" s="91"/>
      <c r="RNL1" s="91"/>
      <c r="RNM1" s="91"/>
      <c r="RNN1" s="91"/>
      <c r="RNO1" s="91"/>
      <c r="RNP1" s="91"/>
      <c r="RNQ1" s="91"/>
      <c r="RNR1" s="91"/>
      <c r="RNS1" s="91"/>
      <c r="RNT1" s="91"/>
      <c r="RNU1" s="91"/>
      <c r="RNV1" s="91"/>
      <c r="RNW1" s="91"/>
      <c r="RNX1" s="91"/>
      <c r="RNY1" s="91"/>
      <c r="RNZ1" s="91"/>
      <c r="ROA1" s="91"/>
      <c r="ROB1" s="91"/>
      <c r="ROC1" s="91"/>
      <c r="ROD1" s="91"/>
      <c r="ROE1" s="91"/>
      <c r="ROF1" s="91"/>
      <c r="ROG1" s="91"/>
      <c r="ROH1" s="91"/>
      <c r="ROI1" s="91"/>
      <c r="ROJ1" s="91"/>
      <c r="ROK1" s="91"/>
      <c r="ROL1" s="91"/>
      <c r="ROM1" s="91"/>
      <c r="RON1" s="91"/>
      <c r="ROO1" s="91"/>
      <c r="ROP1" s="91"/>
      <c r="ROQ1" s="91"/>
      <c r="ROR1" s="91"/>
      <c r="ROS1" s="91"/>
      <c r="ROT1" s="91"/>
      <c r="ROU1" s="91"/>
      <c r="ROV1" s="91"/>
      <c r="ROW1" s="91"/>
      <c r="ROX1" s="91"/>
      <c r="ROY1" s="91"/>
      <c r="ROZ1" s="91"/>
      <c r="RPA1" s="91"/>
      <c r="RPB1" s="91"/>
      <c r="RPC1" s="91"/>
      <c r="RPD1" s="91"/>
      <c r="RPE1" s="91"/>
      <c r="RPF1" s="91"/>
      <c r="RPG1" s="91"/>
      <c r="RPH1" s="91"/>
      <c r="RPI1" s="91"/>
      <c r="RPJ1" s="91"/>
      <c r="RPK1" s="91"/>
      <c r="RPL1" s="91"/>
      <c r="RPM1" s="91"/>
      <c r="RPN1" s="91"/>
      <c r="RPO1" s="91"/>
      <c r="RPP1" s="91"/>
      <c r="RPQ1" s="91"/>
      <c r="RPR1" s="91"/>
      <c r="RPS1" s="91"/>
      <c r="RPT1" s="91"/>
      <c r="RPU1" s="91"/>
      <c r="RPV1" s="91"/>
      <c r="RPW1" s="91"/>
      <c r="RPX1" s="91"/>
      <c r="RPY1" s="91"/>
      <c r="RPZ1" s="91"/>
      <c r="RQA1" s="91"/>
      <c r="RQB1" s="91"/>
      <c r="RQC1" s="91"/>
      <c r="RQD1" s="91"/>
      <c r="RQE1" s="91"/>
      <c r="RQF1" s="91"/>
      <c r="RQG1" s="91"/>
      <c r="RQH1" s="91"/>
      <c r="RQI1" s="91"/>
      <c r="RQJ1" s="91"/>
      <c r="RQK1" s="91"/>
      <c r="RQL1" s="91"/>
      <c r="RQM1" s="91"/>
      <c r="RQN1" s="91"/>
      <c r="RQO1" s="91"/>
      <c r="RQP1" s="91"/>
      <c r="RQQ1" s="91"/>
      <c r="RQR1" s="91"/>
      <c r="RQS1" s="91"/>
      <c r="RQT1" s="91"/>
      <c r="RQU1" s="91"/>
      <c r="RQV1" s="91"/>
      <c r="RQW1" s="91"/>
      <c r="RQX1" s="91"/>
      <c r="RQY1" s="91"/>
      <c r="RQZ1" s="91"/>
      <c r="RRA1" s="91"/>
      <c r="RRB1" s="91"/>
      <c r="RRC1" s="91"/>
      <c r="RRD1" s="91"/>
      <c r="RRE1" s="91"/>
      <c r="RRF1" s="91"/>
      <c r="RRG1" s="91"/>
      <c r="RRH1" s="91"/>
      <c r="RRI1" s="91"/>
      <c r="RRJ1" s="91"/>
      <c r="RRK1" s="91"/>
      <c r="RRL1" s="91"/>
      <c r="RRM1" s="91"/>
      <c r="RRN1" s="91"/>
      <c r="RRO1" s="91"/>
      <c r="RRP1" s="91"/>
      <c r="RRQ1" s="91"/>
      <c r="RRR1" s="91"/>
      <c r="RRS1" s="91"/>
      <c r="RRT1" s="91"/>
      <c r="RRU1" s="91"/>
      <c r="RRV1" s="91"/>
      <c r="RRW1" s="91"/>
      <c r="RRX1" s="91"/>
      <c r="RRY1" s="91"/>
      <c r="RRZ1" s="91"/>
      <c r="RSA1" s="91"/>
      <c r="RSB1" s="91"/>
      <c r="RSC1" s="91"/>
      <c r="RSD1" s="91"/>
      <c r="RSE1" s="91"/>
      <c r="RSF1" s="91"/>
      <c r="RSG1" s="91"/>
      <c r="RSH1" s="91"/>
      <c r="RSI1" s="91"/>
      <c r="RSJ1" s="91"/>
      <c r="RSK1" s="91"/>
      <c r="RSL1" s="91"/>
      <c r="RSM1" s="91"/>
      <c r="RSN1" s="91"/>
      <c r="RSO1" s="91"/>
      <c r="RSP1" s="91"/>
      <c r="RSQ1" s="91"/>
      <c r="RSR1" s="91"/>
      <c r="RSS1" s="91"/>
      <c r="RST1" s="91"/>
      <c r="RSU1" s="91"/>
      <c r="RSV1" s="91"/>
      <c r="RSW1" s="91"/>
      <c r="RSX1" s="91"/>
      <c r="RSY1" s="91"/>
      <c r="RSZ1" s="91"/>
      <c r="RTA1" s="91"/>
      <c r="RTB1" s="91"/>
      <c r="RTC1" s="91"/>
      <c r="RTD1" s="91"/>
      <c r="RTE1" s="91"/>
      <c r="RTF1" s="91"/>
      <c r="RTG1" s="91"/>
      <c r="RTH1" s="91"/>
      <c r="RTI1" s="91"/>
      <c r="RTJ1" s="91"/>
      <c r="RTK1" s="91"/>
      <c r="RTL1" s="91"/>
      <c r="RTM1" s="91"/>
      <c r="RTN1" s="91"/>
      <c r="RTO1" s="91"/>
      <c r="RTP1" s="91"/>
      <c r="RTQ1" s="91"/>
      <c r="RTR1" s="91"/>
      <c r="RTS1" s="91"/>
      <c r="RTT1" s="91"/>
      <c r="RTU1" s="91"/>
      <c r="RTV1" s="91"/>
      <c r="RTW1" s="91"/>
      <c r="RTX1" s="91"/>
      <c r="RTY1" s="91"/>
      <c r="RTZ1" s="91"/>
      <c r="RUA1" s="91"/>
      <c r="RUB1" s="91"/>
      <c r="RUC1" s="91"/>
      <c r="RUD1" s="91"/>
      <c r="RUE1" s="91"/>
      <c r="RUF1" s="91"/>
      <c r="RUG1" s="91"/>
      <c r="RUH1" s="91"/>
      <c r="RUI1" s="91"/>
      <c r="RUJ1" s="91"/>
      <c r="RUK1" s="91"/>
      <c r="RUL1" s="91"/>
      <c r="RUM1" s="91"/>
      <c r="RUN1" s="91"/>
      <c r="RUO1" s="91"/>
      <c r="RUP1" s="91"/>
      <c r="RUQ1" s="91"/>
      <c r="RUR1" s="91"/>
      <c r="RUS1" s="91"/>
      <c r="RUT1" s="91"/>
      <c r="RUU1" s="91"/>
      <c r="RUV1" s="91"/>
      <c r="RUW1" s="91"/>
      <c r="RUX1" s="91"/>
      <c r="RUY1" s="91"/>
      <c r="RUZ1" s="91"/>
      <c r="RVA1" s="91"/>
      <c r="RVB1" s="91"/>
      <c r="RVC1" s="91"/>
      <c r="RVD1" s="91"/>
      <c r="RVE1" s="91"/>
      <c r="RVF1" s="91"/>
      <c r="RVG1" s="91"/>
      <c r="RVH1" s="91"/>
      <c r="RVI1" s="91"/>
      <c r="RVJ1" s="91"/>
      <c r="RVK1" s="91"/>
      <c r="RVL1" s="91"/>
      <c r="RVM1" s="91"/>
      <c r="RVN1" s="91"/>
      <c r="RVO1" s="91"/>
      <c r="RVP1" s="91"/>
      <c r="RVQ1" s="91"/>
      <c r="RVR1" s="91"/>
      <c r="RVS1" s="91"/>
      <c r="RVT1" s="91"/>
      <c r="RVU1" s="91"/>
      <c r="RVV1" s="91"/>
      <c r="RVW1" s="91"/>
      <c r="RVX1" s="91"/>
      <c r="RVY1" s="91"/>
      <c r="RVZ1" s="91"/>
      <c r="RWA1" s="91"/>
      <c r="RWB1" s="91"/>
      <c r="RWC1" s="91"/>
      <c r="RWD1" s="91"/>
      <c r="RWE1" s="91"/>
      <c r="RWF1" s="91"/>
      <c r="RWG1" s="91"/>
      <c r="RWH1" s="91"/>
      <c r="RWI1" s="91"/>
      <c r="RWJ1" s="91"/>
      <c r="RWK1" s="91"/>
      <c r="RWL1" s="91"/>
      <c r="RWM1" s="91"/>
      <c r="RWN1" s="91"/>
      <c r="RWO1" s="91"/>
      <c r="RWP1" s="91"/>
      <c r="RWQ1" s="91"/>
      <c r="RWR1" s="91"/>
      <c r="RWS1" s="91"/>
      <c r="RWT1" s="91"/>
      <c r="RWU1" s="91"/>
      <c r="RWV1" s="91"/>
      <c r="RWW1" s="91"/>
      <c r="RWX1" s="91"/>
      <c r="RWY1" s="91"/>
      <c r="RWZ1" s="91"/>
      <c r="RXA1" s="91"/>
      <c r="RXB1" s="91"/>
      <c r="RXC1" s="91"/>
      <c r="RXD1" s="91"/>
      <c r="RXE1" s="91"/>
      <c r="RXF1" s="91"/>
      <c r="RXG1" s="91"/>
      <c r="RXH1" s="91"/>
      <c r="RXI1" s="91"/>
      <c r="RXJ1" s="91"/>
      <c r="RXK1" s="91"/>
      <c r="RXL1" s="91"/>
      <c r="RXM1" s="91"/>
      <c r="RXN1" s="91"/>
      <c r="RXO1" s="91"/>
      <c r="RXP1" s="91"/>
      <c r="RXQ1" s="91"/>
      <c r="RXR1" s="91"/>
      <c r="RXS1" s="91"/>
      <c r="RXT1" s="91"/>
      <c r="RXU1" s="91"/>
      <c r="RXV1" s="91"/>
      <c r="RXW1" s="91"/>
      <c r="RXX1" s="91"/>
      <c r="RXY1" s="91"/>
      <c r="RXZ1" s="91"/>
      <c r="RYA1" s="91"/>
      <c r="RYB1" s="91"/>
      <c r="RYC1" s="91"/>
      <c r="RYD1" s="91"/>
      <c r="RYE1" s="91"/>
      <c r="RYF1" s="91"/>
      <c r="RYG1" s="91"/>
      <c r="RYH1" s="91"/>
      <c r="RYI1" s="91"/>
      <c r="RYJ1" s="91"/>
      <c r="RYK1" s="91"/>
      <c r="RYL1" s="91"/>
      <c r="RYM1" s="91"/>
      <c r="RYN1" s="91"/>
      <c r="RYO1" s="91"/>
      <c r="RYP1" s="91"/>
      <c r="RYQ1" s="91"/>
      <c r="RYR1" s="91"/>
      <c r="RYS1" s="91"/>
      <c r="RYT1" s="91"/>
      <c r="RYU1" s="91"/>
      <c r="RYV1" s="91"/>
      <c r="RYW1" s="91"/>
      <c r="RYX1" s="91"/>
      <c r="RYY1" s="91"/>
      <c r="RYZ1" s="91"/>
      <c r="RZA1" s="91"/>
      <c r="RZB1" s="91"/>
      <c r="RZC1" s="91"/>
      <c r="RZD1" s="91"/>
      <c r="RZE1" s="91"/>
      <c r="RZF1" s="91"/>
      <c r="RZG1" s="91"/>
      <c r="RZH1" s="91"/>
      <c r="RZI1" s="91"/>
      <c r="RZJ1" s="91"/>
      <c r="RZK1" s="91"/>
      <c r="RZL1" s="91"/>
      <c r="RZM1" s="91"/>
      <c r="RZN1" s="91"/>
      <c r="RZO1" s="91"/>
      <c r="RZP1" s="91"/>
      <c r="RZQ1" s="91"/>
      <c r="RZR1" s="91"/>
      <c r="RZS1" s="91"/>
      <c r="RZT1" s="91"/>
      <c r="RZU1" s="91"/>
      <c r="RZV1" s="91"/>
      <c r="RZW1" s="91"/>
      <c r="RZX1" s="91"/>
      <c r="RZY1" s="91"/>
      <c r="RZZ1" s="91"/>
      <c r="SAA1" s="91"/>
      <c r="SAB1" s="91"/>
      <c r="SAC1" s="91"/>
      <c r="SAD1" s="91"/>
      <c r="SAE1" s="91"/>
      <c r="SAF1" s="91"/>
      <c r="SAG1" s="91"/>
      <c r="SAH1" s="91"/>
      <c r="SAI1" s="91"/>
      <c r="SAJ1" s="91"/>
      <c r="SAK1" s="91"/>
      <c r="SAL1" s="91"/>
      <c r="SAM1" s="91"/>
      <c r="SAN1" s="91"/>
      <c r="SAO1" s="91"/>
      <c r="SAP1" s="91"/>
      <c r="SAQ1" s="91"/>
      <c r="SAR1" s="91"/>
      <c r="SAS1" s="91"/>
      <c r="SAT1" s="91"/>
      <c r="SAU1" s="91"/>
      <c r="SAV1" s="91"/>
      <c r="SAW1" s="91"/>
      <c r="SAX1" s="91"/>
      <c r="SAY1" s="91"/>
      <c r="SAZ1" s="91"/>
      <c r="SBA1" s="91"/>
      <c r="SBB1" s="91"/>
      <c r="SBC1" s="91"/>
      <c r="SBD1" s="91"/>
      <c r="SBE1" s="91"/>
      <c r="SBF1" s="91"/>
      <c r="SBG1" s="91"/>
      <c r="SBH1" s="91"/>
      <c r="SBI1" s="91"/>
      <c r="SBJ1" s="91"/>
      <c r="SBK1" s="91"/>
      <c r="SBL1" s="91"/>
      <c r="SBM1" s="91"/>
      <c r="SBN1" s="91"/>
      <c r="SBO1" s="91"/>
      <c r="SBP1" s="91"/>
      <c r="SBQ1" s="91"/>
      <c r="SBR1" s="91"/>
      <c r="SBS1" s="91"/>
      <c r="SBT1" s="91"/>
      <c r="SBU1" s="91"/>
      <c r="SBV1" s="91"/>
      <c r="SBW1" s="91"/>
      <c r="SBX1" s="91"/>
      <c r="SBY1" s="91"/>
      <c r="SBZ1" s="91"/>
      <c r="SCA1" s="91"/>
      <c r="SCB1" s="91"/>
      <c r="SCC1" s="91"/>
      <c r="SCD1" s="91"/>
      <c r="SCE1" s="91"/>
      <c r="SCF1" s="91"/>
      <c r="SCG1" s="91"/>
      <c r="SCH1" s="91"/>
      <c r="SCI1" s="91"/>
      <c r="SCJ1" s="91"/>
      <c r="SCK1" s="91"/>
      <c r="SCL1" s="91"/>
      <c r="SCM1" s="91"/>
      <c r="SCN1" s="91"/>
      <c r="SCO1" s="91"/>
      <c r="SCP1" s="91"/>
      <c r="SCQ1" s="91"/>
      <c r="SCR1" s="91"/>
      <c r="SCS1" s="91"/>
      <c r="SCT1" s="91"/>
      <c r="SCU1" s="91"/>
      <c r="SCV1" s="91"/>
      <c r="SCW1" s="91"/>
      <c r="SCX1" s="91"/>
      <c r="SCY1" s="91"/>
      <c r="SCZ1" s="91"/>
      <c r="SDA1" s="91"/>
      <c r="SDB1" s="91"/>
      <c r="SDC1" s="91"/>
      <c r="SDD1" s="91"/>
      <c r="SDE1" s="91"/>
      <c r="SDF1" s="91"/>
      <c r="SDG1" s="91"/>
      <c r="SDH1" s="91"/>
      <c r="SDI1" s="91"/>
      <c r="SDJ1" s="91"/>
      <c r="SDK1" s="91"/>
      <c r="SDL1" s="91"/>
      <c r="SDM1" s="91"/>
      <c r="SDN1" s="91"/>
      <c r="SDO1" s="91"/>
      <c r="SDP1" s="91"/>
      <c r="SDQ1" s="91"/>
      <c r="SDR1" s="91"/>
      <c r="SDS1" s="91"/>
      <c r="SDT1" s="91"/>
      <c r="SDU1" s="91"/>
      <c r="SDV1" s="91"/>
      <c r="SDW1" s="91"/>
      <c r="SDX1" s="91"/>
      <c r="SDY1" s="91"/>
      <c r="SDZ1" s="91"/>
      <c r="SEA1" s="91"/>
      <c r="SEB1" s="91"/>
      <c r="SEC1" s="91"/>
      <c r="SED1" s="91"/>
      <c r="SEE1" s="91"/>
      <c r="SEF1" s="91"/>
      <c r="SEG1" s="91"/>
      <c r="SEH1" s="91"/>
      <c r="SEI1" s="91"/>
      <c r="SEJ1" s="91"/>
      <c r="SEK1" s="91"/>
      <c r="SEL1" s="91"/>
      <c r="SEM1" s="91"/>
      <c r="SEN1" s="91"/>
      <c r="SEO1" s="91"/>
      <c r="SEP1" s="91"/>
      <c r="SEQ1" s="91"/>
      <c r="SER1" s="91"/>
      <c r="SES1" s="91"/>
      <c r="SET1" s="91"/>
      <c r="SEU1" s="91"/>
      <c r="SEV1" s="91"/>
      <c r="SEW1" s="91"/>
      <c r="SEX1" s="91"/>
      <c r="SEY1" s="91"/>
      <c r="SEZ1" s="91"/>
      <c r="SFA1" s="91"/>
      <c r="SFB1" s="91"/>
      <c r="SFC1" s="91"/>
      <c r="SFD1" s="91"/>
      <c r="SFE1" s="91"/>
      <c r="SFF1" s="91"/>
      <c r="SFG1" s="91"/>
      <c r="SFH1" s="91"/>
      <c r="SFI1" s="91"/>
      <c r="SFJ1" s="91"/>
      <c r="SFK1" s="91"/>
      <c r="SFL1" s="91"/>
      <c r="SFM1" s="91"/>
      <c r="SFN1" s="91"/>
      <c r="SFO1" s="91"/>
      <c r="SFP1" s="91"/>
      <c r="SFQ1" s="91"/>
      <c r="SFR1" s="91"/>
      <c r="SFS1" s="91"/>
      <c r="SFT1" s="91"/>
      <c r="SFU1" s="91"/>
      <c r="SFV1" s="91"/>
      <c r="SFW1" s="91"/>
      <c r="SFX1" s="91"/>
      <c r="SFY1" s="91"/>
      <c r="SFZ1" s="91"/>
      <c r="SGA1" s="91"/>
      <c r="SGB1" s="91"/>
      <c r="SGC1" s="91"/>
      <c r="SGD1" s="91"/>
      <c r="SGE1" s="91"/>
      <c r="SGF1" s="91"/>
      <c r="SGG1" s="91"/>
      <c r="SGH1" s="91"/>
      <c r="SGI1" s="91"/>
      <c r="SGJ1" s="91"/>
      <c r="SGK1" s="91"/>
      <c r="SGL1" s="91"/>
      <c r="SGM1" s="91"/>
      <c r="SGN1" s="91"/>
      <c r="SGO1" s="91"/>
      <c r="SGP1" s="91"/>
      <c r="SGQ1" s="91"/>
      <c r="SGR1" s="91"/>
      <c r="SGS1" s="91"/>
      <c r="SGT1" s="91"/>
      <c r="SGU1" s="91"/>
      <c r="SGV1" s="91"/>
      <c r="SGW1" s="91"/>
      <c r="SGX1" s="91"/>
      <c r="SGY1" s="91"/>
      <c r="SGZ1" s="91"/>
      <c r="SHA1" s="91"/>
      <c r="SHB1" s="91"/>
      <c r="SHC1" s="91"/>
      <c r="SHD1" s="91"/>
      <c r="SHE1" s="91"/>
      <c r="SHF1" s="91"/>
      <c r="SHG1" s="91"/>
      <c r="SHH1" s="91"/>
      <c r="SHI1" s="91"/>
      <c r="SHJ1" s="91"/>
      <c r="SHK1" s="91"/>
      <c r="SHL1" s="91"/>
      <c r="SHM1" s="91"/>
      <c r="SHN1" s="91"/>
      <c r="SHO1" s="91"/>
      <c r="SHP1" s="91"/>
      <c r="SHQ1" s="91"/>
      <c r="SHR1" s="91"/>
      <c r="SHS1" s="91"/>
      <c r="SHT1" s="91"/>
      <c r="SHU1" s="91"/>
      <c r="SHV1" s="91"/>
      <c r="SHW1" s="91"/>
      <c r="SHX1" s="91"/>
      <c r="SHY1" s="91"/>
      <c r="SHZ1" s="91"/>
      <c r="SIA1" s="91"/>
      <c r="SIB1" s="91"/>
      <c r="SIC1" s="91"/>
      <c r="SID1" s="91"/>
      <c r="SIE1" s="91"/>
      <c r="SIF1" s="91"/>
      <c r="SIG1" s="91"/>
      <c r="SIH1" s="91"/>
      <c r="SII1" s="91"/>
      <c r="SIJ1" s="91"/>
      <c r="SIK1" s="91"/>
      <c r="SIL1" s="91"/>
      <c r="SIM1" s="91"/>
      <c r="SIN1" s="91"/>
      <c r="SIO1" s="91"/>
      <c r="SIP1" s="91"/>
      <c r="SIQ1" s="91"/>
      <c r="SIR1" s="91"/>
      <c r="SIS1" s="91"/>
      <c r="SIT1" s="91"/>
      <c r="SIU1" s="91"/>
      <c r="SIV1" s="91"/>
      <c r="SIW1" s="91"/>
      <c r="SIX1" s="91"/>
      <c r="SIY1" s="91"/>
      <c r="SIZ1" s="91"/>
      <c r="SJA1" s="91"/>
      <c r="SJB1" s="91"/>
      <c r="SJC1" s="91"/>
      <c r="SJD1" s="91"/>
      <c r="SJE1" s="91"/>
      <c r="SJF1" s="91"/>
      <c r="SJG1" s="91"/>
      <c r="SJH1" s="91"/>
      <c r="SJI1" s="91"/>
      <c r="SJJ1" s="91"/>
      <c r="SJK1" s="91"/>
      <c r="SJL1" s="91"/>
      <c r="SJM1" s="91"/>
      <c r="SJN1" s="91"/>
      <c r="SJO1" s="91"/>
      <c r="SJP1" s="91"/>
      <c r="SJQ1" s="91"/>
      <c r="SJR1" s="91"/>
      <c r="SJS1" s="91"/>
      <c r="SJT1" s="91"/>
      <c r="SJU1" s="91"/>
      <c r="SJV1" s="91"/>
      <c r="SJW1" s="91"/>
      <c r="SJX1" s="91"/>
      <c r="SJY1" s="91"/>
      <c r="SJZ1" s="91"/>
      <c r="SKA1" s="91"/>
      <c r="SKB1" s="91"/>
      <c r="SKC1" s="91"/>
      <c r="SKD1" s="91"/>
      <c r="SKE1" s="91"/>
      <c r="SKF1" s="91"/>
      <c r="SKG1" s="91"/>
      <c r="SKH1" s="91"/>
      <c r="SKI1" s="91"/>
      <c r="SKJ1" s="91"/>
      <c r="SKK1" s="91"/>
      <c r="SKL1" s="91"/>
      <c r="SKM1" s="91"/>
      <c r="SKN1" s="91"/>
      <c r="SKO1" s="91"/>
      <c r="SKP1" s="91"/>
      <c r="SKQ1" s="91"/>
      <c r="SKR1" s="91"/>
      <c r="SKS1" s="91"/>
      <c r="SKT1" s="91"/>
      <c r="SKU1" s="91"/>
      <c r="SKV1" s="91"/>
      <c r="SKW1" s="91"/>
      <c r="SKX1" s="91"/>
      <c r="SKY1" s="91"/>
      <c r="SKZ1" s="91"/>
      <c r="SLA1" s="91"/>
      <c r="SLB1" s="91"/>
      <c r="SLC1" s="91"/>
      <c r="SLD1" s="91"/>
      <c r="SLE1" s="91"/>
      <c r="SLF1" s="91"/>
      <c r="SLG1" s="91"/>
      <c r="SLH1" s="91"/>
      <c r="SLI1" s="91"/>
      <c r="SLJ1" s="91"/>
      <c r="SLK1" s="91"/>
      <c r="SLL1" s="91"/>
      <c r="SLM1" s="91"/>
      <c r="SLN1" s="91"/>
      <c r="SLO1" s="91"/>
      <c r="SLP1" s="91"/>
      <c r="SLQ1" s="91"/>
      <c r="SLR1" s="91"/>
      <c r="SLS1" s="91"/>
      <c r="SLT1" s="91"/>
      <c r="SLU1" s="91"/>
      <c r="SLV1" s="91"/>
      <c r="SLW1" s="91"/>
      <c r="SLX1" s="91"/>
      <c r="SLY1" s="91"/>
      <c r="SLZ1" s="91"/>
      <c r="SMA1" s="91"/>
      <c r="SMB1" s="91"/>
      <c r="SMC1" s="91"/>
      <c r="SMD1" s="91"/>
      <c r="SME1" s="91"/>
      <c r="SMF1" s="91"/>
      <c r="SMG1" s="91"/>
      <c r="SMH1" s="91"/>
      <c r="SMI1" s="91"/>
      <c r="SMJ1" s="91"/>
      <c r="SMK1" s="91"/>
      <c r="SML1" s="91"/>
      <c r="SMM1" s="91"/>
      <c r="SMN1" s="91"/>
      <c r="SMO1" s="91"/>
      <c r="SMP1" s="91"/>
      <c r="SMQ1" s="91"/>
      <c r="SMR1" s="91"/>
      <c r="SMS1" s="91"/>
      <c r="SMT1" s="91"/>
      <c r="SMU1" s="91"/>
      <c r="SMV1" s="91"/>
      <c r="SMW1" s="91"/>
      <c r="SMX1" s="91"/>
      <c r="SMY1" s="91"/>
      <c r="SMZ1" s="91"/>
      <c r="SNA1" s="91"/>
      <c r="SNB1" s="91"/>
      <c r="SNC1" s="91"/>
      <c r="SND1" s="91"/>
      <c r="SNE1" s="91"/>
      <c r="SNF1" s="91"/>
      <c r="SNG1" s="91"/>
      <c r="SNH1" s="91"/>
      <c r="SNI1" s="91"/>
      <c r="SNJ1" s="91"/>
      <c r="SNK1" s="91"/>
      <c r="SNL1" s="91"/>
      <c r="SNM1" s="91"/>
      <c r="SNN1" s="91"/>
      <c r="SNO1" s="91"/>
      <c r="SNP1" s="91"/>
      <c r="SNQ1" s="91"/>
      <c r="SNR1" s="91"/>
      <c r="SNS1" s="91"/>
      <c r="SNT1" s="91"/>
      <c r="SNU1" s="91"/>
      <c r="SNV1" s="91"/>
      <c r="SNW1" s="91"/>
      <c r="SNX1" s="91"/>
      <c r="SNY1" s="91"/>
      <c r="SNZ1" s="91"/>
      <c r="SOA1" s="91"/>
      <c r="SOB1" s="91"/>
      <c r="SOC1" s="91"/>
      <c r="SOD1" s="91"/>
      <c r="SOE1" s="91"/>
      <c r="SOF1" s="91"/>
      <c r="SOG1" s="91"/>
      <c r="SOH1" s="91"/>
      <c r="SOI1" s="91"/>
      <c r="SOJ1" s="91"/>
      <c r="SOK1" s="91"/>
      <c r="SOL1" s="91"/>
      <c r="SOM1" s="91"/>
      <c r="SON1" s="91"/>
      <c r="SOO1" s="91"/>
      <c r="SOP1" s="91"/>
      <c r="SOQ1" s="91"/>
      <c r="SOR1" s="91"/>
      <c r="SOS1" s="91"/>
      <c r="SOT1" s="91"/>
      <c r="SOU1" s="91"/>
      <c r="SOV1" s="91"/>
      <c r="SOW1" s="91"/>
      <c r="SOX1" s="91"/>
      <c r="SOY1" s="91"/>
      <c r="SOZ1" s="91"/>
      <c r="SPA1" s="91"/>
      <c r="SPB1" s="91"/>
      <c r="SPC1" s="91"/>
      <c r="SPD1" s="91"/>
      <c r="SPE1" s="91"/>
      <c r="SPF1" s="91"/>
      <c r="SPG1" s="91"/>
      <c r="SPH1" s="91"/>
      <c r="SPI1" s="91"/>
      <c r="SPJ1" s="91"/>
      <c r="SPK1" s="91"/>
      <c r="SPL1" s="91"/>
      <c r="SPM1" s="91"/>
      <c r="SPN1" s="91"/>
      <c r="SPO1" s="91"/>
      <c r="SPP1" s="91"/>
      <c r="SPQ1" s="91"/>
      <c r="SPR1" s="91"/>
      <c r="SPS1" s="91"/>
      <c r="SPT1" s="91"/>
      <c r="SPU1" s="91"/>
      <c r="SPV1" s="91"/>
      <c r="SPW1" s="91"/>
      <c r="SPX1" s="91"/>
      <c r="SPY1" s="91"/>
      <c r="SPZ1" s="91"/>
      <c r="SQA1" s="91"/>
      <c r="SQB1" s="91"/>
      <c r="SQC1" s="91"/>
      <c r="SQD1" s="91"/>
      <c r="SQE1" s="91"/>
      <c r="SQF1" s="91"/>
      <c r="SQG1" s="91"/>
      <c r="SQH1" s="91"/>
      <c r="SQI1" s="91"/>
      <c r="SQJ1" s="91"/>
      <c r="SQK1" s="91"/>
      <c r="SQL1" s="91"/>
      <c r="SQM1" s="91"/>
      <c r="SQN1" s="91"/>
      <c r="SQO1" s="91"/>
      <c r="SQP1" s="91"/>
      <c r="SQQ1" s="91"/>
      <c r="SQR1" s="91"/>
      <c r="SQS1" s="91"/>
      <c r="SQT1" s="91"/>
      <c r="SQU1" s="91"/>
      <c r="SQV1" s="91"/>
      <c r="SQW1" s="91"/>
      <c r="SQX1" s="91"/>
      <c r="SQY1" s="91"/>
      <c r="SQZ1" s="91"/>
      <c r="SRA1" s="91"/>
      <c r="SRB1" s="91"/>
      <c r="SRC1" s="91"/>
      <c r="SRD1" s="91"/>
      <c r="SRE1" s="91"/>
      <c r="SRF1" s="91"/>
      <c r="SRG1" s="91"/>
      <c r="SRH1" s="91"/>
      <c r="SRI1" s="91"/>
      <c r="SRJ1" s="91"/>
      <c r="SRK1" s="91"/>
      <c r="SRL1" s="91"/>
      <c r="SRM1" s="91"/>
      <c r="SRN1" s="91"/>
      <c r="SRO1" s="91"/>
      <c r="SRP1" s="91"/>
      <c r="SRQ1" s="91"/>
      <c r="SRR1" s="91"/>
      <c r="SRS1" s="91"/>
      <c r="SRT1" s="91"/>
      <c r="SRU1" s="91"/>
      <c r="SRV1" s="91"/>
      <c r="SRW1" s="91"/>
      <c r="SRX1" s="91"/>
      <c r="SRY1" s="91"/>
      <c r="SRZ1" s="91"/>
      <c r="SSA1" s="91"/>
      <c r="SSB1" s="91"/>
      <c r="SSC1" s="91"/>
      <c r="SSD1" s="91"/>
      <c r="SSE1" s="91"/>
      <c r="SSF1" s="91"/>
      <c r="SSG1" s="91"/>
      <c r="SSH1" s="91"/>
      <c r="SSI1" s="91"/>
      <c r="SSJ1" s="91"/>
      <c r="SSK1" s="91"/>
      <c r="SSL1" s="91"/>
      <c r="SSM1" s="91"/>
      <c r="SSN1" s="91"/>
      <c r="SSO1" s="91"/>
      <c r="SSP1" s="91"/>
      <c r="SSQ1" s="91"/>
      <c r="SSR1" s="91"/>
      <c r="SSS1" s="91"/>
      <c r="SST1" s="91"/>
      <c r="SSU1" s="91"/>
      <c r="SSV1" s="91"/>
      <c r="SSW1" s="91"/>
      <c r="SSX1" s="91"/>
      <c r="SSY1" s="91"/>
      <c r="SSZ1" s="91"/>
      <c r="STA1" s="91"/>
      <c r="STB1" s="91"/>
      <c r="STC1" s="91"/>
      <c r="STD1" s="91"/>
      <c r="STE1" s="91"/>
      <c r="STF1" s="91"/>
      <c r="STG1" s="91"/>
      <c r="STH1" s="91"/>
      <c r="STI1" s="91"/>
      <c r="STJ1" s="91"/>
      <c r="STK1" s="91"/>
      <c r="STL1" s="91"/>
      <c r="STM1" s="91"/>
      <c r="STN1" s="91"/>
      <c r="STO1" s="91"/>
      <c r="STP1" s="91"/>
      <c r="STQ1" s="91"/>
      <c r="STR1" s="91"/>
      <c r="STS1" s="91"/>
      <c r="STT1" s="91"/>
      <c r="STU1" s="91"/>
      <c r="STV1" s="91"/>
      <c r="STW1" s="91"/>
      <c r="STX1" s="91"/>
      <c r="STY1" s="91"/>
      <c r="STZ1" s="91"/>
      <c r="SUA1" s="91"/>
      <c r="SUB1" s="91"/>
      <c r="SUC1" s="91"/>
      <c r="SUD1" s="91"/>
      <c r="SUE1" s="91"/>
      <c r="SUF1" s="91"/>
      <c r="SUG1" s="91"/>
      <c r="SUH1" s="91"/>
      <c r="SUI1" s="91"/>
      <c r="SUJ1" s="91"/>
      <c r="SUK1" s="91"/>
      <c r="SUL1" s="91"/>
      <c r="SUM1" s="91"/>
      <c r="SUN1" s="91"/>
      <c r="SUO1" s="91"/>
      <c r="SUP1" s="91"/>
      <c r="SUQ1" s="91"/>
      <c r="SUR1" s="91"/>
      <c r="SUS1" s="91"/>
      <c r="SUT1" s="91"/>
      <c r="SUU1" s="91"/>
      <c r="SUV1" s="91"/>
      <c r="SUW1" s="91"/>
      <c r="SUX1" s="91"/>
      <c r="SUY1" s="91"/>
      <c r="SUZ1" s="91"/>
      <c r="SVA1" s="91"/>
      <c r="SVB1" s="91"/>
      <c r="SVC1" s="91"/>
      <c r="SVD1" s="91"/>
      <c r="SVE1" s="91"/>
      <c r="SVF1" s="91"/>
      <c r="SVG1" s="91"/>
      <c r="SVH1" s="91"/>
      <c r="SVI1" s="91"/>
      <c r="SVJ1" s="91"/>
      <c r="SVK1" s="91"/>
      <c r="SVL1" s="91"/>
      <c r="SVM1" s="91"/>
      <c r="SVN1" s="91"/>
      <c r="SVO1" s="91"/>
      <c r="SVP1" s="91"/>
      <c r="SVQ1" s="91"/>
      <c r="SVR1" s="91"/>
      <c r="SVS1" s="91"/>
      <c r="SVT1" s="91"/>
      <c r="SVU1" s="91"/>
      <c r="SVV1" s="91"/>
      <c r="SVW1" s="91"/>
      <c r="SVX1" s="91"/>
      <c r="SVY1" s="91"/>
      <c r="SVZ1" s="91"/>
      <c r="SWA1" s="91"/>
      <c r="SWB1" s="91"/>
      <c r="SWC1" s="91"/>
      <c r="SWD1" s="91"/>
      <c r="SWE1" s="91"/>
      <c r="SWF1" s="91"/>
      <c r="SWG1" s="91"/>
      <c r="SWH1" s="91"/>
      <c r="SWI1" s="91"/>
      <c r="SWJ1" s="91"/>
      <c r="SWK1" s="91"/>
      <c r="SWL1" s="91"/>
      <c r="SWM1" s="91"/>
      <c r="SWN1" s="91"/>
      <c r="SWO1" s="91"/>
      <c r="SWP1" s="91"/>
      <c r="SWQ1" s="91"/>
      <c r="SWR1" s="91"/>
      <c r="SWS1" s="91"/>
      <c r="SWT1" s="91"/>
      <c r="SWU1" s="91"/>
      <c r="SWV1" s="91"/>
      <c r="SWW1" s="91"/>
      <c r="SWX1" s="91"/>
      <c r="SWY1" s="91"/>
      <c r="SWZ1" s="91"/>
      <c r="SXA1" s="91"/>
      <c r="SXB1" s="91"/>
      <c r="SXC1" s="91"/>
      <c r="SXD1" s="91"/>
      <c r="SXE1" s="91"/>
      <c r="SXF1" s="91"/>
      <c r="SXG1" s="91"/>
      <c r="SXH1" s="91"/>
      <c r="SXI1" s="91"/>
      <c r="SXJ1" s="91"/>
      <c r="SXK1" s="91"/>
      <c r="SXL1" s="91"/>
      <c r="SXM1" s="91"/>
      <c r="SXN1" s="91"/>
      <c r="SXO1" s="91"/>
      <c r="SXP1" s="91"/>
      <c r="SXQ1" s="91"/>
      <c r="SXR1" s="91"/>
      <c r="SXS1" s="91"/>
      <c r="SXT1" s="91"/>
      <c r="SXU1" s="91"/>
      <c r="SXV1" s="91"/>
      <c r="SXW1" s="91"/>
      <c r="SXX1" s="91"/>
      <c r="SXY1" s="91"/>
      <c r="SXZ1" s="91"/>
      <c r="SYA1" s="91"/>
      <c r="SYB1" s="91"/>
      <c r="SYC1" s="91"/>
      <c r="SYD1" s="91"/>
      <c r="SYE1" s="91"/>
      <c r="SYF1" s="91"/>
      <c r="SYG1" s="91"/>
      <c r="SYH1" s="91"/>
      <c r="SYI1" s="91"/>
      <c r="SYJ1" s="91"/>
      <c r="SYK1" s="91"/>
      <c r="SYL1" s="91"/>
      <c r="SYM1" s="91"/>
      <c r="SYN1" s="91"/>
      <c r="SYO1" s="91"/>
      <c r="SYP1" s="91"/>
      <c r="SYQ1" s="91"/>
      <c r="SYR1" s="91"/>
      <c r="SYS1" s="91"/>
      <c r="SYT1" s="91"/>
      <c r="SYU1" s="91"/>
      <c r="SYV1" s="91"/>
      <c r="SYW1" s="91"/>
      <c r="SYX1" s="91"/>
      <c r="SYY1" s="91"/>
      <c r="SYZ1" s="91"/>
      <c r="SZA1" s="91"/>
      <c r="SZB1" s="91"/>
      <c r="SZC1" s="91"/>
      <c r="SZD1" s="91"/>
      <c r="SZE1" s="91"/>
      <c r="SZF1" s="91"/>
      <c r="SZG1" s="91"/>
      <c r="SZH1" s="91"/>
      <c r="SZI1" s="91"/>
      <c r="SZJ1" s="91"/>
      <c r="SZK1" s="91"/>
      <c r="SZL1" s="91"/>
      <c r="SZM1" s="91"/>
      <c r="SZN1" s="91"/>
      <c r="SZO1" s="91"/>
      <c r="SZP1" s="91"/>
      <c r="SZQ1" s="91"/>
      <c r="SZR1" s="91"/>
      <c r="SZS1" s="91"/>
      <c r="SZT1" s="91"/>
      <c r="SZU1" s="91"/>
      <c r="SZV1" s="91"/>
      <c r="SZW1" s="91"/>
      <c r="SZX1" s="91"/>
      <c r="SZY1" s="91"/>
      <c r="SZZ1" s="91"/>
      <c r="TAA1" s="91"/>
      <c r="TAB1" s="91"/>
      <c r="TAC1" s="91"/>
      <c r="TAD1" s="91"/>
      <c r="TAE1" s="91"/>
      <c r="TAF1" s="91"/>
      <c r="TAG1" s="91"/>
      <c r="TAH1" s="91"/>
      <c r="TAI1" s="91"/>
      <c r="TAJ1" s="91"/>
      <c r="TAK1" s="91"/>
      <c r="TAL1" s="91"/>
      <c r="TAM1" s="91"/>
      <c r="TAN1" s="91"/>
      <c r="TAO1" s="91"/>
      <c r="TAP1" s="91"/>
      <c r="TAQ1" s="91"/>
      <c r="TAR1" s="91"/>
      <c r="TAS1" s="91"/>
      <c r="TAT1" s="91"/>
      <c r="TAU1" s="91"/>
      <c r="TAV1" s="91"/>
      <c r="TAW1" s="91"/>
      <c r="TAX1" s="91"/>
      <c r="TAY1" s="91"/>
      <c r="TAZ1" s="91"/>
      <c r="TBA1" s="91"/>
      <c r="TBB1" s="91"/>
      <c r="TBC1" s="91"/>
      <c r="TBD1" s="91"/>
      <c r="TBE1" s="91"/>
      <c r="TBF1" s="91"/>
      <c r="TBG1" s="91"/>
      <c r="TBH1" s="91"/>
      <c r="TBI1" s="91"/>
      <c r="TBJ1" s="91"/>
      <c r="TBK1" s="91"/>
      <c r="TBL1" s="91"/>
      <c r="TBM1" s="91"/>
      <c r="TBN1" s="91"/>
      <c r="TBO1" s="91"/>
      <c r="TBP1" s="91"/>
      <c r="TBQ1" s="91"/>
      <c r="TBR1" s="91"/>
      <c r="TBS1" s="91"/>
      <c r="TBT1" s="91"/>
      <c r="TBU1" s="91"/>
      <c r="TBV1" s="91"/>
      <c r="TBW1" s="91"/>
      <c r="TBX1" s="91"/>
      <c r="TBY1" s="91"/>
      <c r="TBZ1" s="91"/>
      <c r="TCA1" s="91"/>
      <c r="TCB1" s="91"/>
      <c r="TCC1" s="91"/>
      <c r="TCD1" s="91"/>
      <c r="TCE1" s="91"/>
      <c r="TCF1" s="91"/>
      <c r="TCG1" s="91"/>
      <c r="TCH1" s="91"/>
      <c r="TCI1" s="91"/>
      <c r="TCJ1" s="91"/>
      <c r="TCK1" s="91"/>
      <c r="TCL1" s="91"/>
      <c r="TCM1" s="91"/>
      <c r="TCN1" s="91"/>
      <c r="TCO1" s="91"/>
      <c r="TCP1" s="91"/>
      <c r="TCQ1" s="91"/>
      <c r="TCR1" s="91"/>
      <c r="TCS1" s="91"/>
      <c r="TCT1" s="91"/>
      <c r="TCU1" s="91"/>
      <c r="TCV1" s="91"/>
      <c r="TCW1" s="91"/>
      <c r="TCX1" s="91"/>
      <c r="TCY1" s="91"/>
      <c r="TCZ1" s="91"/>
      <c r="TDA1" s="91"/>
      <c r="TDB1" s="91"/>
      <c r="TDC1" s="91"/>
      <c r="TDD1" s="91"/>
      <c r="TDE1" s="91"/>
      <c r="TDF1" s="91"/>
      <c r="TDG1" s="91"/>
      <c r="TDH1" s="91"/>
      <c r="TDI1" s="91"/>
      <c r="TDJ1" s="91"/>
      <c r="TDK1" s="91"/>
      <c r="TDL1" s="91"/>
      <c r="TDM1" s="91"/>
      <c r="TDN1" s="91"/>
      <c r="TDO1" s="91"/>
      <c r="TDP1" s="91"/>
      <c r="TDQ1" s="91"/>
      <c r="TDR1" s="91"/>
      <c r="TDS1" s="91"/>
      <c r="TDT1" s="91"/>
      <c r="TDU1" s="91"/>
      <c r="TDV1" s="91"/>
      <c r="TDW1" s="91"/>
      <c r="TDX1" s="91"/>
      <c r="TDY1" s="91"/>
      <c r="TDZ1" s="91"/>
      <c r="TEA1" s="91"/>
      <c r="TEB1" s="91"/>
      <c r="TEC1" s="91"/>
      <c r="TED1" s="91"/>
      <c r="TEE1" s="91"/>
      <c r="TEF1" s="91"/>
      <c r="TEG1" s="91"/>
      <c r="TEH1" s="91"/>
      <c r="TEI1" s="91"/>
      <c r="TEJ1" s="91"/>
      <c r="TEK1" s="91"/>
      <c r="TEL1" s="91"/>
      <c r="TEM1" s="91"/>
      <c r="TEN1" s="91"/>
      <c r="TEO1" s="91"/>
      <c r="TEP1" s="91"/>
      <c r="TEQ1" s="91"/>
      <c r="TER1" s="91"/>
      <c r="TES1" s="91"/>
      <c r="TET1" s="91"/>
      <c r="TEU1" s="91"/>
      <c r="TEV1" s="91"/>
      <c r="TEW1" s="91"/>
      <c r="TEX1" s="91"/>
      <c r="TEY1" s="91"/>
      <c r="TEZ1" s="91"/>
      <c r="TFA1" s="91"/>
      <c r="TFB1" s="91"/>
      <c r="TFC1" s="91"/>
      <c r="TFD1" s="91"/>
      <c r="TFE1" s="91"/>
      <c r="TFF1" s="91"/>
      <c r="TFG1" s="91"/>
      <c r="TFH1" s="91"/>
      <c r="TFI1" s="91"/>
      <c r="TFJ1" s="91"/>
      <c r="TFK1" s="91"/>
      <c r="TFL1" s="91"/>
      <c r="TFM1" s="91"/>
      <c r="TFN1" s="91"/>
      <c r="TFO1" s="91"/>
      <c r="TFP1" s="91"/>
      <c r="TFQ1" s="91"/>
      <c r="TFR1" s="91"/>
      <c r="TFS1" s="91"/>
      <c r="TFT1" s="91"/>
      <c r="TFU1" s="91"/>
      <c r="TFV1" s="91"/>
      <c r="TFW1" s="91"/>
      <c r="TFX1" s="91"/>
      <c r="TFY1" s="91"/>
      <c r="TFZ1" s="91"/>
      <c r="TGA1" s="91"/>
      <c r="TGB1" s="91"/>
      <c r="TGC1" s="91"/>
      <c r="TGD1" s="91"/>
      <c r="TGE1" s="91"/>
      <c r="TGF1" s="91"/>
      <c r="TGG1" s="91"/>
      <c r="TGH1" s="91"/>
      <c r="TGI1" s="91"/>
      <c r="TGJ1" s="91"/>
      <c r="TGK1" s="91"/>
      <c r="TGL1" s="91"/>
      <c r="TGM1" s="91"/>
      <c r="TGN1" s="91"/>
      <c r="TGO1" s="91"/>
      <c r="TGP1" s="91"/>
      <c r="TGQ1" s="91"/>
      <c r="TGR1" s="91"/>
      <c r="TGS1" s="91"/>
      <c r="TGT1" s="91"/>
      <c r="TGU1" s="91"/>
      <c r="TGV1" s="91"/>
      <c r="TGW1" s="91"/>
      <c r="TGX1" s="91"/>
      <c r="TGY1" s="91"/>
      <c r="TGZ1" s="91"/>
      <c r="THA1" s="91"/>
      <c r="THB1" s="91"/>
      <c r="THC1" s="91"/>
      <c r="THD1" s="91"/>
      <c r="THE1" s="91"/>
      <c r="THF1" s="91"/>
      <c r="THG1" s="91"/>
      <c r="THH1" s="91"/>
      <c r="THI1" s="91"/>
      <c r="THJ1" s="91"/>
      <c r="THK1" s="91"/>
      <c r="THL1" s="91"/>
      <c r="THM1" s="91"/>
      <c r="THN1" s="91"/>
      <c r="THO1" s="91"/>
      <c r="THP1" s="91"/>
      <c r="THQ1" s="91"/>
      <c r="THR1" s="91"/>
      <c r="THS1" s="91"/>
      <c r="THT1" s="91"/>
      <c r="THU1" s="91"/>
      <c r="THV1" s="91"/>
      <c r="THW1" s="91"/>
      <c r="THX1" s="91"/>
      <c r="THY1" s="91"/>
      <c r="THZ1" s="91"/>
      <c r="TIA1" s="91"/>
      <c r="TIB1" s="91"/>
      <c r="TIC1" s="91"/>
      <c r="TID1" s="91"/>
      <c r="TIE1" s="91"/>
      <c r="TIF1" s="91"/>
      <c r="TIG1" s="91"/>
      <c r="TIH1" s="91"/>
      <c r="TII1" s="91"/>
      <c r="TIJ1" s="91"/>
      <c r="TIK1" s="91"/>
      <c r="TIL1" s="91"/>
      <c r="TIM1" s="91"/>
      <c r="TIN1" s="91"/>
      <c r="TIO1" s="91"/>
      <c r="TIP1" s="91"/>
      <c r="TIQ1" s="91"/>
      <c r="TIR1" s="91"/>
      <c r="TIS1" s="91"/>
      <c r="TIT1" s="91"/>
      <c r="TIU1" s="91"/>
      <c r="TIV1" s="91"/>
      <c r="TIW1" s="91"/>
      <c r="TIX1" s="91"/>
      <c r="TIY1" s="91"/>
      <c r="TIZ1" s="91"/>
      <c r="TJA1" s="91"/>
      <c r="TJB1" s="91"/>
      <c r="TJC1" s="91"/>
      <c r="TJD1" s="91"/>
      <c r="TJE1" s="91"/>
      <c r="TJF1" s="91"/>
      <c r="TJG1" s="91"/>
      <c r="TJH1" s="91"/>
      <c r="TJI1" s="91"/>
      <c r="TJJ1" s="91"/>
      <c r="TJK1" s="91"/>
      <c r="TJL1" s="91"/>
      <c r="TJM1" s="91"/>
      <c r="TJN1" s="91"/>
      <c r="TJO1" s="91"/>
      <c r="TJP1" s="91"/>
      <c r="TJQ1" s="91"/>
      <c r="TJR1" s="91"/>
      <c r="TJS1" s="91"/>
      <c r="TJT1" s="91"/>
      <c r="TJU1" s="91"/>
      <c r="TJV1" s="91"/>
      <c r="TJW1" s="91"/>
      <c r="TJX1" s="91"/>
      <c r="TJY1" s="91"/>
      <c r="TJZ1" s="91"/>
      <c r="TKA1" s="91"/>
      <c r="TKB1" s="91"/>
      <c r="TKC1" s="91"/>
      <c r="TKD1" s="91"/>
      <c r="TKE1" s="91"/>
      <c r="TKF1" s="91"/>
      <c r="TKG1" s="91"/>
      <c r="TKH1" s="91"/>
      <c r="TKI1" s="91"/>
      <c r="TKJ1" s="91"/>
      <c r="TKK1" s="91"/>
      <c r="TKL1" s="91"/>
      <c r="TKM1" s="91"/>
      <c r="TKN1" s="91"/>
      <c r="TKO1" s="91"/>
      <c r="TKP1" s="91"/>
      <c r="TKQ1" s="91"/>
      <c r="TKR1" s="91"/>
      <c r="TKS1" s="91"/>
      <c r="TKT1" s="91"/>
      <c r="TKU1" s="91"/>
      <c r="TKV1" s="91"/>
      <c r="TKW1" s="91"/>
      <c r="TKX1" s="91"/>
      <c r="TKY1" s="91"/>
      <c r="TKZ1" s="91"/>
      <c r="TLA1" s="91"/>
      <c r="TLB1" s="91"/>
      <c r="TLC1" s="91"/>
      <c r="TLD1" s="91"/>
      <c r="TLE1" s="91"/>
      <c r="TLF1" s="91"/>
      <c r="TLG1" s="91"/>
      <c r="TLH1" s="91"/>
      <c r="TLI1" s="91"/>
      <c r="TLJ1" s="91"/>
      <c r="TLK1" s="91"/>
      <c r="TLL1" s="91"/>
      <c r="TLM1" s="91"/>
      <c r="TLN1" s="91"/>
      <c r="TLO1" s="91"/>
      <c r="TLP1" s="91"/>
      <c r="TLQ1" s="91"/>
      <c r="TLR1" s="91"/>
      <c r="TLS1" s="91"/>
      <c r="TLT1" s="91"/>
      <c r="TLU1" s="91"/>
      <c r="TLV1" s="91"/>
      <c r="TLW1" s="91"/>
      <c r="TLX1" s="91"/>
      <c r="TLY1" s="91"/>
      <c r="TLZ1" s="91"/>
      <c r="TMA1" s="91"/>
      <c r="TMB1" s="91"/>
      <c r="TMC1" s="91"/>
      <c r="TMD1" s="91"/>
      <c r="TME1" s="91"/>
      <c r="TMF1" s="91"/>
      <c r="TMG1" s="91"/>
      <c r="TMH1" s="91"/>
      <c r="TMI1" s="91"/>
      <c r="TMJ1" s="91"/>
      <c r="TMK1" s="91"/>
      <c r="TML1" s="91"/>
      <c r="TMM1" s="91"/>
      <c r="TMN1" s="91"/>
      <c r="TMO1" s="91"/>
      <c r="TMP1" s="91"/>
      <c r="TMQ1" s="91"/>
      <c r="TMR1" s="91"/>
      <c r="TMS1" s="91"/>
      <c r="TMT1" s="91"/>
      <c r="TMU1" s="91"/>
      <c r="TMV1" s="91"/>
      <c r="TMW1" s="91"/>
      <c r="TMX1" s="91"/>
      <c r="TMY1" s="91"/>
      <c r="TMZ1" s="91"/>
      <c r="TNA1" s="91"/>
      <c r="TNB1" s="91"/>
      <c r="TNC1" s="91"/>
      <c r="TND1" s="91"/>
      <c r="TNE1" s="91"/>
      <c r="TNF1" s="91"/>
      <c r="TNG1" s="91"/>
      <c r="TNH1" s="91"/>
      <c r="TNI1" s="91"/>
      <c r="TNJ1" s="91"/>
      <c r="TNK1" s="91"/>
      <c r="TNL1" s="91"/>
      <c r="TNM1" s="91"/>
      <c r="TNN1" s="91"/>
      <c r="TNO1" s="91"/>
      <c r="TNP1" s="91"/>
      <c r="TNQ1" s="91"/>
      <c r="TNR1" s="91"/>
      <c r="TNS1" s="91"/>
      <c r="TNT1" s="91"/>
      <c r="TNU1" s="91"/>
      <c r="TNV1" s="91"/>
      <c r="TNW1" s="91"/>
      <c r="TNX1" s="91"/>
      <c r="TNY1" s="91"/>
      <c r="TNZ1" s="91"/>
      <c r="TOA1" s="91"/>
      <c r="TOB1" s="91"/>
      <c r="TOC1" s="91"/>
      <c r="TOD1" s="91"/>
      <c r="TOE1" s="91"/>
      <c r="TOF1" s="91"/>
      <c r="TOG1" s="91"/>
      <c r="TOH1" s="91"/>
      <c r="TOI1" s="91"/>
      <c r="TOJ1" s="91"/>
      <c r="TOK1" s="91"/>
      <c r="TOL1" s="91"/>
      <c r="TOM1" s="91"/>
      <c r="TON1" s="91"/>
      <c r="TOO1" s="91"/>
      <c r="TOP1" s="91"/>
      <c r="TOQ1" s="91"/>
      <c r="TOR1" s="91"/>
      <c r="TOS1" s="91"/>
      <c r="TOT1" s="91"/>
      <c r="TOU1" s="91"/>
      <c r="TOV1" s="91"/>
      <c r="TOW1" s="91"/>
      <c r="TOX1" s="91"/>
      <c r="TOY1" s="91"/>
      <c r="TOZ1" s="91"/>
      <c r="TPA1" s="91"/>
      <c r="TPB1" s="91"/>
      <c r="TPC1" s="91"/>
      <c r="TPD1" s="91"/>
      <c r="TPE1" s="91"/>
      <c r="TPF1" s="91"/>
      <c r="TPG1" s="91"/>
      <c r="TPH1" s="91"/>
      <c r="TPI1" s="91"/>
      <c r="TPJ1" s="91"/>
      <c r="TPK1" s="91"/>
      <c r="TPL1" s="91"/>
      <c r="TPM1" s="91"/>
      <c r="TPN1" s="91"/>
      <c r="TPO1" s="91"/>
      <c r="TPP1" s="91"/>
      <c r="TPQ1" s="91"/>
      <c r="TPR1" s="91"/>
      <c r="TPS1" s="91"/>
      <c r="TPT1" s="91"/>
      <c r="TPU1" s="91"/>
      <c r="TPV1" s="91"/>
      <c r="TPW1" s="91"/>
      <c r="TPX1" s="91"/>
      <c r="TPY1" s="91"/>
      <c r="TPZ1" s="91"/>
      <c r="TQA1" s="91"/>
      <c r="TQB1" s="91"/>
      <c r="TQC1" s="91"/>
      <c r="TQD1" s="91"/>
      <c r="TQE1" s="91"/>
      <c r="TQF1" s="91"/>
      <c r="TQG1" s="91"/>
      <c r="TQH1" s="91"/>
      <c r="TQI1" s="91"/>
      <c r="TQJ1" s="91"/>
      <c r="TQK1" s="91"/>
      <c r="TQL1" s="91"/>
      <c r="TQM1" s="91"/>
      <c r="TQN1" s="91"/>
      <c r="TQO1" s="91"/>
      <c r="TQP1" s="91"/>
      <c r="TQQ1" s="91"/>
      <c r="TQR1" s="91"/>
      <c r="TQS1" s="91"/>
      <c r="TQT1" s="91"/>
      <c r="TQU1" s="91"/>
      <c r="TQV1" s="91"/>
      <c r="TQW1" s="91"/>
      <c r="TQX1" s="91"/>
      <c r="TQY1" s="91"/>
      <c r="TQZ1" s="91"/>
      <c r="TRA1" s="91"/>
      <c r="TRB1" s="91"/>
      <c r="TRC1" s="91"/>
      <c r="TRD1" s="91"/>
      <c r="TRE1" s="91"/>
      <c r="TRF1" s="91"/>
      <c r="TRG1" s="91"/>
      <c r="TRH1" s="91"/>
      <c r="TRI1" s="91"/>
      <c r="TRJ1" s="91"/>
      <c r="TRK1" s="91"/>
      <c r="TRL1" s="91"/>
      <c r="TRM1" s="91"/>
      <c r="TRN1" s="91"/>
      <c r="TRO1" s="91"/>
      <c r="TRP1" s="91"/>
      <c r="TRQ1" s="91"/>
      <c r="TRR1" s="91"/>
      <c r="TRS1" s="91"/>
      <c r="TRT1" s="91"/>
      <c r="TRU1" s="91"/>
      <c r="TRV1" s="91"/>
      <c r="TRW1" s="91"/>
      <c r="TRX1" s="91"/>
      <c r="TRY1" s="91"/>
      <c r="TRZ1" s="91"/>
      <c r="TSA1" s="91"/>
      <c r="TSB1" s="91"/>
      <c r="TSC1" s="91"/>
      <c r="TSD1" s="91"/>
      <c r="TSE1" s="91"/>
      <c r="TSF1" s="91"/>
      <c r="TSG1" s="91"/>
      <c r="TSH1" s="91"/>
      <c r="TSI1" s="91"/>
      <c r="TSJ1" s="91"/>
      <c r="TSK1" s="91"/>
      <c r="TSL1" s="91"/>
      <c r="TSM1" s="91"/>
      <c r="TSN1" s="91"/>
      <c r="TSO1" s="91"/>
      <c r="TSP1" s="91"/>
      <c r="TSQ1" s="91"/>
      <c r="TSR1" s="91"/>
      <c r="TSS1" s="91"/>
      <c r="TST1" s="91"/>
      <c r="TSU1" s="91"/>
      <c r="TSV1" s="91"/>
      <c r="TSW1" s="91"/>
      <c r="TSX1" s="91"/>
      <c r="TSY1" s="91"/>
      <c r="TSZ1" s="91"/>
      <c r="TTA1" s="91"/>
      <c r="TTB1" s="91"/>
      <c r="TTC1" s="91"/>
      <c r="TTD1" s="91"/>
      <c r="TTE1" s="91"/>
      <c r="TTF1" s="91"/>
      <c r="TTG1" s="91"/>
      <c r="TTH1" s="91"/>
      <c r="TTI1" s="91"/>
      <c r="TTJ1" s="91"/>
      <c r="TTK1" s="91"/>
      <c r="TTL1" s="91"/>
      <c r="TTM1" s="91"/>
      <c r="TTN1" s="91"/>
      <c r="TTO1" s="91"/>
      <c r="TTP1" s="91"/>
      <c r="TTQ1" s="91"/>
      <c r="TTR1" s="91"/>
      <c r="TTS1" s="91"/>
      <c r="TTT1" s="91"/>
      <c r="TTU1" s="91"/>
      <c r="TTV1" s="91"/>
      <c r="TTW1" s="91"/>
      <c r="TTX1" s="91"/>
      <c r="TTY1" s="91"/>
      <c r="TTZ1" s="91"/>
      <c r="TUA1" s="91"/>
      <c r="TUB1" s="91"/>
      <c r="TUC1" s="91"/>
      <c r="TUD1" s="91"/>
      <c r="TUE1" s="91"/>
      <c r="TUF1" s="91"/>
      <c r="TUG1" s="91"/>
      <c r="TUH1" s="91"/>
      <c r="TUI1" s="91"/>
      <c r="TUJ1" s="91"/>
      <c r="TUK1" s="91"/>
      <c r="TUL1" s="91"/>
      <c r="TUM1" s="91"/>
      <c r="TUN1" s="91"/>
      <c r="TUO1" s="91"/>
      <c r="TUP1" s="91"/>
      <c r="TUQ1" s="91"/>
      <c r="TUR1" s="91"/>
      <c r="TUS1" s="91"/>
      <c r="TUT1" s="91"/>
      <c r="TUU1" s="91"/>
      <c r="TUV1" s="91"/>
      <c r="TUW1" s="91"/>
      <c r="TUX1" s="91"/>
      <c r="TUY1" s="91"/>
      <c r="TUZ1" s="91"/>
      <c r="TVA1" s="91"/>
      <c r="TVB1" s="91"/>
      <c r="TVC1" s="91"/>
      <c r="TVD1" s="91"/>
      <c r="TVE1" s="91"/>
      <c r="TVF1" s="91"/>
      <c r="TVG1" s="91"/>
      <c r="TVH1" s="91"/>
      <c r="TVI1" s="91"/>
      <c r="TVJ1" s="91"/>
      <c r="TVK1" s="91"/>
      <c r="TVL1" s="91"/>
      <c r="TVM1" s="91"/>
      <c r="TVN1" s="91"/>
      <c r="TVO1" s="91"/>
      <c r="TVP1" s="91"/>
      <c r="TVQ1" s="91"/>
      <c r="TVR1" s="91"/>
      <c r="TVS1" s="91"/>
      <c r="TVT1" s="91"/>
      <c r="TVU1" s="91"/>
      <c r="TVV1" s="91"/>
      <c r="TVW1" s="91"/>
      <c r="TVX1" s="91"/>
      <c r="TVY1" s="91"/>
      <c r="TVZ1" s="91"/>
      <c r="TWA1" s="91"/>
      <c r="TWB1" s="91"/>
      <c r="TWC1" s="91"/>
      <c r="TWD1" s="91"/>
      <c r="TWE1" s="91"/>
      <c r="TWF1" s="91"/>
      <c r="TWG1" s="91"/>
      <c r="TWH1" s="91"/>
      <c r="TWI1" s="91"/>
      <c r="TWJ1" s="91"/>
      <c r="TWK1" s="91"/>
      <c r="TWL1" s="91"/>
      <c r="TWM1" s="91"/>
      <c r="TWN1" s="91"/>
      <c r="TWO1" s="91"/>
      <c r="TWP1" s="91"/>
      <c r="TWQ1" s="91"/>
      <c r="TWR1" s="91"/>
      <c r="TWS1" s="91"/>
      <c r="TWT1" s="91"/>
      <c r="TWU1" s="91"/>
      <c r="TWV1" s="91"/>
      <c r="TWW1" s="91"/>
      <c r="TWX1" s="91"/>
      <c r="TWY1" s="91"/>
      <c r="TWZ1" s="91"/>
      <c r="TXA1" s="91"/>
      <c r="TXB1" s="91"/>
      <c r="TXC1" s="91"/>
      <c r="TXD1" s="91"/>
      <c r="TXE1" s="91"/>
      <c r="TXF1" s="91"/>
      <c r="TXG1" s="91"/>
      <c r="TXH1" s="91"/>
      <c r="TXI1" s="91"/>
      <c r="TXJ1" s="91"/>
      <c r="TXK1" s="91"/>
      <c r="TXL1" s="91"/>
      <c r="TXM1" s="91"/>
      <c r="TXN1" s="91"/>
      <c r="TXO1" s="91"/>
      <c r="TXP1" s="91"/>
      <c r="TXQ1" s="91"/>
      <c r="TXR1" s="91"/>
      <c r="TXS1" s="91"/>
      <c r="TXT1" s="91"/>
      <c r="TXU1" s="91"/>
      <c r="TXV1" s="91"/>
      <c r="TXW1" s="91"/>
      <c r="TXX1" s="91"/>
      <c r="TXY1" s="91"/>
      <c r="TXZ1" s="91"/>
      <c r="TYA1" s="91"/>
      <c r="TYB1" s="91"/>
      <c r="TYC1" s="91"/>
      <c r="TYD1" s="91"/>
      <c r="TYE1" s="91"/>
      <c r="TYF1" s="91"/>
      <c r="TYG1" s="91"/>
      <c r="TYH1" s="91"/>
      <c r="TYI1" s="91"/>
      <c r="TYJ1" s="91"/>
      <c r="TYK1" s="91"/>
      <c r="TYL1" s="91"/>
      <c r="TYM1" s="91"/>
      <c r="TYN1" s="91"/>
      <c r="TYO1" s="91"/>
      <c r="TYP1" s="91"/>
      <c r="TYQ1" s="91"/>
      <c r="TYR1" s="91"/>
      <c r="TYS1" s="91"/>
      <c r="TYT1" s="91"/>
      <c r="TYU1" s="91"/>
      <c r="TYV1" s="91"/>
      <c r="TYW1" s="91"/>
      <c r="TYX1" s="91"/>
      <c r="TYY1" s="91"/>
      <c r="TYZ1" s="91"/>
      <c r="TZA1" s="91"/>
      <c r="TZB1" s="91"/>
      <c r="TZC1" s="91"/>
      <c r="TZD1" s="91"/>
      <c r="TZE1" s="91"/>
      <c r="TZF1" s="91"/>
      <c r="TZG1" s="91"/>
      <c r="TZH1" s="91"/>
      <c r="TZI1" s="91"/>
      <c r="TZJ1" s="91"/>
      <c r="TZK1" s="91"/>
      <c r="TZL1" s="91"/>
      <c r="TZM1" s="91"/>
      <c r="TZN1" s="91"/>
      <c r="TZO1" s="91"/>
      <c r="TZP1" s="91"/>
      <c r="TZQ1" s="91"/>
      <c r="TZR1" s="91"/>
      <c r="TZS1" s="91"/>
      <c r="TZT1" s="91"/>
      <c r="TZU1" s="91"/>
      <c r="TZV1" s="91"/>
      <c r="TZW1" s="91"/>
      <c r="TZX1" s="91"/>
      <c r="TZY1" s="91"/>
      <c r="TZZ1" s="91"/>
      <c r="UAA1" s="91"/>
      <c r="UAB1" s="91"/>
      <c r="UAC1" s="91"/>
      <c r="UAD1" s="91"/>
      <c r="UAE1" s="91"/>
      <c r="UAF1" s="91"/>
      <c r="UAG1" s="91"/>
      <c r="UAH1" s="91"/>
      <c r="UAI1" s="91"/>
      <c r="UAJ1" s="91"/>
      <c r="UAK1" s="91"/>
      <c r="UAL1" s="91"/>
      <c r="UAM1" s="91"/>
      <c r="UAN1" s="91"/>
      <c r="UAO1" s="91"/>
      <c r="UAP1" s="91"/>
      <c r="UAQ1" s="91"/>
      <c r="UAR1" s="91"/>
      <c r="UAS1" s="91"/>
      <c r="UAT1" s="91"/>
      <c r="UAU1" s="91"/>
      <c r="UAV1" s="91"/>
      <c r="UAW1" s="91"/>
      <c r="UAX1" s="91"/>
      <c r="UAY1" s="91"/>
      <c r="UAZ1" s="91"/>
      <c r="UBA1" s="91"/>
      <c r="UBB1" s="91"/>
      <c r="UBC1" s="91"/>
      <c r="UBD1" s="91"/>
      <c r="UBE1" s="91"/>
      <c r="UBF1" s="91"/>
      <c r="UBG1" s="91"/>
      <c r="UBH1" s="91"/>
      <c r="UBI1" s="91"/>
      <c r="UBJ1" s="91"/>
      <c r="UBK1" s="91"/>
      <c r="UBL1" s="91"/>
      <c r="UBM1" s="91"/>
      <c r="UBN1" s="91"/>
      <c r="UBO1" s="91"/>
      <c r="UBP1" s="91"/>
      <c r="UBQ1" s="91"/>
      <c r="UBR1" s="91"/>
      <c r="UBS1" s="91"/>
      <c r="UBT1" s="91"/>
      <c r="UBU1" s="91"/>
      <c r="UBV1" s="91"/>
      <c r="UBW1" s="91"/>
      <c r="UBX1" s="91"/>
      <c r="UBY1" s="91"/>
      <c r="UBZ1" s="91"/>
      <c r="UCA1" s="91"/>
      <c r="UCB1" s="91"/>
      <c r="UCC1" s="91"/>
      <c r="UCD1" s="91"/>
      <c r="UCE1" s="91"/>
      <c r="UCF1" s="91"/>
      <c r="UCG1" s="91"/>
      <c r="UCH1" s="91"/>
      <c r="UCI1" s="91"/>
      <c r="UCJ1" s="91"/>
      <c r="UCK1" s="91"/>
      <c r="UCL1" s="91"/>
      <c r="UCM1" s="91"/>
      <c r="UCN1" s="91"/>
      <c r="UCO1" s="91"/>
      <c r="UCP1" s="91"/>
      <c r="UCQ1" s="91"/>
      <c r="UCR1" s="91"/>
      <c r="UCS1" s="91"/>
      <c r="UCT1" s="91"/>
      <c r="UCU1" s="91"/>
      <c r="UCV1" s="91"/>
      <c r="UCW1" s="91"/>
      <c r="UCX1" s="91"/>
      <c r="UCY1" s="91"/>
      <c r="UCZ1" s="91"/>
      <c r="UDA1" s="91"/>
      <c r="UDB1" s="91"/>
      <c r="UDC1" s="91"/>
      <c r="UDD1" s="91"/>
      <c r="UDE1" s="91"/>
      <c r="UDF1" s="91"/>
      <c r="UDG1" s="91"/>
      <c r="UDH1" s="91"/>
      <c r="UDI1" s="91"/>
      <c r="UDJ1" s="91"/>
      <c r="UDK1" s="91"/>
      <c r="UDL1" s="91"/>
      <c r="UDM1" s="91"/>
      <c r="UDN1" s="91"/>
      <c r="UDO1" s="91"/>
      <c r="UDP1" s="91"/>
      <c r="UDQ1" s="91"/>
      <c r="UDR1" s="91"/>
      <c r="UDS1" s="91"/>
      <c r="UDT1" s="91"/>
      <c r="UDU1" s="91"/>
      <c r="UDV1" s="91"/>
      <c r="UDW1" s="91"/>
      <c r="UDX1" s="91"/>
      <c r="UDY1" s="91"/>
      <c r="UDZ1" s="91"/>
      <c r="UEA1" s="91"/>
      <c r="UEB1" s="91"/>
      <c r="UEC1" s="91"/>
      <c r="UED1" s="91"/>
      <c r="UEE1" s="91"/>
      <c r="UEF1" s="91"/>
      <c r="UEG1" s="91"/>
      <c r="UEH1" s="91"/>
      <c r="UEI1" s="91"/>
      <c r="UEJ1" s="91"/>
      <c r="UEK1" s="91"/>
      <c r="UEL1" s="91"/>
      <c r="UEM1" s="91"/>
      <c r="UEN1" s="91"/>
      <c r="UEO1" s="91"/>
      <c r="UEP1" s="91"/>
      <c r="UEQ1" s="91"/>
      <c r="UER1" s="91"/>
      <c r="UES1" s="91"/>
      <c r="UET1" s="91"/>
      <c r="UEU1" s="91"/>
      <c r="UEV1" s="91"/>
      <c r="UEW1" s="91"/>
      <c r="UEX1" s="91"/>
      <c r="UEY1" s="91"/>
      <c r="UEZ1" s="91"/>
      <c r="UFA1" s="91"/>
      <c r="UFB1" s="91"/>
      <c r="UFC1" s="91"/>
      <c r="UFD1" s="91"/>
      <c r="UFE1" s="91"/>
      <c r="UFF1" s="91"/>
      <c r="UFG1" s="91"/>
      <c r="UFH1" s="91"/>
      <c r="UFI1" s="91"/>
      <c r="UFJ1" s="91"/>
      <c r="UFK1" s="91"/>
      <c r="UFL1" s="91"/>
      <c r="UFM1" s="91"/>
      <c r="UFN1" s="91"/>
      <c r="UFO1" s="91"/>
      <c r="UFP1" s="91"/>
      <c r="UFQ1" s="91"/>
      <c r="UFR1" s="91"/>
      <c r="UFS1" s="91"/>
      <c r="UFT1" s="91"/>
      <c r="UFU1" s="91"/>
      <c r="UFV1" s="91"/>
      <c r="UFW1" s="91"/>
      <c r="UFX1" s="91"/>
      <c r="UFY1" s="91"/>
      <c r="UFZ1" s="91"/>
      <c r="UGA1" s="91"/>
      <c r="UGB1" s="91"/>
      <c r="UGC1" s="91"/>
      <c r="UGD1" s="91"/>
      <c r="UGE1" s="91"/>
      <c r="UGF1" s="91"/>
      <c r="UGG1" s="91"/>
      <c r="UGH1" s="91"/>
      <c r="UGI1" s="91"/>
      <c r="UGJ1" s="91"/>
      <c r="UGK1" s="91"/>
      <c r="UGL1" s="91"/>
      <c r="UGM1" s="91"/>
      <c r="UGN1" s="91"/>
      <c r="UGO1" s="91"/>
      <c r="UGP1" s="91"/>
      <c r="UGQ1" s="91"/>
      <c r="UGR1" s="91"/>
      <c r="UGS1" s="91"/>
      <c r="UGT1" s="91"/>
      <c r="UGU1" s="91"/>
      <c r="UGV1" s="91"/>
      <c r="UGW1" s="91"/>
      <c r="UGX1" s="91"/>
      <c r="UGY1" s="91"/>
      <c r="UGZ1" s="91"/>
      <c r="UHA1" s="91"/>
      <c r="UHB1" s="91"/>
      <c r="UHC1" s="91"/>
      <c r="UHD1" s="91"/>
      <c r="UHE1" s="91"/>
      <c r="UHF1" s="91"/>
      <c r="UHG1" s="91"/>
      <c r="UHH1" s="91"/>
      <c r="UHI1" s="91"/>
      <c r="UHJ1" s="91"/>
      <c r="UHK1" s="91"/>
      <c r="UHL1" s="91"/>
      <c r="UHM1" s="91"/>
      <c r="UHN1" s="91"/>
      <c r="UHO1" s="91"/>
      <c r="UHP1" s="91"/>
      <c r="UHQ1" s="91"/>
      <c r="UHR1" s="91"/>
      <c r="UHS1" s="91"/>
      <c r="UHT1" s="91"/>
      <c r="UHU1" s="91"/>
      <c r="UHV1" s="91"/>
      <c r="UHW1" s="91"/>
      <c r="UHX1" s="91"/>
      <c r="UHY1" s="91"/>
      <c r="UHZ1" s="91"/>
      <c r="UIA1" s="91"/>
      <c r="UIB1" s="91"/>
      <c r="UIC1" s="91"/>
      <c r="UID1" s="91"/>
      <c r="UIE1" s="91"/>
      <c r="UIF1" s="91"/>
      <c r="UIG1" s="91"/>
      <c r="UIH1" s="91"/>
      <c r="UII1" s="91"/>
      <c r="UIJ1" s="91"/>
      <c r="UIK1" s="91"/>
      <c r="UIL1" s="91"/>
      <c r="UIM1" s="91"/>
      <c r="UIN1" s="91"/>
      <c r="UIO1" s="91"/>
      <c r="UIP1" s="91"/>
      <c r="UIQ1" s="91"/>
      <c r="UIR1" s="91"/>
      <c r="UIS1" s="91"/>
      <c r="UIT1" s="91"/>
      <c r="UIU1" s="91"/>
      <c r="UIV1" s="91"/>
      <c r="UIW1" s="91"/>
      <c r="UIX1" s="91"/>
      <c r="UIY1" s="91"/>
      <c r="UIZ1" s="91"/>
      <c r="UJA1" s="91"/>
      <c r="UJB1" s="91"/>
      <c r="UJC1" s="91"/>
      <c r="UJD1" s="91"/>
      <c r="UJE1" s="91"/>
      <c r="UJF1" s="91"/>
      <c r="UJG1" s="91"/>
      <c r="UJH1" s="91"/>
      <c r="UJI1" s="91"/>
      <c r="UJJ1" s="91"/>
      <c r="UJK1" s="91"/>
      <c r="UJL1" s="91"/>
      <c r="UJM1" s="91"/>
      <c r="UJN1" s="91"/>
      <c r="UJO1" s="91"/>
      <c r="UJP1" s="91"/>
      <c r="UJQ1" s="91"/>
      <c r="UJR1" s="91"/>
      <c r="UJS1" s="91"/>
      <c r="UJT1" s="91"/>
      <c r="UJU1" s="91"/>
      <c r="UJV1" s="91"/>
      <c r="UJW1" s="91"/>
      <c r="UJX1" s="91"/>
      <c r="UJY1" s="91"/>
      <c r="UJZ1" s="91"/>
      <c r="UKA1" s="91"/>
      <c r="UKB1" s="91"/>
      <c r="UKC1" s="91"/>
      <c r="UKD1" s="91"/>
      <c r="UKE1" s="91"/>
      <c r="UKF1" s="91"/>
      <c r="UKG1" s="91"/>
      <c r="UKH1" s="91"/>
      <c r="UKI1" s="91"/>
      <c r="UKJ1" s="91"/>
      <c r="UKK1" s="91"/>
      <c r="UKL1" s="91"/>
      <c r="UKM1" s="91"/>
      <c r="UKN1" s="91"/>
      <c r="UKO1" s="91"/>
      <c r="UKP1" s="91"/>
      <c r="UKQ1" s="91"/>
      <c r="UKR1" s="91"/>
      <c r="UKS1" s="91"/>
      <c r="UKT1" s="91"/>
      <c r="UKU1" s="91"/>
      <c r="UKV1" s="91"/>
      <c r="UKW1" s="91"/>
      <c r="UKX1" s="91"/>
      <c r="UKY1" s="91"/>
      <c r="UKZ1" s="91"/>
      <c r="ULA1" s="91"/>
      <c r="ULB1" s="91"/>
      <c r="ULC1" s="91"/>
      <c r="ULD1" s="91"/>
      <c r="ULE1" s="91"/>
      <c r="ULF1" s="91"/>
      <c r="ULG1" s="91"/>
      <c r="ULH1" s="91"/>
      <c r="ULI1" s="91"/>
      <c r="ULJ1" s="91"/>
      <c r="ULK1" s="91"/>
      <c r="ULL1" s="91"/>
      <c r="ULM1" s="91"/>
      <c r="ULN1" s="91"/>
      <c r="ULO1" s="91"/>
      <c r="ULP1" s="91"/>
      <c r="ULQ1" s="91"/>
      <c r="ULR1" s="91"/>
      <c r="ULS1" s="91"/>
      <c r="ULT1" s="91"/>
      <c r="ULU1" s="91"/>
      <c r="ULV1" s="91"/>
      <c r="ULW1" s="91"/>
      <c r="ULX1" s="91"/>
      <c r="ULY1" s="91"/>
      <c r="ULZ1" s="91"/>
      <c r="UMA1" s="91"/>
      <c r="UMB1" s="91"/>
      <c r="UMC1" s="91"/>
      <c r="UMD1" s="91"/>
      <c r="UME1" s="91"/>
      <c r="UMF1" s="91"/>
      <c r="UMG1" s="91"/>
      <c r="UMH1" s="91"/>
      <c r="UMI1" s="91"/>
      <c r="UMJ1" s="91"/>
      <c r="UMK1" s="91"/>
      <c r="UML1" s="91"/>
      <c r="UMM1" s="91"/>
      <c r="UMN1" s="91"/>
      <c r="UMO1" s="91"/>
      <c r="UMP1" s="91"/>
      <c r="UMQ1" s="91"/>
      <c r="UMR1" s="91"/>
      <c r="UMS1" s="91"/>
      <c r="UMT1" s="91"/>
      <c r="UMU1" s="91"/>
      <c r="UMV1" s="91"/>
      <c r="UMW1" s="91"/>
      <c r="UMX1" s="91"/>
      <c r="UMY1" s="91"/>
      <c r="UMZ1" s="91"/>
      <c r="UNA1" s="91"/>
      <c r="UNB1" s="91"/>
      <c r="UNC1" s="91"/>
      <c r="UND1" s="91"/>
      <c r="UNE1" s="91"/>
      <c r="UNF1" s="91"/>
      <c r="UNG1" s="91"/>
      <c r="UNH1" s="91"/>
      <c r="UNI1" s="91"/>
      <c r="UNJ1" s="91"/>
      <c r="UNK1" s="91"/>
      <c r="UNL1" s="91"/>
      <c r="UNM1" s="91"/>
      <c r="UNN1" s="91"/>
      <c r="UNO1" s="91"/>
      <c r="UNP1" s="91"/>
      <c r="UNQ1" s="91"/>
      <c r="UNR1" s="91"/>
      <c r="UNS1" s="91"/>
      <c r="UNT1" s="91"/>
      <c r="UNU1" s="91"/>
      <c r="UNV1" s="91"/>
      <c r="UNW1" s="91"/>
      <c r="UNX1" s="91"/>
      <c r="UNY1" s="91"/>
      <c r="UNZ1" s="91"/>
      <c r="UOA1" s="91"/>
      <c r="UOB1" s="91"/>
      <c r="UOC1" s="91"/>
      <c r="UOD1" s="91"/>
      <c r="UOE1" s="91"/>
      <c r="UOF1" s="91"/>
      <c r="UOG1" s="91"/>
      <c r="UOH1" s="91"/>
      <c r="UOI1" s="91"/>
      <c r="UOJ1" s="91"/>
      <c r="UOK1" s="91"/>
      <c r="UOL1" s="91"/>
      <c r="UOM1" s="91"/>
      <c r="UON1" s="91"/>
      <c r="UOO1" s="91"/>
      <c r="UOP1" s="91"/>
      <c r="UOQ1" s="91"/>
      <c r="UOR1" s="91"/>
      <c r="UOS1" s="91"/>
      <c r="UOT1" s="91"/>
      <c r="UOU1" s="91"/>
      <c r="UOV1" s="91"/>
      <c r="UOW1" s="91"/>
      <c r="UOX1" s="91"/>
      <c r="UOY1" s="91"/>
      <c r="UOZ1" s="91"/>
      <c r="UPA1" s="91"/>
      <c r="UPB1" s="91"/>
      <c r="UPC1" s="91"/>
      <c r="UPD1" s="91"/>
      <c r="UPE1" s="91"/>
      <c r="UPF1" s="91"/>
      <c r="UPG1" s="91"/>
      <c r="UPH1" s="91"/>
      <c r="UPI1" s="91"/>
      <c r="UPJ1" s="91"/>
      <c r="UPK1" s="91"/>
      <c r="UPL1" s="91"/>
      <c r="UPM1" s="91"/>
      <c r="UPN1" s="91"/>
      <c r="UPO1" s="91"/>
      <c r="UPP1" s="91"/>
      <c r="UPQ1" s="91"/>
      <c r="UPR1" s="91"/>
      <c r="UPS1" s="91"/>
      <c r="UPT1" s="91"/>
      <c r="UPU1" s="91"/>
      <c r="UPV1" s="91"/>
      <c r="UPW1" s="91"/>
      <c r="UPX1" s="91"/>
      <c r="UPY1" s="91"/>
      <c r="UPZ1" s="91"/>
      <c r="UQA1" s="91"/>
      <c r="UQB1" s="91"/>
      <c r="UQC1" s="91"/>
      <c r="UQD1" s="91"/>
      <c r="UQE1" s="91"/>
      <c r="UQF1" s="91"/>
      <c r="UQG1" s="91"/>
      <c r="UQH1" s="91"/>
      <c r="UQI1" s="91"/>
      <c r="UQJ1" s="91"/>
      <c r="UQK1" s="91"/>
      <c r="UQL1" s="91"/>
      <c r="UQM1" s="91"/>
      <c r="UQN1" s="91"/>
      <c r="UQO1" s="91"/>
      <c r="UQP1" s="91"/>
      <c r="UQQ1" s="91"/>
      <c r="UQR1" s="91"/>
      <c r="UQS1" s="91"/>
      <c r="UQT1" s="91"/>
      <c r="UQU1" s="91"/>
      <c r="UQV1" s="91"/>
      <c r="UQW1" s="91"/>
      <c r="UQX1" s="91"/>
      <c r="UQY1" s="91"/>
      <c r="UQZ1" s="91"/>
      <c r="URA1" s="91"/>
      <c r="URB1" s="91"/>
      <c r="URC1" s="91"/>
      <c r="URD1" s="91"/>
      <c r="URE1" s="91"/>
      <c r="URF1" s="91"/>
      <c r="URG1" s="91"/>
      <c r="URH1" s="91"/>
      <c r="URI1" s="91"/>
      <c r="URJ1" s="91"/>
      <c r="URK1" s="91"/>
      <c r="URL1" s="91"/>
      <c r="URM1" s="91"/>
      <c r="URN1" s="91"/>
      <c r="URO1" s="91"/>
      <c r="URP1" s="91"/>
      <c r="URQ1" s="91"/>
      <c r="URR1" s="91"/>
      <c r="URS1" s="91"/>
      <c r="URT1" s="91"/>
      <c r="URU1" s="91"/>
      <c r="URV1" s="91"/>
      <c r="URW1" s="91"/>
      <c r="URX1" s="91"/>
      <c r="URY1" s="91"/>
      <c r="URZ1" s="91"/>
      <c r="USA1" s="91"/>
      <c r="USB1" s="91"/>
      <c r="USC1" s="91"/>
      <c r="USD1" s="91"/>
      <c r="USE1" s="91"/>
      <c r="USF1" s="91"/>
      <c r="USG1" s="91"/>
      <c r="USH1" s="91"/>
      <c r="USI1" s="91"/>
      <c r="USJ1" s="91"/>
      <c r="USK1" s="91"/>
      <c r="USL1" s="91"/>
      <c r="USM1" s="91"/>
      <c r="USN1" s="91"/>
      <c r="USO1" s="91"/>
      <c r="USP1" s="91"/>
      <c r="USQ1" s="91"/>
      <c r="USR1" s="91"/>
      <c r="USS1" s="91"/>
      <c r="UST1" s="91"/>
      <c r="USU1" s="91"/>
      <c r="USV1" s="91"/>
      <c r="USW1" s="91"/>
      <c r="USX1" s="91"/>
      <c r="USY1" s="91"/>
      <c r="USZ1" s="91"/>
      <c r="UTA1" s="91"/>
      <c r="UTB1" s="91"/>
      <c r="UTC1" s="91"/>
      <c r="UTD1" s="91"/>
      <c r="UTE1" s="91"/>
      <c r="UTF1" s="91"/>
      <c r="UTG1" s="91"/>
      <c r="UTH1" s="91"/>
      <c r="UTI1" s="91"/>
      <c r="UTJ1" s="91"/>
      <c r="UTK1" s="91"/>
      <c r="UTL1" s="91"/>
      <c r="UTM1" s="91"/>
      <c r="UTN1" s="91"/>
      <c r="UTO1" s="91"/>
      <c r="UTP1" s="91"/>
      <c r="UTQ1" s="91"/>
      <c r="UTR1" s="91"/>
      <c r="UTS1" s="91"/>
      <c r="UTT1" s="91"/>
      <c r="UTU1" s="91"/>
      <c r="UTV1" s="91"/>
      <c r="UTW1" s="91"/>
      <c r="UTX1" s="91"/>
      <c r="UTY1" s="91"/>
      <c r="UTZ1" s="91"/>
      <c r="UUA1" s="91"/>
      <c r="UUB1" s="91"/>
      <c r="UUC1" s="91"/>
      <c r="UUD1" s="91"/>
      <c r="UUE1" s="91"/>
      <c r="UUF1" s="91"/>
      <c r="UUG1" s="91"/>
      <c r="UUH1" s="91"/>
      <c r="UUI1" s="91"/>
      <c r="UUJ1" s="91"/>
      <c r="UUK1" s="91"/>
      <c r="UUL1" s="91"/>
      <c r="UUM1" s="91"/>
      <c r="UUN1" s="91"/>
      <c r="UUO1" s="91"/>
      <c r="UUP1" s="91"/>
      <c r="UUQ1" s="91"/>
      <c r="UUR1" s="91"/>
      <c r="UUS1" s="91"/>
      <c r="UUT1" s="91"/>
      <c r="UUU1" s="91"/>
      <c r="UUV1" s="91"/>
      <c r="UUW1" s="91"/>
      <c r="UUX1" s="91"/>
      <c r="UUY1" s="91"/>
      <c r="UUZ1" s="91"/>
      <c r="UVA1" s="91"/>
      <c r="UVB1" s="91"/>
      <c r="UVC1" s="91"/>
      <c r="UVD1" s="91"/>
      <c r="UVE1" s="91"/>
      <c r="UVF1" s="91"/>
      <c r="UVG1" s="91"/>
      <c r="UVH1" s="91"/>
      <c r="UVI1" s="91"/>
      <c r="UVJ1" s="91"/>
      <c r="UVK1" s="91"/>
      <c r="UVL1" s="91"/>
      <c r="UVM1" s="91"/>
      <c r="UVN1" s="91"/>
      <c r="UVO1" s="91"/>
      <c r="UVP1" s="91"/>
      <c r="UVQ1" s="91"/>
      <c r="UVR1" s="91"/>
      <c r="UVS1" s="91"/>
      <c r="UVT1" s="91"/>
      <c r="UVU1" s="91"/>
      <c r="UVV1" s="91"/>
      <c r="UVW1" s="91"/>
      <c r="UVX1" s="91"/>
      <c r="UVY1" s="91"/>
      <c r="UVZ1" s="91"/>
      <c r="UWA1" s="91"/>
      <c r="UWB1" s="91"/>
      <c r="UWC1" s="91"/>
      <c r="UWD1" s="91"/>
      <c r="UWE1" s="91"/>
      <c r="UWF1" s="91"/>
      <c r="UWG1" s="91"/>
      <c r="UWH1" s="91"/>
      <c r="UWI1" s="91"/>
      <c r="UWJ1" s="91"/>
      <c r="UWK1" s="91"/>
      <c r="UWL1" s="91"/>
      <c r="UWM1" s="91"/>
      <c r="UWN1" s="91"/>
      <c r="UWO1" s="91"/>
      <c r="UWP1" s="91"/>
      <c r="UWQ1" s="91"/>
      <c r="UWR1" s="91"/>
      <c r="UWS1" s="91"/>
      <c r="UWT1" s="91"/>
      <c r="UWU1" s="91"/>
      <c r="UWV1" s="91"/>
      <c r="UWW1" s="91"/>
      <c r="UWX1" s="91"/>
      <c r="UWY1" s="91"/>
      <c r="UWZ1" s="91"/>
      <c r="UXA1" s="91"/>
      <c r="UXB1" s="91"/>
      <c r="UXC1" s="91"/>
      <c r="UXD1" s="91"/>
      <c r="UXE1" s="91"/>
      <c r="UXF1" s="91"/>
      <c r="UXG1" s="91"/>
      <c r="UXH1" s="91"/>
      <c r="UXI1" s="91"/>
      <c r="UXJ1" s="91"/>
      <c r="UXK1" s="91"/>
      <c r="UXL1" s="91"/>
      <c r="UXM1" s="91"/>
      <c r="UXN1" s="91"/>
      <c r="UXO1" s="91"/>
      <c r="UXP1" s="91"/>
      <c r="UXQ1" s="91"/>
      <c r="UXR1" s="91"/>
      <c r="UXS1" s="91"/>
      <c r="UXT1" s="91"/>
      <c r="UXU1" s="91"/>
      <c r="UXV1" s="91"/>
      <c r="UXW1" s="91"/>
      <c r="UXX1" s="91"/>
      <c r="UXY1" s="91"/>
      <c r="UXZ1" s="91"/>
      <c r="UYA1" s="91"/>
      <c r="UYB1" s="91"/>
      <c r="UYC1" s="91"/>
      <c r="UYD1" s="91"/>
      <c r="UYE1" s="91"/>
      <c r="UYF1" s="91"/>
      <c r="UYG1" s="91"/>
      <c r="UYH1" s="91"/>
      <c r="UYI1" s="91"/>
      <c r="UYJ1" s="91"/>
      <c r="UYK1" s="91"/>
      <c r="UYL1" s="91"/>
      <c r="UYM1" s="91"/>
      <c r="UYN1" s="91"/>
      <c r="UYO1" s="91"/>
      <c r="UYP1" s="91"/>
      <c r="UYQ1" s="91"/>
      <c r="UYR1" s="91"/>
      <c r="UYS1" s="91"/>
      <c r="UYT1" s="91"/>
      <c r="UYU1" s="91"/>
      <c r="UYV1" s="91"/>
      <c r="UYW1" s="91"/>
      <c r="UYX1" s="91"/>
      <c r="UYY1" s="91"/>
      <c r="UYZ1" s="91"/>
      <c r="UZA1" s="91"/>
      <c r="UZB1" s="91"/>
      <c r="UZC1" s="91"/>
      <c r="UZD1" s="91"/>
      <c r="UZE1" s="91"/>
      <c r="UZF1" s="91"/>
      <c r="UZG1" s="91"/>
      <c r="UZH1" s="91"/>
      <c r="UZI1" s="91"/>
      <c r="UZJ1" s="91"/>
      <c r="UZK1" s="91"/>
      <c r="UZL1" s="91"/>
      <c r="UZM1" s="91"/>
      <c r="UZN1" s="91"/>
      <c r="UZO1" s="91"/>
      <c r="UZP1" s="91"/>
      <c r="UZQ1" s="91"/>
      <c r="UZR1" s="91"/>
      <c r="UZS1" s="91"/>
      <c r="UZT1" s="91"/>
      <c r="UZU1" s="91"/>
      <c r="UZV1" s="91"/>
      <c r="UZW1" s="91"/>
      <c r="UZX1" s="91"/>
      <c r="UZY1" s="91"/>
      <c r="UZZ1" s="91"/>
      <c r="VAA1" s="91"/>
      <c r="VAB1" s="91"/>
      <c r="VAC1" s="91"/>
      <c r="VAD1" s="91"/>
      <c r="VAE1" s="91"/>
      <c r="VAF1" s="91"/>
      <c r="VAG1" s="91"/>
      <c r="VAH1" s="91"/>
      <c r="VAI1" s="91"/>
      <c r="VAJ1" s="91"/>
      <c r="VAK1" s="91"/>
      <c r="VAL1" s="91"/>
      <c r="VAM1" s="91"/>
      <c r="VAN1" s="91"/>
      <c r="VAO1" s="91"/>
      <c r="VAP1" s="91"/>
      <c r="VAQ1" s="91"/>
      <c r="VAR1" s="91"/>
      <c r="VAS1" s="91"/>
      <c r="VAT1" s="91"/>
      <c r="VAU1" s="91"/>
      <c r="VAV1" s="91"/>
      <c r="VAW1" s="91"/>
      <c r="VAX1" s="91"/>
      <c r="VAY1" s="91"/>
      <c r="VAZ1" s="91"/>
      <c r="VBA1" s="91"/>
      <c r="VBB1" s="91"/>
      <c r="VBC1" s="91"/>
      <c r="VBD1" s="91"/>
      <c r="VBE1" s="91"/>
      <c r="VBF1" s="91"/>
      <c r="VBG1" s="91"/>
      <c r="VBH1" s="91"/>
      <c r="VBI1" s="91"/>
      <c r="VBJ1" s="91"/>
      <c r="VBK1" s="91"/>
      <c r="VBL1" s="91"/>
      <c r="VBM1" s="91"/>
      <c r="VBN1" s="91"/>
      <c r="VBO1" s="91"/>
      <c r="VBP1" s="91"/>
      <c r="VBQ1" s="91"/>
      <c r="VBR1" s="91"/>
      <c r="VBS1" s="91"/>
      <c r="VBT1" s="91"/>
      <c r="VBU1" s="91"/>
      <c r="VBV1" s="91"/>
      <c r="VBW1" s="91"/>
      <c r="VBX1" s="91"/>
      <c r="VBY1" s="91"/>
      <c r="VBZ1" s="91"/>
      <c r="VCA1" s="91"/>
      <c r="VCB1" s="91"/>
      <c r="VCC1" s="91"/>
      <c r="VCD1" s="91"/>
      <c r="VCE1" s="91"/>
      <c r="VCF1" s="91"/>
      <c r="VCG1" s="91"/>
      <c r="VCH1" s="91"/>
      <c r="VCI1" s="91"/>
      <c r="VCJ1" s="91"/>
      <c r="VCK1" s="91"/>
      <c r="VCL1" s="91"/>
      <c r="VCM1" s="91"/>
      <c r="VCN1" s="91"/>
      <c r="VCO1" s="91"/>
      <c r="VCP1" s="91"/>
      <c r="VCQ1" s="91"/>
      <c r="VCR1" s="91"/>
      <c r="VCS1" s="91"/>
      <c r="VCT1" s="91"/>
      <c r="VCU1" s="91"/>
      <c r="VCV1" s="91"/>
      <c r="VCW1" s="91"/>
      <c r="VCX1" s="91"/>
      <c r="VCY1" s="91"/>
      <c r="VCZ1" s="91"/>
      <c r="VDA1" s="91"/>
      <c r="VDB1" s="91"/>
      <c r="VDC1" s="91"/>
      <c r="VDD1" s="91"/>
      <c r="VDE1" s="91"/>
      <c r="VDF1" s="91"/>
      <c r="VDG1" s="91"/>
      <c r="VDH1" s="91"/>
      <c r="VDI1" s="91"/>
      <c r="VDJ1" s="91"/>
      <c r="VDK1" s="91"/>
      <c r="VDL1" s="91"/>
      <c r="VDM1" s="91"/>
      <c r="VDN1" s="91"/>
      <c r="VDO1" s="91"/>
      <c r="VDP1" s="91"/>
      <c r="VDQ1" s="91"/>
      <c r="VDR1" s="91"/>
      <c r="VDS1" s="91"/>
      <c r="VDT1" s="91"/>
      <c r="VDU1" s="91"/>
      <c r="VDV1" s="91"/>
      <c r="VDW1" s="91"/>
      <c r="VDX1" s="91"/>
      <c r="VDY1" s="91"/>
      <c r="VDZ1" s="91"/>
      <c r="VEA1" s="91"/>
      <c r="VEB1" s="91"/>
      <c r="VEC1" s="91"/>
      <c r="VED1" s="91"/>
      <c r="VEE1" s="91"/>
      <c r="VEF1" s="91"/>
      <c r="VEG1" s="91"/>
      <c r="VEH1" s="91"/>
      <c r="VEI1" s="91"/>
      <c r="VEJ1" s="91"/>
      <c r="VEK1" s="91"/>
      <c r="VEL1" s="91"/>
      <c r="VEM1" s="91"/>
      <c r="VEN1" s="91"/>
      <c r="VEO1" s="91"/>
      <c r="VEP1" s="91"/>
      <c r="VEQ1" s="91"/>
      <c r="VER1" s="91"/>
      <c r="VES1" s="91"/>
      <c r="VET1" s="91"/>
      <c r="VEU1" s="91"/>
      <c r="VEV1" s="91"/>
      <c r="VEW1" s="91"/>
      <c r="VEX1" s="91"/>
      <c r="VEY1" s="91"/>
      <c r="VEZ1" s="91"/>
      <c r="VFA1" s="91"/>
      <c r="VFB1" s="91"/>
      <c r="VFC1" s="91"/>
      <c r="VFD1" s="91"/>
      <c r="VFE1" s="91"/>
      <c r="VFF1" s="91"/>
      <c r="VFG1" s="91"/>
      <c r="VFH1" s="91"/>
      <c r="VFI1" s="91"/>
      <c r="VFJ1" s="91"/>
      <c r="VFK1" s="91"/>
      <c r="VFL1" s="91"/>
      <c r="VFM1" s="91"/>
      <c r="VFN1" s="91"/>
      <c r="VFO1" s="91"/>
      <c r="VFP1" s="91"/>
      <c r="VFQ1" s="91"/>
      <c r="VFR1" s="91"/>
      <c r="VFS1" s="91"/>
      <c r="VFT1" s="91"/>
      <c r="VFU1" s="91"/>
      <c r="VFV1" s="91"/>
      <c r="VFW1" s="91"/>
      <c r="VFX1" s="91"/>
      <c r="VFY1" s="91"/>
      <c r="VFZ1" s="91"/>
      <c r="VGA1" s="91"/>
      <c r="VGB1" s="91"/>
      <c r="VGC1" s="91"/>
      <c r="VGD1" s="91"/>
      <c r="VGE1" s="91"/>
      <c r="VGF1" s="91"/>
      <c r="VGG1" s="91"/>
      <c r="VGH1" s="91"/>
      <c r="VGI1" s="91"/>
      <c r="VGJ1" s="91"/>
      <c r="VGK1" s="91"/>
      <c r="VGL1" s="91"/>
      <c r="VGM1" s="91"/>
      <c r="VGN1" s="91"/>
      <c r="VGO1" s="91"/>
      <c r="VGP1" s="91"/>
      <c r="VGQ1" s="91"/>
      <c r="VGR1" s="91"/>
      <c r="VGS1" s="91"/>
      <c r="VGT1" s="91"/>
      <c r="VGU1" s="91"/>
      <c r="VGV1" s="91"/>
      <c r="VGW1" s="91"/>
      <c r="VGX1" s="91"/>
      <c r="VGY1" s="91"/>
      <c r="VGZ1" s="91"/>
      <c r="VHA1" s="91"/>
      <c r="VHB1" s="91"/>
      <c r="VHC1" s="91"/>
      <c r="VHD1" s="91"/>
      <c r="VHE1" s="91"/>
      <c r="VHF1" s="91"/>
      <c r="VHG1" s="91"/>
      <c r="VHH1" s="91"/>
      <c r="VHI1" s="91"/>
      <c r="VHJ1" s="91"/>
      <c r="VHK1" s="91"/>
      <c r="VHL1" s="91"/>
      <c r="VHM1" s="91"/>
      <c r="VHN1" s="91"/>
      <c r="VHO1" s="91"/>
      <c r="VHP1" s="91"/>
      <c r="VHQ1" s="91"/>
      <c r="VHR1" s="91"/>
      <c r="VHS1" s="91"/>
      <c r="VHT1" s="91"/>
      <c r="VHU1" s="91"/>
      <c r="VHV1" s="91"/>
      <c r="VHW1" s="91"/>
      <c r="VHX1" s="91"/>
      <c r="VHY1" s="91"/>
      <c r="VHZ1" s="91"/>
      <c r="VIA1" s="91"/>
      <c r="VIB1" s="91"/>
      <c r="VIC1" s="91"/>
      <c r="VID1" s="91"/>
      <c r="VIE1" s="91"/>
      <c r="VIF1" s="91"/>
      <c r="VIG1" s="91"/>
      <c r="VIH1" s="91"/>
      <c r="VII1" s="91"/>
      <c r="VIJ1" s="91"/>
      <c r="VIK1" s="91"/>
      <c r="VIL1" s="91"/>
      <c r="VIM1" s="91"/>
      <c r="VIN1" s="91"/>
      <c r="VIO1" s="91"/>
      <c r="VIP1" s="91"/>
      <c r="VIQ1" s="91"/>
      <c r="VIR1" s="91"/>
      <c r="VIS1" s="91"/>
      <c r="VIT1" s="91"/>
      <c r="VIU1" s="91"/>
      <c r="VIV1" s="91"/>
      <c r="VIW1" s="91"/>
      <c r="VIX1" s="91"/>
      <c r="VIY1" s="91"/>
      <c r="VIZ1" s="91"/>
      <c r="VJA1" s="91"/>
      <c r="VJB1" s="91"/>
      <c r="VJC1" s="91"/>
      <c r="VJD1" s="91"/>
      <c r="VJE1" s="91"/>
      <c r="VJF1" s="91"/>
      <c r="VJG1" s="91"/>
      <c r="VJH1" s="91"/>
      <c r="VJI1" s="91"/>
      <c r="VJJ1" s="91"/>
      <c r="VJK1" s="91"/>
      <c r="VJL1" s="91"/>
      <c r="VJM1" s="91"/>
      <c r="VJN1" s="91"/>
      <c r="VJO1" s="91"/>
      <c r="VJP1" s="91"/>
      <c r="VJQ1" s="91"/>
      <c r="VJR1" s="91"/>
      <c r="VJS1" s="91"/>
      <c r="VJT1" s="91"/>
      <c r="VJU1" s="91"/>
      <c r="VJV1" s="91"/>
      <c r="VJW1" s="91"/>
      <c r="VJX1" s="91"/>
      <c r="VJY1" s="91"/>
      <c r="VJZ1" s="91"/>
      <c r="VKA1" s="91"/>
      <c r="VKB1" s="91"/>
      <c r="VKC1" s="91"/>
      <c r="VKD1" s="91"/>
      <c r="VKE1" s="91"/>
      <c r="VKF1" s="91"/>
      <c r="VKG1" s="91"/>
      <c r="VKH1" s="91"/>
      <c r="VKI1" s="91"/>
      <c r="VKJ1" s="91"/>
      <c r="VKK1" s="91"/>
      <c r="VKL1" s="91"/>
      <c r="VKM1" s="91"/>
      <c r="VKN1" s="91"/>
      <c r="VKO1" s="91"/>
      <c r="VKP1" s="91"/>
      <c r="VKQ1" s="91"/>
      <c r="VKR1" s="91"/>
      <c r="VKS1" s="91"/>
      <c r="VKT1" s="91"/>
      <c r="VKU1" s="91"/>
      <c r="VKV1" s="91"/>
      <c r="VKW1" s="91"/>
      <c r="VKX1" s="91"/>
      <c r="VKY1" s="91"/>
      <c r="VKZ1" s="91"/>
      <c r="VLA1" s="91"/>
      <c r="VLB1" s="91"/>
      <c r="VLC1" s="91"/>
      <c r="VLD1" s="91"/>
      <c r="VLE1" s="91"/>
      <c r="VLF1" s="91"/>
      <c r="VLG1" s="91"/>
      <c r="VLH1" s="91"/>
      <c r="VLI1" s="91"/>
      <c r="VLJ1" s="91"/>
      <c r="VLK1" s="91"/>
      <c r="VLL1" s="91"/>
      <c r="VLM1" s="91"/>
      <c r="VLN1" s="91"/>
      <c r="VLO1" s="91"/>
      <c r="VLP1" s="91"/>
      <c r="VLQ1" s="91"/>
      <c r="VLR1" s="91"/>
      <c r="VLS1" s="91"/>
      <c r="VLT1" s="91"/>
      <c r="VLU1" s="91"/>
      <c r="VLV1" s="91"/>
      <c r="VLW1" s="91"/>
      <c r="VLX1" s="91"/>
      <c r="VLY1" s="91"/>
      <c r="VLZ1" s="91"/>
      <c r="VMA1" s="91"/>
      <c r="VMB1" s="91"/>
      <c r="VMC1" s="91"/>
      <c r="VMD1" s="91"/>
      <c r="VME1" s="91"/>
      <c r="VMF1" s="91"/>
      <c r="VMG1" s="91"/>
      <c r="VMH1" s="91"/>
      <c r="VMI1" s="91"/>
      <c r="VMJ1" s="91"/>
      <c r="VMK1" s="91"/>
      <c r="VML1" s="91"/>
      <c r="VMM1" s="91"/>
      <c r="VMN1" s="91"/>
      <c r="VMO1" s="91"/>
      <c r="VMP1" s="91"/>
      <c r="VMQ1" s="91"/>
      <c r="VMR1" s="91"/>
      <c r="VMS1" s="91"/>
      <c r="VMT1" s="91"/>
      <c r="VMU1" s="91"/>
      <c r="VMV1" s="91"/>
      <c r="VMW1" s="91"/>
      <c r="VMX1" s="91"/>
      <c r="VMY1" s="91"/>
      <c r="VMZ1" s="91"/>
      <c r="VNA1" s="91"/>
      <c r="VNB1" s="91"/>
      <c r="VNC1" s="91"/>
      <c r="VND1" s="91"/>
      <c r="VNE1" s="91"/>
      <c r="VNF1" s="91"/>
      <c r="VNG1" s="91"/>
      <c r="VNH1" s="91"/>
      <c r="VNI1" s="91"/>
      <c r="VNJ1" s="91"/>
      <c r="VNK1" s="91"/>
      <c r="VNL1" s="91"/>
      <c r="VNM1" s="91"/>
      <c r="VNN1" s="91"/>
      <c r="VNO1" s="91"/>
      <c r="VNP1" s="91"/>
      <c r="VNQ1" s="91"/>
      <c r="VNR1" s="91"/>
      <c r="VNS1" s="91"/>
      <c r="VNT1" s="91"/>
      <c r="VNU1" s="91"/>
      <c r="VNV1" s="91"/>
      <c r="VNW1" s="91"/>
      <c r="VNX1" s="91"/>
      <c r="VNY1" s="91"/>
      <c r="VNZ1" s="91"/>
      <c r="VOA1" s="91"/>
      <c r="VOB1" s="91"/>
      <c r="VOC1" s="91"/>
      <c r="VOD1" s="91"/>
      <c r="VOE1" s="91"/>
      <c r="VOF1" s="91"/>
      <c r="VOG1" s="91"/>
      <c r="VOH1" s="91"/>
      <c r="VOI1" s="91"/>
      <c r="VOJ1" s="91"/>
      <c r="VOK1" s="91"/>
      <c r="VOL1" s="91"/>
      <c r="VOM1" s="91"/>
      <c r="VON1" s="91"/>
      <c r="VOO1" s="91"/>
      <c r="VOP1" s="91"/>
      <c r="VOQ1" s="91"/>
      <c r="VOR1" s="91"/>
      <c r="VOS1" s="91"/>
      <c r="VOT1" s="91"/>
      <c r="VOU1" s="91"/>
      <c r="VOV1" s="91"/>
      <c r="VOW1" s="91"/>
      <c r="VOX1" s="91"/>
      <c r="VOY1" s="91"/>
      <c r="VOZ1" s="91"/>
      <c r="VPA1" s="91"/>
      <c r="VPB1" s="91"/>
      <c r="VPC1" s="91"/>
      <c r="VPD1" s="91"/>
      <c r="VPE1" s="91"/>
      <c r="VPF1" s="91"/>
      <c r="VPG1" s="91"/>
      <c r="VPH1" s="91"/>
      <c r="VPI1" s="91"/>
      <c r="VPJ1" s="91"/>
      <c r="VPK1" s="91"/>
      <c r="VPL1" s="91"/>
      <c r="VPM1" s="91"/>
      <c r="VPN1" s="91"/>
      <c r="VPO1" s="91"/>
      <c r="VPP1" s="91"/>
      <c r="VPQ1" s="91"/>
      <c r="VPR1" s="91"/>
      <c r="VPS1" s="91"/>
      <c r="VPT1" s="91"/>
      <c r="VPU1" s="91"/>
      <c r="VPV1" s="91"/>
      <c r="VPW1" s="91"/>
      <c r="VPX1" s="91"/>
      <c r="VPY1" s="91"/>
      <c r="VPZ1" s="91"/>
      <c r="VQA1" s="91"/>
      <c r="VQB1" s="91"/>
      <c r="VQC1" s="91"/>
      <c r="VQD1" s="91"/>
      <c r="VQE1" s="91"/>
      <c r="VQF1" s="91"/>
      <c r="VQG1" s="91"/>
      <c r="VQH1" s="91"/>
      <c r="VQI1" s="91"/>
      <c r="VQJ1" s="91"/>
      <c r="VQK1" s="91"/>
      <c r="VQL1" s="91"/>
      <c r="VQM1" s="91"/>
      <c r="VQN1" s="91"/>
      <c r="VQO1" s="91"/>
      <c r="VQP1" s="91"/>
      <c r="VQQ1" s="91"/>
      <c r="VQR1" s="91"/>
      <c r="VQS1" s="91"/>
      <c r="VQT1" s="91"/>
      <c r="VQU1" s="91"/>
      <c r="VQV1" s="91"/>
      <c r="VQW1" s="91"/>
      <c r="VQX1" s="91"/>
      <c r="VQY1" s="91"/>
      <c r="VQZ1" s="91"/>
      <c r="VRA1" s="91"/>
      <c r="VRB1" s="91"/>
      <c r="VRC1" s="91"/>
      <c r="VRD1" s="91"/>
      <c r="VRE1" s="91"/>
      <c r="VRF1" s="91"/>
      <c r="VRG1" s="91"/>
      <c r="VRH1" s="91"/>
      <c r="VRI1" s="91"/>
      <c r="VRJ1" s="91"/>
      <c r="VRK1" s="91"/>
      <c r="VRL1" s="91"/>
      <c r="VRM1" s="91"/>
      <c r="VRN1" s="91"/>
      <c r="VRO1" s="91"/>
      <c r="VRP1" s="91"/>
      <c r="VRQ1" s="91"/>
      <c r="VRR1" s="91"/>
      <c r="VRS1" s="91"/>
      <c r="VRT1" s="91"/>
      <c r="VRU1" s="91"/>
      <c r="VRV1" s="91"/>
      <c r="VRW1" s="91"/>
      <c r="VRX1" s="91"/>
      <c r="VRY1" s="91"/>
      <c r="VRZ1" s="91"/>
      <c r="VSA1" s="91"/>
      <c r="VSB1" s="91"/>
      <c r="VSC1" s="91"/>
      <c r="VSD1" s="91"/>
      <c r="VSE1" s="91"/>
      <c r="VSF1" s="91"/>
      <c r="VSG1" s="91"/>
      <c r="VSH1" s="91"/>
      <c r="VSI1" s="91"/>
      <c r="VSJ1" s="91"/>
      <c r="VSK1" s="91"/>
      <c r="VSL1" s="91"/>
      <c r="VSM1" s="91"/>
      <c r="VSN1" s="91"/>
      <c r="VSO1" s="91"/>
      <c r="VSP1" s="91"/>
      <c r="VSQ1" s="91"/>
      <c r="VSR1" s="91"/>
      <c r="VSS1" s="91"/>
      <c r="VST1" s="91"/>
      <c r="VSU1" s="91"/>
      <c r="VSV1" s="91"/>
      <c r="VSW1" s="91"/>
      <c r="VSX1" s="91"/>
      <c r="VSY1" s="91"/>
      <c r="VSZ1" s="91"/>
      <c r="VTA1" s="91"/>
      <c r="VTB1" s="91"/>
      <c r="VTC1" s="91"/>
      <c r="VTD1" s="91"/>
      <c r="VTE1" s="91"/>
      <c r="VTF1" s="91"/>
      <c r="VTG1" s="91"/>
      <c r="VTH1" s="91"/>
      <c r="VTI1" s="91"/>
      <c r="VTJ1" s="91"/>
      <c r="VTK1" s="91"/>
      <c r="VTL1" s="91"/>
      <c r="VTM1" s="91"/>
      <c r="VTN1" s="91"/>
      <c r="VTO1" s="91"/>
      <c r="VTP1" s="91"/>
      <c r="VTQ1" s="91"/>
      <c r="VTR1" s="91"/>
      <c r="VTS1" s="91"/>
      <c r="VTT1" s="91"/>
      <c r="VTU1" s="91"/>
      <c r="VTV1" s="91"/>
      <c r="VTW1" s="91"/>
      <c r="VTX1" s="91"/>
      <c r="VTY1" s="91"/>
      <c r="VTZ1" s="91"/>
      <c r="VUA1" s="91"/>
      <c r="VUB1" s="91"/>
      <c r="VUC1" s="91"/>
      <c r="VUD1" s="91"/>
      <c r="VUE1" s="91"/>
      <c r="VUF1" s="91"/>
      <c r="VUG1" s="91"/>
      <c r="VUH1" s="91"/>
      <c r="VUI1" s="91"/>
      <c r="VUJ1" s="91"/>
      <c r="VUK1" s="91"/>
      <c r="VUL1" s="91"/>
      <c r="VUM1" s="91"/>
      <c r="VUN1" s="91"/>
      <c r="VUO1" s="91"/>
      <c r="VUP1" s="91"/>
      <c r="VUQ1" s="91"/>
      <c r="VUR1" s="91"/>
      <c r="VUS1" s="91"/>
      <c r="VUT1" s="91"/>
      <c r="VUU1" s="91"/>
      <c r="VUV1" s="91"/>
      <c r="VUW1" s="91"/>
      <c r="VUX1" s="91"/>
      <c r="VUY1" s="91"/>
      <c r="VUZ1" s="91"/>
      <c r="VVA1" s="91"/>
      <c r="VVB1" s="91"/>
      <c r="VVC1" s="91"/>
      <c r="VVD1" s="91"/>
      <c r="VVE1" s="91"/>
      <c r="VVF1" s="91"/>
      <c r="VVG1" s="91"/>
      <c r="VVH1" s="91"/>
      <c r="VVI1" s="91"/>
      <c r="VVJ1" s="91"/>
      <c r="VVK1" s="91"/>
      <c r="VVL1" s="91"/>
      <c r="VVM1" s="91"/>
      <c r="VVN1" s="91"/>
      <c r="VVO1" s="91"/>
      <c r="VVP1" s="91"/>
      <c r="VVQ1" s="91"/>
      <c r="VVR1" s="91"/>
      <c r="VVS1" s="91"/>
      <c r="VVT1" s="91"/>
      <c r="VVU1" s="91"/>
      <c r="VVV1" s="91"/>
      <c r="VVW1" s="91"/>
      <c r="VVX1" s="91"/>
      <c r="VVY1" s="91"/>
      <c r="VVZ1" s="91"/>
      <c r="VWA1" s="91"/>
      <c r="VWB1" s="91"/>
      <c r="VWC1" s="91"/>
      <c r="VWD1" s="91"/>
      <c r="VWE1" s="91"/>
      <c r="VWF1" s="91"/>
      <c r="VWG1" s="91"/>
      <c r="VWH1" s="91"/>
      <c r="VWI1" s="91"/>
      <c r="VWJ1" s="91"/>
      <c r="VWK1" s="91"/>
      <c r="VWL1" s="91"/>
      <c r="VWM1" s="91"/>
      <c r="VWN1" s="91"/>
      <c r="VWO1" s="91"/>
      <c r="VWP1" s="91"/>
      <c r="VWQ1" s="91"/>
      <c r="VWR1" s="91"/>
      <c r="VWS1" s="91"/>
      <c r="VWT1" s="91"/>
      <c r="VWU1" s="91"/>
      <c r="VWV1" s="91"/>
      <c r="VWW1" s="91"/>
      <c r="VWX1" s="91"/>
      <c r="VWY1" s="91"/>
      <c r="VWZ1" s="91"/>
      <c r="VXA1" s="91"/>
      <c r="VXB1" s="91"/>
      <c r="VXC1" s="91"/>
      <c r="VXD1" s="91"/>
      <c r="VXE1" s="91"/>
      <c r="VXF1" s="91"/>
      <c r="VXG1" s="91"/>
      <c r="VXH1" s="91"/>
      <c r="VXI1" s="91"/>
      <c r="VXJ1" s="91"/>
      <c r="VXK1" s="91"/>
      <c r="VXL1" s="91"/>
      <c r="VXM1" s="91"/>
      <c r="VXN1" s="91"/>
      <c r="VXO1" s="91"/>
      <c r="VXP1" s="91"/>
      <c r="VXQ1" s="91"/>
      <c r="VXR1" s="91"/>
      <c r="VXS1" s="91"/>
      <c r="VXT1" s="91"/>
      <c r="VXU1" s="91"/>
      <c r="VXV1" s="91"/>
      <c r="VXW1" s="91"/>
      <c r="VXX1" s="91"/>
      <c r="VXY1" s="91"/>
      <c r="VXZ1" s="91"/>
      <c r="VYA1" s="91"/>
      <c r="VYB1" s="91"/>
      <c r="VYC1" s="91"/>
      <c r="VYD1" s="91"/>
      <c r="VYE1" s="91"/>
      <c r="VYF1" s="91"/>
      <c r="VYG1" s="91"/>
      <c r="VYH1" s="91"/>
      <c r="VYI1" s="91"/>
      <c r="VYJ1" s="91"/>
      <c r="VYK1" s="91"/>
      <c r="VYL1" s="91"/>
      <c r="VYM1" s="91"/>
      <c r="VYN1" s="91"/>
      <c r="VYO1" s="91"/>
      <c r="VYP1" s="91"/>
      <c r="VYQ1" s="91"/>
      <c r="VYR1" s="91"/>
      <c r="VYS1" s="91"/>
      <c r="VYT1" s="91"/>
      <c r="VYU1" s="91"/>
      <c r="VYV1" s="91"/>
      <c r="VYW1" s="91"/>
      <c r="VYX1" s="91"/>
      <c r="VYY1" s="91"/>
      <c r="VYZ1" s="91"/>
      <c r="VZA1" s="91"/>
      <c r="VZB1" s="91"/>
      <c r="VZC1" s="91"/>
      <c r="VZD1" s="91"/>
      <c r="VZE1" s="91"/>
      <c r="VZF1" s="91"/>
      <c r="VZG1" s="91"/>
      <c r="VZH1" s="91"/>
      <c r="VZI1" s="91"/>
      <c r="VZJ1" s="91"/>
      <c r="VZK1" s="91"/>
      <c r="VZL1" s="91"/>
      <c r="VZM1" s="91"/>
      <c r="VZN1" s="91"/>
      <c r="VZO1" s="91"/>
      <c r="VZP1" s="91"/>
      <c r="VZQ1" s="91"/>
      <c r="VZR1" s="91"/>
      <c r="VZS1" s="91"/>
      <c r="VZT1" s="91"/>
      <c r="VZU1" s="91"/>
      <c r="VZV1" s="91"/>
      <c r="VZW1" s="91"/>
      <c r="VZX1" s="91"/>
      <c r="VZY1" s="91"/>
      <c r="VZZ1" s="91"/>
      <c r="WAA1" s="91"/>
      <c r="WAB1" s="91"/>
      <c r="WAC1" s="91"/>
      <c r="WAD1" s="91"/>
      <c r="WAE1" s="91"/>
      <c r="WAF1" s="91"/>
      <c r="WAG1" s="91"/>
      <c r="WAH1" s="91"/>
      <c r="WAI1" s="91"/>
      <c r="WAJ1" s="91"/>
      <c r="WAK1" s="91"/>
      <c r="WAL1" s="91"/>
      <c r="WAM1" s="91"/>
      <c r="WAN1" s="91"/>
      <c r="WAO1" s="91"/>
      <c r="WAP1" s="91"/>
      <c r="WAQ1" s="91"/>
      <c r="WAR1" s="91"/>
      <c r="WAS1" s="91"/>
      <c r="WAT1" s="91"/>
      <c r="WAU1" s="91"/>
      <c r="WAV1" s="91"/>
      <c r="WAW1" s="91"/>
      <c r="WAX1" s="91"/>
      <c r="WAY1" s="91"/>
      <c r="WAZ1" s="91"/>
      <c r="WBA1" s="91"/>
      <c r="WBB1" s="91"/>
      <c r="WBC1" s="91"/>
      <c r="WBD1" s="91"/>
      <c r="WBE1" s="91"/>
      <c r="WBF1" s="91"/>
      <c r="WBG1" s="91"/>
      <c r="WBH1" s="91"/>
      <c r="WBI1" s="91"/>
      <c r="WBJ1" s="91"/>
      <c r="WBK1" s="91"/>
      <c r="WBL1" s="91"/>
      <c r="WBM1" s="91"/>
      <c r="WBN1" s="91"/>
      <c r="WBO1" s="91"/>
      <c r="WBP1" s="91"/>
      <c r="WBQ1" s="91"/>
      <c r="WBR1" s="91"/>
      <c r="WBS1" s="91"/>
      <c r="WBT1" s="91"/>
      <c r="WBU1" s="91"/>
      <c r="WBV1" s="91"/>
      <c r="WBW1" s="91"/>
      <c r="WBX1" s="91"/>
      <c r="WBY1" s="91"/>
      <c r="WBZ1" s="91"/>
      <c r="WCA1" s="91"/>
      <c r="WCB1" s="91"/>
      <c r="WCC1" s="91"/>
      <c r="WCD1" s="91"/>
      <c r="WCE1" s="91"/>
      <c r="WCF1" s="91"/>
      <c r="WCG1" s="91"/>
      <c r="WCH1" s="91"/>
      <c r="WCI1" s="91"/>
      <c r="WCJ1" s="91"/>
      <c r="WCK1" s="91"/>
      <c r="WCL1" s="91"/>
      <c r="WCM1" s="91"/>
      <c r="WCN1" s="91"/>
      <c r="WCO1" s="91"/>
      <c r="WCP1" s="91"/>
      <c r="WCQ1" s="91"/>
      <c r="WCR1" s="91"/>
      <c r="WCS1" s="91"/>
      <c r="WCT1" s="91"/>
      <c r="WCU1" s="91"/>
      <c r="WCV1" s="91"/>
      <c r="WCW1" s="91"/>
      <c r="WCX1" s="91"/>
      <c r="WCY1" s="91"/>
      <c r="WCZ1" s="91"/>
      <c r="WDA1" s="91"/>
      <c r="WDB1" s="91"/>
      <c r="WDC1" s="91"/>
      <c r="WDD1" s="91"/>
      <c r="WDE1" s="91"/>
      <c r="WDF1" s="91"/>
      <c r="WDG1" s="91"/>
      <c r="WDH1" s="91"/>
      <c r="WDI1" s="91"/>
      <c r="WDJ1" s="91"/>
      <c r="WDK1" s="91"/>
      <c r="WDL1" s="91"/>
      <c r="WDM1" s="91"/>
      <c r="WDN1" s="91"/>
      <c r="WDO1" s="91"/>
      <c r="WDP1" s="91"/>
      <c r="WDQ1" s="91"/>
      <c r="WDR1" s="91"/>
      <c r="WDS1" s="91"/>
      <c r="WDT1" s="91"/>
      <c r="WDU1" s="91"/>
      <c r="WDV1" s="91"/>
      <c r="WDW1" s="91"/>
      <c r="WDX1" s="91"/>
      <c r="WDY1" s="91"/>
      <c r="WDZ1" s="91"/>
      <c r="WEA1" s="91"/>
      <c r="WEB1" s="91"/>
      <c r="WEC1" s="91"/>
      <c r="WED1" s="91"/>
      <c r="WEE1" s="91"/>
      <c r="WEF1" s="91"/>
      <c r="WEG1" s="91"/>
      <c r="WEH1" s="91"/>
      <c r="WEI1" s="91"/>
      <c r="WEJ1" s="91"/>
      <c r="WEK1" s="91"/>
      <c r="WEL1" s="91"/>
      <c r="WEM1" s="91"/>
      <c r="WEN1" s="91"/>
      <c r="WEO1" s="91"/>
      <c r="WEP1" s="91"/>
      <c r="WEQ1" s="91"/>
      <c r="WER1" s="91"/>
      <c r="WES1" s="91"/>
      <c r="WET1" s="91"/>
      <c r="WEU1" s="91"/>
      <c r="WEV1" s="91"/>
      <c r="WEW1" s="91"/>
      <c r="WEX1" s="91"/>
      <c r="WEY1" s="91"/>
      <c r="WEZ1" s="91"/>
      <c r="WFA1" s="91"/>
      <c r="WFB1" s="91"/>
      <c r="WFC1" s="91"/>
      <c r="WFD1" s="91"/>
      <c r="WFE1" s="91"/>
      <c r="WFF1" s="91"/>
      <c r="WFG1" s="91"/>
      <c r="WFH1" s="91"/>
      <c r="WFI1" s="91"/>
      <c r="WFJ1" s="91"/>
      <c r="WFK1" s="91"/>
      <c r="WFL1" s="91"/>
      <c r="WFM1" s="91"/>
      <c r="WFN1" s="91"/>
      <c r="WFO1" s="91"/>
      <c r="WFP1" s="91"/>
      <c r="WFQ1" s="91"/>
      <c r="WFR1" s="91"/>
      <c r="WFS1" s="91"/>
      <c r="WFT1" s="91"/>
      <c r="WFU1" s="91"/>
      <c r="WFV1" s="91"/>
      <c r="WFW1" s="91"/>
      <c r="WFX1" s="91"/>
      <c r="WFY1" s="91"/>
      <c r="WFZ1" s="91"/>
      <c r="WGA1" s="91"/>
      <c r="WGB1" s="91"/>
      <c r="WGC1" s="91"/>
      <c r="WGD1" s="91"/>
      <c r="WGE1" s="91"/>
      <c r="WGF1" s="91"/>
      <c r="WGG1" s="91"/>
      <c r="WGH1" s="91"/>
      <c r="WGI1" s="91"/>
      <c r="WGJ1" s="91"/>
      <c r="WGK1" s="91"/>
      <c r="WGL1" s="91"/>
      <c r="WGM1" s="91"/>
      <c r="WGN1" s="91"/>
      <c r="WGO1" s="91"/>
      <c r="WGP1" s="91"/>
      <c r="WGQ1" s="91"/>
      <c r="WGR1" s="91"/>
      <c r="WGS1" s="91"/>
      <c r="WGT1" s="91"/>
      <c r="WGU1" s="91"/>
      <c r="WGV1" s="91"/>
      <c r="WGW1" s="91"/>
      <c r="WGX1" s="91"/>
      <c r="WGY1" s="91"/>
      <c r="WGZ1" s="91"/>
      <c r="WHA1" s="91"/>
      <c r="WHB1" s="91"/>
      <c r="WHC1" s="91"/>
      <c r="WHD1" s="91"/>
      <c r="WHE1" s="91"/>
      <c r="WHF1" s="91"/>
      <c r="WHG1" s="91"/>
      <c r="WHH1" s="91"/>
      <c r="WHI1" s="91"/>
      <c r="WHJ1" s="91"/>
      <c r="WHK1" s="91"/>
      <c r="WHL1" s="91"/>
      <c r="WHM1" s="91"/>
      <c r="WHN1" s="91"/>
      <c r="WHO1" s="91"/>
      <c r="WHP1" s="91"/>
      <c r="WHQ1" s="91"/>
      <c r="WHR1" s="91"/>
      <c r="WHS1" s="91"/>
      <c r="WHT1" s="91"/>
      <c r="WHU1" s="91"/>
      <c r="WHV1" s="91"/>
      <c r="WHW1" s="91"/>
      <c r="WHX1" s="91"/>
      <c r="WHY1" s="91"/>
      <c r="WHZ1" s="91"/>
      <c r="WIA1" s="91"/>
      <c r="WIB1" s="91"/>
      <c r="WIC1" s="91"/>
      <c r="WID1" s="91"/>
      <c r="WIE1" s="91"/>
      <c r="WIF1" s="91"/>
      <c r="WIG1" s="91"/>
      <c r="WIH1" s="91"/>
      <c r="WII1" s="91"/>
      <c r="WIJ1" s="91"/>
      <c r="WIK1" s="91"/>
      <c r="WIL1" s="91"/>
      <c r="WIM1" s="91"/>
      <c r="WIN1" s="91"/>
      <c r="WIO1" s="91"/>
      <c r="WIP1" s="91"/>
      <c r="WIQ1" s="91"/>
      <c r="WIR1" s="91"/>
      <c r="WIS1" s="91"/>
      <c r="WIT1" s="91"/>
      <c r="WIU1" s="91"/>
      <c r="WIV1" s="91"/>
      <c r="WIW1" s="91"/>
      <c r="WIX1" s="91"/>
      <c r="WIY1" s="91"/>
      <c r="WIZ1" s="91"/>
      <c r="WJA1" s="91"/>
      <c r="WJB1" s="91"/>
      <c r="WJC1" s="91"/>
      <c r="WJD1" s="91"/>
      <c r="WJE1" s="91"/>
      <c r="WJF1" s="91"/>
      <c r="WJG1" s="91"/>
      <c r="WJH1" s="91"/>
      <c r="WJI1" s="91"/>
      <c r="WJJ1" s="91"/>
      <c r="WJK1" s="91"/>
      <c r="WJL1" s="91"/>
      <c r="WJM1" s="91"/>
      <c r="WJN1" s="91"/>
      <c r="WJO1" s="91"/>
      <c r="WJP1" s="91"/>
      <c r="WJQ1" s="91"/>
      <c r="WJR1" s="91"/>
      <c r="WJS1" s="91"/>
      <c r="WJT1" s="91"/>
      <c r="WJU1" s="91"/>
      <c r="WJV1" s="91"/>
      <c r="WJW1" s="91"/>
      <c r="WJX1" s="91"/>
      <c r="WJY1" s="91"/>
      <c r="WJZ1" s="91"/>
      <c r="WKA1" s="91"/>
      <c r="WKB1" s="91"/>
      <c r="WKC1" s="91"/>
      <c r="WKD1" s="91"/>
      <c r="WKE1" s="91"/>
      <c r="WKF1" s="91"/>
      <c r="WKG1" s="91"/>
      <c r="WKH1" s="91"/>
      <c r="WKI1" s="91"/>
      <c r="WKJ1" s="91"/>
      <c r="WKK1" s="91"/>
      <c r="WKL1" s="91"/>
      <c r="WKM1" s="91"/>
      <c r="WKN1" s="91"/>
      <c r="WKO1" s="91"/>
      <c r="WKP1" s="91"/>
      <c r="WKQ1" s="91"/>
      <c r="WKR1" s="91"/>
      <c r="WKS1" s="91"/>
      <c r="WKT1" s="91"/>
      <c r="WKU1" s="91"/>
      <c r="WKV1" s="91"/>
      <c r="WKW1" s="91"/>
      <c r="WKX1" s="91"/>
      <c r="WKY1" s="91"/>
      <c r="WKZ1" s="91"/>
      <c r="WLA1" s="91"/>
      <c r="WLB1" s="91"/>
      <c r="WLC1" s="91"/>
      <c r="WLD1" s="91"/>
      <c r="WLE1" s="91"/>
      <c r="WLF1" s="91"/>
      <c r="WLG1" s="91"/>
      <c r="WLH1" s="91"/>
      <c r="WLI1" s="91"/>
      <c r="WLJ1" s="91"/>
      <c r="WLK1" s="91"/>
      <c r="WLL1" s="91"/>
      <c r="WLM1" s="91"/>
      <c r="WLN1" s="91"/>
      <c r="WLO1" s="91"/>
      <c r="WLP1" s="91"/>
      <c r="WLQ1" s="91"/>
      <c r="WLR1" s="91"/>
      <c r="WLS1" s="91"/>
      <c r="WLT1" s="91"/>
      <c r="WLU1" s="91"/>
      <c r="WLV1" s="91"/>
      <c r="WLW1" s="91"/>
      <c r="WLX1" s="91"/>
      <c r="WLY1" s="91"/>
      <c r="WLZ1" s="91"/>
      <c r="WMA1" s="91"/>
      <c r="WMB1" s="91"/>
      <c r="WMC1" s="91"/>
      <c r="WMD1" s="91"/>
      <c r="WME1" s="91"/>
      <c r="WMF1" s="91"/>
      <c r="WMG1" s="91"/>
      <c r="WMH1" s="91"/>
      <c r="WMI1" s="91"/>
      <c r="WMJ1" s="91"/>
      <c r="WMK1" s="91"/>
      <c r="WML1" s="91"/>
      <c r="WMM1" s="91"/>
      <c r="WMN1" s="91"/>
      <c r="WMO1" s="91"/>
      <c r="WMP1" s="91"/>
      <c r="WMQ1" s="91"/>
      <c r="WMR1" s="91"/>
      <c r="WMS1" s="91"/>
      <c r="WMT1" s="91"/>
      <c r="WMU1" s="91"/>
      <c r="WMV1" s="91"/>
      <c r="WMW1" s="91"/>
      <c r="WMX1" s="91"/>
      <c r="WMY1" s="91"/>
      <c r="WMZ1" s="91"/>
      <c r="WNA1" s="91"/>
      <c r="WNB1" s="91"/>
      <c r="WNC1" s="91"/>
      <c r="WND1" s="91"/>
      <c r="WNE1" s="91"/>
      <c r="WNF1" s="91"/>
      <c r="WNG1" s="91"/>
      <c r="WNH1" s="91"/>
      <c r="WNI1" s="91"/>
      <c r="WNJ1" s="91"/>
      <c r="WNK1" s="91"/>
      <c r="WNL1" s="91"/>
      <c r="WNM1" s="91"/>
      <c r="WNN1" s="91"/>
      <c r="WNO1" s="91"/>
      <c r="WNP1" s="91"/>
      <c r="WNQ1" s="91"/>
      <c r="WNR1" s="91"/>
      <c r="WNS1" s="91"/>
      <c r="WNT1" s="91"/>
      <c r="WNU1" s="91"/>
      <c r="WNV1" s="91"/>
      <c r="WNW1" s="91"/>
      <c r="WNX1" s="91"/>
      <c r="WNY1" s="91"/>
      <c r="WNZ1" s="91"/>
      <c r="WOA1" s="91"/>
      <c r="WOB1" s="91"/>
      <c r="WOC1" s="91"/>
      <c r="WOD1" s="91"/>
      <c r="WOE1" s="91"/>
      <c r="WOF1" s="91"/>
      <c r="WOG1" s="91"/>
      <c r="WOH1" s="91"/>
      <c r="WOI1" s="91"/>
      <c r="WOJ1" s="91"/>
      <c r="WOK1" s="91"/>
      <c r="WOL1" s="91"/>
      <c r="WOM1" s="91"/>
      <c r="WON1" s="91"/>
      <c r="WOO1" s="91"/>
      <c r="WOP1" s="91"/>
      <c r="WOQ1" s="91"/>
      <c r="WOR1" s="91"/>
      <c r="WOS1" s="91"/>
      <c r="WOT1" s="91"/>
      <c r="WOU1" s="91"/>
      <c r="WOV1" s="91"/>
      <c r="WOW1" s="91"/>
      <c r="WOX1" s="91"/>
      <c r="WOY1" s="91"/>
      <c r="WOZ1" s="91"/>
      <c r="WPA1" s="91"/>
      <c r="WPB1" s="91"/>
      <c r="WPC1" s="91"/>
      <c r="WPD1" s="91"/>
      <c r="WPE1" s="91"/>
      <c r="WPF1" s="91"/>
      <c r="WPG1" s="91"/>
      <c r="WPH1" s="91"/>
      <c r="WPI1" s="91"/>
      <c r="WPJ1" s="91"/>
      <c r="WPK1" s="91"/>
      <c r="WPL1" s="91"/>
      <c r="WPM1" s="91"/>
      <c r="WPN1" s="91"/>
      <c r="WPO1" s="91"/>
      <c r="WPP1" s="91"/>
      <c r="WPQ1" s="91"/>
      <c r="WPR1" s="91"/>
      <c r="WPS1" s="91"/>
      <c r="WPT1" s="91"/>
      <c r="WPU1" s="91"/>
      <c r="WPV1" s="91"/>
      <c r="WPW1" s="91"/>
      <c r="WPX1" s="91"/>
      <c r="WPY1" s="91"/>
      <c r="WPZ1" s="91"/>
      <c r="WQA1" s="91"/>
      <c r="WQB1" s="91"/>
      <c r="WQC1" s="91"/>
      <c r="WQD1" s="91"/>
      <c r="WQE1" s="91"/>
      <c r="WQF1" s="91"/>
      <c r="WQG1" s="91"/>
      <c r="WQH1" s="91"/>
      <c r="WQI1" s="91"/>
      <c r="WQJ1" s="91"/>
      <c r="WQK1" s="91"/>
      <c r="WQL1" s="91"/>
      <c r="WQM1" s="91"/>
      <c r="WQN1" s="91"/>
      <c r="WQO1" s="91"/>
      <c r="WQP1" s="91"/>
      <c r="WQQ1" s="91"/>
      <c r="WQR1" s="91"/>
      <c r="WQS1" s="91"/>
      <c r="WQT1" s="91"/>
      <c r="WQU1" s="91"/>
      <c r="WQV1" s="91"/>
      <c r="WQW1" s="91"/>
      <c r="WQX1" s="91"/>
      <c r="WQY1" s="91"/>
      <c r="WQZ1" s="91"/>
      <c r="WRA1" s="91"/>
      <c r="WRB1" s="91"/>
      <c r="WRC1" s="91"/>
      <c r="WRD1" s="91"/>
      <c r="WRE1" s="91"/>
      <c r="WRF1" s="91"/>
      <c r="WRG1" s="91"/>
      <c r="WRH1" s="91"/>
      <c r="WRI1" s="91"/>
      <c r="WRJ1" s="91"/>
      <c r="WRK1" s="91"/>
      <c r="WRL1" s="91"/>
      <c r="WRM1" s="91"/>
      <c r="WRN1" s="91"/>
      <c r="WRO1" s="91"/>
      <c r="WRP1" s="91"/>
      <c r="WRQ1" s="91"/>
      <c r="WRR1" s="91"/>
      <c r="WRS1" s="91"/>
      <c r="WRT1" s="91"/>
      <c r="WRU1" s="91"/>
      <c r="WRV1" s="91"/>
      <c r="WRW1" s="91"/>
      <c r="WRX1" s="91"/>
      <c r="WRY1" s="91"/>
      <c r="WRZ1" s="91"/>
      <c r="WSA1" s="91"/>
      <c r="WSB1" s="91"/>
      <c r="WSC1" s="91"/>
      <c r="WSD1" s="91"/>
      <c r="WSE1" s="91"/>
      <c r="WSF1" s="91"/>
      <c r="WSG1" s="91"/>
      <c r="WSH1" s="91"/>
      <c r="WSI1" s="91"/>
      <c r="WSJ1" s="91"/>
      <c r="WSK1" s="91"/>
      <c r="WSL1" s="91"/>
      <c r="WSM1" s="91"/>
      <c r="WSN1" s="91"/>
      <c r="WSO1" s="91"/>
      <c r="WSP1" s="91"/>
      <c r="WSQ1" s="91"/>
      <c r="WSR1" s="91"/>
      <c r="WSS1" s="91"/>
      <c r="WST1" s="91"/>
      <c r="WSU1" s="91"/>
      <c r="WSV1" s="91"/>
      <c r="WSW1" s="91"/>
      <c r="WSX1" s="91"/>
      <c r="WSY1" s="91"/>
      <c r="WSZ1" s="91"/>
      <c r="WTA1" s="91"/>
      <c r="WTB1" s="91"/>
      <c r="WTC1" s="91"/>
      <c r="WTD1" s="91"/>
      <c r="WTE1" s="91"/>
      <c r="WTF1" s="91"/>
      <c r="WTG1" s="91"/>
      <c r="WTH1" s="91"/>
      <c r="WTI1" s="91"/>
      <c r="WTJ1" s="91"/>
      <c r="WTK1" s="91"/>
      <c r="WTL1" s="91"/>
      <c r="WTM1" s="91"/>
      <c r="WTN1" s="91"/>
      <c r="WTO1" s="91"/>
      <c r="WTP1" s="91"/>
      <c r="WTQ1" s="91"/>
      <c r="WTR1" s="91"/>
      <c r="WTS1" s="91"/>
      <c r="WTT1" s="91"/>
      <c r="WTU1" s="91"/>
      <c r="WTV1" s="91"/>
      <c r="WTW1" s="91"/>
      <c r="WTX1" s="91"/>
      <c r="WTY1" s="91"/>
      <c r="WTZ1" s="91"/>
      <c r="WUA1" s="91"/>
      <c r="WUB1" s="91"/>
      <c r="WUC1" s="91"/>
      <c r="WUD1" s="91"/>
      <c r="WUE1" s="91"/>
      <c r="WUF1" s="91"/>
      <c r="WUG1" s="91"/>
      <c r="WUH1" s="91"/>
      <c r="WUI1" s="91"/>
      <c r="WUJ1" s="91"/>
      <c r="WUK1" s="91"/>
      <c r="WUL1" s="91"/>
      <c r="WUM1" s="91"/>
      <c r="WUN1" s="91"/>
      <c r="WUO1" s="91"/>
      <c r="WUP1" s="91"/>
      <c r="WUQ1" s="91"/>
      <c r="WUR1" s="91"/>
      <c r="WUS1" s="91"/>
      <c r="WUT1" s="91"/>
      <c r="WUU1" s="91"/>
      <c r="WUV1" s="91"/>
      <c r="WUW1" s="91"/>
      <c r="WUX1" s="91"/>
      <c r="WUY1" s="91"/>
      <c r="WUZ1" s="91"/>
      <c r="WVA1" s="91"/>
      <c r="WVB1" s="91"/>
      <c r="WVC1" s="91"/>
      <c r="WVD1" s="91"/>
      <c r="WVE1" s="91"/>
      <c r="WVF1" s="91"/>
      <c r="WVG1" s="91"/>
      <c r="WVH1" s="91"/>
      <c r="WVI1" s="91"/>
      <c r="WVJ1" s="91"/>
      <c r="WVK1" s="91"/>
      <c r="WVL1" s="91"/>
      <c r="WVM1" s="91"/>
      <c r="WVN1" s="91"/>
      <c r="WVO1" s="91"/>
      <c r="WVP1" s="91"/>
      <c r="WVQ1" s="91"/>
      <c r="WVR1" s="91"/>
      <c r="WVS1" s="91"/>
      <c r="WVT1" s="91"/>
      <c r="WVU1" s="91"/>
      <c r="WVV1" s="91"/>
      <c r="WVW1" s="91"/>
      <c r="WVX1" s="91"/>
      <c r="WVY1" s="91"/>
      <c r="WVZ1" s="91"/>
      <c r="WWA1" s="91"/>
      <c r="WWB1" s="91"/>
      <c r="WWC1" s="91"/>
      <c r="WWD1" s="91"/>
      <c r="WWE1" s="91"/>
      <c r="WWF1" s="91"/>
      <c r="WWG1" s="91"/>
      <c r="WWH1" s="91"/>
      <c r="WWI1" s="91"/>
      <c r="WWJ1" s="91"/>
      <c r="WWK1" s="91"/>
      <c r="WWL1" s="91"/>
      <c r="WWM1" s="91"/>
      <c r="WWN1" s="91"/>
      <c r="WWO1" s="91"/>
      <c r="WWP1" s="91"/>
      <c r="WWQ1" s="91"/>
      <c r="WWR1" s="91"/>
      <c r="WWS1" s="91"/>
      <c r="WWT1" s="91"/>
      <c r="WWU1" s="91"/>
      <c r="WWV1" s="91"/>
      <c r="WWW1" s="91"/>
      <c r="WWX1" s="91"/>
      <c r="WWY1" s="91"/>
      <c r="WWZ1" s="91"/>
      <c r="WXA1" s="91"/>
      <c r="WXB1" s="91"/>
      <c r="WXC1" s="91"/>
      <c r="WXD1" s="91"/>
      <c r="WXE1" s="91"/>
      <c r="WXF1" s="91"/>
      <c r="WXG1" s="91"/>
      <c r="WXH1" s="91"/>
      <c r="WXI1" s="91"/>
      <c r="WXJ1" s="91"/>
      <c r="WXK1" s="91"/>
      <c r="WXL1" s="91"/>
      <c r="WXM1" s="91"/>
      <c r="WXN1" s="91"/>
      <c r="WXO1" s="91"/>
      <c r="WXP1" s="91"/>
      <c r="WXQ1" s="91"/>
      <c r="WXR1" s="91"/>
      <c r="WXS1" s="91"/>
      <c r="WXT1" s="91"/>
      <c r="WXU1" s="91"/>
      <c r="WXV1" s="91"/>
      <c r="WXW1" s="91"/>
      <c r="WXX1" s="91"/>
      <c r="WXY1" s="91"/>
      <c r="WXZ1" s="91"/>
      <c r="WYA1" s="91"/>
      <c r="WYB1" s="91"/>
      <c r="WYC1" s="91"/>
      <c r="WYD1" s="91"/>
      <c r="WYE1" s="91"/>
      <c r="WYF1" s="91"/>
      <c r="WYG1" s="91"/>
      <c r="WYH1" s="91"/>
      <c r="WYI1" s="91"/>
      <c r="WYJ1" s="91"/>
      <c r="WYK1" s="91"/>
      <c r="WYL1" s="91"/>
      <c r="WYM1" s="91"/>
      <c r="WYN1" s="91"/>
      <c r="WYO1" s="91"/>
      <c r="WYP1" s="91"/>
      <c r="WYQ1" s="91"/>
      <c r="WYR1" s="91"/>
      <c r="WYS1" s="91"/>
      <c r="WYT1" s="91"/>
      <c r="WYU1" s="91"/>
      <c r="WYV1" s="91"/>
      <c r="WYW1" s="91"/>
      <c r="WYX1" s="91"/>
      <c r="WYY1" s="91"/>
      <c r="WYZ1" s="91"/>
      <c r="WZA1" s="91"/>
      <c r="WZB1" s="91"/>
      <c r="WZC1" s="91"/>
      <c r="WZD1" s="91"/>
      <c r="WZE1" s="91"/>
      <c r="WZF1" s="91"/>
      <c r="WZG1" s="91"/>
      <c r="WZH1" s="91"/>
      <c r="WZI1" s="91"/>
      <c r="WZJ1" s="91"/>
      <c r="WZK1" s="91"/>
      <c r="WZL1" s="91"/>
      <c r="WZM1" s="91"/>
      <c r="WZN1" s="91"/>
      <c r="WZO1" s="91"/>
      <c r="WZP1" s="91"/>
      <c r="WZQ1" s="91"/>
      <c r="WZR1" s="91"/>
      <c r="WZS1" s="91"/>
      <c r="WZT1" s="91"/>
      <c r="WZU1" s="91"/>
      <c r="WZV1" s="91"/>
      <c r="WZW1" s="91"/>
      <c r="WZX1" s="91"/>
      <c r="WZY1" s="91"/>
      <c r="WZZ1" s="91"/>
      <c r="XAA1" s="91"/>
      <c r="XAB1" s="91"/>
      <c r="XAC1" s="91"/>
      <c r="XAD1" s="91"/>
      <c r="XAE1" s="91"/>
      <c r="XAF1" s="91"/>
      <c r="XAG1" s="91"/>
      <c r="XAH1" s="91"/>
      <c r="XAI1" s="91"/>
      <c r="XAJ1" s="91"/>
      <c r="XAK1" s="91"/>
      <c r="XAL1" s="91"/>
      <c r="XAM1" s="91"/>
      <c r="XAN1" s="91"/>
      <c r="XAO1" s="91"/>
      <c r="XAP1" s="91"/>
      <c r="XAQ1" s="91"/>
      <c r="XAR1" s="91"/>
      <c r="XAS1" s="91"/>
      <c r="XAT1" s="91"/>
      <c r="XAU1" s="91"/>
      <c r="XAV1" s="91"/>
      <c r="XAW1" s="91"/>
      <c r="XAX1" s="91"/>
      <c r="XAY1" s="91"/>
      <c r="XAZ1" s="91"/>
      <c r="XBA1" s="91"/>
      <c r="XBB1" s="91"/>
      <c r="XBC1" s="91"/>
      <c r="XBD1" s="91"/>
      <c r="XBE1" s="91"/>
      <c r="XBF1" s="91"/>
      <c r="XBG1" s="91"/>
      <c r="XBH1" s="91"/>
      <c r="XBI1" s="91"/>
      <c r="XBJ1" s="91"/>
      <c r="XBK1" s="91"/>
      <c r="XBL1" s="91"/>
      <c r="XBM1" s="91"/>
      <c r="XBN1" s="91"/>
      <c r="XBO1" s="91"/>
      <c r="XBP1" s="91"/>
      <c r="XBQ1" s="91"/>
      <c r="XBR1" s="91"/>
      <c r="XBS1" s="91"/>
      <c r="XBT1" s="91"/>
      <c r="XBU1" s="91"/>
      <c r="XBV1" s="91"/>
      <c r="XBW1" s="91"/>
      <c r="XBX1" s="91"/>
      <c r="XBY1" s="91"/>
      <c r="XBZ1" s="91"/>
      <c r="XCA1" s="91"/>
      <c r="XCB1" s="91"/>
      <c r="XCC1" s="91"/>
      <c r="XCD1" s="91"/>
      <c r="XCE1" s="91"/>
      <c r="XCF1" s="91"/>
      <c r="XCG1" s="91"/>
      <c r="XCH1" s="91"/>
      <c r="XCI1" s="91"/>
      <c r="XCJ1" s="91"/>
      <c r="XCK1" s="91"/>
      <c r="XCL1" s="91"/>
      <c r="XCM1" s="91"/>
      <c r="XCN1" s="91"/>
      <c r="XCO1" s="91"/>
      <c r="XCP1" s="91"/>
      <c r="XCQ1" s="91"/>
      <c r="XCR1" s="91"/>
      <c r="XCS1" s="91"/>
      <c r="XCT1" s="91"/>
      <c r="XCU1" s="91"/>
      <c r="XCV1" s="91"/>
      <c r="XCW1" s="91"/>
      <c r="XCX1" s="91"/>
      <c r="XCY1" s="91"/>
      <c r="XCZ1" s="91"/>
      <c r="XDA1" s="91"/>
      <c r="XDB1" s="91"/>
      <c r="XDC1" s="91"/>
      <c r="XDD1" s="91"/>
      <c r="XDE1" s="91"/>
      <c r="XDF1" s="91"/>
      <c r="XDG1" s="91"/>
      <c r="XDH1" s="91"/>
      <c r="XDI1" s="91"/>
      <c r="XDJ1" s="91"/>
      <c r="XDK1" s="91"/>
      <c r="XDL1" s="91"/>
      <c r="XDM1" s="91"/>
      <c r="XDN1" s="91"/>
      <c r="XDO1" s="91"/>
      <c r="XDP1" s="91"/>
      <c r="XDQ1" s="91"/>
      <c r="XDR1" s="91"/>
      <c r="XDS1" s="91"/>
      <c r="XDT1" s="91"/>
      <c r="XDU1" s="91"/>
      <c r="XDV1" s="91"/>
      <c r="XDW1" s="91"/>
      <c r="XDX1" s="91"/>
      <c r="XDY1" s="91"/>
      <c r="XDZ1" s="91"/>
      <c r="XEA1" s="91"/>
      <c r="XEB1" s="91"/>
      <c r="XEC1" s="91"/>
      <c r="XED1" s="91"/>
      <c r="XEE1" s="91"/>
      <c r="XEF1" s="91"/>
      <c r="XEG1" s="91"/>
      <c r="XEH1" s="91"/>
      <c r="XEI1" s="91"/>
      <c r="XEJ1" s="91"/>
      <c r="XEK1" s="91"/>
      <c r="XEL1" s="91"/>
      <c r="XEM1" s="91"/>
      <c r="XEN1" s="91"/>
      <c r="XEO1" s="91"/>
      <c r="XEP1" s="91"/>
      <c r="XEQ1" s="91"/>
      <c r="XER1" s="91"/>
      <c r="XES1" s="91"/>
      <c r="XET1" s="91"/>
      <c r="XEU1" s="91"/>
      <c r="XEV1" s="91"/>
      <c r="XEW1" s="91"/>
      <c r="XEX1" s="91"/>
      <c r="XEY1" s="91"/>
      <c r="XEZ1" s="91"/>
      <c r="XFA1" s="91"/>
      <c r="XFB1" s="91"/>
    </row>
    <row r="2" spans="1:16382" customFormat="1">
      <c r="A2" s="8"/>
      <c r="B2" s="219" t="s">
        <v>39</v>
      </c>
      <c r="C2" s="91"/>
      <c r="D2" s="646" t="s">
        <v>144</v>
      </c>
      <c r="E2" s="648" t="s">
        <v>145</v>
      </c>
      <c r="F2" s="648" t="s">
        <v>209</v>
      </c>
      <c r="G2" s="648" t="s">
        <v>147</v>
      </c>
      <c r="H2" s="648" t="s">
        <v>148</v>
      </c>
      <c r="I2" s="648" t="s">
        <v>208</v>
      </c>
      <c r="J2" s="648" t="s">
        <v>210</v>
      </c>
      <c r="K2" s="648" t="s">
        <v>149</v>
      </c>
      <c r="L2" s="648" t="s">
        <v>206</v>
      </c>
      <c r="M2" s="648"/>
      <c r="N2" s="648" t="s">
        <v>150</v>
      </c>
      <c r="O2" s="648" t="s">
        <v>151</v>
      </c>
      <c r="P2" s="646" t="s">
        <v>152</v>
      </c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91"/>
      <c r="DJ2" s="91"/>
      <c r="DK2" s="91"/>
      <c r="DL2" s="91"/>
      <c r="DM2" s="91"/>
      <c r="DN2" s="91"/>
      <c r="DO2" s="91"/>
      <c r="DP2" s="91"/>
      <c r="DQ2" s="91"/>
      <c r="DR2" s="91"/>
      <c r="DS2" s="91"/>
      <c r="DT2" s="91"/>
      <c r="DU2" s="91"/>
      <c r="DV2" s="91"/>
      <c r="DW2" s="91"/>
      <c r="DX2" s="91"/>
      <c r="DY2" s="91"/>
      <c r="DZ2" s="91"/>
      <c r="EA2" s="91"/>
      <c r="EB2" s="91"/>
      <c r="EC2" s="91"/>
      <c r="ED2" s="91"/>
      <c r="EE2" s="91"/>
      <c r="EF2" s="91"/>
      <c r="EG2" s="91"/>
      <c r="EH2" s="91"/>
      <c r="EI2" s="91"/>
      <c r="EJ2" s="91"/>
      <c r="EK2" s="91"/>
      <c r="EL2" s="91"/>
      <c r="EM2" s="91"/>
      <c r="EN2" s="91"/>
      <c r="EO2" s="91"/>
      <c r="EP2" s="91"/>
      <c r="EQ2" s="91"/>
      <c r="ER2" s="91"/>
      <c r="ES2" s="91"/>
      <c r="ET2" s="91"/>
      <c r="EU2" s="91"/>
      <c r="EV2" s="91"/>
      <c r="EW2" s="91"/>
      <c r="EX2" s="91"/>
      <c r="EY2" s="91"/>
      <c r="EZ2" s="91"/>
      <c r="FA2" s="91"/>
      <c r="FB2" s="91"/>
      <c r="FC2" s="91"/>
      <c r="FD2" s="91"/>
      <c r="FE2" s="91"/>
      <c r="FF2" s="91"/>
      <c r="FG2" s="91"/>
      <c r="FH2" s="91"/>
      <c r="FI2" s="91"/>
      <c r="FJ2" s="91"/>
      <c r="FK2" s="91"/>
      <c r="FL2" s="91"/>
      <c r="FM2" s="91"/>
      <c r="FN2" s="91"/>
      <c r="FO2" s="91"/>
      <c r="FP2" s="91"/>
      <c r="FQ2" s="91"/>
      <c r="FR2" s="91"/>
      <c r="FS2" s="91"/>
      <c r="FT2" s="91"/>
      <c r="FU2" s="91"/>
      <c r="FV2" s="91"/>
      <c r="FW2" s="91"/>
      <c r="FX2" s="91"/>
      <c r="FY2" s="91"/>
      <c r="FZ2" s="91"/>
      <c r="GA2" s="91"/>
      <c r="GB2" s="91"/>
      <c r="GC2" s="91"/>
      <c r="GD2" s="91"/>
      <c r="GE2" s="91"/>
      <c r="GF2" s="91"/>
      <c r="GG2" s="91"/>
      <c r="GH2" s="91"/>
      <c r="GI2" s="91"/>
      <c r="GJ2" s="91"/>
      <c r="GK2" s="91"/>
      <c r="GL2" s="91"/>
      <c r="GM2" s="91"/>
      <c r="GN2" s="91"/>
      <c r="GO2" s="91"/>
      <c r="GP2" s="91"/>
      <c r="GQ2" s="91"/>
      <c r="GR2" s="91"/>
      <c r="GS2" s="91"/>
      <c r="GT2" s="91"/>
      <c r="GU2" s="91"/>
      <c r="GV2" s="91"/>
      <c r="GW2" s="91"/>
      <c r="GX2" s="91"/>
      <c r="GY2" s="91"/>
      <c r="GZ2" s="91"/>
      <c r="HA2" s="91"/>
      <c r="HB2" s="91"/>
      <c r="HC2" s="91"/>
      <c r="HD2" s="91"/>
      <c r="HE2" s="91"/>
      <c r="HF2" s="91"/>
      <c r="HG2" s="91"/>
      <c r="HH2" s="91"/>
      <c r="HI2" s="91"/>
      <c r="HJ2" s="91"/>
      <c r="HK2" s="91"/>
      <c r="HL2" s="91"/>
      <c r="HM2" s="91"/>
      <c r="HN2" s="91"/>
      <c r="HO2" s="91"/>
      <c r="HP2" s="91"/>
      <c r="HQ2" s="91"/>
      <c r="HR2" s="91"/>
      <c r="HS2" s="91"/>
      <c r="HT2" s="91"/>
      <c r="HU2" s="91"/>
      <c r="HV2" s="91"/>
      <c r="HW2" s="91"/>
      <c r="HX2" s="91"/>
      <c r="HY2" s="91"/>
      <c r="HZ2" s="91"/>
      <c r="IA2" s="91"/>
      <c r="IB2" s="91"/>
      <c r="IC2" s="91"/>
      <c r="ID2" s="91"/>
      <c r="IE2" s="91"/>
      <c r="IF2" s="91"/>
      <c r="IG2" s="91"/>
      <c r="IH2" s="91"/>
      <c r="II2" s="91"/>
      <c r="IJ2" s="91"/>
      <c r="IK2" s="91"/>
      <c r="IL2" s="91"/>
      <c r="IM2" s="91"/>
      <c r="IN2" s="91"/>
      <c r="IO2" s="91"/>
      <c r="IP2" s="91"/>
      <c r="IQ2" s="91"/>
      <c r="IR2" s="91"/>
      <c r="IS2" s="91"/>
      <c r="IT2" s="91"/>
      <c r="IU2" s="91"/>
      <c r="IV2" s="91"/>
      <c r="IW2" s="91"/>
      <c r="IX2" s="91"/>
      <c r="IY2" s="91"/>
      <c r="IZ2" s="91"/>
      <c r="JA2" s="91"/>
      <c r="JB2" s="91"/>
      <c r="JC2" s="91"/>
      <c r="JD2" s="91"/>
      <c r="JE2" s="91"/>
      <c r="JF2" s="91"/>
      <c r="JG2" s="91"/>
      <c r="JH2" s="91"/>
      <c r="JI2" s="91"/>
      <c r="JJ2" s="91"/>
      <c r="JK2" s="91"/>
      <c r="JL2" s="91"/>
      <c r="JM2" s="91"/>
      <c r="JN2" s="91"/>
      <c r="JO2" s="91"/>
      <c r="JP2" s="91"/>
      <c r="JQ2" s="91"/>
      <c r="JR2" s="91"/>
      <c r="JS2" s="91"/>
      <c r="JT2" s="91"/>
      <c r="JU2" s="91"/>
      <c r="JV2" s="91"/>
      <c r="JW2" s="91"/>
      <c r="JX2" s="91"/>
      <c r="JY2" s="91"/>
      <c r="JZ2" s="91"/>
      <c r="KA2" s="91"/>
      <c r="KB2" s="91"/>
      <c r="KC2" s="91"/>
      <c r="KD2" s="91"/>
      <c r="KE2" s="91"/>
      <c r="KF2" s="91"/>
      <c r="KG2" s="91"/>
      <c r="KH2" s="91"/>
      <c r="KI2" s="91"/>
      <c r="KJ2" s="91"/>
      <c r="KK2" s="91"/>
      <c r="KL2" s="91"/>
      <c r="KM2" s="91"/>
      <c r="KN2" s="91"/>
      <c r="KO2" s="91"/>
      <c r="KP2" s="91"/>
      <c r="KQ2" s="91"/>
      <c r="KR2" s="91"/>
      <c r="KS2" s="91"/>
      <c r="KT2" s="91"/>
      <c r="KU2" s="91"/>
      <c r="KV2" s="91"/>
      <c r="KW2" s="91"/>
      <c r="KX2" s="91"/>
      <c r="KY2" s="91"/>
      <c r="KZ2" s="91"/>
      <c r="LA2" s="91"/>
      <c r="LB2" s="91"/>
      <c r="LC2" s="91"/>
      <c r="LD2" s="91"/>
      <c r="LE2" s="91"/>
      <c r="LF2" s="91"/>
      <c r="LG2" s="91"/>
      <c r="LH2" s="91"/>
      <c r="LI2" s="91"/>
      <c r="LJ2" s="91"/>
      <c r="LK2" s="91"/>
      <c r="LL2" s="91"/>
      <c r="LM2" s="91"/>
      <c r="LN2" s="91"/>
      <c r="LO2" s="91"/>
      <c r="LP2" s="91"/>
      <c r="LQ2" s="91"/>
      <c r="LR2" s="91"/>
      <c r="LS2" s="91"/>
      <c r="LT2" s="91"/>
      <c r="LU2" s="91"/>
      <c r="LV2" s="91"/>
      <c r="LW2" s="91"/>
      <c r="LX2" s="91"/>
      <c r="LY2" s="91"/>
      <c r="LZ2" s="91"/>
      <c r="MA2" s="91"/>
      <c r="MB2" s="91"/>
      <c r="MC2" s="91"/>
      <c r="MD2" s="91"/>
      <c r="ME2" s="91"/>
      <c r="MF2" s="91"/>
      <c r="MG2" s="91"/>
      <c r="MH2" s="91"/>
      <c r="MI2" s="91"/>
      <c r="MJ2" s="91"/>
      <c r="MK2" s="91"/>
      <c r="ML2" s="91"/>
      <c r="MM2" s="91"/>
      <c r="MN2" s="91"/>
      <c r="MO2" s="91"/>
      <c r="MP2" s="91"/>
      <c r="MQ2" s="91"/>
      <c r="MR2" s="91"/>
      <c r="MS2" s="91"/>
      <c r="MT2" s="91"/>
      <c r="MU2" s="91"/>
      <c r="MV2" s="91"/>
      <c r="MW2" s="91"/>
      <c r="MX2" s="91"/>
      <c r="MY2" s="91"/>
      <c r="MZ2" s="91"/>
      <c r="NA2" s="91"/>
      <c r="NB2" s="91"/>
      <c r="NC2" s="91"/>
      <c r="ND2" s="91"/>
      <c r="NE2" s="91"/>
      <c r="NF2" s="91"/>
      <c r="NG2" s="91"/>
      <c r="NH2" s="91"/>
      <c r="NI2" s="91"/>
      <c r="NJ2" s="91"/>
      <c r="NK2" s="91"/>
      <c r="NL2" s="91"/>
      <c r="NM2" s="91"/>
      <c r="NN2" s="91"/>
      <c r="NO2" s="91"/>
      <c r="NP2" s="91"/>
      <c r="NQ2" s="91"/>
      <c r="NR2" s="91"/>
      <c r="NS2" s="91"/>
      <c r="NT2" s="91"/>
      <c r="NU2" s="91"/>
      <c r="NV2" s="91"/>
      <c r="NW2" s="91"/>
      <c r="NX2" s="91"/>
      <c r="NY2" s="91"/>
      <c r="NZ2" s="91"/>
      <c r="OA2" s="91"/>
      <c r="OB2" s="91"/>
      <c r="OC2" s="91"/>
      <c r="OD2" s="91"/>
      <c r="OE2" s="91"/>
      <c r="OF2" s="91"/>
      <c r="OG2" s="91"/>
      <c r="OH2" s="91"/>
      <c r="OI2" s="91"/>
      <c r="OJ2" s="91"/>
      <c r="OK2" s="91"/>
      <c r="OL2" s="91"/>
      <c r="OM2" s="91"/>
      <c r="ON2" s="91"/>
      <c r="OO2" s="91"/>
      <c r="OP2" s="91"/>
      <c r="OQ2" s="91"/>
      <c r="OR2" s="91"/>
      <c r="OS2" s="91"/>
      <c r="OT2" s="91"/>
      <c r="OU2" s="91"/>
      <c r="OV2" s="91"/>
      <c r="OW2" s="91"/>
      <c r="OX2" s="91"/>
      <c r="OY2" s="91"/>
      <c r="OZ2" s="91"/>
      <c r="PA2" s="91"/>
      <c r="PB2" s="91"/>
      <c r="PC2" s="91"/>
      <c r="PD2" s="91"/>
      <c r="PE2" s="91"/>
      <c r="PF2" s="91"/>
      <c r="PG2" s="91"/>
      <c r="PH2" s="91"/>
      <c r="PI2" s="91"/>
      <c r="PJ2" s="91"/>
      <c r="PK2" s="91"/>
      <c r="PL2" s="91"/>
      <c r="PM2" s="91"/>
      <c r="PN2" s="91"/>
      <c r="PO2" s="91"/>
      <c r="PP2" s="91"/>
      <c r="PQ2" s="91"/>
      <c r="PR2" s="91"/>
      <c r="PS2" s="91"/>
      <c r="PT2" s="91"/>
      <c r="PU2" s="91"/>
      <c r="PV2" s="91"/>
      <c r="PW2" s="91"/>
      <c r="PX2" s="91"/>
      <c r="PY2" s="91"/>
      <c r="PZ2" s="91"/>
      <c r="QA2" s="91"/>
      <c r="QB2" s="91"/>
      <c r="QC2" s="91"/>
      <c r="QD2" s="91"/>
      <c r="QE2" s="91"/>
      <c r="QF2" s="91"/>
      <c r="QG2" s="91"/>
      <c r="QH2" s="91"/>
      <c r="QI2" s="91"/>
      <c r="QJ2" s="91"/>
      <c r="QK2" s="91"/>
      <c r="QL2" s="91"/>
      <c r="QM2" s="91"/>
      <c r="QN2" s="91"/>
      <c r="QO2" s="91"/>
      <c r="QP2" s="91"/>
      <c r="QQ2" s="91"/>
      <c r="QR2" s="91"/>
      <c r="QS2" s="91"/>
      <c r="QT2" s="91"/>
      <c r="QU2" s="91"/>
      <c r="QV2" s="91"/>
      <c r="QW2" s="91"/>
      <c r="QX2" s="91"/>
      <c r="QY2" s="91"/>
      <c r="QZ2" s="91"/>
      <c r="RA2" s="91"/>
      <c r="RB2" s="91"/>
      <c r="RC2" s="91"/>
      <c r="RD2" s="91"/>
      <c r="RE2" s="91"/>
      <c r="RF2" s="91"/>
      <c r="RG2" s="91"/>
      <c r="RH2" s="91"/>
      <c r="RI2" s="91"/>
      <c r="RJ2" s="91"/>
      <c r="RK2" s="91"/>
      <c r="RL2" s="91"/>
      <c r="RM2" s="91"/>
      <c r="RN2" s="91"/>
      <c r="RO2" s="91"/>
      <c r="RP2" s="91"/>
      <c r="RQ2" s="91"/>
      <c r="RR2" s="91"/>
      <c r="RS2" s="91"/>
      <c r="RT2" s="91"/>
      <c r="RU2" s="91"/>
      <c r="RV2" s="91"/>
      <c r="RW2" s="91"/>
      <c r="RX2" s="91"/>
      <c r="RY2" s="91"/>
      <c r="RZ2" s="91"/>
      <c r="SA2" s="91"/>
      <c r="SB2" s="91"/>
      <c r="SC2" s="91"/>
      <c r="SD2" s="91"/>
      <c r="SE2" s="91"/>
      <c r="SF2" s="91"/>
      <c r="SG2" s="91"/>
      <c r="SH2" s="91"/>
      <c r="SI2" s="91"/>
      <c r="SJ2" s="91"/>
      <c r="SK2" s="91"/>
      <c r="SL2" s="91"/>
      <c r="SM2" s="91"/>
      <c r="SN2" s="91"/>
      <c r="SO2" s="91"/>
      <c r="SP2" s="91"/>
      <c r="SQ2" s="91"/>
      <c r="SR2" s="91"/>
      <c r="SS2" s="91"/>
      <c r="ST2" s="91"/>
      <c r="SU2" s="91"/>
      <c r="SV2" s="91"/>
      <c r="SW2" s="91"/>
      <c r="SX2" s="91"/>
      <c r="SY2" s="91"/>
      <c r="SZ2" s="91"/>
      <c r="TA2" s="91"/>
      <c r="TB2" s="91"/>
      <c r="TC2" s="91"/>
      <c r="TD2" s="91"/>
      <c r="TE2" s="91"/>
      <c r="TF2" s="91"/>
      <c r="TG2" s="91"/>
      <c r="TH2" s="91"/>
      <c r="TI2" s="91"/>
      <c r="TJ2" s="91"/>
      <c r="TK2" s="91"/>
      <c r="TL2" s="91"/>
      <c r="TM2" s="91"/>
      <c r="TN2" s="91"/>
      <c r="TO2" s="91"/>
      <c r="TP2" s="91"/>
      <c r="TQ2" s="91"/>
      <c r="TR2" s="91"/>
      <c r="TS2" s="91"/>
      <c r="TT2" s="91"/>
      <c r="TU2" s="91"/>
      <c r="TV2" s="91"/>
      <c r="TW2" s="91"/>
      <c r="TX2" s="91"/>
      <c r="TY2" s="91"/>
      <c r="TZ2" s="91"/>
      <c r="UA2" s="91"/>
      <c r="UB2" s="91"/>
      <c r="UC2" s="91"/>
      <c r="UD2" s="91"/>
      <c r="UE2" s="91"/>
      <c r="UF2" s="91"/>
      <c r="UG2" s="91"/>
      <c r="UH2" s="91"/>
      <c r="UI2" s="91"/>
      <c r="UJ2" s="91"/>
      <c r="UK2" s="91"/>
      <c r="UL2" s="91"/>
      <c r="UM2" s="91"/>
      <c r="UN2" s="91"/>
      <c r="UO2" s="91"/>
      <c r="UP2" s="91"/>
      <c r="UQ2" s="91"/>
      <c r="UR2" s="91"/>
      <c r="US2" s="91"/>
      <c r="UT2" s="91"/>
      <c r="UU2" s="91"/>
      <c r="UV2" s="91"/>
      <c r="UW2" s="91"/>
      <c r="UX2" s="91"/>
      <c r="UY2" s="91"/>
      <c r="UZ2" s="91"/>
      <c r="VA2" s="91"/>
      <c r="VB2" s="91"/>
      <c r="VC2" s="91"/>
      <c r="VD2" s="91"/>
      <c r="VE2" s="91"/>
      <c r="VF2" s="91"/>
      <c r="VG2" s="91"/>
      <c r="VH2" s="91"/>
      <c r="VI2" s="91"/>
      <c r="VJ2" s="91"/>
      <c r="VK2" s="91"/>
      <c r="VL2" s="91"/>
      <c r="VM2" s="91"/>
      <c r="VN2" s="91"/>
      <c r="VO2" s="91"/>
      <c r="VP2" s="91"/>
      <c r="VQ2" s="91"/>
      <c r="VR2" s="91"/>
      <c r="VS2" s="91"/>
      <c r="VT2" s="91"/>
      <c r="VU2" s="91"/>
      <c r="VV2" s="91"/>
      <c r="VW2" s="91"/>
      <c r="VX2" s="91"/>
      <c r="VY2" s="91"/>
      <c r="VZ2" s="91"/>
      <c r="WA2" s="91"/>
      <c r="WB2" s="91"/>
      <c r="WC2" s="91"/>
      <c r="WD2" s="91"/>
      <c r="WE2" s="91"/>
      <c r="WF2" s="91"/>
      <c r="WG2" s="91"/>
      <c r="WH2" s="91"/>
      <c r="WI2" s="91"/>
      <c r="WJ2" s="91"/>
      <c r="WK2" s="91"/>
      <c r="WL2" s="91"/>
      <c r="WM2" s="91"/>
      <c r="WN2" s="91"/>
      <c r="WO2" s="91"/>
      <c r="WP2" s="91"/>
      <c r="WQ2" s="91"/>
      <c r="WR2" s="91"/>
      <c r="WS2" s="91"/>
      <c r="WT2" s="91"/>
      <c r="WU2" s="91"/>
      <c r="WV2" s="91"/>
      <c r="WW2" s="91"/>
      <c r="WX2" s="91"/>
      <c r="WY2" s="91"/>
      <c r="WZ2" s="91"/>
      <c r="XA2" s="91"/>
      <c r="XB2" s="91"/>
      <c r="XC2" s="91"/>
      <c r="XD2" s="91"/>
      <c r="XE2" s="91"/>
      <c r="XF2" s="91"/>
      <c r="XG2" s="91"/>
      <c r="XH2" s="91"/>
      <c r="XI2" s="91"/>
      <c r="XJ2" s="91"/>
      <c r="XK2" s="91"/>
      <c r="XL2" s="91"/>
      <c r="XM2" s="91"/>
      <c r="XN2" s="91"/>
      <c r="XO2" s="91"/>
      <c r="XP2" s="91"/>
      <c r="XQ2" s="91"/>
      <c r="XR2" s="91"/>
      <c r="XS2" s="91"/>
      <c r="XT2" s="91"/>
      <c r="XU2" s="91"/>
      <c r="XV2" s="91"/>
      <c r="XW2" s="91"/>
      <c r="XX2" s="91"/>
      <c r="XY2" s="91"/>
      <c r="XZ2" s="91"/>
      <c r="YA2" s="91"/>
      <c r="YB2" s="91"/>
      <c r="YC2" s="91"/>
      <c r="YD2" s="91"/>
      <c r="YE2" s="91"/>
      <c r="YF2" s="91"/>
      <c r="YG2" s="91"/>
      <c r="YH2" s="91"/>
      <c r="YI2" s="91"/>
      <c r="YJ2" s="91"/>
      <c r="YK2" s="91"/>
      <c r="YL2" s="91"/>
      <c r="YM2" s="91"/>
      <c r="YN2" s="91"/>
      <c r="YO2" s="91"/>
      <c r="YP2" s="91"/>
      <c r="YQ2" s="91"/>
      <c r="YR2" s="91"/>
      <c r="YS2" s="91"/>
      <c r="YT2" s="91"/>
      <c r="YU2" s="91"/>
      <c r="YV2" s="91"/>
      <c r="YW2" s="91"/>
      <c r="YX2" s="91"/>
      <c r="YY2" s="91"/>
      <c r="YZ2" s="91"/>
      <c r="ZA2" s="91"/>
      <c r="ZB2" s="91"/>
      <c r="ZC2" s="91"/>
      <c r="ZD2" s="91"/>
      <c r="ZE2" s="91"/>
      <c r="ZF2" s="91"/>
      <c r="ZG2" s="91"/>
      <c r="ZH2" s="91"/>
      <c r="ZI2" s="91"/>
      <c r="ZJ2" s="91"/>
      <c r="ZK2" s="91"/>
      <c r="ZL2" s="91"/>
      <c r="ZM2" s="91"/>
      <c r="ZN2" s="91"/>
      <c r="ZO2" s="91"/>
      <c r="ZP2" s="91"/>
      <c r="ZQ2" s="91"/>
      <c r="ZR2" s="91"/>
      <c r="ZS2" s="91"/>
      <c r="ZT2" s="91"/>
      <c r="ZU2" s="91"/>
      <c r="ZV2" s="91"/>
      <c r="ZW2" s="91"/>
      <c r="ZX2" s="91"/>
      <c r="ZY2" s="91"/>
      <c r="ZZ2" s="91"/>
      <c r="AAA2" s="91"/>
      <c r="AAB2" s="91"/>
      <c r="AAC2" s="91"/>
      <c r="AAD2" s="91"/>
      <c r="AAE2" s="91"/>
      <c r="AAF2" s="91"/>
      <c r="AAG2" s="91"/>
      <c r="AAH2" s="91"/>
      <c r="AAI2" s="91"/>
      <c r="AAJ2" s="91"/>
      <c r="AAK2" s="91"/>
      <c r="AAL2" s="91"/>
      <c r="AAM2" s="91"/>
      <c r="AAN2" s="91"/>
      <c r="AAO2" s="91"/>
      <c r="AAP2" s="91"/>
      <c r="AAQ2" s="91"/>
      <c r="AAR2" s="91"/>
      <c r="AAS2" s="91"/>
      <c r="AAT2" s="91"/>
      <c r="AAU2" s="91"/>
      <c r="AAV2" s="91"/>
      <c r="AAW2" s="91"/>
      <c r="AAX2" s="91"/>
      <c r="AAY2" s="91"/>
      <c r="AAZ2" s="91"/>
      <c r="ABA2" s="91"/>
      <c r="ABB2" s="91"/>
      <c r="ABC2" s="91"/>
      <c r="ABD2" s="91"/>
      <c r="ABE2" s="91"/>
      <c r="ABF2" s="91"/>
      <c r="ABG2" s="91"/>
      <c r="ABH2" s="91"/>
      <c r="ABI2" s="91"/>
      <c r="ABJ2" s="91"/>
      <c r="ABK2" s="91"/>
      <c r="ABL2" s="91"/>
      <c r="ABM2" s="91"/>
      <c r="ABN2" s="91"/>
      <c r="ABO2" s="91"/>
      <c r="ABP2" s="91"/>
      <c r="ABQ2" s="91"/>
      <c r="ABR2" s="91"/>
      <c r="ABS2" s="91"/>
      <c r="ABT2" s="91"/>
      <c r="ABU2" s="91"/>
      <c r="ABV2" s="91"/>
      <c r="ABW2" s="91"/>
      <c r="ABX2" s="91"/>
      <c r="ABY2" s="91"/>
      <c r="ABZ2" s="91"/>
      <c r="ACA2" s="91"/>
      <c r="ACB2" s="91"/>
      <c r="ACC2" s="91"/>
      <c r="ACD2" s="91"/>
      <c r="ACE2" s="91"/>
      <c r="ACF2" s="91"/>
      <c r="ACG2" s="91"/>
      <c r="ACH2" s="91"/>
      <c r="ACI2" s="91"/>
      <c r="ACJ2" s="91"/>
      <c r="ACK2" s="91"/>
      <c r="ACL2" s="91"/>
      <c r="ACM2" s="91"/>
      <c r="ACN2" s="91"/>
      <c r="ACO2" s="91"/>
      <c r="ACP2" s="91"/>
      <c r="ACQ2" s="91"/>
      <c r="ACR2" s="91"/>
      <c r="ACS2" s="91"/>
      <c r="ACT2" s="91"/>
      <c r="ACU2" s="91"/>
      <c r="ACV2" s="91"/>
      <c r="ACW2" s="91"/>
      <c r="ACX2" s="91"/>
      <c r="ACY2" s="91"/>
      <c r="ACZ2" s="91"/>
      <c r="ADA2" s="91"/>
      <c r="ADB2" s="91"/>
      <c r="ADC2" s="91"/>
      <c r="ADD2" s="91"/>
      <c r="ADE2" s="91"/>
      <c r="ADF2" s="91"/>
      <c r="ADG2" s="91"/>
      <c r="ADH2" s="91"/>
      <c r="ADI2" s="91"/>
      <c r="ADJ2" s="91"/>
      <c r="ADK2" s="91"/>
      <c r="ADL2" s="91"/>
      <c r="ADM2" s="91"/>
      <c r="ADN2" s="91"/>
      <c r="ADO2" s="91"/>
      <c r="ADP2" s="91"/>
      <c r="ADQ2" s="91"/>
      <c r="ADR2" s="91"/>
      <c r="ADS2" s="91"/>
      <c r="ADT2" s="91"/>
      <c r="ADU2" s="91"/>
      <c r="ADV2" s="91"/>
      <c r="ADW2" s="91"/>
      <c r="ADX2" s="91"/>
      <c r="ADY2" s="91"/>
      <c r="ADZ2" s="91"/>
      <c r="AEA2" s="91"/>
      <c r="AEB2" s="91"/>
      <c r="AEC2" s="91"/>
      <c r="AED2" s="91"/>
      <c r="AEE2" s="91"/>
      <c r="AEF2" s="91"/>
      <c r="AEG2" s="91"/>
      <c r="AEH2" s="91"/>
      <c r="AEI2" s="91"/>
      <c r="AEJ2" s="91"/>
      <c r="AEK2" s="91"/>
      <c r="AEL2" s="91"/>
      <c r="AEM2" s="91"/>
      <c r="AEN2" s="91"/>
      <c r="AEO2" s="91"/>
      <c r="AEP2" s="91"/>
      <c r="AEQ2" s="91"/>
      <c r="AER2" s="91"/>
      <c r="AES2" s="91"/>
      <c r="AET2" s="91"/>
      <c r="AEU2" s="91"/>
      <c r="AEV2" s="91"/>
      <c r="AEW2" s="91"/>
      <c r="AEX2" s="91"/>
      <c r="AEY2" s="91"/>
      <c r="AEZ2" s="91"/>
      <c r="AFA2" s="91"/>
      <c r="AFB2" s="91"/>
      <c r="AFC2" s="91"/>
      <c r="AFD2" s="91"/>
      <c r="AFE2" s="91"/>
      <c r="AFF2" s="91"/>
      <c r="AFG2" s="91"/>
      <c r="AFH2" s="91"/>
      <c r="AFI2" s="91"/>
      <c r="AFJ2" s="91"/>
      <c r="AFK2" s="91"/>
      <c r="AFL2" s="91"/>
      <c r="AFM2" s="91"/>
      <c r="AFN2" s="91"/>
      <c r="AFO2" s="91"/>
      <c r="AFP2" s="91"/>
      <c r="AFQ2" s="91"/>
      <c r="AFR2" s="91"/>
      <c r="AFS2" s="91"/>
      <c r="AFT2" s="91"/>
      <c r="AFU2" s="91"/>
      <c r="AFV2" s="91"/>
      <c r="AFW2" s="91"/>
      <c r="AFX2" s="91"/>
      <c r="AFY2" s="91"/>
      <c r="AFZ2" s="91"/>
      <c r="AGA2" s="91"/>
      <c r="AGB2" s="91"/>
      <c r="AGC2" s="91"/>
      <c r="AGD2" s="91"/>
      <c r="AGE2" s="91"/>
      <c r="AGF2" s="91"/>
      <c r="AGG2" s="91"/>
      <c r="AGH2" s="91"/>
      <c r="AGI2" s="91"/>
      <c r="AGJ2" s="91"/>
      <c r="AGK2" s="91"/>
      <c r="AGL2" s="91"/>
      <c r="AGM2" s="91"/>
      <c r="AGN2" s="91"/>
      <c r="AGO2" s="91"/>
      <c r="AGP2" s="91"/>
      <c r="AGQ2" s="91"/>
      <c r="AGR2" s="91"/>
      <c r="AGS2" s="91"/>
      <c r="AGT2" s="91"/>
      <c r="AGU2" s="91"/>
      <c r="AGV2" s="91"/>
      <c r="AGW2" s="91"/>
      <c r="AGX2" s="91"/>
      <c r="AGY2" s="91"/>
      <c r="AGZ2" s="91"/>
      <c r="AHA2" s="91"/>
      <c r="AHB2" s="91"/>
      <c r="AHC2" s="91"/>
      <c r="AHD2" s="91"/>
      <c r="AHE2" s="91"/>
      <c r="AHF2" s="91"/>
      <c r="AHG2" s="91"/>
      <c r="AHH2" s="91"/>
      <c r="AHI2" s="91"/>
      <c r="AHJ2" s="91"/>
      <c r="AHK2" s="91"/>
      <c r="AHL2" s="91"/>
      <c r="AHM2" s="91"/>
      <c r="AHN2" s="91"/>
      <c r="AHO2" s="91"/>
      <c r="AHP2" s="91"/>
      <c r="AHQ2" s="91"/>
      <c r="AHR2" s="91"/>
      <c r="AHS2" s="91"/>
      <c r="AHT2" s="91"/>
      <c r="AHU2" s="91"/>
      <c r="AHV2" s="91"/>
      <c r="AHW2" s="91"/>
      <c r="AHX2" s="91"/>
      <c r="AHY2" s="91"/>
      <c r="AHZ2" s="91"/>
      <c r="AIA2" s="91"/>
      <c r="AIB2" s="91"/>
      <c r="AIC2" s="91"/>
      <c r="AID2" s="91"/>
      <c r="AIE2" s="91"/>
      <c r="AIF2" s="91"/>
      <c r="AIG2" s="91"/>
      <c r="AIH2" s="91"/>
      <c r="AII2" s="91"/>
      <c r="AIJ2" s="91"/>
      <c r="AIK2" s="91"/>
      <c r="AIL2" s="91"/>
      <c r="AIM2" s="91"/>
      <c r="AIN2" s="91"/>
      <c r="AIO2" s="91"/>
      <c r="AIP2" s="91"/>
      <c r="AIQ2" s="91"/>
      <c r="AIR2" s="91"/>
      <c r="AIS2" s="91"/>
      <c r="AIT2" s="91"/>
      <c r="AIU2" s="91"/>
      <c r="AIV2" s="91"/>
      <c r="AIW2" s="91"/>
      <c r="AIX2" s="91"/>
      <c r="AIY2" s="91"/>
      <c r="AIZ2" s="91"/>
      <c r="AJA2" s="91"/>
      <c r="AJB2" s="91"/>
      <c r="AJC2" s="91"/>
      <c r="AJD2" s="91"/>
      <c r="AJE2" s="91"/>
      <c r="AJF2" s="91"/>
      <c r="AJG2" s="91"/>
      <c r="AJH2" s="91"/>
      <c r="AJI2" s="91"/>
      <c r="AJJ2" s="91"/>
      <c r="AJK2" s="91"/>
      <c r="AJL2" s="91"/>
      <c r="AJM2" s="91"/>
      <c r="AJN2" s="91"/>
      <c r="AJO2" s="91"/>
      <c r="AJP2" s="91"/>
      <c r="AJQ2" s="91"/>
      <c r="AJR2" s="91"/>
      <c r="AJS2" s="91"/>
      <c r="AJT2" s="91"/>
      <c r="AJU2" s="91"/>
      <c r="AJV2" s="91"/>
      <c r="AJW2" s="91"/>
      <c r="AJX2" s="91"/>
      <c r="AJY2" s="91"/>
      <c r="AJZ2" s="91"/>
      <c r="AKA2" s="91"/>
      <c r="AKB2" s="91"/>
      <c r="AKC2" s="91"/>
      <c r="AKD2" s="91"/>
      <c r="AKE2" s="91"/>
      <c r="AKF2" s="91"/>
      <c r="AKG2" s="91"/>
      <c r="AKH2" s="91"/>
      <c r="AKI2" s="91"/>
      <c r="AKJ2" s="91"/>
      <c r="AKK2" s="91"/>
      <c r="AKL2" s="91"/>
      <c r="AKM2" s="91"/>
      <c r="AKN2" s="91"/>
      <c r="AKO2" s="91"/>
      <c r="AKP2" s="91"/>
      <c r="AKQ2" s="91"/>
      <c r="AKR2" s="91"/>
      <c r="AKS2" s="91"/>
      <c r="AKT2" s="91"/>
      <c r="AKU2" s="91"/>
      <c r="AKV2" s="91"/>
      <c r="AKW2" s="91"/>
      <c r="AKX2" s="91"/>
      <c r="AKY2" s="91"/>
      <c r="AKZ2" s="91"/>
      <c r="ALA2" s="91"/>
      <c r="ALB2" s="91"/>
      <c r="ALC2" s="91"/>
      <c r="ALD2" s="91"/>
      <c r="ALE2" s="91"/>
      <c r="ALF2" s="91"/>
      <c r="ALG2" s="91"/>
      <c r="ALH2" s="91"/>
      <c r="ALI2" s="91"/>
      <c r="ALJ2" s="91"/>
      <c r="ALK2" s="91"/>
      <c r="ALL2" s="91"/>
      <c r="ALM2" s="91"/>
      <c r="ALN2" s="91"/>
      <c r="ALO2" s="91"/>
      <c r="ALP2" s="91"/>
      <c r="ALQ2" s="91"/>
      <c r="ALR2" s="91"/>
      <c r="ALS2" s="91"/>
      <c r="ALT2" s="91"/>
      <c r="ALU2" s="91"/>
      <c r="ALV2" s="91"/>
      <c r="ALW2" s="91"/>
      <c r="ALX2" s="91"/>
      <c r="ALY2" s="91"/>
      <c r="ALZ2" s="91"/>
      <c r="AMA2" s="91"/>
      <c r="AMB2" s="91"/>
      <c r="AMC2" s="91"/>
      <c r="AMD2" s="91"/>
      <c r="AME2" s="91"/>
      <c r="AMF2" s="91"/>
      <c r="AMG2" s="91"/>
      <c r="AMH2" s="91"/>
      <c r="AMI2" s="91"/>
      <c r="AMJ2" s="91"/>
      <c r="AMK2" s="91"/>
      <c r="AML2" s="91"/>
      <c r="AMM2" s="91"/>
      <c r="AMN2" s="91"/>
      <c r="AMO2" s="91"/>
      <c r="AMP2" s="91"/>
      <c r="AMQ2" s="91"/>
      <c r="AMR2" s="91"/>
      <c r="AMS2" s="91"/>
      <c r="AMT2" s="91"/>
      <c r="AMU2" s="91"/>
      <c r="AMV2" s="91"/>
      <c r="AMW2" s="91"/>
      <c r="AMX2" s="91"/>
      <c r="AMY2" s="91"/>
      <c r="AMZ2" s="91"/>
      <c r="ANA2" s="91"/>
      <c r="ANB2" s="91"/>
      <c r="ANC2" s="91"/>
      <c r="AND2" s="91"/>
      <c r="ANE2" s="91"/>
      <c r="ANF2" s="91"/>
      <c r="ANG2" s="91"/>
      <c r="ANH2" s="91"/>
      <c r="ANI2" s="91"/>
      <c r="ANJ2" s="91"/>
      <c r="ANK2" s="91"/>
      <c r="ANL2" s="91"/>
      <c r="ANM2" s="91"/>
      <c r="ANN2" s="91"/>
      <c r="ANO2" s="91"/>
      <c r="ANP2" s="91"/>
      <c r="ANQ2" s="91"/>
      <c r="ANR2" s="91"/>
      <c r="ANS2" s="91"/>
      <c r="ANT2" s="91"/>
      <c r="ANU2" s="91"/>
      <c r="ANV2" s="91"/>
      <c r="ANW2" s="91"/>
      <c r="ANX2" s="91"/>
      <c r="ANY2" s="91"/>
      <c r="ANZ2" s="91"/>
      <c r="AOA2" s="91"/>
      <c r="AOB2" s="91"/>
      <c r="AOC2" s="91"/>
      <c r="AOD2" s="91"/>
      <c r="AOE2" s="91"/>
      <c r="AOF2" s="91"/>
      <c r="AOG2" s="91"/>
      <c r="AOH2" s="91"/>
      <c r="AOI2" s="91"/>
      <c r="AOJ2" s="91"/>
      <c r="AOK2" s="91"/>
      <c r="AOL2" s="91"/>
      <c r="AOM2" s="91"/>
      <c r="AON2" s="91"/>
      <c r="AOO2" s="91"/>
      <c r="AOP2" s="91"/>
      <c r="AOQ2" s="91"/>
      <c r="AOR2" s="91"/>
      <c r="AOS2" s="91"/>
      <c r="AOT2" s="91"/>
      <c r="AOU2" s="91"/>
      <c r="AOV2" s="91"/>
      <c r="AOW2" s="91"/>
      <c r="AOX2" s="91"/>
      <c r="AOY2" s="91"/>
      <c r="AOZ2" s="91"/>
      <c r="APA2" s="91"/>
      <c r="APB2" s="91"/>
      <c r="APC2" s="91"/>
      <c r="APD2" s="91"/>
      <c r="APE2" s="91"/>
      <c r="APF2" s="91"/>
      <c r="APG2" s="91"/>
      <c r="APH2" s="91"/>
      <c r="API2" s="91"/>
      <c r="APJ2" s="91"/>
      <c r="APK2" s="91"/>
      <c r="APL2" s="91"/>
      <c r="APM2" s="91"/>
      <c r="APN2" s="91"/>
      <c r="APO2" s="91"/>
      <c r="APP2" s="91"/>
      <c r="APQ2" s="91"/>
      <c r="APR2" s="91"/>
      <c r="APS2" s="91"/>
      <c r="APT2" s="91"/>
      <c r="APU2" s="91"/>
      <c r="APV2" s="91"/>
      <c r="APW2" s="91"/>
      <c r="APX2" s="91"/>
      <c r="APY2" s="91"/>
      <c r="APZ2" s="91"/>
      <c r="AQA2" s="91"/>
      <c r="AQB2" s="91"/>
      <c r="AQC2" s="91"/>
      <c r="AQD2" s="91"/>
      <c r="AQE2" s="91"/>
      <c r="AQF2" s="91"/>
      <c r="AQG2" s="91"/>
      <c r="AQH2" s="91"/>
      <c r="AQI2" s="91"/>
      <c r="AQJ2" s="91"/>
      <c r="AQK2" s="91"/>
      <c r="AQL2" s="91"/>
      <c r="AQM2" s="91"/>
      <c r="AQN2" s="91"/>
      <c r="AQO2" s="91"/>
      <c r="AQP2" s="91"/>
      <c r="AQQ2" s="91"/>
      <c r="AQR2" s="91"/>
      <c r="AQS2" s="91"/>
      <c r="AQT2" s="91"/>
      <c r="AQU2" s="91"/>
      <c r="AQV2" s="91"/>
      <c r="AQW2" s="91"/>
      <c r="AQX2" s="91"/>
      <c r="AQY2" s="91"/>
      <c r="AQZ2" s="91"/>
      <c r="ARA2" s="91"/>
      <c r="ARB2" s="91"/>
      <c r="ARC2" s="91"/>
      <c r="ARD2" s="91"/>
      <c r="ARE2" s="91"/>
      <c r="ARF2" s="91"/>
      <c r="ARG2" s="91"/>
      <c r="ARH2" s="91"/>
      <c r="ARI2" s="91"/>
      <c r="ARJ2" s="91"/>
      <c r="ARK2" s="91"/>
      <c r="ARL2" s="91"/>
      <c r="ARM2" s="91"/>
      <c r="ARN2" s="91"/>
      <c r="ARO2" s="91"/>
      <c r="ARP2" s="91"/>
      <c r="ARQ2" s="91"/>
      <c r="ARR2" s="91"/>
      <c r="ARS2" s="91"/>
      <c r="ART2" s="91"/>
      <c r="ARU2" s="91"/>
      <c r="ARV2" s="91"/>
      <c r="ARW2" s="91"/>
      <c r="ARX2" s="91"/>
      <c r="ARY2" s="91"/>
      <c r="ARZ2" s="91"/>
      <c r="ASA2" s="91"/>
      <c r="ASB2" s="91"/>
      <c r="ASC2" s="91"/>
      <c r="ASD2" s="91"/>
      <c r="ASE2" s="91"/>
      <c r="ASF2" s="91"/>
      <c r="ASG2" s="91"/>
      <c r="ASH2" s="91"/>
      <c r="ASI2" s="91"/>
      <c r="ASJ2" s="91"/>
      <c r="ASK2" s="91"/>
      <c r="ASL2" s="91"/>
      <c r="ASM2" s="91"/>
      <c r="ASN2" s="91"/>
      <c r="ASO2" s="91"/>
      <c r="ASP2" s="91"/>
      <c r="ASQ2" s="91"/>
      <c r="ASR2" s="91"/>
      <c r="ASS2" s="91"/>
      <c r="AST2" s="91"/>
      <c r="ASU2" s="91"/>
      <c r="ASV2" s="91"/>
      <c r="ASW2" s="91"/>
      <c r="ASX2" s="91"/>
      <c r="ASY2" s="91"/>
      <c r="ASZ2" s="91"/>
      <c r="ATA2" s="91"/>
      <c r="ATB2" s="91"/>
      <c r="ATC2" s="91"/>
      <c r="ATD2" s="91"/>
      <c r="ATE2" s="91"/>
      <c r="ATF2" s="91"/>
      <c r="ATG2" s="91"/>
      <c r="ATH2" s="91"/>
      <c r="ATI2" s="91"/>
      <c r="ATJ2" s="91"/>
      <c r="ATK2" s="91"/>
      <c r="ATL2" s="91"/>
      <c r="ATM2" s="91"/>
      <c r="ATN2" s="91"/>
      <c r="ATO2" s="91"/>
      <c r="ATP2" s="91"/>
      <c r="ATQ2" s="91"/>
      <c r="ATR2" s="91"/>
      <c r="ATS2" s="91"/>
      <c r="ATT2" s="91"/>
      <c r="ATU2" s="91"/>
      <c r="ATV2" s="91"/>
      <c r="ATW2" s="91"/>
      <c r="ATX2" s="91"/>
      <c r="ATY2" s="91"/>
      <c r="ATZ2" s="91"/>
      <c r="AUA2" s="91"/>
      <c r="AUB2" s="91"/>
      <c r="AUC2" s="91"/>
      <c r="AUD2" s="91"/>
      <c r="AUE2" s="91"/>
      <c r="AUF2" s="91"/>
      <c r="AUG2" s="91"/>
      <c r="AUH2" s="91"/>
      <c r="AUI2" s="91"/>
      <c r="AUJ2" s="91"/>
      <c r="AUK2" s="91"/>
      <c r="AUL2" s="91"/>
      <c r="AUM2" s="91"/>
      <c r="AUN2" s="91"/>
      <c r="AUO2" s="91"/>
      <c r="AUP2" s="91"/>
      <c r="AUQ2" s="91"/>
      <c r="AUR2" s="91"/>
      <c r="AUS2" s="91"/>
      <c r="AUT2" s="91"/>
      <c r="AUU2" s="91"/>
      <c r="AUV2" s="91"/>
      <c r="AUW2" s="91"/>
      <c r="AUX2" s="91"/>
      <c r="AUY2" s="91"/>
      <c r="AUZ2" s="91"/>
      <c r="AVA2" s="91"/>
      <c r="AVB2" s="91"/>
      <c r="AVC2" s="91"/>
      <c r="AVD2" s="91"/>
      <c r="AVE2" s="91"/>
      <c r="AVF2" s="91"/>
      <c r="AVG2" s="91"/>
      <c r="AVH2" s="91"/>
      <c r="AVI2" s="91"/>
      <c r="AVJ2" s="91"/>
      <c r="AVK2" s="91"/>
      <c r="AVL2" s="91"/>
      <c r="AVM2" s="91"/>
      <c r="AVN2" s="91"/>
      <c r="AVO2" s="91"/>
      <c r="AVP2" s="91"/>
      <c r="AVQ2" s="91"/>
      <c r="AVR2" s="91"/>
      <c r="AVS2" s="91"/>
      <c r="AVT2" s="91"/>
      <c r="AVU2" s="91"/>
      <c r="AVV2" s="91"/>
      <c r="AVW2" s="91"/>
      <c r="AVX2" s="91"/>
      <c r="AVY2" s="91"/>
      <c r="AVZ2" s="91"/>
      <c r="AWA2" s="91"/>
      <c r="AWB2" s="91"/>
      <c r="AWC2" s="91"/>
      <c r="AWD2" s="91"/>
      <c r="AWE2" s="91"/>
      <c r="AWF2" s="91"/>
      <c r="AWG2" s="91"/>
      <c r="AWH2" s="91"/>
      <c r="AWI2" s="91"/>
      <c r="AWJ2" s="91"/>
      <c r="AWK2" s="91"/>
      <c r="AWL2" s="91"/>
      <c r="AWM2" s="91"/>
      <c r="AWN2" s="91"/>
      <c r="AWO2" s="91"/>
      <c r="AWP2" s="91"/>
      <c r="AWQ2" s="91"/>
      <c r="AWR2" s="91"/>
      <c r="AWS2" s="91"/>
      <c r="AWT2" s="91"/>
      <c r="AWU2" s="91"/>
      <c r="AWV2" s="91"/>
      <c r="AWW2" s="91"/>
      <c r="AWX2" s="91"/>
      <c r="AWY2" s="91"/>
      <c r="AWZ2" s="91"/>
      <c r="AXA2" s="91"/>
      <c r="AXB2" s="91"/>
      <c r="AXC2" s="91"/>
      <c r="AXD2" s="91"/>
      <c r="AXE2" s="91"/>
      <c r="AXF2" s="91"/>
      <c r="AXG2" s="91"/>
      <c r="AXH2" s="91"/>
      <c r="AXI2" s="91"/>
      <c r="AXJ2" s="91"/>
      <c r="AXK2" s="91"/>
      <c r="AXL2" s="91"/>
      <c r="AXM2" s="91"/>
      <c r="AXN2" s="91"/>
      <c r="AXO2" s="91"/>
      <c r="AXP2" s="91"/>
      <c r="AXQ2" s="91"/>
      <c r="AXR2" s="91"/>
      <c r="AXS2" s="91"/>
      <c r="AXT2" s="91"/>
      <c r="AXU2" s="91"/>
      <c r="AXV2" s="91"/>
      <c r="AXW2" s="91"/>
      <c r="AXX2" s="91"/>
      <c r="AXY2" s="91"/>
      <c r="AXZ2" s="91"/>
      <c r="AYA2" s="91"/>
      <c r="AYB2" s="91"/>
      <c r="AYC2" s="91"/>
      <c r="AYD2" s="91"/>
      <c r="AYE2" s="91"/>
      <c r="AYF2" s="91"/>
      <c r="AYG2" s="91"/>
      <c r="AYH2" s="91"/>
      <c r="AYI2" s="91"/>
      <c r="AYJ2" s="91"/>
      <c r="AYK2" s="91"/>
      <c r="AYL2" s="91"/>
      <c r="AYM2" s="91"/>
      <c r="AYN2" s="91"/>
      <c r="AYO2" s="91"/>
      <c r="AYP2" s="91"/>
      <c r="AYQ2" s="91"/>
      <c r="AYR2" s="91"/>
      <c r="AYS2" s="91"/>
      <c r="AYT2" s="91"/>
      <c r="AYU2" s="91"/>
      <c r="AYV2" s="91"/>
      <c r="AYW2" s="91"/>
      <c r="AYX2" s="91"/>
      <c r="AYY2" s="91"/>
      <c r="AYZ2" s="91"/>
      <c r="AZA2" s="91"/>
      <c r="AZB2" s="91"/>
      <c r="AZC2" s="91"/>
      <c r="AZD2" s="91"/>
      <c r="AZE2" s="91"/>
      <c r="AZF2" s="91"/>
      <c r="AZG2" s="91"/>
      <c r="AZH2" s="91"/>
      <c r="AZI2" s="91"/>
      <c r="AZJ2" s="91"/>
      <c r="AZK2" s="91"/>
      <c r="AZL2" s="91"/>
      <c r="AZM2" s="91"/>
      <c r="AZN2" s="91"/>
      <c r="AZO2" s="91"/>
      <c r="AZP2" s="91"/>
      <c r="AZQ2" s="91"/>
      <c r="AZR2" s="91"/>
      <c r="AZS2" s="91"/>
      <c r="AZT2" s="91"/>
      <c r="AZU2" s="91"/>
      <c r="AZV2" s="91"/>
      <c r="AZW2" s="91"/>
      <c r="AZX2" s="91"/>
      <c r="AZY2" s="91"/>
      <c r="AZZ2" s="91"/>
      <c r="BAA2" s="91"/>
      <c r="BAB2" s="91"/>
      <c r="BAC2" s="91"/>
      <c r="BAD2" s="91"/>
      <c r="BAE2" s="91"/>
      <c r="BAF2" s="91"/>
      <c r="BAG2" s="91"/>
      <c r="BAH2" s="91"/>
      <c r="BAI2" s="91"/>
      <c r="BAJ2" s="91"/>
      <c r="BAK2" s="91"/>
      <c r="BAL2" s="91"/>
      <c r="BAM2" s="91"/>
      <c r="BAN2" s="91"/>
      <c r="BAO2" s="91"/>
      <c r="BAP2" s="91"/>
      <c r="BAQ2" s="91"/>
      <c r="BAR2" s="91"/>
      <c r="BAS2" s="91"/>
      <c r="BAT2" s="91"/>
      <c r="BAU2" s="91"/>
      <c r="BAV2" s="91"/>
      <c r="BAW2" s="91"/>
      <c r="BAX2" s="91"/>
      <c r="BAY2" s="91"/>
      <c r="BAZ2" s="91"/>
      <c r="BBA2" s="91"/>
      <c r="BBB2" s="91"/>
      <c r="BBC2" s="91"/>
      <c r="BBD2" s="91"/>
      <c r="BBE2" s="91"/>
      <c r="BBF2" s="91"/>
      <c r="BBG2" s="91"/>
      <c r="BBH2" s="91"/>
      <c r="BBI2" s="91"/>
      <c r="BBJ2" s="91"/>
      <c r="BBK2" s="91"/>
      <c r="BBL2" s="91"/>
      <c r="BBM2" s="91"/>
      <c r="BBN2" s="91"/>
      <c r="BBO2" s="91"/>
      <c r="BBP2" s="91"/>
      <c r="BBQ2" s="91"/>
      <c r="BBR2" s="91"/>
      <c r="BBS2" s="91"/>
      <c r="BBT2" s="91"/>
      <c r="BBU2" s="91"/>
      <c r="BBV2" s="91"/>
      <c r="BBW2" s="91"/>
      <c r="BBX2" s="91"/>
      <c r="BBY2" s="91"/>
      <c r="BBZ2" s="91"/>
      <c r="BCA2" s="91"/>
      <c r="BCB2" s="91"/>
      <c r="BCC2" s="91"/>
      <c r="BCD2" s="91"/>
      <c r="BCE2" s="91"/>
      <c r="BCF2" s="91"/>
      <c r="BCG2" s="91"/>
      <c r="BCH2" s="91"/>
      <c r="BCI2" s="91"/>
      <c r="BCJ2" s="91"/>
      <c r="BCK2" s="91"/>
      <c r="BCL2" s="91"/>
      <c r="BCM2" s="91"/>
      <c r="BCN2" s="91"/>
      <c r="BCO2" s="91"/>
      <c r="BCP2" s="91"/>
      <c r="BCQ2" s="91"/>
      <c r="BCR2" s="91"/>
      <c r="BCS2" s="91"/>
      <c r="BCT2" s="91"/>
      <c r="BCU2" s="91"/>
      <c r="BCV2" s="91"/>
      <c r="BCW2" s="91"/>
      <c r="BCX2" s="91"/>
      <c r="BCY2" s="91"/>
      <c r="BCZ2" s="91"/>
      <c r="BDA2" s="91"/>
      <c r="BDB2" s="91"/>
      <c r="BDC2" s="91"/>
      <c r="BDD2" s="91"/>
      <c r="BDE2" s="91"/>
      <c r="BDF2" s="91"/>
      <c r="BDG2" s="91"/>
      <c r="BDH2" s="91"/>
      <c r="BDI2" s="91"/>
      <c r="BDJ2" s="91"/>
      <c r="BDK2" s="91"/>
      <c r="BDL2" s="91"/>
      <c r="BDM2" s="91"/>
      <c r="BDN2" s="91"/>
      <c r="BDO2" s="91"/>
      <c r="BDP2" s="91"/>
      <c r="BDQ2" s="91"/>
      <c r="BDR2" s="91"/>
      <c r="BDS2" s="91"/>
      <c r="BDT2" s="91"/>
      <c r="BDU2" s="91"/>
      <c r="BDV2" s="91"/>
      <c r="BDW2" s="91"/>
      <c r="BDX2" s="91"/>
      <c r="BDY2" s="91"/>
      <c r="BDZ2" s="91"/>
      <c r="BEA2" s="91"/>
      <c r="BEB2" s="91"/>
      <c r="BEC2" s="91"/>
      <c r="BED2" s="91"/>
      <c r="BEE2" s="91"/>
      <c r="BEF2" s="91"/>
      <c r="BEG2" s="91"/>
      <c r="BEH2" s="91"/>
      <c r="BEI2" s="91"/>
      <c r="BEJ2" s="91"/>
      <c r="BEK2" s="91"/>
      <c r="BEL2" s="91"/>
      <c r="BEM2" s="91"/>
      <c r="BEN2" s="91"/>
      <c r="BEO2" s="91"/>
      <c r="BEP2" s="91"/>
      <c r="BEQ2" s="91"/>
      <c r="BER2" s="91"/>
      <c r="BES2" s="91"/>
      <c r="BET2" s="91"/>
      <c r="BEU2" s="91"/>
      <c r="BEV2" s="91"/>
      <c r="BEW2" s="91"/>
      <c r="BEX2" s="91"/>
      <c r="BEY2" s="91"/>
      <c r="BEZ2" s="91"/>
      <c r="BFA2" s="91"/>
      <c r="BFB2" s="91"/>
      <c r="BFC2" s="91"/>
      <c r="BFD2" s="91"/>
      <c r="BFE2" s="91"/>
      <c r="BFF2" s="91"/>
      <c r="BFG2" s="91"/>
      <c r="BFH2" s="91"/>
      <c r="BFI2" s="91"/>
      <c r="BFJ2" s="91"/>
      <c r="BFK2" s="91"/>
      <c r="BFL2" s="91"/>
      <c r="BFM2" s="91"/>
      <c r="BFN2" s="91"/>
      <c r="BFO2" s="91"/>
      <c r="BFP2" s="91"/>
      <c r="BFQ2" s="91"/>
      <c r="BFR2" s="91"/>
      <c r="BFS2" s="91"/>
      <c r="BFT2" s="91"/>
      <c r="BFU2" s="91"/>
      <c r="BFV2" s="91"/>
      <c r="BFW2" s="91"/>
      <c r="BFX2" s="91"/>
      <c r="BFY2" s="91"/>
      <c r="BFZ2" s="91"/>
      <c r="BGA2" s="91"/>
      <c r="BGB2" s="91"/>
      <c r="BGC2" s="91"/>
      <c r="BGD2" s="91"/>
      <c r="BGE2" s="91"/>
      <c r="BGF2" s="91"/>
      <c r="BGG2" s="91"/>
      <c r="BGH2" s="91"/>
      <c r="BGI2" s="91"/>
      <c r="BGJ2" s="91"/>
      <c r="BGK2" s="91"/>
      <c r="BGL2" s="91"/>
      <c r="BGM2" s="91"/>
      <c r="BGN2" s="91"/>
      <c r="BGO2" s="91"/>
      <c r="BGP2" s="91"/>
      <c r="BGQ2" s="91"/>
      <c r="BGR2" s="91"/>
      <c r="BGS2" s="91"/>
      <c r="BGT2" s="91"/>
      <c r="BGU2" s="91"/>
      <c r="BGV2" s="91"/>
      <c r="BGW2" s="91"/>
      <c r="BGX2" s="91"/>
      <c r="BGY2" s="91"/>
      <c r="BGZ2" s="91"/>
      <c r="BHA2" s="91"/>
      <c r="BHB2" s="91"/>
      <c r="BHC2" s="91"/>
      <c r="BHD2" s="91"/>
      <c r="BHE2" s="91"/>
      <c r="BHF2" s="91"/>
      <c r="BHG2" s="91"/>
      <c r="BHH2" s="91"/>
      <c r="BHI2" s="91"/>
      <c r="BHJ2" s="91"/>
      <c r="BHK2" s="91"/>
      <c r="BHL2" s="91"/>
      <c r="BHM2" s="91"/>
      <c r="BHN2" s="91"/>
      <c r="BHO2" s="91"/>
      <c r="BHP2" s="91"/>
      <c r="BHQ2" s="91"/>
      <c r="BHR2" s="91"/>
      <c r="BHS2" s="91"/>
      <c r="BHT2" s="91"/>
      <c r="BHU2" s="91"/>
      <c r="BHV2" s="91"/>
      <c r="BHW2" s="91"/>
      <c r="BHX2" s="91"/>
      <c r="BHY2" s="91"/>
      <c r="BHZ2" s="91"/>
      <c r="BIA2" s="91"/>
      <c r="BIB2" s="91"/>
      <c r="BIC2" s="91"/>
      <c r="BID2" s="91"/>
      <c r="BIE2" s="91"/>
      <c r="BIF2" s="91"/>
      <c r="BIG2" s="91"/>
      <c r="BIH2" s="91"/>
      <c r="BII2" s="91"/>
      <c r="BIJ2" s="91"/>
      <c r="BIK2" s="91"/>
      <c r="BIL2" s="91"/>
      <c r="BIM2" s="91"/>
      <c r="BIN2" s="91"/>
      <c r="BIO2" s="91"/>
      <c r="BIP2" s="91"/>
      <c r="BIQ2" s="91"/>
      <c r="BIR2" s="91"/>
      <c r="BIS2" s="91"/>
      <c r="BIT2" s="91"/>
      <c r="BIU2" s="91"/>
      <c r="BIV2" s="91"/>
      <c r="BIW2" s="91"/>
      <c r="BIX2" s="91"/>
      <c r="BIY2" s="91"/>
      <c r="BIZ2" s="91"/>
      <c r="BJA2" s="91"/>
      <c r="BJB2" s="91"/>
      <c r="BJC2" s="91"/>
      <c r="BJD2" s="91"/>
      <c r="BJE2" s="91"/>
      <c r="BJF2" s="91"/>
      <c r="BJG2" s="91"/>
      <c r="BJH2" s="91"/>
      <c r="BJI2" s="91"/>
      <c r="BJJ2" s="91"/>
      <c r="BJK2" s="91"/>
      <c r="BJL2" s="91"/>
      <c r="BJM2" s="91"/>
      <c r="BJN2" s="91"/>
      <c r="BJO2" s="91"/>
      <c r="BJP2" s="91"/>
      <c r="BJQ2" s="91"/>
      <c r="BJR2" s="91"/>
      <c r="BJS2" s="91"/>
      <c r="BJT2" s="91"/>
      <c r="BJU2" s="91"/>
      <c r="BJV2" s="91"/>
      <c r="BJW2" s="91"/>
      <c r="BJX2" s="91"/>
      <c r="BJY2" s="91"/>
      <c r="BJZ2" s="91"/>
      <c r="BKA2" s="91"/>
      <c r="BKB2" s="91"/>
      <c r="BKC2" s="91"/>
      <c r="BKD2" s="91"/>
      <c r="BKE2" s="91"/>
      <c r="BKF2" s="91"/>
      <c r="BKG2" s="91"/>
      <c r="BKH2" s="91"/>
      <c r="BKI2" s="91"/>
      <c r="BKJ2" s="91"/>
      <c r="BKK2" s="91"/>
      <c r="BKL2" s="91"/>
      <c r="BKM2" s="91"/>
      <c r="BKN2" s="91"/>
      <c r="BKO2" s="91"/>
      <c r="BKP2" s="91"/>
      <c r="BKQ2" s="91"/>
      <c r="BKR2" s="91"/>
      <c r="BKS2" s="91"/>
      <c r="BKT2" s="91"/>
      <c r="BKU2" s="91"/>
      <c r="BKV2" s="91"/>
      <c r="BKW2" s="91"/>
      <c r="BKX2" s="91"/>
      <c r="BKY2" s="91"/>
      <c r="BKZ2" s="91"/>
      <c r="BLA2" s="91"/>
      <c r="BLB2" s="91"/>
      <c r="BLC2" s="91"/>
      <c r="BLD2" s="91"/>
      <c r="BLE2" s="91"/>
      <c r="BLF2" s="91"/>
      <c r="BLG2" s="91"/>
      <c r="BLH2" s="91"/>
      <c r="BLI2" s="91"/>
      <c r="BLJ2" s="91"/>
      <c r="BLK2" s="91"/>
      <c r="BLL2" s="91"/>
      <c r="BLM2" s="91"/>
      <c r="BLN2" s="91"/>
      <c r="BLO2" s="91"/>
      <c r="BLP2" s="91"/>
      <c r="BLQ2" s="91"/>
      <c r="BLR2" s="91"/>
      <c r="BLS2" s="91"/>
      <c r="BLT2" s="91"/>
      <c r="BLU2" s="91"/>
      <c r="BLV2" s="91"/>
      <c r="BLW2" s="91"/>
      <c r="BLX2" s="91"/>
      <c r="BLY2" s="91"/>
      <c r="BLZ2" s="91"/>
      <c r="BMA2" s="91"/>
      <c r="BMB2" s="91"/>
      <c r="BMC2" s="91"/>
      <c r="BMD2" s="91"/>
      <c r="BME2" s="91"/>
      <c r="BMF2" s="91"/>
      <c r="BMG2" s="91"/>
      <c r="BMH2" s="91"/>
      <c r="BMI2" s="91"/>
      <c r="BMJ2" s="91"/>
      <c r="BMK2" s="91"/>
      <c r="BML2" s="91"/>
      <c r="BMM2" s="91"/>
      <c r="BMN2" s="91"/>
      <c r="BMO2" s="91"/>
      <c r="BMP2" s="91"/>
      <c r="BMQ2" s="91"/>
      <c r="BMR2" s="91"/>
      <c r="BMS2" s="91"/>
      <c r="BMT2" s="91"/>
      <c r="BMU2" s="91"/>
      <c r="BMV2" s="91"/>
      <c r="BMW2" s="91"/>
      <c r="BMX2" s="91"/>
      <c r="BMY2" s="91"/>
      <c r="BMZ2" s="91"/>
      <c r="BNA2" s="91"/>
      <c r="BNB2" s="91"/>
      <c r="BNC2" s="91"/>
      <c r="BND2" s="91"/>
      <c r="BNE2" s="91"/>
      <c r="BNF2" s="91"/>
      <c r="BNG2" s="91"/>
      <c r="BNH2" s="91"/>
      <c r="BNI2" s="91"/>
      <c r="BNJ2" s="91"/>
      <c r="BNK2" s="91"/>
      <c r="BNL2" s="91"/>
      <c r="BNM2" s="91"/>
      <c r="BNN2" s="91"/>
      <c r="BNO2" s="91"/>
      <c r="BNP2" s="91"/>
      <c r="BNQ2" s="91"/>
      <c r="BNR2" s="91"/>
      <c r="BNS2" s="91"/>
      <c r="BNT2" s="91"/>
      <c r="BNU2" s="91"/>
      <c r="BNV2" s="91"/>
      <c r="BNW2" s="91"/>
      <c r="BNX2" s="91"/>
      <c r="BNY2" s="91"/>
      <c r="BNZ2" s="91"/>
      <c r="BOA2" s="91"/>
      <c r="BOB2" s="91"/>
      <c r="BOC2" s="91"/>
      <c r="BOD2" s="91"/>
      <c r="BOE2" s="91"/>
      <c r="BOF2" s="91"/>
      <c r="BOG2" s="91"/>
      <c r="BOH2" s="91"/>
      <c r="BOI2" s="91"/>
      <c r="BOJ2" s="91"/>
      <c r="BOK2" s="91"/>
      <c r="BOL2" s="91"/>
      <c r="BOM2" s="91"/>
      <c r="BON2" s="91"/>
      <c r="BOO2" s="91"/>
      <c r="BOP2" s="91"/>
      <c r="BOQ2" s="91"/>
      <c r="BOR2" s="91"/>
      <c r="BOS2" s="91"/>
      <c r="BOT2" s="91"/>
      <c r="BOU2" s="91"/>
      <c r="BOV2" s="91"/>
      <c r="BOW2" s="91"/>
      <c r="BOX2" s="91"/>
      <c r="BOY2" s="91"/>
      <c r="BOZ2" s="91"/>
      <c r="BPA2" s="91"/>
      <c r="BPB2" s="91"/>
      <c r="BPC2" s="91"/>
      <c r="BPD2" s="91"/>
      <c r="BPE2" s="91"/>
      <c r="BPF2" s="91"/>
      <c r="BPG2" s="91"/>
      <c r="BPH2" s="91"/>
      <c r="BPI2" s="91"/>
      <c r="BPJ2" s="91"/>
      <c r="BPK2" s="91"/>
      <c r="BPL2" s="91"/>
      <c r="BPM2" s="91"/>
      <c r="BPN2" s="91"/>
      <c r="BPO2" s="91"/>
      <c r="BPP2" s="91"/>
      <c r="BPQ2" s="91"/>
      <c r="BPR2" s="91"/>
      <c r="BPS2" s="91"/>
      <c r="BPT2" s="91"/>
      <c r="BPU2" s="91"/>
      <c r="BPV2" s="91"/>
      <c r="BPW2" s="91"/>
      <c r="BPX2" s="91"/>
      <c r="BPY2" s="91"/>
      <c r="BPZ2" s="91"/>
      <c r="BQA2" s="91"/>
      <c r="BQB2" s="91"/>
      <c r="BQC2" s="91"/>
      <c r="BQD2" s="91"/>
      <c r="BQE2" s="91"/>
      <c r="BQF2" s="91"/>
      <c r="BQG2" s="91"/>
      <c r="BQH2" s="91"/>
      <c r="BQI2" s="91"/>
      <c r="BQJ2" s="91"/>
      <c r="BQK2" s="91"/>
      <c r="BQL2" s="91"/>
      <c r="BQM2" s="91"/>
      <c r="BQN2" s="91"/>
      <c r="BQO2" s="91"/>
      <c r="BQP2" s="91"/>
      <c r="BQQ2" s="91"/>
      <c r="BQR2" s="91"/>
      <c r="BQS2" s="91"/>
      <c r="BQT2" s="91"/>
      <c r="BQU2" s="91"/>
      <c r="BQV2" s="91"/>
      <c r="BQW2" s="91"/>
      <c r="BQX2" s="91"/>
      <c r="BQY2" s="91"/>
      <c r="BQZ2" s="91"/>
      <c r="BRA2" s="91"/>
      <c r="BRB2" s="91"/>
      <c r="BRC2" s="91"/>
      <c r="BRD2" s="91"/>
      <c r="BRE2" s="91"/>
      <c r="BRF2" s="91"/>
      <c r="BRG2" s="91"/>
      <c r="BRH2" s="91"/>
      <c r="BRI2" s="91"/>
      <c r="BRJ2" s="91"/>
      <c r="BRK2" s="91"/>
      <c r="BRL2" s="91"/>
      <c r="BRM2" s="91"/>
      <c r="BRN2" s="91"/>
      <c r="BRO2" s="91"/>
      <c r="BRP2" s="91"/>
      <c r="BRQ2" s="91"/>
      <c r="BRR2" s="91"/>
      <c r="BRS2" s="91"/>
      <c r="BRT2" s="91"/>
      <c r="BRU2" s="91"/>
      <c r="BRV2" s="91"/>
      <c r="BRW2" s="91"/>
      <c r="BRX2" s="91"/>
      <c r="BRY2" s="91"/>
      <c r="BRZ2" s="91"/>
      <c r="BSA2" s="91"/>
      <c r="BSB2" s="91"/>
      <c r="BSC2" s="91"/>
      <c r="BSD2" s="91"/>
      <c r="BSE2" s="91"/>
      <c r="BSF2" s="91"/>
      <c r="BSG2" s="91"/>
      <c r="BSH2" s="91"/>
      <c r="BSI2" s="91"/>
      <c r="BSJ2" s="91"/>
      <c r="BSK2" s="91"/>
      <c r="BSL2" s="91"/>
      <c r="BSM2" s="91"/>
      <c r="BSN2" s="91"/>
      <c r="BSO2" s="91"/>
      <c r="BSP2" s="91"/>
      <c r="BSQ2" s="91"/>
      <c r="BSR2" s="91"/>
      <c r="BSS2" s="91"/>
      <c r="BST2" s="91"/>
      <c r="BSU2" s="91"/>
      <c r="BSV2" s="91"/>
      <c r="BSW2" s="91"/>
      <c r="BSX2" s="91"/>
      <c r="BSY2" s="91"/>
      <c r="BSZ2" s="91"/>
      <c r="BTA2" s="91"/>
      <c r="BTB2" s="91"/>
      <c r="BTC2" s="91"/>
      <c r="BTD2" s="91"/>
      <c r="BTE2" s="91"/>
      <c r="BTF2" s="91"/>
      <c r="BTG2" s="91"/>
      <c r="BTH2" s="91"/>
      <c r="BTI2" s="91"/>
      <c r="BTJ2" s="91"/>
      <c r="BTK2" s="91"/>
      <c r="BTL2" s="91"/>
      <c r="BTM2" s="91"/>
      <c r="BTN2" s="91"/>
      <c r="BTO2" s="91"/>
      <c r="BTP2" s="91"/>
      <c r="BTQ2" s="91"/>
      <c r="BTR2" s="91"/>
      <c r="BTS2" s="91"/>
      <c r="BTT2" s="91"/>
      <c r="BTU2" s="91"/>
      <c r="BTV2" s="91"/>
      <c r="BTW2" s="91"/>
      <c r="BTX2" s="91"/>
      <c r="BTY2" s="91"/>
      <c r="BTZ2" s="91"/>
      <c r="BUA2" s="91"/>
      <c r="BUB2" s="91"/>
      <c r="BUC2" s="91"/>
      <c r="BUD2" s="91"/>
      <c r="BUE2" s="91"/>
      <c r="BUF2" s="91"/>
      <c r="BUG2" s="91"/>
      <c r="BUH2" s="91"/>
      <c r="BUI2" s="91"/>
      <c r="BUJ2" s="91"/>
      <c r="BUK2" s="91"/>
      <c r="BUL2" s="91"/>
      <c r="BUM2" s="91"/>
      <c r="BUN2" s="91"/>
      <c r="BUO2" s="91"/>
      <c r="BUP2" s="91"/>
      <c r="BUQ2" s="91"/>
      <c r="BUR2" s="91"/>
      <c r="BUS2" s="91"/>
      <c r="BUT2" s="91"/>
      <c r="BUU2" s="91"/>
      <c r="BUV2" s="91"/>
      <c r="BUW2" s="91"/>
      <c r="BUX2" s="91"/>
      <c r="BUY2" s="91"/>
      <c r="BUZ2" s="91"/>
      <c r="BVA2" s="91"/>
      <c r="BVB2" s="91"/>
      <c r="BVC2" s="91"/>
      <c r="BVD2" s="91"/>
      <c r="BVE2" s="91"/>
      <c r="BVF2" s="91"/>
      <c r="BVG2" s="91"/>
      <c r="BVH2" s="91"/>
      <c r="BVI2" s="91"/>
      <c r="BVJ2" s="91"/>
      <c r="BVK2" s="91"/>
      <c r="BVL2" s="91"/>
      <c r="BVM2" s="91"/>
      <c r="BVN2" s="91"/>
      <c r="BVO2" s="91"/>
      <c r="BVP2" s="91"/>
      <c r="BVQ2" s="91"/>
      <c r="BVR2" s="91"/>
      <c r="BVS2" s="91"/>
      <c r="BVT2" s="91"/>
      <c r="BVU2" s="91"/>
      <c r="BVV2" s="91"/>
      <c r="BVW2" s="91"/>
      <c r="BVX2" s="91"/>
      <c r="BVY2" s="91"/>
      <c r="BVZ2" s="91"/>
      <c r="BWA2" s="91"/>
      <c r="BWB2" s="91"/>
      <c r="BWC2" s="91"/>
      <c r="BWD2" s="91"/>
      <c r="BWE2" s="91"/>
      <c r="BWF2" s="91"/>
      <c r="BWG2" s="91"/>
      <c r="BWH2" s="91"/>
      <c r="BWI2" s="91"/>
      <c r="BWJ2" s="91"/>
      <c r="BWK2" s="91"/>
      <c r="BWL2" s="91"/>
      <c r="BWM2" s="91"/>
      <c r="BWN2" s="91"/>
      <c r="BWO2" s="91"/>
      <c r="BWP2" s="91"/>
      <c r="BWQ2" s="91"/>
      <c r="BWR2" s="91"/>
      <c r="BWS2" s="91"/>
      <c r="BWT2" s="91"/>
      <c r="BWU2" s="91"/>
      <c r="BWV2" s="91"/>
      <c r="BWW2" s="91"/>
      <c r="BWX2" s="91"/>
      <c r="BWY2" s="91"/>
      <c r="BWZ2" s="91"/>
      <c r="BXA2" s="91"/>
      <c r="BXB2" s="91"/>
      <c r="BXC2" s="91"/>
      <c r="BXD2" s="91"/>
      <c r="BXE2" s="91"/>
      <c r="BXF2" s="91"/>
      <c r="BXG2" s="91"/>
      <c r="BXH2" s="91"/>
      <c r="BXI2" s="91"/>
      <c r="BXJ2" s="91"/>
      <c r="BXK2" s="91"/>
      <c r="BXL2" s="91"/>
      <c r="BXM2" s="91"/>
      <c r="BXN2" s="91"/>
      <c r="BXO2" s="91"/>
      <c r="BXP2" s="91"/>
      <c r="BXQ2" s="91"/>
      <c r="BXR2" s="91"/>
      <c r="BXS2" s="91"/>
      <c r="BXT2" s="91"/>
      <c r="BXU2" s="91"/>
      <c r="BXV2" s="91"/>
      <c r="BXW2" s="91"/>
      <c r="BXX2" s="91"/>
      <c r="BXY2" s="91"/>
      <c r="BXZ2" s="91"/>
      <c r="BYA2" s="91"/>
      <c r="BYB2" s="91"/>
      <c r="BYC2" s="91"/>
      <c r="BYD2" s="91"/>
      <c r="BYE2" s="91"/>
      <c r="BYF2" s="91"/>
      <c r="BYG2" s="91"/>
      <c r="BYH2" s="91"/>
      <c r="BYI2" s="91"/>
      <c r="BYJ2" s="91"/>
      <c r="BYK2" s="91"/>
      <c r="BYL2" s="91"/>
      <c r="BYM2" s="91"/>
      <c r="BYN2" s="91"/>
      <c r="BYO2" s="91"/>
      <c r="BYP2" s="91"/>
      <c r="BYQ2" s="91"/>
      <c r="BYR2" s="91"/>
      <c r="BYS2" s="91"/>
      <c r="BYT2" s="91"/>
      <c r="BYU2" s="91"/>
      <c r="BYV2" s="91"/>
      <c r="BYW2" s="91"/>
      <c r="BYX2" s="91"/>
      <c r="BYY2" s="91"/>
      <c r="BYZ2" s="91"/>
      <c r="BZA2" s="91"/>
      <c r="BZB2" s="91"/>
      <c r="BZC2" s="91"/>
      <c r="BZD2" s="91"/>
      <c r="BZE2" s="91"/>
      <c r="BZF2" s="91"/>
      <c r="BZG2" s="91"/>
      <c r="BZH2" s="91"/>
      <c r="BZI2" s="91"/>
      <c r="BZJ2" s="91"/>
      <c r="BZK2" s="91"/>
      <c r="BZL2" s="91"/>
      <c r="BZM2" s="91"/>
      <c r="BZN2" s="91"/>
      <c r="BZO2" s="91"/>
      <c r="BZP2" s="91"/>
      <c r="BZQ2" s="91"/>
      <c r="BZR2" s="91"/>
      <c r="BZS2" s="91"/>
      <c r="BZT2" s="91"/>
      <c r="BZU2" s="91"/>
      <c r="BZV2" s="91"/>
      <c r="BZW2" s="91"/>
      <c r="BZX2" s="91"/>
      <c r="BZY2" s="91"/>
      <c r="BZZ2" s="91"/>
      <c r="CAA2" s="91"/>
      <c r="CAB2" s="91"/>
      <c r="CAC2" s="91"/>
      <c r="CAD2" s="91"/>
      <c r="CAE2" s="91"/>
      <c r="CAF2" s="91"/>
      <c r="CAG2" s="91"/>
      <c r="CAH2" s="91"/>
      <c r="CAI2" s="91"/>
      <c r="CAJ2" s="91"/>
      <c r="CAK2" s="91"/>
      <c r="CAL2" s="91"/>
      <c r="CAM2" s="91"/>
      <c r="CAN2" s="91"/>
      <c r="CAO2" s="91"/>
      <c r="CAP2" s="91"/>
      <c r="CAQ2" s="91"/>
      <c r="CAR2" s="91"/>
      <c r="CAS2" s="91"/>
      <c r="CAT2" s="91"/>
      <c r="CAU2" s="91"/>
      <c r="CAV2" s="91"/>
      <c r="CAW2" s="91"/>
      <c r="CAX2" s="91"/>
      <c r="CAY2" s="91"/>
      <c r="CAZ2" s="91"/>
      <c r="CBA2" s="91"/>
      <c r="CBB2" s="91"/>
      <c r="CBC2" s="91"/>
      <c r="CBD2" s="91"/>
      <c r="CBE2" s="91"/>
      <c r="CBF2" s="91"/>
      <c r="CBG2" s="91"/>
      <c r="CBH2" s="91"/>
      <c r="CBI2" s="91"/>
      <c r="CBJ2" s="91"/>
      <c r="CBK2" s="91"/>
      <c r="CBL2" s="91"/>
      <c r="CBM2" s="91"/>
      <c r="CBN2" s="91"/>
      <c r="CBO2" s="91"/>
      <c r="CBP2" s="91"/>
      <c r="CBQ2" s="91"/>
      <c r="CBR2" s="91"/>
      <c r="CBS2" s="91"/>
      <c r="CBT2" s="91"/>
      <c r="CBU2" s="91"/>
      <c r="CBV2" s="91"/>
      <c r="CBW2" s="91"/>
      <c r="CBX2" s="91"/>
      <c r="CBY2" s="91"/>
      <c r="CBZ2" s="91"/>
      <c r="CCA2" s="91"/>
      <c r="CCB2" s="91"/>
      <c r="CCC2" s="91"/>
      <c r="CCD2" s="91"/>
      <c r="CCE2" s="91"/>
      <c r="CCF2" s="91"/>
      <c r="CCG2" s="91"/>
      <c r="CCH2" s="91"/>
      <c r="CCI2" s="91"/>
      <c r="CCJ2" s="91"/>
      <c r="CCK2" s="91"/>
      <c r="CCL2" s="91"/>
      <c r="CCM2" s="91"/>
      <c r="CCN2" s="91"/>
      <c r="CCO2" s="91"/>
      <c r="CCP2" s="91"/>
      <c r="CCQ2" s="91"/>
      <c r="CCR2" s="91"/>
      <c r="CCS2" s="91"/>
      <c r="CCT2" s="91"/>
      <c r="CCU2" s="91"/>
      <c r="CCV2" s="91"/>
      <c r="CCW2" s="91"/>
      <c r="CCX2" s="91"/>
      <c r="CCY2" s="91"/>
      <c r="CCZ2" s="91"/>
      <c r="CDA2" s="91"/>
      <c r="CDB2" s="91"/>
      <c r="CDC2" s="91"/>
      <c r="CDD2" s="91"/>
      <c r="CDE2" s="91"/>
      <c r="CDF2" s="91"/>
      <c r="CDG2" s="91"/>
      <c r="CDH2" s="91"/>
      <c r="CDI2" s="91"/>
      <c r="CDJ2" s="91"/>
      <c r="CDK2" s="91"/>
      <c r="CDL2" s="91"/>
      <c r="CDM2" s="91"/>
      <c r="CDN2" s="91"/>
      <c r="CDO2" s="91"/>
      <c r="CDP2" s="91"/>
      <c r="CDQ2" s="91"/>
      <c r="CDR2" s="91"/>
      <c r="CDS2" s="91"/>
      <c r="CDT2" s="91"/>
      <c r="CDU2" s="91"/>
      <c r="CDV2" s="91"/>
      <c r="CDW2" s="91"/>
      <c r="CDX2" s="91"/>
      <c r="CDY2" s="91"/>
      <c r="CDZ2" s="91"/>
      <c r="CEA2" s="91"/>
      <c r="CEB2" s="91"/>
      <c r="CEC2" s="91"/>
      <c r="CED2" s="91"/>
      <c r="CEE2" s="91"/>
      <c r="CEF2" s="91"/>
      <c r="CEG2" s="91"/>
      <c r="CEH2" s="91"/>
      <c r="CEI2" s="91"/>
      <c r="CEJ2" s="91"/>
      <c r="CEK2" s="91"/>
      <c r="CEL2" s="91"/>
      <c r="CEM2" s="91"/>
      <c r="CEN2" s="91"/>
      <c r="CEO2" s="91"/>
      <c r="CEP2" s="91"/>
      <c r="CEQ2" s="91"/>
      <c r="CER2" s="91"/>
      <c r="CES2" s="91"/>
      <c r="CET2" s="91"/>
      <c r="CEU2" s="91"/>
      <c r="CEV2" s="91"/>
      <c r="CEW2" s="91"/>
      <c r="CEX2" s="91"/>
      <c r="CEY2" s="91"/>
      <c r="CEZ2" s="91"/>
      <c r="CFA2" s="91"/>
      <c r="CFB2" s="91"/>
      <c r="CFC2" s="91"/>
      <c r="CFD2" s="91"/>
      <c r="CFE2" s="91"/>
      <c r="CFF2" s="91"/>
      <c r="CFG2" s="91"/>
      <c r="CFH2" s="91"/>
      <c r="CFI2" s="91"/>
      <c r="CFJ2" s="91"/>
      <c r="CFK2" s="91"/>
      <c r="CFL2" s="91"/>
      <c r="CFM2" s="91"/>
      <c r="CFN2" s="91"/>
      <c r="CFO2" s="91"/>
      <c r="CFP2" s="91"/>
      <c r="CFQ2" s="91"/>
      <c r="CFR2" s="91"/>
      <c r="CFS2" s="91"/>
      <c r="CFT2" s="91"/>
      <c r="CFU2" s="91"/>
      <c r="CFV2" s="91"/>
      <c r="CFW2" s="91"/>
      <c r="CFX2" s="91"/>
      <c r="CFY2" s="91"/>
      <c r="CFZ2" s="91"/>
      <c r="CGA2" s="91"/>
      <c r="CGB2" s="91"/>
      <c r="CGC2" s="91"/>
      <c r="CGD2" s="91"/>
      <c r="CGE2" s="91"/>
      <c r="CGF2" s="91"/>
      <c r="CGG2" s="91"/>
      <c r="CGH2" s="91"/>
      <c r="CGI2" s="91"/>
      <c r="CGJ2" s="91"/>
      <c r="CGK2" s="91"/>
      <c r="CGL2" s="91"/>
      <c r="CGM2" s="91"/>
      <c r="CGN2" s="91"/>
      <c r="CGO2" s="91"/>
      <c r="CGP2" s="91"/>
      <c r="CGQ2" s="91"/>
      <c r="CGR2" s="91"/>
      <c r="CGS2" s="91"/>
      <c r="CGT2" s="91"/>
      <c r="CGU2" s="91"/>
      <c r="CGV2" s="91"/>
      <c r="CGW2" s="91"/>
      <c r="CGX2" s="91"/>
      <c r="CGY2" s="91"/>
      <c r="CGZ2" s="91"/>
      <c r="CHA2" s="91"/>
      <c r="CHB2" s="91"/>
      <c r="CHC2" s="91"/>
      <c r="CHD2" s="91"/>
      <c r="CHE2" s="91"/>
      <c r="CHF2" s="91"/>
      <c r="CHG2" s="91"/>
      <c r="CHH2" s="91"/>
      <c r="CHI2" s="91"/>
      <c r="CHJ2" s="91"/>
      <c r="CHK2" s="91"/>
      <c r="CHL2" s="91"/>
      <c r="CHM2" s="91"/>
      <c r="CHN2" s="91"/>
      <c r="CHO2" s="91"/>
      <c r="CHP2" s="91"/>
      <c r="CHQ2" s="91"/>
      <c r="CHR2" s="91"/>
      <c r="CHS2" s="91"/>
      <c r="CHT2" s="91"/>
      <c r="CHU2" s="91"/>
      <c r="CHV2" s="91"/>
      <c r="CHW2" s="91"/>
      <c r="CHX2" s="91"/>
      <c r="CHY2" s="91"/>
      <c r="CHZ2" s="91"/>
      <c r="CIA2" s="91"/>
      <c r="CIB2" s="91"/>
      <c r="CIC2" s="91"/>
      <c r="CID2" s="91"/>
      <c r="CIE2" s="91"/>
      <c r="CIF2" s="91"/>
      <c r="CIG2" s="91"/>
      <c r="CIH2" s="91"/>
      <c r="CII2" s="91"/>
      <c r="CIJ2" s="91"/>
      <c r="CIK2" s="91"/>
      <c r="CIL2" s="91"/>
      <c r="CIM2" s="91"/>
      <c r="CIN2" s="91"/>
      <c r="CIO2" s="91"/>
      <c r="CIP2" s="91"/>
      <c r="CIQ2" s="91"/>
      <c r="CIR2" s="91"/>
      <c r="CIS2" s="91"/>
      <c r="CIT2" s="91"/>
      <c r="CIU2" s="91"/>
      <c r="CIV2" s="91"/>
      <c r="CIW2" s="91"/>
      <c r="CIX2" s="91"/>
      <c r="CIY2" s="91"/>
      <c r="CIZ2" s="91"/>
      <c r="CJA2" s="91"/>
      <c r="CJB2" s="91"/>
      <c r="CJC2" s="91"/>
      <c r="CJD2" s="91"/>
      <c r="CJE2" s="91"/>
      <c r="CJF2" s="91"/>
      <c r="CJG2" s="91"/>
      <c r="CJH2" s="91"/>
      <c r="CJI2" s="91"/>
      <c r="CJJ2" s="91"/>
      <c r="CJK2" s="91"/>
      <c r="CJL2" s="91"/>
      <c r="CJM2" s="91"/>
      <c r="CJN2" s="91"/>
      <c r="CJO2" s="91"/>
      <c r="CJP2" s="91"/>
      <c r="CJQ2" s="91"/>
      <c r="CJR2" s="91"/>
      <c r="CJS2" s="91"/>
      <c r="CJT2" s="91"/>
      <c r="CJU2" s="91"/>
      <c r="CJV2" s="91"/>
      <c r="CJW2" s="91"/>
      <c r="CJX2" s="91"/>
      <c r="CJY2" s="91"/>
      <c r="CJZ2" s="91"/>
      <c r="CKA2" s="91"/>
      <c r="CKB2" s="91"/>
      <c r="CKC2" s="91"/>
      <c r="CKD2" s="91"/>
      <c r="CKE2" s="91"/>
      <c r="CKF2" s="91"/>
      <c r="CKG2" s="91"/>
      <c r="CKH2" s="91"/>
      <c r="CKI2" s="91"/>
      <c r="CKJ2" s="91"/>
      <c r="CKK2" s="91"/>
      <c r="CKL2" s="91"/>
      <c r="CKM2" s="91"/>
      <c r="CKN2" s="91"/>
      <c r="CKO2" s="91"/>
      <c r="CKP2" s="91"/>
      <c r="CKQ2" s="91"/>
      <c r="CKR2" s="91"/>
      <c r="CKS2" s="91"/>
      <c r="CKT2" s="91"/>
      <c r="CKU2" s="91"/>
      <c r="CKV2" s="91"/>
      <c r="CKW2" s="91"/>
      <c r="CKX2" s="91"/>
      <c r="CKY2" s="91"/>
      <c r="CKZ2" s="91"/>
      <c r="CLA2" s="91"/>
      <c r="CLB2" s="91"/>
      <c r="CLC2" s="91"/>
      <c r="CLD2" s="91"/>
      <c r="CLE2" s="91"/>
      <c r="CLF2" s="91"/>
      <c r="CLG2" s="91"/>
      <c r="CLH2" s="91"/>
      <c r="CLI2" s="91"/>
      <c r="CLJ2" s="91"/>
      <c r="CLK2" s="91"/>
      <c r="CLL2" s="91"/>
      <c r="CLM2" s="91"/>
      <c r="CLN2" s="91"/>
      <c r="CLO2" s="91"/>
      <c r="CLP2" s="91"/>
      <c r="CLQ2" s="91"/>
      <c r="CLR2" s="91"/>
      <c r="CLS2" s="91"/>
      <c r="CLT2" s="91"/>
      <c r="CLU2" s="91"/>
      <c r="CLV2" s="91"/>
      <c r="CLW2" s="91"/>
      <c r="CLX2" s="91"/>
      <c r="CLY2" s="91"/>
      <c r="CLZ2" s="91"/>
      <c r="CMA2" s="91"/>
      <c r="CMB2" s="91"/>
      <c r="CMC2" s="91"/>
      <c r="CMD2" s="91"/>
      <c r="CME2" s="91"/>
      <c r="CMF2" s="91"/>
      <c r="CMG2" s="91"/>
      <c r="CMH2" s="91"/>
      <c r="CMI2" s="91"/>
      <c r="CMJ2" s="91"/>
      <c r="CMK2" s="91"/>
      <c r="CML2" s="91"/>
      <c r="CMM2" s="91"/>
      <c r="CMN2" s="91"/>
      <c r="CMO2" s="91"/>
      <c r="CMP2" s="91"/>
      <c r="CMQ2" s="91"/>
      <c r="CMR2" s="91"/>
      <c r="CMS2" s="91"/>
      <c r="CMT2" s="91"/>
      <c r="CMU2" s="91"/>
      <c r="CMV2" s="91"/>
      <c r="CMW2" s="91"/>
      <c r="CMX2" s="91"/>
      <c r="CMY2" s="91"/>
      <c r="CMZ2" s="91"/>
      <c r="CNA2" s="91"/>
      <c r="CNB2" s="91"/>
      <c r="CNC2" s="91"/>
      <c r="CND2" s="91"/>
      <c r="CNE2" s="91"/>
      <c r="CNF2" s="91"/>
      <c r="CNG2" s="91"/>
      <c r="CNH2" s="91"/>
      <c r="CNI2" s="91"/>
      <c r="CNJ2" s="91"/>
      <c r="CNK2" s="91"/>
      <c r="CNL2" s="91"/>
      <c r="CNM2" s="91"/>
      <c r="CNN2" s="91"/>
      <c r="CNO2" s="91"/>
      <c r="CNP2" s="91"/>
      <c r="CNQ2" s="91"/>
      <c r="CNR2" s="91"/>
      <c r="CNS2" s="91"/>
      <c r="CNT2" s="91"/>
      <c r="CNU2" s="91"/>
      <c r="CNV2" s="91"/>
      <c r="CNW2" s="91"/>
      <c r="CNX2" s="91"/>
      <c r="CNY2" s="91"/>
      <c r="CNZ2" s="91"/>
      <c r="COA2" s="91"/>
      <c r="COB2" s="91"/>
      <c r="COC2" s="91"/>
      <c r="COD2" s="91"/>
      <c r="COE2" s="91"/>
      <c r="COF2" s="91"/>
      <c r="COG2" s="91"/>
      <c r="COH2" s="91"/>
      <c r="COI2" s="91"/>
      <c r="COJ2" s="91"/>
      <c r="COK2" s="91"/>
      <c r="COL2" s="91"/>
      <c r="COM2" s="91"/>
      <c r="CON2" s="91"/>
      <c r="COO2" s="91"/>
      <c r="COP2" s="91"/>
      <c r="COQ2" s="91"/>
      <c r="COR2" s="91"/>
      <c r="COS2" s="91"/>
      <c r="COT2" s="91"/>
      <c r="COU2" s="91"/>
      <c r="COV2" s="91"/>
      <c r="COW2" s="91"/>
      <c r="COX2" s="91"/>
      <c r="COY2" s="91"/>
      <c r="COZ2" s="91"/>
      <c r="CPA2" s="91"/>
      <c r="CPB2" s="91"/>
      <c r="CPC2" s="91"/>
      <c r="CPD2" s="91"/>
      <c r="CPE2" s="91"/>
      <c r="CPF2" s="91"/>
      <c r="CPG2" s="91"/>
      <c r="CPH2" s="91"/>
      <c r="CPI2" s="91"/>
      <c r="CPJ2" s="91"/>
      <c r="CPK2" s="91"/>
      <c r="CPL2" s="91"/>
      <c r="CPM2" s="91"/>
      <c r="CPN2" s="91"/>
      <c r="CPO2" s="91"/>
      <c r="CPP2" s="91"/>
      <c r="CPQ2" s="91"/>
      <c r="CPR2" s="91"/>
      <c r="CPS2" s="91"/>
      <c r="CPT2" s="91"/>
      <c r="CPU2" s="91"/>
      <c r="CPV2" s="91"/>
      <c r="CPW2" s="91"/>
      <c r="CPX2" s="91"/>
      <c r="CPY2" s="91"/>
      <c r="CPZ2" s="91"/>
      <c r="CQA2" s="91"/>
      <c r="CQB2" s="91"/>
      <c r="CQC2" s="91"/>
      <c r="CQD2" s="91"/>
      <c r="CQE2" s="91"/>
      <c r="CQF2" s="91"/>
      <c r="CQG2" s="91"/>
      <c r="CQH2" s="91"/>
      <c r="CQI2" s="91"/>
      <c r="CQJ2" s="91"/>
      <c r="CQK2" s="91"/>
      <c r="CQL2" s="91"/>
      <c r="CQM2" s="91"/>
      <c r="CQN2" s="91"/>
      <c r="CQO2" s="91"/>
      <c r="CQP2" s="91"/>
      <c r="CQQ2" s="91"/>
      <c r="CQR2" s="91"/>
      <c r="CQS2" s="91"/>
      <c r="CQT2" s="91"/>
      <c r="CQU2" s="91"/>
      <c r="CQV2" s="91"/>
      <c r="CQW2" s="91"/>
      <c r="CQX2" s="91"/>
      <c r="CQY2" s="91"/>
      <c r="CQZ2" s="91"/>
      <c r="CRA2" s="91"/>
      <c r="CRB2" s="91"/>
      <c r="CRC2" s="91"/>
      <c r="CRD2" s="91"/>
      <c r="CRE2" s="91"/>
      <c r="CRF2" s="91"/>
      <c r="CRG2" s="91"/>
      <c r="CRH2" s="91"/>
      <c r="CRI2" s="91"/>
      <c r="CRJ2" s="91"/>
      <c r="CRK2" s="91"/>
      <c r="CRL2" s="91"/>
      <c r="CRM2" s="91"/>
      <c r="CRN2" s="91"/>
      <c r="CRO2" s="91"/>
      <c r="CRP2" s="91"/>
      <c r="CRQ2" s="91"/>
      <c r="CRR2" s="91"/>
      <c r="CRS2" s="91"/>
      <c r="CRT2" s="91"/>
      <c r="CRU2" s="91"/>
      <c r="CRV2" s="91"/>
      <c r="CRW2" s="91"/>
      <c r="CRX2" s="91"/>
      <c r="CRY2" s="91"/>
      <c r="CRZ2" s="91"/>
      <c r="CSA2" s="91"/>
      <c r="CSB2" s="91"/>
      <c r="CSC2" s="91"/>
      <c r="CSD2" s="91"/>
      <c r="CSE2" s="91"/>
      <c r="CSF2" s="91"/>
      <c r="CSG2" s="91"/>
      <c r="CSH2" s="91"/>
      <c r="CSI2" s="91"/>
      <c r="CSJ2" s="91"/>
      <c r="CSK2" s="91"/>
      <c r="CSL2" s="91"/>
      <c r="CSM2" s="91"/>
      <c r="CSN2" s="91"/>
      <c r="CSO2" s="91"/>
      <c r="CSP2" s="91"/>
      <c r="CSQ2" s="91"/>
      <c r="CSR2" s="91"/>
      <c r="CSS2" s="91"/>
      <c r="CST2" s="91"/>
      <c r="CSU2" s="91"/>
      <c r="CSV2" s="91"/>
      <c r="CSW2" s="91"/>
      <c r="CSX2" s="91"/>
      <c r="CSY2" s="91"/>
      <c r="CSZ2" s="91"/>
      <c r="CTA2" s="91"/>
      <c r="CTB2" s="91"/>
      <c r="CTC2" s="91"/>
      <c r="CTD2" s="91"/>
      <c r="CTE2" s="91"/>
      <c r="CTF2" s="91"/>
      <c r="CTG2" s="91"/>
      <c r="CTH2" s="91"/>
      <c r="CTI2" s="91"/>
      <c r="CTJ2" s="91"/>
      <c r="CTK2" s="91"/>
      <c r="CTL2" s="91"/>
      <c r="CTM2" s="91"/>
      <c r="CTN2" s="91"/>
      <c r="CTO2" s="91"/>
      <c r="CTP2" s="91"/>
      <c r="CTQ2" s="91"/>
      <c r="CTR2" s="91"/>
      <c r="CTS2" s="91"/>
      <c r="CTT2" s="91"/>
      <c r="CTU2" s="91"/>
      <c r="CTV2" s="91"/>
      <c r="CTW2" s="91"/>
      <c r="CTX2" s="91"/>
      <c r="CTY2" s="91"/>
      <c r="CTZ2" s="91"/>
      <c r="CUA2" s="91"/>
      <c r="CUB2" s="91"/>
      <c r="CUC2" s="91"/>
      <c r="CUD2" s="91"/>
      <c r="CUE2" s="91"/>
      <c r="CUF2" s="91"/>
      <c r="CUG2" s="91"/>
      <c r="CUH2" s="91"/>
      <c r="CUI2" s="91"/>
      <c r="CUJ2" s="91"/>
      <c r="CUK2" s="91"/>
      <c r="CUL2" s="91"/>
      <c r="CUM2" s="91"/>
      <c r="CUN2" s="91"/>
      <c r="CUO2" s="91"/>
      <c r="CUP2" s="91"/>
      <c r="CUQ2" s="91"/>
      <c r="CUR2" s="91"/>
      <c r="CUS2" s="91"/>
      <c r="CUT2" s="91"/>
      <c r="CUU2" s="91"/>
      <c r="CUV2" s="91"/>
      <c r="CUW2" s="91"/>
      <c r="CUX2" s="91"/>
      <c r="CUY2" s="91"/>
      <c r="CUZ2" s="91"/>
      <c r="CVA2" s="91"/>
      <c r="CVB2" s="91"/>
      <c r="CVC2" s="91"/>
      <c r="CVD2" s="91"/>
      <c r="CVE2" s="91"/>
      <c r="CVF2" s="91"/>
      <c r="CVG2" s="91"/>
      <c r="CVH2" s="91"/>
      <c r="CVI2" s="91"/>
      <c r="CVJ2" s="91"/>
      <c r="CVK2" s="91"/>
      <c r="CVL2" s="91"/>
      <c r="CVM2" s="91"/>
      <c r="CVN2" s="91"/>
      <c r="CVO2" s="91"/>
      <c r="CVP2" s="91"/>
      <c r="CVQ2" s="91"/>
      <c r="CVR2" s="91"/>
      <c r="CVS2" s="91"/>
      <c r="CVT2" s="91"/>
      <c r="CVU2" s="91"/>
      <c r="CVV2" s="91"/>
      <c r="CVW2" s="91"/>
      <c r="CVX2" s="91"/>
      <c r="CVY2" s="91"/>
      <c r="CVZ2" s="91"/>
      <c r="CWA2" s="91"/>
      <c r="CWB2" s="91"/>
      <c r="CWC2" s="91"/>
      <c r="CWD2" s="91"/>
      <c r="CWE2" s="91"/>
      <c r="CWF2" s="91"/>
      <c r="CWG2" s="91"/>
      <c r="CWH2" s="91"/>
      <c r="CWI2" s="91"/>
      <c r="CWJ2" s="91"/>
      <c r="CWK2" s="91"/>
      <c r="CWL2" s="91"/>
      <c r="CWM2" s="91"/>
      <c r="CWN2" s="91"/>
      <c r="CWO2" s="91"/>
      <c r="CWP2" s="91"/>
      <c r="CWQ2" s="91"/>
      <c r="CWR2" s="91"/>
      <c r="CWS2" s="91"/>
      <c r="CWT2" s="91"/>
      <c r="CWU2" s="91"/>
      <c r="CWV2" s="91"/>
      <c r="CWW2" s="91"/>
      <c r="CWX2" s="91"/>
      <c r="CWY2" s="91"/>
      <c r="CWZ2" s="91"/>
      <c r="CXA2" s="91"/>
      <c r="CXB2" s="91"/>
      <c r="CXC2" s="91"/>
      <c r="CXD2" s="91"/>
      <c r="CXE2" s="91"/>
      <c r="CXF2" s="91"/>
      <c r="CXG2" s="91"/>
      <c r="CXH2" s="91"/>
      <c r="CXI2" s="91"/>
      <c r="CXJ2" s="91"/>
      <c r="CXK2" s="91"/>
      <c r="CXL2" s="91"/>
      <c r="CXM2" s="91"/>
      <c r="CXN2" s="91"/>
      <c r="CXO2" s="91"/>
      <c r="CXP2" s="91"/>
      <c r="CXQ2" s="91"/>
      <c r="CXR2" s="91"/>
      <c r="CXS2" s="91"/>
      <c r="CXT2" s="91"/>
      <c r="CXU2" s="91"/>
      <c r="CXV2" s="91"/>
      <c r="CXW2" s="91"/>
      <c r="CXX2" s="91"/>
      <c r="CXY2" s="91"/>
      <c r="CXZ2" s="91"/>
      <c r="CYA2" s="91"/>
      <c r="CYB2" s="91"/>
      <c r="CYC2" s="91"/>
      <c r="CYD2" s="91"/>
      <c r="CYE2" s="91"/>
      <c r="CYF2" s="91"/>
      <c r="CYG2" s="91"/>
      <c r="CYH2" s="91"/>
      <c r="CYI2" s="91"/>
      <c r="CYJ2" s="91"/>
      <c r="CYK2" s="91"/>
      <c r="CYL2" s="91"/>
      <c r="CYM2" s="91"/>
      <c r="CYN2" s="91"/>
      <c r="CYO2" s="91"/>
      <c r="CYP2" s="91"/>
      <c r="CYQ2" s="91"/>
      <c r="CYR2" s="91"/>
      <c r="CYS2" s="91"/>
      <c r="CYT2" s="91"/>
      <c r="CYU2" s="91"/>
      <c r="CYV2" s="91"/>
      <c r="CYW2" s="91"/>
      <c r="CYX2" s="91"/>
      <c r="CYY2" s="91"/>
      <c r="CYZ2" s="91"/>
      <c r="CZA2" s="91"/>
      <c r="CZB2" s="91"/>
      <c r="CZC2" s="91"/>
      <c r="CZD2" s="91"/>
      <c r="CZE2" s="91"/>
      <c r="CZF2" s="91"/>
      <c r="CZG2" s="91"/>
      <c r="CZH2" s="91"/>
      <c r="CZI2" s="91"/>
      <c r="CZJ2" s="91"/>
      <c r="CZK2" s="91"/>
      <c r="CZL2" s="91"/>
      <c r="CZM2" s="91"/>
      <c r="CZN2" s="91"/>
      <c r="CZO2" s="91"/>
      <c r="CZP2" s="91"/>
      <c r="CZQ2" s="91"/>
      <c r="CZR2" s="91"/>
      <c r="CZS2" s="91"/>
      <c r="CZT2" s="91"/>
      <c r="CZU2" s="91"/>
      <c r="CZV2" s="91"/>
      <c r="CZW2" s="91"/>
      <c r="CZX2" s="91"/>
      <c r="CZY2" s="91"/>
      <c r="CZZ2" s="91"/>
      <c r="DAA2" s="91"/>
      <c r="DAB2" s="91"/>
      <c r="DAC2" s="91"/>
      <c r="DAD2" s="91"/>
      <c r="DAE2" s="91"/>
      <c r="DAF2" s="91"/>
      <c r="DAG2" s="91"/>
      <c r="DAH2" s="91"/>
      <c r="DAI2" s="91"/>
      <c r="DAJ2" s="91"/>
      <c r="DAK2" s="91"/>
      <c r="DAL2" s="91"/>
      <c r="DAM2" s="91"/>
      <c r="DAN2" s="91"/>
      <c r="DAO2" s="91"/>
      <c r="DAP2" s="91"/>
      <c r="DAQ2" s="91"/>
      <c r="DAR2" s="91"/>
      <c r="DAS2" s="91"/>
      <c r="DAT2" s="91"/>
      <c r="DAU2" s="91"/>
      <c r="DAV2" s="91"/>
      <c r="DAW2" s="91"/>
      <c r="DAX2" s="91"/>
      <c r="DAY2" s="91"/>
      <c r="DAZ2" s="91"/>
      <c r="DBA2" s="91"/>
      <c r="DBB2" s="91"/>
      <c r="DBC2" s="91"/>
      <c r="DBD2" s="91"/>
      <c r="DBE2" s="91"/>
      <c r="DBF2" s="91"/>
      <c r="DBG2" s="91"/>
      <c r="DBH2" s="91"/>
      <c r="DBI2" s="91"/>
      <c r="DBJ2" s="91"/>
      <c r="DBK2" s="91"/>
      <c r="DBL2" s="91"/>
      <c r="DBM2" s="91"/>
      <c r="DBN2" s="91"/>
      <c r="DBO2" s="91"/>
      <c r="DBP2" s="91"/>
      <c r="DBQ2" s="91"/>
      <c r="DBR2" s="91"/>
      <c r="DBS2" s="91"/>
      <c r="DBT2" s="91"/>
      <c r="DBU2" s="91"/>
      <c r="DBV2" s="91"/>
      <c r="DBW2" s="91"/>
      <c r="DBX2" s="91"/>
      <c r="DBY2" s="91"/>
      <c r="DBZ2" s="91"/>
      <c r="DCA2" s="91"/>
      <c r="DCB2" s="91"/>
      <c r="DCC2" s="91"/>
      <c r="DCD2" s="91"/>
      <c r="DCE2" s="91"/>
      <c r="DCF2" s="91"/>
      <c r="DCG2" s="91"/>
      <c r="DCH2" s="91"/>
      <c r="DCI2" s="91"/>
      <c r="DCJ2" s="91"/>
      <c r="DCK2" s="91"/>
      <c r="DCL2" s="91"/>
      <c r="DCM2" s="91"/>
      <c r="DCN2" s="91"/>
      <c r="DCO2" s="91"/>
      <c r="DCP2" s="91"/>
      <c r="DCQ2" s="91"/>
      <c r="DCR2" s="91"/>
      <c r="DCS2" s="91"/>
      <c r="DCT2" s="91"/>
      <c r="DCU2" s="91"/>
      <c r="DCV2" s="91"/>
      <c r="DCW2" s="91"/>
      <c r="DCX2" s="91"/>
      <c r="DCY2" s="91"/>
      <c r="DCZ2" s="91"/>
      <c r="DDA2" s="91"/>
      <c r="DDB2" s="91"/>
      <c r="DDC2" s="91"/>
      <c r="DDD2" s="91"/>
      <c r="DDE2" s="91"/>
      <c r="DDF2" s="91"/>
      <c r="DDG2" s="91"/>
      <c r="DDH2" s="91"/>
      <c r="DDI2" s="91"/>
      <c r="DDJ2" s="91"/>
      <c r="DDK2" s="91"/>
      <c r="DDL2" s="91"/>
      <c r="DDM2" s="91"/>
      <c r="DDN2" s="91"/>
      <c r="DDO2" s="91"/>
      <c r="DDP2" s="91"/>
      <c r="DDQ2" s="91"/>
      <c r="DDR2" s="91"/>
      <c r="DDS2" s="91"/>
      <c r="DDT2" s="91"/>
      <c r="DDU2" s="91"/>
      <c r="DDV2" s="91"/>
      <c r="DDW2" s="91"/>
      <c r="DDX2" s="91"/>
      <c r="DDY2" s="91"/>
      <c r="DDZ2" s="91"/>
      <c r="DEA2" s="91"/>
      <c r="DEB2" s="91"/>
      <c r="DEC2" s="91"/>
      <c r="DED2" s="91"/>
      <c r="DEE2" s="91"/>
      <c r="DEF2" s="91"/>
      <c r="DEG2" s="91"/>
      <c r="DEH2" s="91"/>
      <c r="DEI2" s="91"/>
      <c r="DEJ2" s="91"/>
      <c r="DEK2" s="91"/>
      <c r="DEL2" s="91"/>
      <c r="DEM2" s="91"/>
      <c r="DEN2" s="91"/>
      <c r="DEO2" s="91"/>
      <c r="DEP2" s="91"/>
      <c r="DEQ2" s="91"/>
      <c r="DER2" s="91"/>
      <c r="DES2" s="91"/>
      <c r="DET2" s="91"/>
      <c r="DEU2" s="91"/>
      <c r="DEV2" s="91"/>
      <c r="DEW2" s="91"/>
      <c r="DEX2" s="91"/>
      <c r="DEY2" s="91"/>
      <c r="DEZ2" s="91"/>
      <c r="DFA2" s="91"/>
      <c r="DFB2" s="91"/>
      <c r="DFC2" s="91"/>
      <c r="DFD2" s="91"/>
      <c r="DFE2" s="91"/>
      <c r="DFF2" s="91"/>
      <c r="DFG2" s="91"/>
      <c r="DFH2" s="91"/>
      <c r="DFI2" s="91"/>
      <c r="DFJ2" s="91"/>
      <c r="DFK2" s="91"/>
      <c r="DFL2" s="91"/>
      <c r="DFM2" s="91"/>
      <c r="DFN2" s="91"/>
      <c r="DFO2" s="91"/>
      <c r="DFP2" s="91"/>
      <c r="DFQ2" s="91"/>
      <c r="DFR2" s="91"/>
      <c r="DFS2" s="91"/>
      <c r="DFT2" s="91"/>
      <c r="DFU2" s="91"/>
      <c r="DFV2" s="91"/>
      <c r="DFW2" s="91"/>
      <c r="DFX2" s="91"/>
      <c r="DFY2" s="91"/>
      <c r="DFZ2" s="91"/>
      <c r="DGA2" s="91"/>
      <c r="DGB2" s="91"/>
      <c r="DGC2" s="91"/>
      <c r="DGD2" s="91"/>
      <c r="DGE2" s="91"/>
      <c r="DGF2" s="91"/>
      <c r="DGG2" s="91"/>
      <c r="DGH2" s="91"/>
      <c r="DGI2" s="91"/>
      <c r="DGJ2" s="91"/>
      <c r="DGK2" s="91"/>
      <c r="DGL2" s="91"/>
      <c r="DGM2" s="91"/>
      <c r="DGN2" s="91"/>
      <c r="DGO2" s="91"/>
      <c r="DGP2" s="91"/>
      <c r="DGQ2" s="91"/>
      <c r="DGR2" s="91"/>
      <c r="DGS2" s="91"/>
      <c r="DGT2" s="91"/>
      <c r="DGU2" s="91"/>
      <c r="DGV2" s="91"/>
      <c r="DGW2" s="91"/>
      <c r="DGX2" s="91"/>
      <c r="DGY2" s="91"/>
      <c r="DGZ2" s="91"/>
      <c r="DHA2" s="91"/>
      <c r="DHB2" s="91"/>
      <c r="DHC2" s="91"/>
      <c r="DHD2" s="91"/>
      <c r="DHE2" s="91"/>
      <c r="DHF2" s="91"/>
      <c r="DHG2" s="91"/>
      <c r="DHH2" s="91"/>
      <c r="DHI2" s="91"/>
      <c r="DHJ2" s="91"/>
      <c r="DHK2" s="91"/>
      <c r="DHL2" s="91"/>
      <c r="DHM2" s="91"/>
      <c r="DHN2" s="91"/>
      <c r="DHO2" s="91"/>
      <c r="DHP2" s="91"/>
      <c r="DHQ2" s="91"/>
      <c r="DHR2" s="91"/>
      <c r="DHS2" s="91"/>
      <c r="DHT2" s="91"/>
      <c r="DHU2" s="91"/>
      <c r="DHV2" s="91"/>
      <c r="DHW2" s="91"/>
      <c r="DHX2" s="91"/>
      <c r="DHY2" s="91"/>
      <c r="DHZ2" s="91"/>
      <c r="DIA2" s="91"/>
      <c r="DIB2" s="91"/>
      <c r="DIC2" s="91"/>
      <c r="DID2" s="91"/>
      <c r="DIE2" s="91"/>
      <c r="DIF2" s="91"/>
      <c r="DIG2" s="91"/>
      <c r="DIH2" s="91"/>
      <c r="DII2" s="91"/>
      <c r="DIJ2" s="91"/>
      <c r="DIK2" s="91"/>
      <c r="DIL2" s="91"/>
      <c r="DIM2" s="91"/>
      <c r="DIN2" s="91"/>
      <c r="DIO2" s="91"/>
      <c r="DIP2" s="91"/>
      <c r="DIQ2" s="91"/>
      <c r="DIR2" s="91"/>
      <c r="DIS2" s="91"/>
      <c r="DIT2" s="91"/>
      <c r="DIU2" s="91"/>
      <c r="DIV2" s="91"/>
      <c r="DIW2" s="91"/>
      <c r="DIX2" s="91"/>
      <c r="DIY2" s="91"/>
      <c r="DIZ2" s="91"/>
      <c r="DJA2" s="91"/>
      <c r="DJB2" s="91"/>
      <c r="DJC2" s="91"/>
      <c r="DJD2" s="91"/>
      <c r="DJE2" s="91"/>
      <c r="DJF2" s="91"/>
      <c r="DJG2" s="91"/>
      <c r="DJH2" s="91"/>
      <c r="DJI2" s="91"/>
      <c r="DJJ2" s="91"/>
      <c r="DJK2" s="91"/>
      <c r="DJL2" s="91"/>
      <c r="DJM2" s="91"/>
      <c r="DJN2" s="91"/>
      <c r="DJO2" s="91"/>
      <c r="DJP2" s="91"/>
      <c r="DJQ2" s="91"/>
      <c r="DJR2" s="91"/>
      <c r="DJS2" s="91"/>
      <c r="DJT2" s="91"/>
      <c r="DJU2" s="91"/>
      <c r="DJV2" s="91"/>
      <c r="DJW2" s="91"/>
      <c r="DJX2" s="91"/>
      <c r="DJY2" s="91"/>
      <c r="DJZ2" s="91"/>
      <c r="DKA2" s="91"/>
      <c r="DKB2" s="91"/>
      <c r="DKC2" s="91"/>
      <c r="DKD2" s="91"/>
      <c r="DKE2" s="91"/>
      <c r="DKF2" s="91"/>
      <c r="DKG2" s="91"/>
      <c r="DKH2" s="91"/>
      <c r="DKI2" s="91"/>
      <c r="DKJ2" s="91"/>
      <c r="DKK2" s="91"/>
      <c r="DKL2" s="91"/>
      <c r="DKM2" s="91"/>
      <c r="DKN2" s="91"/>
      <c r="DKO2" s="91"/>
      <c r="DKP2" s="91"/>
      <c r="DKQ2" s="91"/>
      <c r="DKR2" s="91"/>
      <c r="DKS2" s="91"/>
      <c r="DKT2" s="91"/>
      <c r="DKU2" s="91"/>
      <c r="DKV2" s="91"/>
      <c r="DKW2" s="91"/>
      <c r="DKX2" s="91"/>
      <c r="DKY2" s="91"/>
      <c r="DKZ2" s="91"/>
      <c r="DLA2" s="91"/>
      <c r="DLB2" s="91"/>
      <c r="DLC2" s="91"/>
      <c r="DLD2" s="91"/>
      <c r="DLE2" s="91"/>
      <c r="DLF2" s="91"/>
      <c r="DLG2" s="91"/>
      <c r="DLH2" s="91"/>
      <c r="DLI2" s="91"/>
      <c r="DLJ2" s="91"/>
      <c r="DLK2" s="91"/>
      <c r="DLL2" s="91"/>
      <c r="DLM2" s="91"/>
      <c r="DLN2" s="91"/>
      <c r="DLO2" s="91"/>
      <c r="DLP2" s="91"/>
      <c r="DLQ2" s="91"/>
      <c r="DLR2" s="91"/>
      <c r="DLS2" s="91"/>
      <c r="DLT2" s="91"/>
      <c r="DLU2" s="91"/>
      <c r="DLV2" s="91"/>
      <c r="DLW2" s="91"/>
      <c r="DLX2" s="91"/>
      <c r="DLY2" s="91"/>
      <c r="DLZ2" s="91"/>
      <c r="DMA2" s="91"/>
      <c r="DMB2" s="91"/>
      <c r="DMC2" s="91"/>
      <c r="DMD2" s="91"/>
      <c r="DME2" s="91"/>
      <c r="DMF2" s="91"/>
      <c r="DMG2" s="91"/>
      <c r="DMH2" s="91"/>
      <c r="DMI2" s="91"/>
      <c r="DMJ2" s="91"/>
      <c r="DMK2" s="91"/>
      <c r="DML2" s="91"/>
      <c r="DMM2" s="91"/>
      <c r="DMN2" s="91"/>
      <c r="DMO2" s="91"/>
      <c r="DMP2" s="91"/>
      <c r="DMQ2" s="91"/>
      <c r="DMR2" s="91"/>
      <c r="DMS2" s="91"/>
      <c r="DMT2" s="91"/>
      <c r="DMU2" s="91"/>
      <c r="DMV2" s="91"/>
      <c r="DMW2" s="91"/>
      <c r="DMX2" s="91"/>
      <c r="DMY2" s="91"/>
      <c r="DMZ2" s="91"/>
      <c r="DNA2" s="91"/>
      <c r="DNB2" s="91"/>
      <c r="DNC2" s="91"/>
      <c r="DND2" s="91"/>
      <c r="DNE2" s="91"/>
      <c r="DNF2" s="91"/>
      <c r="DNG2" s="91"/>
      <c r="DNH2" s="91"/>
      <c r="DNI2" s="91"/>
      <c r="DNJ2" s="91"/>
      <c r="DNK2" s="91"/>
      <c r="DNL2" s="91"/>
      <c r="DNM2" s="91"/>
      <c r="DNN2" s="91"/>
      <c r="DNO2" s="91"/>
      <c r="DNP2" s="91"/>
      <c r="DNQ2" s="91"/>
      <c r="DNR2" s="91"/>
      <c r="DNS2" s="91"/>
      <c r="DNT2" s="91"/>
      <c r="DNU2" s="91"/>
      <c r="DNV2" s="91"/>
      <c r="DNW2" s="91"/>
      <c r="DNX2" s="91"/>
      <c r="DNY2" s="91"/>
      <c r="DNZ2" s="91"/>
      <c r="DOA2" s="91"/>
      <c r="DOB2" s="91"/>
      <c r="DOC2" s="91"/>
      <c r="DOD2" s="91"/>
      <c r="DOE2" s="91"/>
      <c r="DOF2" s="91"/>
      <c r="DOG2" s="91"/>
      <c r="DOH2" s="91"/>
      <c r="DOI2" s="91"/>
      <c r="DOJ2" s="91"/>
      <c r="DOK2" s="91"/>
      <c r="DOL2" s="91"/>
      <c r="DOM2" s="91"/>
      <c r="DON2" s="91"/>
      <c r="DOO2" s="91"/>
      <c r="DOP2" s="91"/>
      <c r="DOQ2" s="91"/>
      <c r="DOR2" s="91"/>
      <c r="DOS2" s="91"/>
      <c r="DOT2" s="91"/>
      <c r="DOU2" s="91"/>
      <c r="DOV2" s="91"/>
      <c r="DOW2" s="91"/>
      <c r="DOX2" s="91"/>
      <c r="DOY2" s="91"/>
      <c r="DOZ2" s="91"/>
      <c r="DPA2" s="91"/>
      <c r="DPB2" s="91"/>
      <c r="DPC2" s="91"/>
      <c r="DPD2" s="91"/>
      <c r="DPE2" s="91"/>
      <c r="DPF2" s="91"/>
      <c r="DPG2" s="91"/>
      <c r="DPH2" s="91"/>
      <c r="DPI2" s="91"/>
      <c r="DPJ2" s="91"/>
      <c r="DPK2" s="91"/>
      <c r="DPL2" s="91"/>
      <c r="DPM2" s="91"/>
      <c r="DPN2" s="91"/>
      <c r="DPO2" s="91"/>
      <c r="DPP2" s="91"/>
      <c r="DPQ2" s="91"/>
      <c r="DPR2" s="91"/>
      <c r="DPS2" s="91"/>
      <c r="DPT2" s="91"/>
      <c r="DPU2" s="91"/>
      <c r="DPV2" s="91"/>
      <c r="DPW2" s="91"/>
      <c r="DPX2" s="91"/>
      <c r="DPY2" s="91"/>
      <c r="DPZ2" s="91"/>
      <c r="DQA2" s="91"/>
      <c r="DQB2" s="91"/>
      <c r="DQC2" s="91"/>
      <c r="DQD2" s="91"/>
      <c r="DQE2" s="91"/>
      <c r="DQF2" s="91"/>
      <c r="DQG2" s="91"/>
      <c r="DQH2" s="91"/>
      <c r="DQI2" s="91"/>
      <c r="DQJ2" s="91"/>
      <c r="DQK2" s="91"/>
      <c r="DQL2" s="91"/>
      <c r="DQM2" s="91"/>
      <c r="DQN2" s="91"/>
      <c r="DQO2" s="91"/>
      <c r="DQP2" s="91"/>
      <c r="DQQ2" s="91"/>
      <c r="DQR2" s="91"/>
      <c r="DQS2" s="91"/>
      <c r="DQT2" s="91"/>
      <c r="DQU2" s="91"/>
      <c r="DQV2" s="91"/>
      <c r="DQW2" s="91"/>
      <c r="DQX2" s="91"/>
      <c r="DQY2" s="91"/>
      <c r="DQZ2" s="91"/>
      <c r="DRA2" s="91"/>
      <c r="DRB2" s="91"/>
      <c r="DRC2" s="91"/>
      <c r="DRD2" s="91"/>
      <c r="DRE2" s="91"/>
      <c r="DRF2" s="91"/>
      <c r="DRG2" s="91"/>
      <c r="DRH2" s="91"/>
      <c r="DRI2" s="91"/>
      <c r="DRJ2" s="91"/>
      <c r="DRK2" s="91"/>
      <c r="DRL2" s="91"/>
      <c r="DRM2" s="91"/>
      <c r="DRN2" s="91"/>
      <c r="DRO2" s="91"/>
      <c r="DRP2" s="91"/>
      <c r="DRQ2" s="91"/>
      <c r="DRR2" s="91"/>
      <c r="DRS2" s="91"/>
      <c r="DRT2" s="91"/>
      <c r="DRU2" s="91"/>
      <c r="DRV2" s="91"/>
      <c r="DRW2" s="91"/>
      <c r="DRX2" s="91"/>
      <c r="DRY2" s="91"/>
      <c r="DRZ2" s="91"/>
      <c r="DSA2" s="91"/>
      <c r="DSB2" s="91"/>
      <c r="DSC2" s="91"/>
      <c r="DSD2" s="91"/>
      <c r="DSE2" s="91"/>
      <c r="DSF2" s="91"/>
      <c r="DSG2" s="91"/>
      <c r="DSH2" s="91"/>
      <c r="DSI2" s="91"/>
      <c r="DSJ2" s="91"/>
      <c r="DSK2" s="91"/>
      <c r="DSL2" s="91"/>
      <c r="DSM2" s="91"/>
      <c r="DSN2" s="91"/>
      <c r="DSO2" s="91"/>
      <c r="DSP2" s="91"/>
      <c r="DSQ2" s="91"/>
      <c r="DSR2" s="91"/>
      <c r="DSS2" s="91"/>
      <c r="DST2" s="91"/>
      <c r="DSU2" s="91"/>
      <c r="DSV2" s="91"/>
      <c r="DSW2" s="91"/>
      <c r="DSX2" s="91"/>
      <c r="DSY2" s="91"/>
      <c r="DSZ2" s="91"/>
      <c r="DTA2" s="91"/>
      <c r="DTB2" s="91"/>
      <c r="DTC2" s="91"/>
      <c r="DTD2" s="91"/>
      <c r="DTE2" s="91"/>
      <c r="DTF2" s="91"/>
      <c r="DTG2" s="91"/>
      <c r="DTH2" s="91"/>
      <c r="DTI2" s="91"/>
      <c r="DTJ2" s="91"/>
      <c r="DTK2" s="91"/>
      <c r="DTL2" s="91"/>
      <c r="DTM2" s="91"/>
      <c r="DTN2" s="91"/>
      <c r="DTO2" s="91"/>
      <c r="DTP2" s="91"/>
      <c r="DTQ2" s="91"/>
      <c r="DTR2" s="91"/>
      <c r="DTS2" s="91"/>
      <c r="DTT2" s="91"/>
      <c r="DTU2" s="91"/>
      <c r="DTV2" s="91"/>
      <c r="DTW2" s="91"/>
      <c r="DTX2" s="91"/>
      <c r="DTY2" s="91"/>
      <c r="DTZ2" s="91"/>
      <c r="DUA2" s="91"/>
      <c r="DUB2" s="91"/>
      <c r="DUC2" s="91"/>
      <c r="DUD2" s="91"/>
      <c r="DUE2" s="91"/>
      <c r="DUF2" s="91"/>
      <c r="DUG2" s="91"/>
      <c r="DUH2" s="91"/>
      <c r="DUI2" s="91"/>
      <c r="DUJ2" s="91"/>
      <c r="DUK2" s="91"/>
      <c r="DUL2" s="91"/>
      <c r="DUM2" s="91"/>
      <c r="DUN2" s="91"/>
      <c r="DUO2" s="91"/>
      <c r="DUP2" s="91"/>
      <c r="DUQ2" s="91"/>
      <c r="DUR2" s="91"/>
      <c r="DUS2" s="91"/>
      <c r="DUT2" s="91"/>
      <c r="DUU2" s="91"/>
      <c r="DUV2" s="91"/>
      <c r="DUW2" s="91"/>
      <c r="DUX2" s="91"/>
      <c r="DUY2" s="91"/>
      <c r="DUZ2" s="91"/>
      <c r="DVA2" s="91"/>
      <c r="DVB2" s="91"/>
      <c r="DVC2" s="91"/>
      <c r="DVD2" s="91"/>
      <c r="DVE2" s="91"/>
      <c r="DVF2" s="91"/>
      <c r="DVG2" s="91"/>
      <c r="DVH2" s="91"/>
      <c r="DVI2" s="91"/>
      <c r="DVJ2" s="91"/>
      <c r="DVK2" s="91"/>
      <c r="DVL2" s="91"/>
      <c r="DVM2" s="91"/>
      <c r="DVN2" s="91"/>
      <c r="DVO2" s="91"/>
      <c r="DVP2" s="91"/>
      <c r="DVQ2" s="91"/>
      <c r="DVR2" s="91"/>
      <c r="DVS2" s="91"/>
      <c r="DVT2" s="91"/>
      <c r="DVU2" s="91"/>
      <c r="DVV2" s="91"/>
      <c r="DVW2" s="91"/>
      <c r="DVX2" s="91"/>
      <c r="DVY2" s="91"/>
      <c r="DVZ2" s="91"/>
      <c r="DWA2" s="91"/>
      <c r="DWB2" s="91"/>
      <c r="DWC2" s="91"/>
      <c r="DWD2" s="91"/>
      <c r="DWE2" s="91"/>
      <c r="DWF2" s="91"/>
      <c r="DWG2" s="91"/>
      <c r="DWH2" s="91"/>
      <c r="DWI2" s="91"/>
      <c r="DWJ2" s="91"/>
      <c r="DWK2" s="91"/>
      <c r="DWL2" s="91"/>
      <c r="DWM2" s="91"/>
      <c r="DWN2" s="91"/>
      <c r="DWO2" s="91"/>
      <c r="DWP2" s="91"/>
      <c r="DWQ2" s="91"/>
      <c r="DWR2" s="91"/>
      <c r="DWS2" s="91"/>
      <c r="DWT2" s="91"/>
      <c r="DWU2" s="91"/>
      <c r="DWV2" s="91"/>
      <c r="DWW2" s="91"/>
      <c r="DWX2" s="91"/>
      <c r="DWY2" s="91"/>
      <c r="DWZ2" s="91"/>
      <c r="DXA2" s="91"/>
      <c r="DXB2" s="91"/>
      <c r="DXC2" s="91"/>
      <c r="DXD2" s="91"/>
      <c r="DXE2" s="91"/>
      <c r="DXF2" s="91"/>
      <c r="DXG2" s="91"/>
      <c r="DXH2" s="91"/>
      <c r="DXI2" s="91"/>
      <c r="DXJ2" s="91"/>
      <c r="DXK2" s="91"/>
      <c r="DXL2" s="91"/>
      <c r="DXM2" s="91"/>
      <c r="DXN2" s="91"/>
      <c r="DXO2" s="91"/>
      <c r="DXP2" s="91"/>
      <c r="DXQ2" s="91"/>
      <c r="DXR2" s="91"/>
      <c r="DXS2" s="91"/>
      <c r="DXT2" s="91"/>
      <c r="DXU2" s="91"/>
      <c r="DXV2" s="91"/>
      <c r="DXW2" s="91"/>
      <c r="DXX2" s="91"/>
      <c r="DXY2" s="91"/>
      <c r="DXZ2" s="91"/>
      <c r="DYA2" s="91"/>
      <c r="DYB2" s="91"/>
      <c r="DYC2" s="91"/>
      <c r="DYD2" s="91"/>
      <c r="DYE2" s="91"/>
      <c r="DYF2" s="91"/>
      <c r="DYG2" s="91"/>
      <c r="DYH2" s="91"/>
      <c r="DYI2" s="91"/>
      <c r="DYJ2" s="91"/>
      <c r="DYK2" s="91"/>
      <c r="DYL2" s="91"/>
      <c r="DYM2" s="91"/>
      <c r="DYN2" s="91"/>
      <c r="DYO2" s="91"/>
      <c r="DYP2" s="91"/>
      <c r="DYQ2" s="91"/>
      <c r="DYR2" s="91"/>
      <c r="DYS2" s="91"/>
      <c r="DYT2" s="91"/>
      <c r="DYU2" s="91"/>
      <c r="DYV2" s="91"/>
      <c r="DYW2" s="91"/>
      <c r="DYX2" s="91"/>
      <c r="DYY2" s="91"/>
      <c r="DYZ2" s="91"/>
      <c r="DZA2" s="91"/>
      <c r="DZB2" s="91"/>
      <c r="DZC2" s="91"/>
      <c r="DZD2" s="91"/>
      <c r="DZE2" s="91"/>
      <c r="DZF2" s="91"/>
      <c r="DZG2" s="91"/>
      <c r="DZH2" s="91"/>
      <c r="DZI2" s="91"/>
      <c r="DZJ2" s="91"/>
      <c r="DZK2" s="91"/>
      <c r="DZL2" s="91"/>
      <c r="DZM2" s="91"/>
      <c r="DZN2" s="91"/>
      <c r="DZO2" s="91"/>
      <c r="DZP2" s="91"/>
      <c r="DZQ2" s="91"/>
      <c r="DZR2" s="91"/>
      <c r="DZS2" s="91"/>
      <c r="DZT2" s="91"/>
      <c r="DZU2" s="91"/>
      <c r="DZV2" s="91"/>
      <c r="DZW2" s="91"/>
      <c r="DZX2" s="91"/>
      <c r="DZY2" s="91"/>
      <c r="DZZ2" s="91"/>
      <c r="EAA2" s="91"/>
      <c r="EAB2" s="91"/>
      <c r="EAC2" s="91"/>
      <c r="EAD2" s="91"/>
      <c r="EAE2" s="91"/>
      <c r="EAF2" s="91"/>
      <c r="EAG2" s="91"/>
      <c r="EAH2" s="91"/>
      <c r="EAI2" s="91"/>
      <c r="EAJ2" s="91"/>
      <c r="EAK2" s="91"/>
      <c r="EAL2" s="91"/>
      <c r="EAM2" s="91"/>
      <c r="EAN2" s="91"/>
      <c r="EAO2" s="91"/>
      <c r="EAP2" s="91"/>
      <c r="EAQ2" s="91"/>
      <c r="EAR2" s="91"/>
      <c r="EAS2" s="91"/>
      <c r="EAT2" s="91"/>
      <c r="EAU2" s="91"/>
      <c r="EAV2" s="91"/>
      <c r="EAW2" s="91"/>
      <c r="EAX2" s="91"/>
      <c r="EAY2" s="91"/>
      <c r="EAZ2" s="91"/>
      <c r="EBA2" s="91"/>
      <c r="EBB2" s="91"/>
      <c r="EBC2" s="91"/>
      <c r="EBD2" s="91"/>
      <c r="EBE2" s="91"/>
      <c r="EBF2" s="91"/>
      <c r="EBG2" s="91"/>
      <c r="EBH2" s="91"/>
      <c r="EBI2" s="91"/>
      <c r="EBJ2" s="91"/>
      <c r="EBK2" s="91"/>
      <c r="EBL2" s="91"/>
      <c r="EBM2" s="91"/>
      <c r="EBN2" s="91"/>
      <c r="EBO2" s="91"/>
      <c r="EBP2" s="91"/>
      <c r="EBQ2" s="91"/>
      <c r="EBR2" s="91"/>
      <c r="EBS2" s="91"/>
      <c r="EBT2" s="91"/>
      <c r="EBU2" s="91"/>
      <c r="EBV2" s="91"/>
      <c r="EBW2" s="91"/>
      <c r="EBX2" s="91"/>
      <c r="EBY2" s="91"/>
      <c r="EBZ2" s="91"/>
      <c r="ECA2" s="91"/>
      <c r="ECB2" s="91"/>
      <c r="ECC2" s="91"/>
      <c r="ECD2" s="91"/>
      <c r="ECE2" s="91"/>
      <c r="ECF2" s="91"/>
      <c r="ECG2" s="91"/>
      <c r="ECH2" s="91"/>
      <c r="ECI2" s="91"/>
      <c r="ECJ2" s="91"/>
      <c r="ECK2" s="91"/>
      <c r="ECL2" s="91"/>
      <c r="ECM2" s="91"/>
      <c r="ECN2" s="91"/>
      <c r="ECO2" s="91"/>
      <c r="ECP2" s="91"/>
      <c r="ECQ2" s="91"/>
      <c r="ECR2" s="91"/>
      <c r="ECS2" s="91"/>
      <c r="ECT2" s="91"/>
      <c r="ECU2" s="91"/>
      <c r="ECV2" s="91"/>
      <c r="ECW2" s="91"/>
      <c r="ECX2" s="91"/>
      <c r="ECY2" s="91"/>
      <c r="ECZ2" s="91"/>
      <c r="EDA2" s="91"/>
      <c r="EDB2" s="91"/>
      <c r="EDC2" s="91"/>
      <c r="EDD2" s="91"/>
      <c r="EDE2" s="91"/>
      <c r="EDF2" s="91"/>
      <c r="EDG2" s="91"/>
      <c r="EDH2" s="91"/>
      <c r="EDI2" s="91"/>
      <c r="EDJ2" s="91"/>
      <c r="EDK2" s="91"/>
      <c r="EDL2" s="91"/>
      <c r="EDM2" s="91"/>
      <c r="EDN2" s="91"/>
      <c r="EDO2" s="91"/>
      <c r="EDP2" s="91"/>
      <c r="EDQ2" s="91"/>
      <c r="EDR2" s="91"/>
      <c r="EDS2" s="91"/>
      <c r="EDT2" s="91"/>
      <c r="EDU2" s="91"/>
      <c r="EDV2" s="91"/>
      <c r="EDW2" s="91"/>
      <c r="EDX2" s="91"/>
      <c r="EDY2" s="91"/>
      <c r="EDZ2" s="91"/>
      <c r="EEA2" s="91"/>
      <c r="EEB2" s="91"/>
      <c r="EEC2" s="91"/>
      <c r="EED2" s="91"/>
      <c r="EEE2" s="91"/>
      <c r="EEF2" s="91"/>
      <c r="EEG2" s="91"/>
      <c r="EEH2" s="91"/>
      <c r="EEI2" s="91"/>
      <c r="EEJ2" s="91"/>
      <c r="EEK2" s="91"/>
      <c r="EEL2" s="91"/>
      <c r="EEM2" s="91"/>
      <c r="EEN2" s="91"/>
      <c r="EEO2" s="91"/>
      <c r="EEP2" s="91"/>
      <c r="EEQ2" s="91"/>
      <c r="EER2" s="91"/>
      <c r="EES2" s="91"/>
      <c r="EET2" s="91"/>
      <c r="EEU2" s="91"/>
      <c r="EEV2" s="91"/>
      <c r="EEW2" s="91"/>
      <c r="EEX2" s="91"/>
      <c r="EEY2" s="91"/>
      <c r="EEZ2" s="91"/>
      <c r="EFA2" s="91"/>
      <c r="EFB2" s="91"/>
      <c r="EFC2" s="91"/>
      <c r="EFD2" s="91"/>
      <c r="EFE2" s="91"/>
      <c r="EFF2" s="91"/>
      <c r="EFG2" s="91"/>
      <c r="EFH2" s="91"/>
      <c r="EFI2" s="91"/>
      <c r="EFJ2" s="91"/>
      <c r="EFK2" s="91"/>
      <c r="EFL2" s="91"/>
      <c r="EFM2" s="91"/>
      <c r="EFN2" s="91"/>
      <c r="EFO2" s="91"/>
      <c r="EFP2" s="91"/>
      <c r="EFQ2" s="91"/>
      <c r="EFR2" s="91"/>
      <c r="EFS2" s="91"/>
      <c r="EFT2" s="91"/>
      <c r="EFU2" s="91"/>
      <c r="EFV2" s="91"/>
      <c r="EFW2" s="91"/>
      <c r="EFX2" s="91"/>
      <c r="EFY2" s="91"/>
      <c r="EFZ2" s="91"/>
      <c r="EGA2" s="91"/>
      <c r="EGB2" s="91"/>
      <c r="EGC2" s="91"/>
      <c r="EGD2" s="91"/>
      <c r="EGE2" s="91"/>
      <c r="EGF2" s="91"/>
      <c r="EGG2" s="91"/>
      <c r="EGH2" s="91"/>
      <c r="EGI2" s="91"/>
      <c r="EGJ2" s="91"/>
      <c r="EGK2" s="91"/>
      <c r="EGL2" s="91"/>
      <c r="EGM2" s="91"/>
      <c r="EGN2" s="91"/>
      <c r="EGO2" s="91"/>
      <c r="EGP2" s="91"/>
      <c r="EGQ2" s="91"/>
      <c r="EGR2" s="91"/>
      <c r="EGS2" s="91"/>
      <c r="EGT2" s="91"/>
      <c r="EGU2" s="91"/>
      <c r="EGV2" s="91"/>
      <c r="EGW2" s="91"/>
      <c r="EGX2" s="91"/>
      <c r="EGY2" s="91"/>
      <c r="EGZ2" s="91"/>
      <c r="EHA2" s="91"/>
      <c r="EHB2" s="91"/>
      <c r="EHC2" s="91"/>
      <c r="EHD2" s="91"/>
      <c r="EHE2" s="91"/>
      <c r="EHF2" s="91"/>
      <c r="EHG2" s="91"/>
      <c r="EHH2" s="91"/>
      <c r="EHI2" s="91"/>
      <c r="EHJ2" s="91"/>
      <c r="EHK2" s="91"/>
      <c r="EHL2" s="91"/>
      <c r="EHM2" s="91"/>
      <c r="EHN2" s="91"/>
      <c r="EHO2" s="91"/>
      <c r="EHP2" s="91"/>
      <c r="EHQ2" s="91"/>
      <c r="EHR2" s="91"/>
      <c r="EHS2" s="91"/>
      <c r="EHT2" s="91"/>
      <c r="EHU2" s="91"/>
      <c r="EHV2" s="91"/>
      <c r="EHW2" s="91"/>
      <c r="EHX2" s="91"/>
      <c r="EHY2" s="91"/>
      <c r="EHZ2" s="91"/>
      <c r="EIA2" s="91"/>
      <c r="EIB2" s="91"/>
      <c r="EIC2" s="91"/>
      <c r="EID2" s="91"/>
      <c r="EIE2" s="91"/>
      <c r="EIF2" s="91"/>
      <c r="EIG2" s="91"/>
      <c r="EIH2" s="91"/>
      <c r="EII2" s="91"/>
      <c r="EIJ2" s="91"/>
      <c r="EIK2" s="91"/>
      <c r="EIL2" s="91"/>
      <c r="EIM2" s="91"/>
      <c r="EIN2" s="91"/>
      <c r="EIO2" s="91"/>
      <c r="EIP2" s="91"/>
      <c r="EIQ2" s="91"/>
      <c r="EIR2" s="91"/>
      <c r="EIS2" s="91"/>
      <c r="EIT2" s="91"/>
      <c r="EIU2" s="91"/>
      <c r="EIV2" s="91"/>
      <c r="EIW2" s="91"/>
      <c r="EIX2" s="91"/>
      <c r="EIY2" s="91"/>
      <c r="EIZ2" s="91"/>
      <c r="EJA2" s="91"/>
      <c r="EJB2" s="91"/>
      <c r="EJC2" s="91"/>
      <c r="EJD2" s="91"/>
      <c r="EJE2" s="91"/>
      <c r="EJF2" s="91"/>
      <c r="EJG2" s="91"/>
      <c r="EJH2" s="91"/>
      <c r="EJI2" s="91"/>
      <c r="EJJ2" s="91"/>
      <c r="EJK2" s="91"/>
      <c r="EJL2" s="91"/>
      <c r="EJM2" s="91"/>
      <c r="EJN2" s="91"/>
      <c r="EJO2" s="91"/>
      <c r="EJP2" s="91"/>
      <c r="EJQ2" s="91"/>
      <c r="EJR2" s="91"/>
      <c r="EJS2" s="91"/>
      <c r="EJT2" s="91"/>
      <c r="EJU2" s="91"/>
      <c r="EJV2" s="91"/>
      <c r="EJW2" s="91"/>
      <c r="EJX2" s="91"/>
      <c r="EJY2" s="91"/>
      <c r="EJZ2" s="91"/>
      <c r="EKA2" s="91"/>
      <c r="EKB2" s="91"/>
      <c r="EKC2" s="91"/>
      <c r="EKD2" s="91"/>
      <c r="EKE2" s="91"/>
      <c r="EKF2" s="91"/>
      <c r="EKG2" s="91"/>
      <c r="EKH2" s="91"/>
      <c r="EKI2" s="91"/>
      <c r="EKJ2" s="91"/>
      <c r="EKK2" s="91"/>
      <c r="EKL2" s="91"/>
      <c r="EKM2" s="91"/>
      <c r="EKN2" s="91"/>
      <c r="EKO2" s="91"/>
      <c r="EKP2" s="91"/>
      <c r="EKQ2" s="91"/>
      <c r="EKR2" s="91"/>
      <c r="EKS2" s="91"/>
      <c r="EKT2" s="91"/>
      <c r="EKU2" s="91"/>
      <c r="EKV2" s="91"/>
      <c r="EKW2" s="91"/>
      <c r="EKX2" s="91"/>
      <c r="EKY2" s="91"/>
      <c r="EKZ2" s="91"/>
      <c r="ELA2" s="91"/>
      <c r="ELB2" s="91"/>
      <c r="ELC2" s="91"/>
      <c r="ELD2" s="91"/>
      <c r="ELE2" s="91"/>
      <c r="ELF2" s="91"/>
      <c r="ELG2" s="91"/>
      <c r="ELH2" s="91"/>
      <c r="ELI2" s="91"/>
      <c r="ELJ2" s="91"/>
      <c r="ELK2" s="91"/>
      <c r="ELL2" s="91"/>
      <c r="ELM2" s="91"/>
      <c r="ELN2" s="91"/>
      <c r="ELO2" s="91"/>
      <c r="ELP2" s="91"/>
      <c r="ELQ2" s="91"/>
      <c r="ELR2" s="91"/>
      <c r="ELS2" s="91"/>
      <c r="ELT2" s="91"/>
      <c r="ELU2" s="91"/>
      <c r="ELV2" s="91"/>
      <c r="ELW2" s="91"/>
      <c r="ELX2" s="91"/>
      <c r="ELY2" s="91"/>
      <c r="ELZ2" s="91"/>
      <c r="EMA2" s="91"/>
      <c r="EMB2" s="91"/>
      <c r="EMC2" s="91"/>
      <c r="EMD2" s="91"/>
      <c r="EME2" s="91"/>
      <c r="EMF2" s="91"/>
      <c r="EMG2" s="91"/>
      <c r="EMH2" s="91"/>
      <c r="EMI2" s="91"/>
      <c r="EMJ2" s="91"/>
      <c r="EMK2" s="91"/>
      <c r="EML2" s="91"/>
      <c r="EMM2" s="91"/>
      <c r="EMN2" s="91"/>
      <c r="EMO2" s="91"/>
      <c r="EMP2" s="91"/>
      <c r="EMQ2" s="91"/>
      <c r="EMR2" s="91"/>
      <c r="EMS2" s="91"/>
      <c r="EMT2" s="91"/>
      <c r="EMU2" s="91"/>
      <c r="EMV2" s="91"/>
      <c r="EMW2" s="91"/>
      <c r="EMX2" s="91"/>
      <c r="EMY2" s="91"/>
      <c r="EMZ2" s="91"/>
      <c r="ENA2" s="91"/>
      <c r="ENB2" s="91"/>
      <c r="ENC2" s="91"/>
      <c r="END2" s="91"/>
      <c r="ENE2" s="91"/>
      <c r="ENF2" s="91"/>
      <c r="ENG2" s="91"/>
      <c r="ENH2" s="91"/>
      <c r="ENI2" s="91"/>
      <c r="ENJ2" s="91"/>
      <c r="ENK2" s="91"/>
      <c r="ENL2" s="91"/>
      <c r="ENM2" s="91"/>
      <c r="ENN2" s="91"/>
      <c r="ENO2" s="91"/>
      <c r="ENP2" s="91"/>
      <c r="ENQ2" s="91"/>
      <c r="ENR2" s="91"/>
      <c r="ENS2" s="91"/>
      <c r="ENT2" s="91"/>
      <c r="ENU2" s="91"/>
      <c r="ENV2" s="91"/>
      <c r="ENW2" s="91"/>
      <c r="ENX2" s="91"/>
      <c r="ENY2" s="91"/>
      <c r="ENZ2" s="91"/>
      <c r="EOA2" s="91"/>
      <c r="EOB2" s="91"/>
      <c r="EOC2" s="91"/>
      <c r="EOD2" s="91"/>
      <c r="EOE2" s="91"/>
      <c r="EOF2" s="91"/>
      <c r="EOG2" s="91"/>
      <c r="EOH2" s="91"/>
      <c r="EOI2" s="91"/>
      <c r="EOJ2" s="91"/>
      <c r="EOK2" s="91"/>
      <c r="EOL2" s="91"/>
      <c r="EOM2" s="91"/>
      <c r="EON2" s="91"/>
      <c r="EOO2" s="91"/>
      <c r="EOP2" s="91"/>
      <c r="EOQ2" s="91"/>
      <c r="EOR2" s="91"/>
      <c r="EOS2" s="91"/>
      <c r="EOT2" s="91"/>
      <c r="EOU2" s="91"/>
      <c r="EOV2" s="91"/>
      <c r="EOW2" s="91"/>
      <c r="EOX2" s="91"/>
      <c r="EOY2" s="91"/>
      <c r="EOZ2" s="91"/>
      <c r="EPA2" s="91"/>
      <c r="EPB2" s="91"/>
      <c r="EPC2" s="91"/>
      <c r="EPD2" s="91"/>
      <c r="EPE2" s="91"/>
      <c r="EPF2" s="91"/>
      <c r="EPG2" s="91"/>
      <c r="EPH2" s="91"/>
      <c r="EPI2" s="91"/>
      <c r="EPJ2" s="91"/>
      <c r="EPK2" s="91"/>
      <c r="EPL2" s="91"/>
      <c r="EPM2" s="91"/>
      <c r="EPN2" s="91"/>
      <c r="EPO2" s="91"/>
      <c r="EPP2" s="91"/>
      <c r="EPQ2" s="91"/>
      <c r="EPR2" s="91"/>
      <c r="EPS2" s="91"/>
      <c r="EPT2" s="91"/>
      <c r="EPU2" s="91"/>
      <c r="EPV2" s="91"/>
      <c r="EPW2" s="91"/>
      <c r="EPX2" s="91"/>
      <c r="EPY2" s="91"/>
      <c r="EPZ2" s="91"/>
      <c r="EQA2" s="91"/>
      <c r="EQB2" s="91"/>
      <c r="EQC2" s="91"/>
      <c r="EQD2" s="91"/>
      <c r="EQE2" s="91"/>
      <c r="EQF2" s="91"/>
      <c r="EQG2" s="91"/>
      <c r="EQH2" s="91"/>
      <c r="EQI2" s="91"/>
      <c r="EQJ2" s="91"/>
      <c r="EQK2" s="91"/>
      <c r="EQL2" s="91"/>
      <c r="EQM2" s="91"/>
      <c r="EQN2" s="91"/>
      <c r="EQO2" s="91"/>
      <c r="EQP2" s="91"/>
      <c r="EQQ2" s="91"/>
      <c r="EQR2" s="91"/>
      <c r="EQS2" s="91"/>
      <c r="EQT2" s="91"/>
      <c r="EQU2" s="91"/>
      <c r="EQV2" s="91"/>
      <c r="EQW2" s="91"/>
      <c r="EQX2" s="91"/>
      <c r="EQY2" s="91"/>
      <c r="EQZ2" s="91"/>
      <c r="ERA2" s="91"/>
      <c r="ERB2" s="91"/>
      <c r="ERC2" s="91"/>
      <c r="ERD2" s="91"/>
      <c r="ERE2" s="91"/>
      <c r="ERF2" s="91"/>
      <c r="ERG2" s="91"/>
      <c r="ERH2" s="91"/>
      <c r="ERI2" s="91"/>
      <c r="ERJ2" s="91"/>
      <c r="ERK2" s="91"/>
      <c r="ERL2" s="91"/>
      <c r="ERM2" s="91"/>
      <c r="ERN2" s="91"/>
      <c r="ERO2" s="91"/>
      <c r="ERP2" s="91"/>
      <c r="ERQ2" s="91"/>
      <c r="ERR2" s="91"/>
      <c r="ERS2" s="91"/>
      <c r="ERT2" s="91"/>
      <c r="ERU2" s="91"/>
      <c r="ERV2" s="91"/>
      <c r="ERW2" s="91"/>
      <c r="ERX2" s="91"/>
      <c r="ERY2" s="91"/>
      <c r="ERZ2" s="91"/>
      <c r="ESA2" s="91"/>
      <c r="ESB2" s="91"/>
      <c r="ESC2" s="91"/>
      <c r="ESD2" s="91"/>
      <c r="ESE2" s="91"/>
      <c r="ESF2" s="91"/>
      <c r="ESG2" s="91"/>
      <c r="ESH2" s="91"/>
      <c r="ESI2" s="91"/>
      <c r="ESJ2" s="91"/>
      <c r="ESK2" s="91"/>
      <c r="ESL2" s="91"/>
      <c r="ESM2" s="91"/>
      <c r="ESN2" s="91"/>
      <c r="ESO2" s="91"/>
      <c r="ESP2" s="91"/>
      <c r="ESQ2" s="91"/>
      <c r="ESR2" s="91"/>
      <c r="ESS2" s="91"/>
      <c r="EST2" s="91"/>
      <c r="ESU2" s="91"/>
      <c r="ESV2" s="91"/>
      <c r="ESW2" s="91"/>
      <c r="ESX2" s="91"/>
      <c r="ESY2" s="91"/>
      <c r="ESZ2" s="91"/>
      <c r="ETA2" s="91"/>
      <c r="ETB2" s="91"/>
      <c r="ETC2" s="91"/>
      <c r="ETD2" s="91"/>
      <c r="ETE2" s="91"/>
      <c r="ETF2" s="91"/>
      <c r="ETG2" s="91"/>
      <c r="ETH2" s="91"/>
      <c r="ETI2" s="91"/>
      <c r="ETJ2" s="91"/>
      <c r="ETK2" s="91"/>
      <c r="ETL2" s="91"/>
      <c r="ETM2" s="91"/>
      <c r="ETN2" s="91"/>
      <c r="ETO2" s="91"/>
      <c r="ETP2" s="91"/>
      <c r="ETQ2" s="91"/>
      <c r="ETR2" s="91"/>
      <c r="ETS2" s="91"/>
      <c r="ETT2" s="91"/>
      <c r="ETU2" s="91"/>
      <c r="ETV2" s="91"/>
      <c r="ETW2" s="91"/>
      <c r="ETX2" s="91"/>
      <c r="ETY2" s="91"/>
      <c r="ETZ2" s="91"/>
      <c r="EUA2" s="91"/>
      <c r="EUB2" s="91"/>
      <c r="EUC2" s="91"/>
      <c r="EUD2" s="91"/>
      <c r="EUE2" s="91"/>
      <c r="EUF2" s="91"/>
      <c r="EUG2" s="91"/>
      <c r="EUH2" s="91"/>
      <c r="EUI2" s="91"/>
      <c r="EUJ2" s="91"/>
      <c r="EUK2" s="91"/>
      <c r="EUL2" s="91"/>
      <c r="EUM2" s="91"/>
      <c r="EUN2" s="91"/>
      <c r="EUO2" s="91"/>
      <c r="EUP2" s="91"/>
      <c r="EUQ2" s="91"/>
      <c r="EUR2" s="91"/>
      <c r="EUS2" s="91"/>
      <c r="EUT2" s="91"/>
      <c r="EUU2" s="91"/>
      <c r="EUV2" s="91"/>
      <c r="EUW2" s="91"/>
      <c r="EUX2" s="91"/>
      <c r="EUY2" s="91"/>
      <c r="EUZ2" s="91"/>
      <c r="EVA2" s="91"/>
      <c r="EVB2" s="91"/>
      <c r="EVC2" s="91"/>
      <c r="EVD2" s="91"/>
      <c r="EVE2" s="91"/>
      <c r="EVF2" s="91"/>
      <c r="EVG2" s="91"/>
      <c r="EVH2" s="91"/>
      <c r="EVI2" s="91"/>
      <c r="EVJ2" s="91"/>
      <c r="EVK2" s="91"/>
      <c r="EVL2" s="91"/>
      <c r="EVM2" s="91"/>
      <c r="EVN2" s="91"/>
      <c r="EVO2" s="91"/>
      <c r="EVP2" s="91"/>
      <c r="EVQ2" s="91"/>
      <c r="EVR2" s="91"/>
      <c r="EVS2" s="91"/>
      <c r="EVT2" s="91"/>
      <c r="EVU2" s="91"/>
      <c r="EVV2" s="91"/>
      <c r="EVW2" s="91"/>
      <c r="EVX2" s="91"/>
      <c r="EVY2" s="91"/>
      <c r="EVZ2" s="91"/>
      <c r="EWA2" s="91"/>
      <c r="EWB2" s="91"/>
      <c r="EWC2" s="91"/>
      <c r="EWD2" s="91"/>
      <c r="EWE2" s="91"/>
      <c r="EWF2" s="91"/>
      <c r="EWG2" s="91"/>
      <c r="EWH2" s="91"/>
      <c r="EWI2" s="91"/>
      <c r="EWJ2" s="91"/>
      <c r="EWK2" s="91"/>
      <c r="EWL2" s="91"/>
      <c r="EWM2" s="91"/>
      <c r="EWN2" s="91"/>
      <c r="EWO2" s="91"/>
      <c r="EWP2" s="91"/>
      <c r="EWQ2" s="91"/>
      <c r="EWR2" s="91"/>
      <c r="EWS2" s="91"/>
      <c r="EWT2" s="91"/>
      <c r="EWU2" s="91"/>
      <c r="EWV2" s="91"/>
      <c r="EWW2" s="91"/>
      <c r="EWX2" s="91"/>
      <c r="EWY2" s="91"/>
      <c r="EWZ2" s="91"/>
      <c r="EXA2" s="91"/>
      <c r="EXB2" s="91"/>
      <c r="EXC2" s="91"/>
      <c r="EXD2" s="91"/>
      <c r="EXE2" s="91"/>
      <c r="EXF2" s="91"/>
      <c r="EXG2" s="91"/>
      <c r="EXH2" s="91"/>
      <c r="EXI2" s="91"/>
      <c r="EXJ2" s="91"/>
      <c r="EXK2" s="91"/>
      <c r="EXL2" s="91"/>
      <c r="EXM2" s="91"/>
      <c r="EXN2" s="91"/>
      <c r="EXO2" s="91"/>
      <c r="EXP2" s="91"/>
      <c r="EXQ2" s="91"/>
      <c r="EXR2" s="91"/>
      <c r="EXS2" s="91"/>
      <c r="EXT2" s="91"/>
      <c r="EXU2" s="91"/>
      <c r="EXV2" s="91"/>
      <c r="EXW2" s="91"/>
      <c r="EXX2" s="91"/>
      <c r="EXY2" s="91"/>
      <c r="EXZ2" s="91"/>
      <c r="EYA2" s="91"/>
      <c r="EYB2" s="91"/>
      <c r="EYC2" s="91"/>
      <c r="EYD2" s="91"/>
      <c r="EYE2" s="91"/>
      <c r="EYF2" s="91"/>
      <c r="EYG2" s="91"/>
      <c r="EYH2" s="91"/>
      <c r="EYI2" s="91"/>
      <c r="EYJ2" s="91"/>
      <c r="EYK2" s="91"/>
      <c r="EYL2" s="91"/>
      <c r="EYM2" s="91"/>
      <c r="EYN2" s="91"/>
      <c r="EYO2" s="91"/>
      <c r="EYP2" s="91"/>
      <c r="EYQ2" s="91"/>
      <c r="EYR2" s="91"/>
      <c r="EYS2" s="91"/>
      <c r="EYT2" s="91"/>
      <c r="EYU2" s="91"/>
      <c r="EYV2" s="91"/>
      <c r="EYW2" s="91"/>
      <c r="EYX2" s="91"/>
      <c r="EYY2" s="91"/>
      <c r="EYZ2" s="91"/>
      <c r="EZA2" s="91"/>
      <c r="EZB2" s="91"/>
      <c r="EZC2" s="91"/>
      <c r="EZD2" s="91"/>
      <c r="EZE2" s="91"/>
      <c r="EZF2" s="91"/>
      <c r="EZG2" s="91"/>
      <c r="EZH2" s="91"/>
      <c r="EZI2" s="91"/>
      <c r="EZJ2" s="91"/>
      <c r="EZK2" s="91"/>
      <c r="EZL2" s="91"/>
      <c r="EZM2" s="91"/>
      <c r="EZN2" s="91"/>
      <c r="EZO2" s="91"/>
      <c r="EZP2" s="91"/>
      <c r="EZQ2" s="91"/>
      <c r="EZR2" s="91"/>
      <c r="EZS2" s="91"/>
      <c r="EZT2" s="91"/>
      <c r="EZU2" s="91"/>
      <c r="EZV2" s="91"/>
      <c r="EZW2" s="91"/>
      <c r="EZX2" s="91"/>
      <c r="EZY2" s="91"/>
      <c r="EZZ2" s="91"/>
      <c r="FAA2" s="91"/>
      <c r="FAB2" s="91"/>
      <c r="FAC2" s="91"/>
      <c r="FAD2" s="91"/>
      <c r="FAE2" s="91"/>
      <c r="FAF2" s="91"/>
      <c r="FAG2" s="91"/>
      <c r="FAH2" s="91"/>
      <c r="FAI2" s="91"/>
      <c r="FAJ2" s="91"/>
      <c r="FAK2" s="91"/>
      <c r="FAL2" s="91"/>
      <c r="FAM2" s="91"/>
      <c r="FAN2" s="91"/>
      <c r="FAO2" s="91"/>
      <c r="FAP2" s="91"/>
      <c r="FAQ2" s="91"/>
      <c r="FAR2" s="91"/>
      <c r="FAS2" s="91"/>
      <c r="FAT2" s="91"/>
      <c r="FAU2" s="91"/>
      <c r="FAV2" s="91"/>
      <c r="FAW2" s="91"/>
      <c r="FAX2" s="91"/>
      <c r="FAY2" s="91"/>
      <c r="FAZ2" s="91"/>
      <c r="FBA2" s="91"/>
      <c r="FBB2" s="91"/>
      <c r="FBC2" s="91"/>
      <c r="FBD2" s="91"/>
      <c r="FBE2" s="91"/>
      <c r="FBF2" s="91"/>
      <c r="FBG2" s="91"/>
      <c r="FBH2" s="91"/>
      <c r="FBI2" s="91"/>
      <c r="FBJ2" s="91"/>
      <c r="FBK2" s="91"/>
      <c r="FBL2" s="91"/>
      <c r="FBM2" s="91"/>
      <c r="FBN2" s="91"/>
      <c r="FBO2" s="91"/>
      <c r="FBP2" s="91"/>
      <c r="FBQ2" s="91"/>
      <c r="FBR2" s="91"/>
      <c r="FBS2" s="91"/>
      <c r="FBT2" s="91"/>
      <c r="FBU2" s="91"/>
      <c r="FBV2" s="91"/>
      <c r="FBW2" s="91"/>
      <c r="FBX2" s="91"/>
      <c r="FBY2" s="91"/>
      <c r="FBZ2" s="91"/>
      <c r="FCA2" s="91"/>
      <c r="FCB2" s="91"/>
      <c r="FCC2" s="91"/>
      <c r="FCD2" s="91"/>
      <c r="FCE2" s="91"/>
      <c r="FCF2" s="91"/>
      <c r="FCG2" s="91"/>
      <c r="FCH2" s="91"/>
      <c r="FCI2" s="91"/>
      <c r="FCJ2" s="91"/>
      <c r="FCK2" s="91"/>
      <c r="FCL2" s="91"/>
      <c r="FCM2" s="91"/>
      <c r="FCN2" s="91"/>
      <c r="FCO2" s="91"/>
      <c r="FCP2" s="91"/>
      <c r="FCQ2" s="91"/>
      <c r="FCR2" s="91"/>
      <c r="FCS2" s="91"/>
      <c r="FCT2" s="91"/>
      <c r="FCU2" s="91"/>
      <c r="FCV2" s="91"/>
      <c r="FCW2" s="91"/>
      <c r="FCX2" s="91"/>
      <c r="FCY2" s="91"/>
      <c r="FCZ2" s="91"/>
      <c r="FDA2" s="91"/>
      <c r="FDB2" s="91"/>
      <c r="FDC2" s="91"/>
      <c r="FDD2" s="91"/>
      <c r="FDE2" s="91"/>
      <c r="FDF2" s="91"/>
      <c r="FDG2" s="91"/>
      <c r="FDH2" s="91"/>
      <c r="FDI2" s="91"/>
      <c r="FDJ2" s="91"/>
      <c r="FDK2" s="91"/>
      <c r="FDL2" s="91"/>
      <c r="FDM2" s="91"/>
      <c r="FDN2" s="91"/>
      <c r="FDO2" s="91"/>
      <c r="FDP2" s="91"/>
      <c r="FDQ2" s="91"/>
      <c r="FDR2" s="91"/>
      <c r="FDS2" s="91"/>
      <c r="FDT2" s="91"/>
      <c r="FDU2" s="91"/>
      <c r="FDV2" s="91"/>
      <c r="FDW2" s="91"/>
      <c r="FDX2" s="91"/>
      <c r="FDY2" s="91"/>
      <c r="FDZ2" s="91"/>
      <c r="FEA2" s="91"/>
      <c r="FEB2" s="91"/>
      <c r="FEC2" s="91"/>
      <c r="FED2" s="91"/>
      <c r="FEE2" s="91"/>
      <c r="FEF2" s="91"/>
      <c r="FEG2" s="91"/>
      <c r="FEH2" s="91"/>
      <c r="FEI2" s="91"/>
      <c r="FEJ2" s="91"/>
      <c r="FEK2" s="91"/>
      <c r="FEL2" s="91"/>
      <c r="FEM2" s="91"/>
      <c r="FEN2" s="91"/>
      <c r="FEO2" s="91"/>
      <c r="FEP2" s="91"/>
      <c r="FEQ2" s="91"/>
      <c r="FER2" s="91"/>
      <c r="FES2" s="91"/>
      <c r="FET2" s="91"/>
      <c r="FEU2" s="91"/>
      <c r="FEV2" s="91"/>
      <c r="FEW2" s="91"/>
      <c r="FEX2" s="91"/>
      <c r="FEY2" s="91"/>
      <c r="FEZ2" s="91"/>
      <c r="FFA2" s="91"/>
      <c r="FFB2" s="91"/>
      <c r="FFC2" s="91"/>
      <c r="FFD2" s="91"/>
      <c r="FFE2" s="91"/>
      <c r="FFF2" s="91"/>
      <c r="FFG2" s="91"/>
      <c r="FFH2" s="91"/>
      <c r="FFI2" s="91"/>
      <c r="FFJ2" s="91"/>
      <c r="FFK2" s="91"/>
      <c r="FFL2" s="91"/>
      <c r="FFM2" s="91"/>
      <c r="FFN2" s="91"/>
      <c r="FFO2" s="91"/>
      <c r="FFP2" s="91"/>
      <c r="FFQ2" s="91"/>
      <c r="FFR2" s="91"/>
      <c r="FFS2" s="91"/>
      <c r="FFT2" s="91"/>
      <c r="FFU2" s="91"/>
      <c r="FFV2" s="91"/>
      <c r="FFW2" s="91"/>
      <c r="FFX2" s="91"/>
      <c r="FFY2" s="91"/>
      <c r="FFZ2" s="91"/>
      <c r="FGA2" s="91"/>
      <c r="FGB2" s="91"/>
      <c r="FGC2" s="91"/>
      <c r="FGD2" s="91"/>
      <c r="FGE2" s="91"/>
      <c r="FGF2" s="91"/>
      <c r="FGG2" s="91"/>
      <c r="FGH2" s="91"/>
      <c r="FGI2" s="91"/>
      <c r="FGJ2" s="91"/>
      <c r="FGK2" s="91"/>
      <c r="FGL2" s="91"/>
      <c r="FGM2" s="91"/>
      <c r="FGN2" s="91"/>
      <c r="FGO2" s="91"/>
      <c r="FGP2" s="91"/>
      <c r="FGQ2" s="91"/>
      <c r="FGR2" s="91"/>
      <c r="FGS2" s="91"/>
      <c r="FGT2" s="91"/>
      <c r="FGU2" s="91"/>
      <c r="FGV2" s="91"/>
      <c r="FGW2" s="91"/>
      <c r="FGX2" s="91"/>
      <c r="FGY2" s="91"/>
      <c r="FGZ2" s="91"/>
      <c r="FHA2" s="91"/>
      <c r="FHB2" s="91"/>
      <c r="FHC2" s="91"/>
      <c r="FHD2" s="91"/>
      <c r="FHE2" s="91"/>
      <c r="FHF2" s="91"/>
      <c r="FHG2" s="91"/>
      <c r="FHH2" s="91"/>
      <c r="FHI2" s="91"/>
      <c r="FHJ2" s="91"/>
      <c r="FHK2" s="91"/>
      <c r="FHL2" s="91"/>
      <c r="FHM2" s="91"/>
      <c r="FHN2" s="91"/>
      <c r="FHO2" s="91"/>
      <c r="FHP2" s="91"/>
      <c r="FHQ2" s="91"/>
      <c r="FHR2" s="91"/>
      <c r="FHS2" s="91"/>
      <c r="FHT2" s="91"/>
      <c r="FHU2" s="91"/>
      <c r="FHV2" s="91"/>
      <c r="FHW2" s="91"/>
      <c r="FHX2" s="91"/>
      <c r="FHY2" s="91"/>
      <c r="FHZ2" s="91"/>
      <c r="FIA2" s="91"/>
      <c r="FIB2" s="91"/>
      <c r="FIC2" s="91"/>
      <c r="FID2" s="91"/>
      <c r="FIE2" s="91"/>
      <c r="FIF2" s="91"/>
      <c r="FIG2" s="91"/>
      <c r="FIH2" s="91"/>
      <c r="FII2" s="91"/>
      <c r="FIJ2" s="91"/>
      <c r="FIK2" s="91"/>
      <c r="FIL2" s="91"/>
      <c r="FIM2" s="91"/>
      <c r="FIN2" s="91"/>
      <c r="FIO2" s="91"/>
      <c r="FIP2" s="91"/>
      <c r="FIQ2" s="91"/>
      <c r="FIR2" s="91"/>
      <c r="FIS2" s="91"/>
      <c r="FIT2" s="91"/>
      <c r="FIU2" s="91"/>
      <c r="FIV2" s="91"/>
      <c r="FIW2" s="91"/>
      <c r="FIX2" s="91"/>
      <c r="FIY2" s="91"/>
      <c r="FIZ2" s="91"/>
      <c r="FJA2" s="91"/>
      <c r="FJB2" s="91"/>
      <c r="FJC2" s="91"/>
      <c r="FJD2" s="91"/>
      <c r="FJE2" s="91"/>
      <c r="FJF2" s="91"/>
      <c r="FJG2" s="91"/>
      <c r="FJH2" s="91"/>
      <c r="FJI2" s="91"/>
      <c r="FJJ2" s="91"/>
      <c r="FJK2" s="91"/>
      <c r="FJL2" s="91"/>
      <c r="FJM2" s="91"/>
      <c r="FJN2" s="91"/>
      <c r="FJO2" s="91"/>
      <c r="FJP2" s="91"/>
      <c r="FJQ2" s="91"/>
      <c r="FJR2" s="91"/>
      <c r="FJS2" s="91"/>
      <c r="FJT2" s="91"/>
      <c r="FJU2" s="91"/>
      <c r="FJV2" s="91"/>
      <c r="FJW2" s="91"/>
      <c r="FJX2" s="91"/>
      <c r="FJY2" s="91"/>
      <c r="FJZ2" s="91"/>
      <c r="FKA2" s="91"/>
      <c r="FKB2" s="91"/>
      <c r="FKC2" s="91"/>
      <c r="FKD2" s="91"/>
      <c r="FKE2" s="91"/>
      <c r="FKF2" s="91"/>
      <c r="FKG2" s="91"/>
      <c r="FKH2" s="91"/>
      <c r="FKI2" s="91"/>
      <c r="FKJ2" s="91"/>
      <c r="FKK2" s="91"/>
      <c r="FKL2" s="91"/>
      <c r="FKM2" s="91"/>
      <c r="FKN2" s="91"/>
      <c r="FKO2" s="91"/>
      <c r="FKP2" s="91"/>
      <c r="FKQ2" s="91"/>
      <c r="FKR2" s="91"/>
      <c r="FKS2" s="91"/>
      <c r="FKT2" s="91"/>
      <c r="FKU2" s="91"/>
      <c r="FKV2" s="91"/>
      <c r="FKW2" s="91"/>
      <c r="FKX2" s="91"/>
      <c r="FKY2" s="91"/>
      <c r="FKZ2" s="91"/>
      <c r="FLA2" s="91"/>
      <c r="FLB2" s="91"/>
      <c r="FLC2" s="91"/>
      <c r="FLD2" s="91"/>
      <c r="FLE2" s="91"/>
      <c r="FLF2" s="91"/>
      <c r="FLG2" s="91"/>
      <c r="FLH2" s="91"/>
      <c r="FLI2" s="91"/>
      <c r="FLJ2" s="91"/>
      <c r="FLK2" s="91"/>
      <c r="FLL2" s="91"/>
      <c r="FLM2" s="91"/>
      <c r="FLN2" s="91"/>
      <c r="FLO2" s="91"/>
      <c r="FLP2" s="91"/>
      <c r="FLQ2" s="91"/>
      <c r="FLR2" s="91"/>
      <c r="FLS2" s="91"/>
      <c r="FLT2" s="91"/>
      <c r="FLU2" s="91"/>
      <c r="FLV2" s="91"/>
      <c r="FLW2" s="91"/>
      <c r="FLX2" s="91"/>
      <c r="FLY2" s="91"/>
      <c r="FLZ2" s="91"/>
      <c r="FMA2" s="91"/>
      <c r="FMB2" s="91"/>
      <c r="FMC2" s="91"/>
      <c r="FMD2" s="91"/>
      <c r="FME2" s="91"/>
      <c r="FMF2" s="91"/>
      <c r="FMG2" s="91"/>
      <c r="FMH2" s="91"/>
      <c r="FMI2" s="91"/>
      <c r="FMJ2" s="91"/>
      <c r="FMK2" s="91"/>
      <c r="FML2" s="91"/>
      <c r="FMM2" s="91"/>
      <c r="FMN2" s="91"/>
      <c r="FMO2" s="91"/>
      <c r="FMP2" s="91"/>
      <c r="FMQ2" s="91"/>
      <c r="FMR2" s="91"/>
      <c r="FMS2" s="91"/>
      <c r="FMT2" s="91"/>
      <c r="FMU2" s="91"/>
      <c r="FMV2" s="91"/>
      <c r="FMW2" s="91"/>
      <c r="FMX2" s="91"/>
      <c r="FMY2" s="91"/>
      <c r="FMZ2" s="91"/>
      <c r="FNA2" s="91"/>
      <c r="FNB2" s="91"/>
      <c r="FNC2" s="91"/>
      <c r="FND2" s="91"/>
      <c r="FNE2" s="91"/>
      <c r="FNF2" s="91"/>
      <c r="FNG2" s="91"/>
      <c r="FNH2" s="91"/>
      <c r="FNI2" s="91"/>
      <c r="FNJ2" s="91"/>
      <c r="FNK2" s="91"/>
      <c r="FNL2" s="91"/>
      <c r="FNM2" s="91"/>
      <c r="FNN2" s="91"/>
      <c r="FNO2" s="91"/>
      <c r="FNP2" s="91"/>
      <c r="FNQ2" s="91"/>
      <c r="FNR2" s="91"/>
      <c r="FNS2" s="91"/>
      <c r="FNT2" s="91"/>
      <c r="FNU2" s="91"/>
      <c r="FNV2" s="91"/>
      <c r="FNW2" s="91"/>
      <c r="FNX2" s="91"/>
      <c r="FNY2" s="91"/>
      <c r="FNZ2" s="91"/>
      <c r="FOA2" s="91"/>
      <c r="FOB2" s="91"/>
      <c r="FOC2" s="91"/>
      <c r="FOD2" s="91"/>
      <c r="FOE2" s="91"/>
      <c r="FOF2" s="91"/>
      <c r="FOG2" s="91"/>
      <c r="FOH2" s="91"/>
      <c r="FOI2" s="91"/>
      <c r="FOJ2" s="91"/>
      <c r="FOK2" s="91"/>
      <c r="FOL2" s="91"/>
      <c r="FOM2" s="91"/>
      <c r="FON2" s="91"/>
      <c r="FOO2" s="91"/>
      <c r="FOP2" s="91"/>
      <c r="FOQ2" s="91"/>
      <c r="FOR2" s="91"/>
      <c r="FOS2" s="91"/>
      <c r="FOT2" s="91"/>
      <c r="FOU2" s="91"/>
      <c r="FOV2" s="91"/>
      <c r="FOW2" s="91"/>
      <c r="FOX2" s="91"/>
      <c r="FOY2" s="91"/>
      <c r="FOZ2" s="91"/>
      <c r="FPA2" s="91"/>
      <c r="FPB2" s="91"/>
      <c r="FPC2" s="91"/>
      <c r="FPD2" s="91"/>
      <c r="FPE2" s="91"/>
      <c r="FPF2" s="91"/>
      <c r="FPG2" s="91"/>
      <c r="FPH2" s="91"/>
      <c r="FPI2" s="91"/>
      <c r="FPJ2" s="91"/>
      <c r="FPK2" s="91"/>
      <c r="FPL2" s="91"/>
      <c r="FPM2" s="91"/>
      <c r="FPN2" s="91"/>
      <c r="FPO2" s="91"/>
      <c r="FPP2" s="91"/>
      <c r="FPQ2" s="91"/>
      <c r="FPR2" s="91"/>
      <c r="FPS2" s="91"/>
      <c r="FPT2" s="91"/>
      <c r="FPU2" s="91"/>
      <c r="FPV2" s="91"/>
      <c r="FPW2" s="91"/>
      <c r="FPX2" s="91"/>
      <c r="FPY2" s="91"/>
      <c r="FPZ2" s="91"/>
      <c r="FQA2" s="91"/>
      <c r="FQB2" s="91"/>
      <c r="FQC2" s="91"/>
      <c r="FQD2" s="91"/>
      <c r="FQE2" s="91"/>
      <c r="FQF2" s="91"/>
      <c r="FQG2" s="91"/>
      <c r="FQH2" s="91"/>
      <c r="FQI2" s="91"/>
      <c r="FQJ2" s="91"/>
      <c r="FQK2" s="91"/>
      <c r="FQL2" s="91"/>
      <c r="FQM2" s="91"/>
      <c r="FQN2" s="91"/>
      <c r="FQO2" s="91"/>
      <c r="FQP2" s="91"/>
      <c r="FQQ2" s="91"/>
      <c r="FQR2" s="91"/>
      <c r="FQS2" s="91"/>
      <c r="FQT2" s="91"/>
      <c r="FQU2" s="91"/>
      <c r="FQV2" s="91"/>
      <c r="FQW2" s="91"/>
      <c r="FQX2" s="91"/>
      <c r="FQY2" s="91"/>
      <c r="FQZ2" s="91"/>
      <c r="FRA2" s="91"/>
      <c r="FRB2" s="91"/>
      <c r="FRC2" s="91"/>
      <c r="FRD2" s="91"/>
      <c r="FRE2" s="91"/>
      <c r="FRF2" s="91"/>
      <c r="FRG2" s="91"/>
      <c r="FRH2" s="91"/>
      <c r="FRI2" s="91"/>
      <c r="FRJ2" s="91"/>
      <c r="FRK2" s="91"/>
      <c r="FRL2" s="91"/>
      <c r="FRM2" s="91"/>
      <c r="FRN2" s="91"/>
      <c r="FRO2" s="91"/>
      <c r="FRP2" s="91"/>
      <c r="FRQ2" s="91"/>
      <c r="FRR2" s="91"/>
      <c r="FRS2" s="91"/>
      <c r="FRT2" s="91"/>
      <c r="FRU2" s="91"/>
      <c r="FRV2" s="91"/>
      <c r="FRW2" s="91"/>
      <c r="FRX2" s="91"/>
      <c r="FRY2" s="91"/>
      <c r="FRZ2" s="91"/>
      <c r="FSA2" s="91"/>
      <c r="FSB2" s="91"/>
      <c r="FSC2" s="91"/>
      <c r="FSD2" s="91"/>
      <c r="FSE2" s="91"/>
      <c r="FSF2" s="91"/>
      <c r="FSG2" s="91"/>
      <c r="FSH2" s="91"/>
      <c r="FSI2" s="91"/>
      <c r="FSJ2" s="91"/>
      <c r="FSK2" s="91"/>
      <c r="FSL2" s="91"/>
      <c r="FSM2" s="91"/>
      <c r="FSN2" s="91"/>
      <c r="FSO2" s="91"/>
      <c r="FSP2" s="91"/>
      <c r="FSQ2" s="91"/>
      <c r="FSR2" s="91"/>
      <c r="FSS2" s="91"/>
      <c r="FST2" s="91"/>
      <c r="FSU2" s="91"/>
      <c r="FSV2" s="91"/>
      <c r="FSW2" s="91"/>
      <c r="FSX2" s="91"/>
      <c r="FSY2" s="91"/>
      <c r="FSZ2" s="91"/>
      <c r="FTA2" s="91"/>
      <c r="FTB2" s="91"/>
      <c r="FTC2" s="91"/>
      <c r="FTD2" s="91"/>
      <c r="FTE2" s="91"/>
      <c r="FTF2" s="91"/>
      <c r="FTG2" s="91"/>
      <c r="FTH2" s="91"/>
      <c r="FTI2" s="91"/>
      <c r="FTJ2" s="91"/>
      <c r="FTK2" s="91"/>
      <c r="FTL2" s="91"/>
      <c r="FTM2" s="91"/>
      <c r="FTN2" s="91"/>
      <c r="FTO2" s="91"/>
      <c r="FTP2" s="91"/>
      <c r="FTQ2" s="91"/>
      <c r="FTR2" s="91"/>
      <c r="FTS2" s="91"/>
      <c r="FTT2" s="91"/>
      <c r="FTU2" s="91"/>
      <c r="FTV2" s="91"/>
      <c r="FTW2" s="91"/>
      <c r="FTX2" s="91"/>
      <c r="FTY2" s="91"/>
      <c r="FTZ2" s="91"/>
      <c r="FUA2" s="91"/>
      <c r="FUB2" s="91"/>
      <c r="FUC2" s="91"/>
      <c r="FUD2" s="91"/>
      <c r="FUE2" s="91"/>
      <c r="FUF2" s="91"/>
      <c r="FUG2" s="91"/>
      <c r="FUH2" s="91"/>
      <c r="FUI2" s="91"/>
      <c r="FUJ2" s="91"/>
      <c r="FUK2" s="91"/>
      <c r="FUL2" s="91"/>
      <c r="FUM2" s="91"/>
      <c r="FUN2" s="91"/>
      <c r="FUO2" s="91"/>
      <c r="FUP2" s="91"/>
      <c r="FUQ2" s="91"/>
      <c r="FUR2" s="91"/>
      <c r="FUS2" s="91"/>
      <c r="FUT2" s="91"/>
      <c r="FUU2" s="91"/>
      <c r="FUV2" s="91"/>
      <c r="FUW2" s="91"/>
      <c r="FUX2" s="91"/>
      <c r="FUY2" s="91"/>
      <c r="FUZ2" s="91"/>
      <c r="FVA2" s="91"/>
      <c r="FVB2" s="91"/>
      <c r="FVC2" s="91"/>
      <c r="FVD2" s="91"/>
      <c r="FVE2" s="91"/>
      <c r="FVF2" s="91"/>
      <c r="FVG2" s="91"/>
      <c r="FVH2" s="91"/>
      <c r="FVI2" s="91"/>
      <c r="FVJ2" s="91"/>
      <c r="FVK2" s="91"/>
      <c r="FVL2" s="91"/>
      <c r="FVM2" s="91"/>
      <c r="FVN2" s="91"/>
      <c r="FVO2" s="91"/>
      <c r="FVP2" s="91"/>
      <c r="FVQ2" s="91"/>
      <c r="FVR2" s="91"/>
      <c r="FVS2" s="91"/>
      <c r="FVT2" s="91"/>
      <c r="FVU2" s="91"/>
      <c r="FVV2" s="91"/>
      <c r="FVW2" s="91"/>
      <c r="FVX2" s="91"/>
      <c r="FVY2" s="91"/>
      <c r="FVZ2" s="91"/>
      <c r="FWA2" s="91"/>
      <c r="FWB2" s="91"/>
      <c r="FWC2" s="91"/>
      <c r="FWD2" s="91"/>
      <c r="FWE2" s="91"/>
      <c r="FWF2" s="91"/>
      <c r="FWG2" s="91"/>
      <c r="FWH2" s="91"/>
      <c r="FWI2" s="91"/>
      <c r="FWJ2" s="91"/>
      <c r="FWK2" s="91"/>
      <c r="FWL2" s="91"/>
      <c r="FWM2" s="91"/>
      <c r="FWN2" s="91"/>
      <c r="FWO2" s="91"/>
      <c r="FWP2" s="91"/>
      <c r="FWQ2" s="91"/>
      <c r="FWR2" s="91"/>
      <c r="FWS2" s="91"/>
      <c r="FWT2" s="91"/>
      <c r="FWU2" s="91"/>
      <c r="FWV2" s="91"/>
      <c r="FWW2" s="91"/>
      <c r="FWX2" s="91"/>
      <c r="FWY2" s="91"/>
      <c r="FWZ2" s="91"/>
      <c r="FXA2" s="91"/>
      <c r="FXB2" s="91"/>
      <c r="FXC2" s="91"/>
      <c r="FXD2" s="91"/>
      <c r="FXE2" s="91"/>
      <c r="FXF2" s="91"/>
      <c r="FXG2" s="91"/>
      <c r="FXH2" s="91"/>
      <c r="FXI2" s="91"/>
      <c r="FXJ2" s="91"/>
      <c r="FXK2" s="91"/>
      <c r="FXL2" s="91"/>
      <c r="FXM2" s="91"/>
      <c r="FXN2" s="91"/>
      <c r="FXO2" s="91"/>
      <c r="FXP2" s="91"/>
      <c r="FXQ2" s="91"/>
      <c r="FXR2" s="91"/>
      <c r="FXS2" s="91"/>
      <c r="FXT2" s="91"/>
      <c r="FXU2" s="91"/>
      <c r="FXV2" s="91"/>
      <c r="FXW2" s="91"/>
      <c r="FXX2" s="91"/>
      <c r="FXY2" s="91"/>
      <c r="FXZ2" s="91"/>
      <c r="FYA2" s="91"/>
      <c r="FYB2" s="91"/>
      <c r="FYC2" s="91"/>
      <c r="FYD2" s="91"/>
      <c r="FYE2" s="91"/>
      <c r="FYF2" s="91"/>
      <c r="FYG2" s="91"/>
      <c r="FYH2" s="91"/>
      <c r="FYI2" s="91"/>
      <c r="FYJ2" s="91"/>
      <c r="FYK2" s="91"/>
      <c r="FYL2" s="91"/>
      <c r="FYM2" s="91"/>
      <c r="FYN2" s="91"/>
      <c r="FYO2" s="91"/>
      <c r="FYP2" s="91"/>
      <c r="FYQ2" s="91"/>
      <c r="FYR2" s="91"/>
      <c r="FYS2" s="91"/>
      <c r="FYT2" s="91"/>
      <c r="FYU2" s="91"/>
      <c r="FYV2" s="91"/>
      <c r="FYW2" s="91"/>
      <c r="FYX2" s="91"/>
      <c r="FYY2" s="91"/>
      <c r="FYZ2" s="91"/>
      <c r="FZA2" s="91"/>
      <c r="FZB2" s="91"/>
      <c r="FZC2" s="91"/>
      <c r="FZD2" s="91"/>
      <c r="FZE2" s="91"/>
      <c r="FZF2" s="91"/>
      <c r="FZG2" s="91"/>
      <c r="FZH2" s="91"/>
      <c r="FZI2" s="91"/>
      <c r="FZJ2" s="91"/>
      <c r="FZK2" s="91"/>
      <c r="FZL2" s="91"/>
      <c r="FZM2" s="91"/>
      <c r="FZN2" s="91"/>
      <c r="FZO2" s="91"/>
      <c r="FZP2" s="91"/>
      <c r="FZQ2" s="91"/>
      <c r="FZR2" s="91"/>
      <c r="FZS2" s="91"/>
      <c r="FZT2" s="91"/>
      <c r="FZU2" s="91"/>
      <c r="FZV2" s="91"/>
      <c r="FZW2" s="91"/>
      <c r="FZX2" s="91"/>
      <c r="FZY2" s="91"/>
      <c r="FZZ2" s="91"/>
      <c r="GAA2" s="91"/>
      <c r="GAB2" s="91"/>
      <c r="GAC2" s="91"/>
      <c r="GAD2" s="91"/>
      <c r="GAE2" s="91"/>
      <c r="GAF2" s="91"/>
      <c r="GAG2" s="91"/>
      <c r="GAH2" s="91"/>
      <c r="GAI2" s="91"/>
      <c r="GAJ2" s="91"/>
      <c r="GAK2" s="91"/>
      <c r="GAL2" s="91"/>
      <c r="GAM2" s="91"/>
      <c r="GAN2" s="91"/>
      <c r="GAO2" s="91"/>
      <c r="GAP2" s="91"/>
      <c r="GAQ2" s="91"/>
      <c r="GAR2" s="91"/>
      <c r="GAS2" s="91"/>
      <c r="GAT2" s="91"/>
      <c r="GAU2" s="91"/>
      <c r="GAV2" s="91"/>
      <c r="GAW2" s="91"/>
      <c r="GAX2" s="91"/>
      <c r="GAY2" s="91"/>
      <c r="GAZ2" s="91"/>
      <c r="GBA2" s="91"/>
      <c r="GBB2" s="91"/>
      <c r="GBC2" s="91"/>
      <c r="GBD2" s="91"/>
      <c r="GBE2" s="91"/>
      <c r="GBF2" s="91"/>
      <c r="GBG2" s="91"/>
      <c r="GBH2" s="91"/>
      <c r="GBI2" s="91"/>
      <c r="GBJ2" s="91"/>
      <c r="GBK2" s="91"/>
      <c r="GBL2" s="91"/>
      <c r="GBM2" s="91"/>
      <c r="GBN2" s="91"/>
      <c r="GBO2" s="91"/>
      <c r="GBP2" s="91"/>
      <c r="GBQ2" s="91"/>
      <c r="GBR2" s="91"/>
      <c r="GBS2" s="91"/>
      <c r="GBT2" s="91"/>
      <c r="GBU2" s="91"/>
      <c r="GBV2" s="91"/>
      <c r="GBW2" s="91"/>
      <c r="GBX2" s="91"/>
      <c r="GBY2" s="91"/>
      <c r="GBZ2" s="91"/>
      <c r="GCA2" s="91"/>
      <c r="GCB2" s="91"/>
      <c r="GCC2" s="91"/>
      <c r="GCD2" s="91"/>
      <c r="GCE2" s="91"/>
      <c r="GCF2" s="91"/>
      <c r="GCG2" s="91"/>
      <c r="GCH2" s="91"/>
      <c r="GCI2" s="91"/>
      <c r="GCJ2" s="91"/>
      <c r="GCK2" s="91"/>
      <c r="GCL2" s="91"/>
      <c r="GCM2" s="91"/>
      <c r="GCN2" s="91"/>
      <c r="GCO2" s="91"/>
      <c r="GCP2" s="91"/>
      <c r="GCQ2" s="91"/>
      <c r="GCR2" s="91"/>
      <c r="GCS2" s="91"/>
      <c r="GCT2" s="91"/>
      <c r="GCU2" s="91"/>
      <c r="GCV2" s="91"/>
      <c r="GCW2" s="91"/>
      <c r="GCX2" s="91"/>
      <c r="GCY2" s="91"/>
      <c r="GCZ2" s="91"/>
      <c r="GDA2" s="91"/>
      <c r="GDB2" s="91"/>
      <c r="GDC2" s="91"/>
      <c r="GDD2" s="91"/>
      <c r="GDE2" s="91"/>
      <c r="GDF2" s="91"/>
      <c r="GDG2" s="91"/>
      <c r="GDH2" s="91"/>
      <c r="GDI2" s="91"/>
      <c r="GDJ2" s="91"/>
      <c r="GDK2" s="91"/>
      <c r="GDL2" s="91"/>
      <c r="GDM2" s="91"/>
      <c r="GDN2" s="91"/>
      <c r="GDO2" s="91"/>
      <c r="GDP2" s="91"/>
      <c r="GDQ2" s="91"/>
      <c r="GDR2" s="91"/>
      <c r="GDS2" s="91"/>
      <c r="GDT2" s="91"/>
      <c r="GDU2" s="91"/>
      <c r="GDV2" s="91"/>
      <c r="GDW2" s="91"/>
      <c r="GDX2" s="91"/>
      <c r="GDY2" s="91"/>
      <c r="GDZ2" s="91"/>
      <c r="GEA2" s="91"/>
      <c r="GEB2" s="91"/>
      <c r="GEC2" s="91"/>
      <c r="GED2" s="91"/>
      <c r="GEE2" s="91"/>
      <c r="GEF2" s="91"/>
      <c r="GEG2" s="91"/>
      <c r="GEH2" s="91"/>
      <c r="GEI2" s="91"/>
      <c r="GEJ2" s="91"/>
      <c r="GEK2" s="91"/>
      <c r="GEL2" s="91"/>
      <c r="GEM2" s="91"/>
      <c r="GEN2" s="91"/>
      <c r="GEO2" s="91"/>
      <c r="GEP2" s="91"/>
      <c r="GEQ2" s="91"/>
      <c r="GER2" s="91"/>
      <c r="GES2" s="91"/>
      <c r="GET2" s="91"/>
      <c r="GEU2" s="91"/>
      <c r="GEV2" s="91"/>
      <c r="GEW2" s="91"/>
      <c r="GEX2" s="91"/>
      <c r="GEY2" s="91"/>
      <c r="GEZ2" s="91"/>
      <c r="GFA2" s="91"/>
      <c r="GFB2" s="91"/>
      <c r="GFC2" s="91"/>
      <c r="GFD2" s="91"/>
      <c r="GFE2" s="91"/>
      <c r="GFF2" s="91"/>
      <c r="GFG2" s="91"/>
      <c r="GFH2" s="91"/>
      <c r="GFI2" s="91"/>
      <c r="GFJ2" s="91"/>
      <c r="GFK2" s="91"/>
      <c r="GFL2" s="91"/>
      <c r="GFM2" s="91"/>
      <c r="GFN2" s="91"/>
      <c r="GFO2" s="91"/>
      <c r="GFP2" s="91"/>
      <c r="GFQ2" s="91"/>
      <c r="GFR2" s="91"/>
      <c r="GFS2" s="91"/>
      <c r="GFT2" s="91"/>
      <c r="GFU2" s="91"/>
      <c r="GFV2" s="91"/>
      <c r="GFW2" s="91"/>
      <c r="GFX2" s="91"/>
      <c r="GFY2" s="91"/>
      <c r="GFZ2" s="91"/>
      <c r="GGA2" s="91"/>
      <c r="GGB2" s="91"/>
      <c r="GGC2" s="91"/>
      <c r="GGD2" s="91"/>
      <c r="GGE2" s="91"/>
      <c r="GGF2" s="91"/>
      <c r="GGG2" s="91"/>
      <c r="GGH2" s="91"/>
      <c r="GGI2" s="91"/>
      <c r="GGJ2" s="91"/>
      <c r="GGK2" s="91"/>
      <c r="GGL2" s="91"/>
      <c r="GGM2" s="91"/>
      <c r="GGN2" s="91"/>
      <c r="GGO2" s="91"/>
      <c r="GGP2" s="91"/>
      <c r="GGQ2" s="91"/>
      <c r="GGR2" s="91"/>
      <c r="GGS2" s="91"/>
      <c r="GGT2" s="91"/>
      <c r="GGU2" s="91"/>
      <c r="GGV2" s="91"/>
      <c r="GGW2" s="91"/>
      <c r="GGX2" s="91"/>
      <c r="GGY2" s="91"/>
      <c r="GGZ2" s="91"/>
      <c r="GHA2" s="91"/>
      <c r="GHB2" s="91"/>
      <c r="GHC2" s="91"/>
      <c r="GHD2" s="91"/>
      <c r="GHE2" s="91"/>
      <c r="GHF2" s="91"/>
      <c r="GHG2" s="91"/>
      <c r="GHH2" s="91"/>
      <c r="GHI2" s="91"/>
      <c r="GHJ2" s="91"/>
      <c r="GHK2" s="91"/>
      <c r="GHL2" s="91"/>
      <c r="GHM2" s="91"/>
      <c r="GHN2" s="91"/>
      <c r="GHO2" s="91"/>
      <c r="GHP2" s="91"/>
      <c r="GHQ2" s="91"/>
      <c r="GHR2" s="91"/>
      <c r="GHS2" s="91"/>
      <c r="GHT2" s="91"/>
      <c r="GHU2" s="91"/>
      <c r="GHV2" s="91"/>
      <c r="GHW2" s="91"/>
      <c r="GHX2" s="91"/>
      <c r="GHY2" s="91"/>
      <c r="GHZ2" s="91"/>
      <c r="GIA2" s="91"/>
      <c r="GIB2" s="91"/>
      <c r="GIC2" s="91"/>
      <c r="GID2" s="91"/>
      <c r="GIE2" s="91"/>
      <c r="GIF2" s="91"/>
      <c r="GIG2" s="91"/>
      <c r="GIH2" s="91"/>
      <c r="GII2" s="91"/>
      <c r="GIJ2" s="91"/>
      <c r="GIK2" s="91"/>
      <c r="GIL2" s="91"/>
      <c r="GIM2" s="91"/>
      <c r="GIN2" s="91"/>
      <c r="GIO2" s="91"/>
      <c r="GIP2" s="91"/>
      <c r="GIQ2" s="91"/>
      <c r="GIR2" s="91"/>
      <c r="GIS2" s="91"/>
      <c r="GIT2" s="91"/>
      <c r="GIU2" s="91"/>
      <c r="GIV2" s="91"/>
      <c r="GIW2" s="91"/>
      <c r="GIX2" s="91"/>
      <c r="GIY2" s="91"/>
      <c r="GIZ2" s="91"/>
      <c r="GJA2" s="91"/>
      <c r="GJB2" s="91"/>
      <c r="GJC2" s="91"/>
      <c r="GJD2" s="91"/>
      <c r="GJE2" s="91"/>
      <c r="GJF2" s="91"/>
      <c r="GJG2" s="91"/>
      <c r="GJH2" s="91"/>
      <c r="GJI2" s="91"/>
      <c r="GJJ2" s="91"/>
      <c r="GJK2" s="91"/>
      <c r="GJL2" s="91"/>
      <c r="GJM2" s="91"/>
      <c r="GJN2" s="91"/>
      <c r="GJO2" s="91"/>
      <c r="GJP2" s="91"/>
      <c r="GJQ2" s="91"/>
      <c r="GJR2" s="91"/>
      <c r="GJS2" s="91"/>
      <c r="GJT2" s="91"/>
      <c r="GJU2" s="91"/>
      <c r="GJV2" s="91"/>
      <c r="GJW2" s="91"/>
      <c r="GJX2" s="91"/>
      <c r="GJY2" s="91"/>
      <c r="GJZ2" s="91"/>
      <c r="GKA2" s="91"/>
      <c r="GKB2" s="91"/>
      <c r="GKC2" s="91"/>
      <c r="GKD2" s="91"/>
      <c r="GKE2" s="91"/>
      <c r="GKF2" s="91"/>
      <c r="GKG2" s="91"/>
      <c r="GKH2" s="91"/>
      <c r="GKI2" s="91"/>
      <c r="GKJ2" s="91"/>
      <c r="GKK2" s="91"/>
      <c r="GKL2" s="91"/>
      <c r="GKM2" s="91"/>
      <c r="GKN2" s="91"/>
      <c r="GKO2" s="91"/>
      <c r="GKP2" s="91"/>
      <c r="GKQ2" s="91"/>
      <c r="GKR2" s="91"/>
      <c r="GKS2" s="91"/>
      <c r="GKT2" s="91"/>
      <c r="GKU2" s="91"/>
      <c r="GKV2" s="91"/>
      <c r="GKW2" s="91"/>
      <c r="GKX2" s="91"/>
      <c r="GKY2" s="91"/>
      <c r="GKZ2" s="91"/>
      <c r="GLA2" s="91"/>
      <c r="GLB2" s="91"/>
      <c r="GLC2" s="91"/>
      <c r="GLD2" s="91"/>
      <c r="GLE2" s="91"/>
      <c r="GLF2" s="91"/>
      <c r="GLG2" s="91"/>
      <c r="GLH2" s="91"/>
      <c r="GLI2" s="91"/>
      <c r="GLJ2" s="91"/>
      <c r="GLK2" s="91"/>
      <c r="GLL2" s="91"/>
      <c r="GLM2" s="91"/>
      <c r="GLN2" s="91"/>
      <c r="GLO2" s="91"/>
      <c r="GLP2" s="91"/>
      <c r="GLQ2" s="91"/>
      <c r="GLR2" s="91"/>
      <c r="GLS2" s="91"/>
      <c r="GLT2" s="91"/>
      <c r="GLU2" s="91"/>
      <c r="GLV2" s="91"/>
      <c r="GLW2" s="91"/>
      <c r="GLX2" s="91"/>
      <c r="GLY2" s="91"/>
      <c r="GLZ2" s="91"/>
      <c r="GMA2" s="91"/>
      <c r="GMB2" s="91"/>
      <c r="GMC2" s="91"/>
      <c r="GMD2" s="91"/>
      <c r="GME2" s="91"/>
      <c r="GMF2" s="91"/>
      <c r="GMG2" s="91"/>
      <c r="GMH2" s="91"/>
      <c r="GMI2" s="91"/>
      <c r="GMJ2" s="91"/>
      <c r="GMK2" s="91"/>
      <c r="GML2" s="91"/>
      <c r="GMM2" s="91"/>
      <c r="GMN2" s="91"/>
      <c r="GMO2" s="91"/>
      <c r="GMP2" s="91"/>
      <c r="GMQ2" s="91"/>
      <c r="GMR2" s="91"/>
      <c r="GMS2" s="91"/>
      <c r="GMT2" s="91"/>
      <c r="GMU2" s="91"/>
      <c r="GMV2" s="91"/>
      <c r="GMW2" s="91"/>
      <c r="GMX2" s="91"/>
      <c r="GMY2" s="91"/>
      <c r="GMZ2" s="91"/>
      <c r="GNA2" s="91"/>
      <c r="GNB2" s="91"/>
      <c r="GNC2" s="91"/>
      <c r="GND2" s="91"/>
      <c r="GNE2" s="91"/>
      <c r="GNF2" s="91"/>
      <c r="GNG2" s="91"/>
      <c r="GNH2" s="91"/>
      <c r="GNI2" s="91"/>
      <c r="GNJ2" s="91"/>
      <c r="GNK2" s="91"/>
      <c r="GNL2" s="91"/>
      <c r="GNM2" s="91"/>
      <c r="GNN2" s="91"/>
      <c r="GNO2" s="91"/>
      <c r="GNP2" s="91"/>
      <c r="GNQ2" s="91"/>
      <c r="GNR2" s="91"/>
      <c r="GNS2" s="91"/>
      <c r="GNT2" s="91"/>
      <c r="GNU2" s="91"/>
      <c r="GNV2" s="91"/>
      <c r="GNW2" s="91"/>
      <c r="GNX2" s="91"/>
      <c r="GNY2" s="91"/>
      <c r="GNZ2" s="91"/>
      <c r="GOA2" s="91"/>
      <c r="GOB2" s="91"/>
      <c r="GOC2" s="91"/>
      <c r="GOD2" s="91"/>
      <c r="GOE2" s="91"/>
      <c r="GOF2" s="91"/>
      <c r="GOG2" s="91"/>
      <c r="GOH2" s="91"/>
      <c r="GOI2" s="91"/>
      <c r="GOJ2" s="91"/>
      <c r="GOK2" s="91"/>
      <c r="GOL2" s="91"/>
      <c r="GOM2" s="91"/>
      <c r="GON2" s="91"/>
      <c r="GOO2" s="91"/>
      <c r="GOP2" s="91"/>
      <c r="GOQ2" s="91"/>
      <c r="GOR2" s="91"/>
      <c r="GOS2" s="91"/>
      <c r="GOT2" s="91"/>
      <c r="GOU2" s="91"/>
      <c r="GOV2" s="91"/>
      <c r="GOW2" s="91"/>
      <c r="GOX2" s="91"/>
      <c r="GOY2" s="91"/>
      <c r="GOZ2" s="91"/>
      <c r="GPA2" s="91"/>
      <c r="GPB2" s="91"/>
      <c r="GPC2" s="91"/>
      <c r="GPD2" s="91"/>
      <c r="GPE2" s="91"/>
      <c r="GPF2" s="91"/>
      <c r="GPG2" s="91"/>
      <c r="GPH2" s="91"/>
      <c r="GPI2" s="91"/>
      <c r="GPJ2" s="91"/>
      <c r="GPK2" s="91"/>
      <c r="GPL2" s="91"/>
      <c r="GPM2" s="91"/>
      <c r="GPN2" s="91"/>
      <c r="GPO2" s="91"/>
      <c r="GPP2" s="91"/>
      <c r="GPQ2" s="91"/>
      <c r="GPR2" s="91"/>
      <c r="GPS2" s="91"/>
      <c r="GPT2" s="91"/>
      <c r="GPU2" s="91"/>
      <c r="GPV2" s="91"/>
      <c r="GPW2" s="91"/>
      <c r="GPX2" s="91"/>
      <c r="GPY2" s="91"/>
      <c r="GPZ2" s="91"/>
      <c r="GQA2" s="91"/>
      <c r="GQB2" s="91"/>
      <c r="GQC2" s="91"/>
      <c r="GQD2" s="91"/>
      <c r="GQE2" s="91"/>
      <c r="GQF2" s="91"/>
      <c r="GQG2" s="91"/>
      <c r="GQH2" s="91"/>
      <c r="GQI2" s="91"/>
      <c r="GQJ2" s="91"/>
      <c r="GQK2" s="91"/>
      <c r="GQL2" s="91"/>
      <c r="GQM2" s="91"/>
      <c r="GQN2" s="91"/>
      <c r="GQO2" s="91"/>
      <c r="GQP2" s="91"/>
      <c r="GQQ2" s="91"/>
      <c r="GQR2" s="91"/>
      <c r="GQS2" s="91"/>
      <c r="GQT2" s="91"/>
      <c r="GQU2" s="91"/>
      <c r="GQV2" s="91"/>
      <c r="GQW2" s="91"/>
      <c r="GQX2" s="91"/>
      <c r="GQY2" s="91"/>
      <c r="GQZ2" s="91"/>
      <c r="GRA2" s="91"/>
      <c r="GRB2" s="91"/>
      <c r="GRC2" s="91"/>
      <c r="GRD2" s="91"/>
      <c r="GRE2" s="91"/>
      <c r="GRF2" s="91"/>
      <c r="GRG2" s="91"/>
      <c r="GRH2" s="91"/>
      <c r="GRI2" s="91"/>
      <c r="GRJ2" s="91"/>
      <c r="GRK2" s="91"/>
      <c r="GRL2" s="91"/>
      <c r="GRM2" s="91"/>
      <c r="GRN2" s="91"/>
      <c r="GRO2" s="91"/>
      <c r="GRP2" s="91"/>
      <c r="GRQ2" s="91"/>
      <c r="GRR2" s="91"/>
      <c r="GRS2" s="91"/>
      <c r="GRT2" s="91"/>
      <c r="GRU2" s="91"/>
      <c r="GRV2" s="91"/>
      <c r="GRW2" s="91"/>
      <c r="GRX2" s="91"/>
      <c r="GRY2" s="91"/>
      <c r="GRZ2" s="91"/>
      <c r="GSA2" s="91"/>
      <c r="GSB2" s="91"/>
      <c r="GSC2" s="91"/>
      <c r="GSD2" s="91"/>
      <c r="GSE2" s="91"/>
      <c r="GSF2" s="91"/>
      <c r="GSG2" s="91"/>
      <c r="GSH2" s="91"/>
      <c r="GSI2" s="91"/>
      <c r="GSJ2" s="91"/>
      <c r="GSK2" s="91"/>
      <c r="GSL2" s="91"/>
      <c r="GSM2" s="91"/>
      <c r="GSN2" s="91"/>
      <c r="GSO2" s="91"/>
      <c r="GSP2" s="91"/>
      <c r="GSQ2" s="91"/>
      <c r="GSR2" s="91"/>
      <c r="GSS2" s="91"/>
      <c r="GST2" s="91"/>
      <c r="GSU2" s="91"/>
      <c r="GSV2" s="91"/>
      <c r="GSW2" s="91"/>
      <c r="GSX2" s="91"/>
      <c r="GSY2" s="91"/>
      <c r="GSZ2" s="91"/>
      <c r="GTA2" s="91"/>
      <c r="GTB2" s="91"/>
      <c r="GTC2" s="91"/>
      <c r="GTD2" s="91"/>
      <c r="GTE2" s="91"/>
      <c r="GTF2" s="91"/>
      <c r="GTG2" s="91"/>
      <c r="GTH2" s="91"/>
      <c r="GTI2" s="91"/>
      <c r="GTJ2" s="91"/>
      <c r="GTK2" s="91"/>
      <c r="GTL2" s="91"/>
      <c r="GTM2" s="91"/>
      <c r="GTN2" s="91"/>
      <c r="GTO2" s="91"/>
      <c r="GTP2" s="91"/>
      <c r="GTQ2" s="91"/>
      <c r="GTR2" s="91"/>
      <c r="GTS2" s="91"/>
      <c r="GTT2" s="91"/>
      <c r="GTU2" s="91"/>
      <c r="GTV2" s="91"/>
      <c r="GTW2" s="91"/>
      <c r="GTX2" s="91"/>
      <c r="GTY2" s="91"/>
      <c r="GTZ2" s="91"/>
      <c r="GUA2" s="91"/>
      <c r="GUB2" s="91"/>
      <c r="GUC2" s="91"/>
      <c r="GUD2" s="91"/>
      <c r="GUE2" s="91"/>
      <c r="GUF2" s="91"/>
      <c r="GUG2" s="91"/>
      <c r="GUH2" s="91"/>
      <c r="GUI2" s="91"/>
      <c r="GUJ2" s="91"/>
      <c r="GUK2" s="91"/>
      <c r="GUL2" s="91"/>
      <c r="GUM2" s="91"/>
      <c r="GUN2" s="91"/>
      <c r="GUO2" s="91"/>
      <c r="GUP2" s="91"/>
      <c r="GUQ2" s="91"/>
      <c r="GUR2" s="91"/>
      <c r="GUS2" s="91"/>
      <c r="GUT2" s="91"/>
      <c r="GUU2" s="91"/>
      <c r="GUV2" s="91"/>
      <c r="GUW2" s="91"/>
      <c r="GUX2" s="91"/>
      <c r="GUY2" s="91"/>
      <c r="GUZ2" s="91"/>
      <c r="GVA2" s="91"/>
      <c r="GVB2" s="91"/>
      <c r="GVC2" s="91"/>
      <c r="GVD2" s="91"/>
      <c r="GVE2" s="91"/>
      <c r="GVF2" s="91"/>
      <c r="GVG2" s="91"/>
      <c r="GVH2" s="91"/>
      <c r="GVI2" s="91"/>
      <c r="GVJ2" s="91"/>
      <c r="GVK2" s="91"/>
      <c r="GVL2" s="91"/>
      <c r="GVM2" s="91"/>
      <c r="GVN2" s="91"/>
      <c r="GVO2" s="91"/>
      <c r="GVP2" s="91"/>
      <c r="GVQ2" s="91"/>
      <c r="GVR2" s="91"/>
      <c r="GVS2" s="91"/>
      <c r="GVT2" s="91"/>
      <c r="GVU2" s="91"/>
      <c r="GVV2" s="91"/>
      <c r="GVW2" s="91"/>
      <c r="GVX2" s="91"/>
      <c r="GVY2" s="91"/>
      <c r="GVZ2" s="91"/>
      <c r="GWA2" s="91"/>
      <c r="GWB2" s="91"/>
      <c r="GWC2" s="91"/>
      <c r="GWD2" s="91"/>
      <c r="GWE2" s="91"/>
      <c r="GWF2" s="91"/>
      <c r="GWG2" s="91"/>
      <c r="GWH2" s="91"/>
      <c r="GWI2" s="91"/>
      <c r="GWJ2" s="91"/>
      <c r="GWK2" s="91"/>
      <c r="GWL2" s="91"/>
      <c r="GWM2" s="91"/>
      <c r="GWN2" s="91"/>
      <c r="GWO2" s="91"/>
      <c r="GWP2" s="91"/>
      <c r="GWQ2" s="91"/>
      <c r="GWR2" s="91"/>
      <c r="GWS2" s="91"/>
      <c r="GWT2" s="91"/>
      <c r="GWU2" s="91"/>
      <c r="GWV2" s="91"/>
      <c r="GWW2" s="91"/>
      <c r="GWX2" s="91"/>
      <c r="GWY2" s="91"/>
      <c r="GWZ2" s="91"/>
      <c r="GXA2" s="91"/>
      <c r="GXB2" s="91"/>
      <c r="GXC2" s="91"/>
      <c r="GXD2" s="91"/>
      <c r="GXE2" s="91"/>
      <c r="GXF2" s="91"/>
      <c r="GXG2" s="91"/>
      <c r="GXH2" s="91"/>
      <c r="GXI2" s="91"/>
      <c r="GXJ2" s="91"/>
      <c r="GXK2" s="91"/>
      <c r="GXL2" s="91"/>
      <c r="GXM2" s="91"/>
      <c r="GXN2" s="91"/>
      <c r="GXO2" s="91"/>
      <c r="GXP2" s="91"/>
      <c r="GXQ2" s="91"/>
      <c r="GXR2" s="91"/>
      <c r="GXS2" s="91"/>
      <c r="GXT2" s="91"/>
      <c r="GXU2" s="91"/>
      <c r="GXV2" s="91"/>
      <c r="GXW2" s="91"/>
      <c r="GXX2" s="91"/>
      <c r="GXY2" s="91"/>
      <c r="GXZ2" s="91"/>
      <c r="GYA2" s="91"/>
      <c r="GYB2" s="91"/>
      <c r="GYC2" s="91"/>
      <c r="GYD2" s="91"/>
      <c r="GYE2" s="91"/>
      <c r="GYF2" s="91"/>
      <c r="GYG2" s="91"/>
      <c r="GYH2" s="91"/>
      <c r="GYI2" s="91"/>
      <c r="GYJ2" s="91"/>
      <c r="GYK2" s="91"/>
      <c r="GYL2" s="91"/>
      <c r="GYM2" s="91"/>
      <c r="GYN2" s="91"/>
      <c r="GYO2" s="91"/>
      <c r="GYP2" s="91"/>
      <c r="GYQ2" s="91"/>
      <c r="GYR2" s="91"/>
      <c r="GYS2" s="91"/>
      <c r="GYT2" s="91"/>
      <c r="GYU2" s="91"/>
      <c r="GYV2" s="91"/>
      <c r="GYW2" s="91"/>
      <c r="GYX2" s="91"/>
      <c r="GYY2" s="91"/>
      <c r="GYZ2" s="91"/>
      <c r="GZA2" s="91"/>
      <c r="GZB2" s="91"/>
      <c r="GZC2" s="91"/>
      <c r="GZD2" s="91"/>
      <c r="GZE2" s="91"/>
      <c r="GZF2" s="91"/>
      <c r="GZG2" s="91"/>
      <c r="GZH2" s="91"/>
      <c r="GZI2" s="91"/>
      <c r="GZJ2" s="91"/>
      <c r="GZK2" s="91"/>
      <c r="GZL2" s="91"/>
      <c r="GZM2" s="91"/>
      <c r="GZN2" s="91"/>
      <c r="GZO2" s="91"/>
      <c r="GZP2" s="91"/>
      <c r="GZQ2" s="91"/>
      <c r="GZR2" s="91"/>
      <c r="GZS2" s="91"/>
      <c r="GZT2" s="91"/>
      <c r="GZU2" s="91"/>
      <c r="GZV2" s="91"/>
      <c r="GZW2" s="91"/>
      <c r="GZX2" s="91"/>
      <c r="GZY2" s="91"/>
      <c r="GZZ2" s="91"/>
      <c r="HAA2" s="91"/>
      <c r="HAB2" s="91"/>
      <c r="HAC2" s="91"/>
      <c r="HAD2" s="91"/>
      <c r="HAE2" s="91"/>
      <c r="HAF2" s="91"/>
      <c r="HAG2" s="91"/>
      <c r="HAH2" s="91"/>
      <c r="HAI2" s="91"/>
      <c r="HAJ2" s="91"/>
      <c r="HAK2" s="91"/>
      <c r="HAL2" s="91"/>
      <c r="HAM2" s="91"/>
      <c r="HAN2" s="91"/>
      <c r="HAO2" s="91"/>
      <c r="HAP2" s="91"/>
      <c r="HAQ2" s="91"/>
      <c r="HAR2" s="91"/>
      <c r="HAS2" s="91"/>
      <c r="HAT2" s="91"/>
      <c r="HAU2" s="91"/>
      <c r="HAV2" s="91"/>
      <c r="HAW2" s="91"/>
      <c r="HAX2" s="91"/>
      <c r="HAY2" s="91"/>
      <c r="HAZ2" s="91"/>
      <c r="HBA2" s="91"/>
      <c r="HBB2" s="91"/>
      <c r="HBC2" s="91"/>
      <c r="HBD2" s="91"/>
      <c r="HBE2" s="91"/>
      <c r="HBF2" s="91"/>
      <c r="HBG2" s="91"/>
      <c r="HBH2" s="91"/>
      <c r="HBI2" s="91"/>
      <c r="HBJ2" s="91"/>
      <c r="HBK2" s="91"/>
      <c r="HBL2" s="91"/>
      <c r="HBM2" s="91"/>
      <c r="HBN2" s="91"/>
      <c r="HBO2" s="91"/>
      <c r="HBP2" s="91"/>
      <c r="HBQ2" s="91"/>
      <c r="HBR2" s="91"/>
      <c r="HBS2" s="91"/>
      <c r="HBT2" s="91"/>
      <c r="HBU2" s="91"/>
      <c r="HBV2" s="91"/>
      <c r="HBW2" s="91"/>
      <c r="HBX2" s="91"/>
      <c r="HBY2" s="91"/>
      <c r="HBZ2" s="91"/>
      <c r="HCA2" s="91"/>
      <c r="HCB2" s="91"/>
      <c r="HCC2" s="91"/>
      <c r="HCD2" s="91"/>
      <c r="HCE2" s="91"/>
      <c r="HCF2" s="91"/>
      <c r="HCG2" s="91"/>
      <c r="HCH2" s="91"/>
      <c r="HCI2" s="91"/>
      <c r="HCJ2" s="91"/>
      <c r="HCK2" s="91"/>
      <c r="HCL2" s="91"/>
      <c r="HCM2" s="91"/>
      <c r="HCN2" s="91"/>
      <c r="HCO2" s="91"/>
      <c r="HCP2" s="91"/>
      <c r="HCQ2" s="91"/>
      <c r="HCR2" s="91"/>
      <c r="HCS2" s="91"/>
      <c r="HCT2" s="91"/>
      <c r="HCU2" s="91"/>
      <c r="HCV2" s="91"/>
      <c r="HCW2" s="91"/>
      <c r="HCX2" s="91"/>
      <c r="HCY2" s="91"/>
      <c r="HCZ2" s="91"/>
      <c r="HDA2" s="91"/>
      <c r="HDB2" s="91"/>
      <c r="HDC2" s="91"/>
      <c r="HDD2" s="91"/>
      <c r="HDE2" s="91"/>
      <c r="HDF2" s="91"/>
      <c r="HDG2" s="91"/>
      <c r="HDH2" s="91"/>
      <c r="HDI2" s="91"/>
      <c r="HDJ2" s="91"/>
      <c r="HDK2" s="91"/>
      <c r="HDL2" s="91"/>
      <c r="HDM2" s="91"/>
      <c r="HDN2" s="91"/>
      <c r="HDO2" s="91"/>
      <c r="HDP2" s="91"/>
      <c r="HDQ2" s="91"/>
      <c r="HDR2" s="91"/>
      <c r="HDS2" s="91"/>
      <c r="HDT2" s="91"/>
      <c r="HDU2" s="91"/>
      <c r="HDV2" s="91"/>
      <c r="HDW2" s="91"/>
      <c r="HDX2" s="91"/>
      <c r="HDY2" s="91"/>
      <c r="HDZ2" s="91"/>
      <c r="HEA2" s="91"/>
      <c r="HEB2" s="91"/>
      <c r="HEC2" s="91"/>
      <c r="HED2" s="91"/>
      <c r="HEE2" s="91"/>
      <c r="HEF2" s="91"/>
      <c r="HEG2" s="91"/>
      <c r="HEH2" s="91"/>
      <c r="HEI2" s="91"/>
      <c r="HEJ2" s="91"/>
      <c r="HEK2" s="91"/>
      <c r="HEL2" s="91"/>
      <c r="HEM2" s="91"/>
      <c r="HEN2" s="91"/>
      <c r="HEO2" s="91"/>
      <c r="HEP2" s="91"/>
      <c r="HEQ2" s="91"/>
      <c r="HER2" s="91"/>
      <c r="HES2" s="91"/>
      <c r="HET2" s="91"/>
      <c r="HEU2" s="91"/>
      <c r="HEV2" s="91"/>
      <c r="HEW2" s="91"/>
      <c r="HEX2" s="91"/>
      <c r="HEY2" s="91"/>
      <c r="HEZ2" s="91"/>
      <c r="HFA2" s="91"/>
      <c r="HFB2" s="91"/>
      <c r="HFC2" s="91"/>
      <c r="HFD2" s="91"/>
      <c r="HFE2" s="91"/>
      <c r="HFF2" s="91"/>
      <c r="HFG2" s="91"/>
      <c r="HFH2" s="91"/>
      <c r="HFI2" s="91"/>
      <c r="HFJ2" s="91"/>
      <c r="HFK2" s="91"/>
      <c r="HFL2" s="91"/>
      <c r="HFM2" s="91"/>
      <c r="HFN2" s="91"/>
      <c r="HFO2" s="91"/>
      <c r="HFP2" s="91"/>
      <c r="HFQ2" s="91"/>
      <c r="HFR2" s="91"/>
      <c r="HFS2" s="91"/>
      <c r="HFT2" s="91"/>
      <c r="HFU2" s="91"/>
      <c r="HFV2" s="91"/>
      <c r="HFW2" s="91"/>
      <c r="HFX2" s="91"/>
      <c r="HFY2" s="91"/>
      <c r="HFZ2" s="91"/>
      <c r="HGA2" s="91"/>
      <c r="HGB2" s="91"/>
      <c r="HGC2" s="91"/>
      <c r="HGD2" s="91"/>
      <c r="HGE2" s="91"/>
      <c r="HGF2" s="91"/>
      <c r="HGG2" s="91"/>
      <c r="HGH2" s="91"/>
      <c r="HGI2" s="91"/>
      <c r="HGJ2" s="91"/>
      <c r="HGK2" s="91"/>
      <c r="HGL2" s="91"/>
      <c r="HGM2" s="91"/>
      <c r="HGN2" s="91"/>
      <c r="HGO2" s="91"/>
      <c r="HGP2" s="91"/>
      <c r="HGQ2" s="91"/>
      <c r="HGR2" s="91"/>
      <c r="HGS2" s="91"/>
      <c r="HGT2" s="91"/>
      <c r="HGU2" s="91"/>
      <c r="HGV2" s="91"/>
      <c r="HGW2" s="91"/>
      <c r="HGX2" s="91"/>
      <c r="HGY2" s="91"/>
      <c r="HGZ2" s="91"/>
      <c r="HHA2" s="91"/>
      <c r="HHB2" s="91"/>
      <c r="HHC2" s="91"/>
      <c r="HHD2" s="91"/>
      <c r="HHE2" s="91"/>
      <c r="HHF2" s="91"/>
      <c r="HHG2" s="91"/>
      <c r="HHH2" s="91"/>
      <c r="HHI2" s="91"/>
      <c r="HHJ2" s="91"/>
      <c r="HHK2" s="91"/>
      <c r="HHL2" s="91"/>
      <c r="HHM2" s="91"/>
      <c r="HHN2" s="91"/>
      <c r="HHO2" s="91"/>
      <c r="HHP2" s="91"/>
      <c r="HHQ2" s="91"/>
      <c r="HHR2" s="91"/>
      <c r="HHS2" s="91"/>
      <c r="HHT2" s="91"/>
      <c r="HHU2" s="91"/>
      <c r="HHV2" s="91"/>
      <c r="HHW2" s="91"/>
      <c r="HHX2" s="91"/>
      <c r="HHY2" s="91"/>
      <c r="HHZ2" s="91"/>
      <c r="HIA2" s="91"/>
      <c r="HIB2" s="91"/>
      <c r="HIC2" s="91"/>
      <c r="HID2" s="91"/>
      <c r="HIE2" s="91"/>
      <c r="HIF2" s="91"/>
      <c r="HIG2" s="91"/>
      <c r="HIH2" s="91"/>
      <c r="HII2" s="91"/>
      <c r="HIJ2" s="91"/>
      <c r="HIK2" s="91"/>
      <c r="HIL2" s="91"/>
      <c r="HIM2" s="91"/>
      <c r="HIN2" s="91"/>
      <c r="HIO2" s="91"/>
      <c r="HIP2" s="91"/>
      <c r="HIQ2" s="91"/>
      <c r="HIR2" s="91"/>
      <c r="HIS2" s="91"/>
      <c r="HIT2" s="91"/>
      <c r="HIU2" s="91"/>
      <c r="HIV2" s="91"/>
      <c r="HIW2" s="91"/>
      <c r="HIX2" s="91"/>
      <c r="HIY2" s="91"/>
      <c r="HIZ2" s="91"/>
      <c r="HJA2" s="91"/>
      <c r="HJB2" s="91"/>
      <c r="HJC2" s="91"/>
      <c r="HJD2" s="91"/>
      <c r="HJE2" s="91"/>
      <c r="HJF2" s="91"/>
      <c r="HJG2" s="91"/>
      <c r="HJH2" s="91"/>
      <c r="HJI2" s="91"/>
      <c r="HJJ2" s="91"/>
      <c r="HJK2" s="91"/>
      <c r="HJL2" s="91"/>
      <c r="HJM2" s="91"/>
      <c r="HJN2" s="91"/>
      <c r="HJO2" s="91"/>
      <c r="HJP2" s="91"/>
      <c r="HJQ2" s="91"/>
      <c r="HJR2" s="91"/>
      <c r="HJS2" s="91"/>
      <c r="HJT2" s="91"/>
      <c r="HJU2" s="91"/>
      <c r="HJV2" s="91"/>
      <c r="HJW2" s="91"/>
      <c r="HJX2" s="91"/>
      <c r="HJY2" s="91"/>
      <c r="HJZ2" s="91"/>
      <c r="HKA2" s="91"/>
      <c r="HKB2" s="91"/>
      <c r="HKC2" s="91"/>
      <c r="HKD2" s="91"/>
      <c r="HKE2" s="91"/>
      <c r="HKF2" s="91"/>
      <c r="HKG2" s="91"/>
      <c r="HKH2" s="91"/>
      <c r="HKI2" s="91"/>
      <c r="HKJ2" s="91"/>
      <c r="HKK2" s="91"/>
      <c r="HKL2" s="91"/>
      <c r="HKM2" s="91"/>
      <c r="HKN2" s="91"/>
      <c r="HKO2" s="91"/>
      <c r="HKP2" s="91"/>
      <c r="HKQ2" s="91"/>
      <c r="HKR2" s="91"/>
      <c r="HKS2" s="91"/>
      <c r="HKT2" s="91"/>
      <c r="HKU2" s="91"/>
      <c r="HKV2" s="91"/>
      <c r="HKW2" s="91"/>
      <c r="HKX2" s="91"/>
      <c r="HKY2" s="91"/>
      <c r="HKZ2" s="91"/>
      <c r="HLA2" s="91"/>
      <c r="HLB2" s="91"/>
      <c r="HLC2" s="91"/>
      <c r="HLD2" s="91"/>
      <c r="HLE2" s="91"/>
      <c r="HLF2" s="91"/>
      <c r="HLG2" s="91"/>
      <c r="HLH2" s="91"/>
      <c r="HLI2" s="91"/>
      <c r="HLJ2" s="91"/>
      <c r="HLK2" s="91"/>
      <c r="HLL2" s="91"/>
      <c r="HLM2" s="91"/>
      <c r="HLN2" s="91"/>
      <c r="HLO2" s="91"/>
      <c r="HLP2" s="91"/>
      <c r="HLQ2" s="91"/>
      <c r="HLR2" s="91"/>
      <c r="HLS2" s="91"/>
      <c r="HLT2" s="91"/>
      <c r="HLU2" s="91"/>
      <c r="HLV2" s="91"/>
      <c r="HLW2" s="91"/>
      <c r="HLX2" s="91"/>
      <c r="HLY2" s="91"/>
      <c r="HLZ2" s="91"/>
      <c r="HMA2" s="91"/>
      <c r="HMB2" s="91"/>
      <c r="HMC2" s="91"/>
      <c r="HMD2" s="91"/>
      <c r="HME2" s="91"/>
      <c r="HMF2" s="91"/>
      <c r="HMG2" s="91"/>
      <c r="HMH2" s="91"/>
      <c r="HMI2" s="91"/>
      <c r="HMJ2" s="91"/>
      <c r="HMK2" s="91"/>
      <c r="HML2" s="91"/>
      <c r="HMM2" s="91"/>
      <c r="HMN2" s="91"/>
      <c r="HMO2" s="91"/>
      <c r="HMP2" s="91"/>
      <c r="HMQ2" s="91"/>
      <c r="HMR2" s="91"/>
      <c r="HMS2" s="91"/>
      <c r="HMT2" s="91"/>
      <c r="HMU2" s="91"/>
      <c r="HMV2" s="91"/>
      <c r="HMW2" s="91"/>
      <c r="HMX2" s="91"/>
      <c r="HMY2" s="91"/>
      <c r="HMZ2" s="91"/>
      <c r="HNA2" s="91"/>
      <c r="HNB2" s="91"/>
      <c r="HNC2" s="91"/>
      <c r="HND2" s="91"/>
      <c r="HNE2" s="91"/>
      <c r="HNF2" s="91"/>
      <c r="HNG2" s="91"/>
      <c r="HNH2" s="91"/>
      <c r="HNI2" s="91"/>
      <c r="HNJ2" s="91"/>
      <c r="HNK2" s="91"/>
      <c r="HNL2" s="91"/>
      <c r="HNM2" s="91"/>
      <c r="HNN2" s="91"/>
      <c r="HNO2" s="91"/>
      <c r="HNP2" s="91"/>
      <c r="HNQ2" s="91"/>
      <c r="HNR2" s="91"/>
      <c r="HNS2" s="91"/>
      <c r="HNT2" s="91"/>
      <c r="HNU2" s="91"/>
      <c r="HNV2" s="91"/>
      <c r="HNW2" s="91"/>
      <c r="HNX2" s="91"/>
      <c r="HNY2" s="91"/>
      <c r="HNZ2" s="91"/>
      <c r="HOA2" s="91"/>
      <c r="HOB2" s="91"/>
      <c r="HOC2" s="91"/>
      <c r="HOD2" s="91"/>
      <c r="HOE2" s="91"/>
      <c r="HOF2" s="91"/>
      <c r="HOG2" s="91"/>
      <c r="HOH2" s="91"/>
      <c r="HOI2" s="91"/>
      <c r="HOJ2" s="91"/>
      <c r="HOK2" s="91"/>
      <c r="HOL2" s="91"/>
      <c r="HOM2" s="91"/>
      <c r="HON2" s="91"/>
      <c r="HOO2" s="91"/>
      <c r="HOP2" s="91"/>
      <c r="HOQ2" s="91"/>
      <c r="HOR2" s="91"/>
      <c r="HOS2" s="91"/>
      <c r="HOT2" s="91"/>
      <c r="HOU2" s="91"/>
      <c r="HOV2" s="91"/>
      <c r="HOW2" s="91"/>
      <c r="HOX2" s="91"/>
      <c r="HOY2" s="91"/>
      <c r="HOZ2" s="91"/>
      <c r="HPA2" s="91"/>
      <c r="HPB2" s="91"/>
      <c r="HPC2" s="91"/>
      <c r="HPD2" s="91"/>
      <c r="HPE2" s="91"/>
      <c r="HPF2" s="91"/>
      <c r="HPG2" s="91"/>
      <c r="HPH2" s="91"/>
      <c r="HPI2" s="91"/>
      <c r="HPJ2" s="91"/>
      <c r="HPK2" s="91"/>
      <c r="HPL2" s="91"/>
      <c r="HPM2" s="91"/>
      <c r="HPN2" s="91"/>
      <c r="HPO2" s="91"/>
      <c r="HPP2" s="91"/>
      <c r="HPQ2" s="91"/>
      <c r="HPR2" s="91"/>
      <c r="HPS2" s="91"/>
      <c r="HPT2" s="91"/>
      <c r="HPU2" s="91"/>
      <c r="HPV2" s="91"/>
      <c r="HPW2" s="91"/>
      <c r="HPX2" s="91"/>
      <c r="HPY2" s="91"/>
      <c r="HPZ2" s="91"/>
      <c r="HQA2" s="91"/>
      <c r="HQB2" s="91"/>
      <c r="HQC2" s="91"/>
      <c r="HQD2" s="91"/>
      <c r="HQE2" s="91"/>
      <c r="HQF2" s="91"/>
      <c r="HQG2" s="91"/>
      <c r="HQH2" s="91"/>
      <c r="HQI2" s="91"/>
      <c r="HQJ2" s="91"/>
      <c r="HQK2" s="91"/>
      <c r="HQL2" s="91"/>
      <c r="HQM2" s="91"/>
      <c r="HQN2" s="91"/>
      <c r="HQO2" s="91"/>
      <c r="HQP2" s="91"/>
      <c r="HQQ2" s="91"/>
      <c r="HQR2" s="91"/>
      <c r="HQS2" s="91"/>
      <c r="HQT2" s="91"/>
      <c r="HQU2" s="91"/>
      <c r="HQV2" s="91"/>
      <c r="HQW2" s="91"/>
      <c r="HQX2" s="91"/>
      <c r="HQY2" s="91"/>
      <c r="HQZ2" s="91"/>
      <c r="HRA2" s="91"/>
      <c r="HRB2" s="91"/>
      <c r="HRC2" s="91"/>
      <c r="HRD2" s="91"/>
      <c r="HRE2" s="91"/>
      <c r="HRF2" s="91"/>
      <c r="HRG2" s="91"/>
      <c r="HRH2" s="91"/>
      <c r="HRI2" s="91"/>
      <c r="HRJ2" s="91"/>
      <c r="HRK2" s="91"/>
      <c r="HRL2" s="91"/>
      <c r="HRM2" s="91"/>
      <c r="HRN2" s="91"/>
      <c r="HRO2" s="91"/>
      <c r="HRP2" s="91"/>
      <c r="HRQ2" s="91"/>
      <c r="HRR2" s="91"/>
      <c r="HRS2" s="91"/>
      <c r="HRT2" s="91"/>
      <c r="HRU2" s="91"/>
      <c r="HRV2" s="91"/>
      <c r="HRW2" s="91"/>
      <c r="HRX2" s="91"/>
      <c r="HRY2" s="91"/>
      <c r="HRZ2" s="91"/>
      <c r="HSA2" s="91"/>
      <c r="HSB2" s="91"/>
      <c r="HSC2" s="91"/>
      <c r="HSD2" s="91"/>
      <c r="HSE2" s="91"/>
      <c r="HSF2" s="91"/>
      <c r="HSG2" s="91"/>
      <c r="HSH2" s="91"/>
      <c r="HSI2" s="91"/>
      <c r="HSJ2" s="91"/>
      <c r="HSK2" s="91"/>
      <c r="HSL2" s="91"/>
      <c r="HSM2" s="91"/>
      <c r="HSN2" s="91"/>
      <c r="HSO2" s="91"/>
      <c r="HSP2" s="91"/>
      <c r="HSQ2" s="91"/>
      <c r="HSR2" s="91"/>
      <c r="HSS2" s="91"/>
      <c r="HST2" s="91"/>
      <c r="HSU2" s="91"/>
      <c r="HSV2" s="91"/>
      <c r="HSW2" s="91"/>
      <c r="HSX2" s="91"/>
      <c r="HSY2" s="91"/>
      <c r="HSZ2" s="91"/>
      <c r="HTA2" s="91"/>
      <c r="HTB2" s="91"/>
      <c r="HTC2" s="91"/>
      <c r="HTD2" s="91"/>
      <c r="HTE2" s="91"/>
      <c r="HTF2" s="91"/>
      <c r="HTG2" s="91"/>
      <c r="HTH2" s="91"/>
      <c r="HTI2" s="91"/>
      <c r="HTJ2" s="91"/>
      <c r="HTK2" s="91"/>
      <c r="HTL2" s="91"/>
      <c r="HTM2" s="91"/>
      <c r="HTN2" s="91"/>
      <c r="HTO2" s="91"/>
      <c r="HTP2" s="91"/>
      <c r="HTQ2" s="91"/>
      <c r="HTR2" s="91"/>
      <c r="HTS2" s="91"/>
      <c r="HTT2" s="91"/>
      <c r="HTU2" s="91"/>
      <c r="HTV2" s="91"/>
      <c r="HTW2" s="91"/>
      <c r="HTX2" s="91"/>
      <c r="HTY2" s="91"/>
      <c r="HTZ2" s="91"/>
      <c r="HUA2" s="91"/>
      <c r="HUB2" s="91"/>
      <c r="HUC2" s="91"/>
      <c r="HUD2" s="91"/>
      <c r="HUE2" s="91"/>
      <c r="HUF2" s="91"/>
      <c r="HUG2" s="91"/>
      <c r="HUH2" s="91"/>
      <c r="HUI2" s="91"/>
      <c r="HUJ2" s="91"/>
      <c r="HUK2" s="91"/>
      <c r="HUL2" s="91"/>
      <c r="HUM2" s="91"/>
      <c r="HUN2" s="91"/>
      <c r="HUO2" s="91"/>
      <c r="HUP2" s="91"/>
      <c r="HUQ2" s="91"/>
      <c r="HUR2" s="91"/>
      <c r="HUS2" s="91"/>
      <c r="HUT2" s="91"/>
      <c r="HUU2" s="91"/>
      <c r="HUV2" s="91"/>
      <c r="HUW2" s="91"/>
      <c r="HUX2" s="91"/>
      <c r="HUY2" s="91"/>
      <c r="HUZ2" s="91"/>
      <c r="HVA2" s="91"/>
      <c r="HVB2" s="91"/>
      <c r="HVC2" s="91"/>
      <c r="HVD2" s="91"/>
      <c r="HVE2" s="91"/>
      <c r="HVF2" s="91"/>
      <c r="HVG2" s="91"/>
      <c r="HVH2" s="91"/>
      <c r="HVI2" s="91"/>
      <c r="HVJ2" s="91"/>
      <c r="HVK2" s="91"/>
      <c r="HVL2" s="91"/>
      <c r="HVM2" s="91"/>
      <c r="HVN2" s="91"/>
      <c r="HVO2" s="91"/>
      <c r="HVP2" s="91"/>
      <c r="HVQ2" s="91"/>
      <c r="HVR2" s="91"/>
      <c r="HVS2" s="91"/>
      <c r="HVT2" s="91"/>
      <c r="HVU2" s="91"/>
      <c r="HVV2" s="91"/>
      <c r="HVW2" s="91"/>
      <c r="HVX2" s="91"/>
      <c r="HVY2" s="91"/>
      <c r="HVZ2" s="91"/>
      <c r="HWA2" s="91"/>
      <c r="HWB2" s="91"/>
      <c r="HWC2" s="91"/>
      <c r="HWD2" s="91"/>
      <c r="HWE2" s="91"/>
      <c r="HWF2" s="91"/>
      <c r="HWG2" s="91"/>
      <c r="HWH2" s="91"/>
      <c r="HWI2" s="91"/>
      <c r="HWJ2" s="91"/>
      <c r="HWK2" s="91"/>
      <c r="HWL2" s="91"/>
      <c r="HWM2" s="91"/>
      <c r="HWN2" s="91"/>
      <c r="HWO2" s="91"/>
      <c r="HWP2" s="91"/>
      <c r="HWQ2" s="91"/>
      <c r="HWR2" s="91"/>
      <c r="HWS2" s="91"/>
      <c r="HWT2" s="91"/>
      <c r="HWU2" s="91"/>
      <c r="HWV2" s="91"/>
      <c r="HWW2" s="91"/>
      <c r="HWX2" s="91"/>
      <c r="HWY2" s="91"/>
      <c r="HWZ2" s="91"/>
      <c r="HXA2" s="91"/>
      <c r="HXB2" s="91"/>
      <c r="HXC2" s="91"/>
      <c r="HXD2" s="91"/>
      <c r="HXE2" s="91"/>
      <c r="HXF2" s="91"/>
      <c r="HXG2" s="91"/>
      <c r="HXH2" s="91"/>
      <c r="HXI2" s="91"/>
      <c r="HXJ2" s="91"/>
      <c r="HXK2" s="91"/>
      <c r="HXL2" s="91"/>
      <c r="HXM2" s="91"/>
      <c r="HXN2" s="91"/>
      <c r="HXO2" s="91"/>
      <c r="HXP2" s="91"/>
      <c r="HXQ2" s="91"/>
      <c r="HXR2" s="91"/>
      <c r="HXS2" s="91"/>
      <c r="HXT2" s="91"/>
      <c r="HXU2" s="91"/>
      <c r="HXV2" s="91"/>
      <c r="HXW2" s="91"/>
      <c r="HXX2" s="91"/>
      <c r="HXY2" s="91"/>
      <c r="HXZ2" s="91"/>
      <c r="HYA2" s="91"/>
      <c r="HYB2" s="91"/>
      <c r="HYC2" s="91"/>
      <c r="HYD2" s="91"/>
      <c r="HYE2" s="91"/>
      <c r="HYF2" s="91"/>
      <c r="HYG2" s="91"/>
      <c r="HYH2" s="91"/>
      <c r="HYI2" s="91"/>
      <c r="HYJ2" s="91"/>
      <c r="HYK2" s="91"/>
      <c r="HYL2" s="91"/>
      <c r="HYM2" s="91"/>
      <c r="HYN2" s="91"/>
      <c r="HYO2" s="91"/>
      <c r="HYP2" s="91"/>
      <c r="HYQ2" s="91"/>
      <c r="HYR2" s="91"/>
      <c r="HYS2" s="91"/>
      <c r="HYT2" s="91"/>
      <c r="HYU2" s="91"/>
      <c r="HYV2" s="91"/>
      <c r="HYW2" s="91"/>
      <c r="HYX2" s="91"/>
      <c r="HYY2" s="91"/>
      <c r="HYZ2" s="91"/>
      <c r="HZA2" s="91"/>
      <c r="HZB2" s="91"/>
      <c r="HZC2" s="91"/>
      <c r="HZD2" s="91"/>
      <c r="HZE2" s="91"/>
      <c r="HZF2" s="91"/>
      <c r="HZG2" s="91"/>
      <c r="HZH2" s="91"/>
      <c r="HZI2" s="91"/>
      <c r="HZJ2" s="91"/>
      <c r="HZK2" s="91"/>
      <c r="HZL2" s="91"/>
      <c r="HZM2" s="91"/>
      <c r="HZN2" s="91"/>
      <c r="HZO2" s="91"/>
      <c r="HZP2" s="91"/>
      <c r="HZQ2" s="91"/>
      <c r="HZR2" s="91"/>
      <c r="HZS2" s="91"/>
      <c r="HZT2" s="91"/>
      <c r="HZU2" s="91"/>
      <c r="HZV2" s="91"/>
      <c r="HZW2" s="91"/>
      <c r="HZX2" s="91"/>
      <c r="HZY2" s="91"/>
      <c r="HZZ2" s="91"/>
      <c r="IAA2" s="91"/>
      <c r="IAB2" s="91"/>
      <c r="IAC2" s="91"/>
      <c r="IAD2" s="91"/>
      <c r="IAE2" s="91"/>
      <c r="IAF2" s="91"/>
      <c r="IAG2" s="91"/>
      <c r="IAH2" s="91"/>
      <c r="IAI2" s="91"/>
      <c r="IAJ2" s="91"/>
      <c r="IAK2" s="91"/>
      <c r="IAL2" s="91"/>
      <c r="IAM2" s="91"/>
      <c r="IAN2" s="91"/>
      <c r="IAO2" s="91"/>
      <c r="IAP2" s="91"/>
      <c r="IAQ2" s="91"/>
      <c r="IAR2" s="91"/>
      <c r="IAS2" s="91"/>
      <c r="IAT2" s="91"/>
      <c r="IAU2" s="91"/>
      <c r="IAV2" s="91"/>
      <c r="IAW2" s="91"/>
      <c r="IAX2" s="91"/>
      <c r="IAY2" s="91"/>
      <c r="IAZ2" s="91"/>
      <c r="IBA2" s="91"/>
      <c r="IBB2" s="91"/>
      <c r="IBC2" s="91"/>
      <c r="IBD2" s="91"/>
      <c r="IBE2" s="91"/>
      <c r="IBF2" s="91"/>
      <c r="IBG2" s="91"/>
      <c r="IBH2" s="91"/>
      <c r="IBI2" s="91"/>
      <c r="IBJ2" s="91"/>
      <c r="IBK2" s="91"/>
      <c r="IBL2" s="91"/>
      <c r="IBM2" s="91"/>
      <c r="IBN2" s="91"/>
      <c r="IBO2" s="91"/>
      <c r="IBP2" s="91"/>
      <c r="IBQ2" s="91"/>
      <c r="IBR2" s="91"/>
      <c r="IBS2" s="91"/>
      <c r="IBT2" s="91"/>
      <c r="IBU2" s="91"/>
      <c r="IBV2" s="91"/>
      <c r="IBW2" s="91"/>
      <c r="IBX2" s="91"/>
      <c r="IBY2" s="91"/>
      <c r="IBZ2" s="91"/>
      <c r="ICA2" s="91"/>
      <c r="ICB2" s="91"/>
      <c r="ICC2" s="91"/>
      <c r="ICD2" s="91"/>
      <c r="ICE2" s="91"/>
      <c r="ICF2" s="91"/>
      <c r="ICG2" s="91"/>
      <c r="ICH2" s="91"/>
      <c r="ICI2" s="91"/>
      <c r="ICJ2" s="91"/>
      <c r="ICK2" s="91"/>
      <c r="ICL2" s="91"/>
      <c r="ICM2" s="91"/>
      <c r="ICN2" s="91"/>
      <c r="ICO2" s="91"/>
      <c r="ICP2" s="91"/>
      <c r="ICQ2" s="91"/>
      <c r="ICR2" s="91"/>
      <c r="ICS2" s="91"/>
      <c r="ICT2" s="91"/>
      <c r="ICU2" s="91"/>
      <c r="ICV2" s="91"/>
      <c r="ICW2" s="91"/>
      <c r="ICX2" s="91"/>
      <c r="ICY2" s="91"/>
      <c r="ICZ2" s="91"/>
      <c r="IDA2" s="91"/>
      <c r="IDB2" s="91"/>
      <c r="IDC2" s="91"/>
      <c r="IDD2" s="91"/>
      <c r="IDE2" s="91"/>
      <c r="IDF2" s="91"/>
      <c r="IDG2" s="91"/>
      <c r="IDH2" s="91"/>
      <c r="IDI2" s="91"/>
      <c r="IDJ2" s="91"/>
      <c r="IDK2" s="91"/>
      <c r="IDL2" s="91"/>
      <c r="IDM2" s="91"/>
      <c r="IDN2" s="91"/>
      <c r="IDO2" s="91"/>
      <c r="IDP2" s="91"/>
      <c r="IDQ2" s="91"/>
      <c r="IDR2" s="91"/>
      <c r="IDS2" s="91"/>
      <c r="IDT2" s="91"/>
      <c r="IDU2" s="91"/>
      <c r="IDV2" s="91"/>
      <c r="IDW2" s="91"/>
      <c r="IDX2" s="91"/>
      <c r="IDY2" s="91"/>
      <c r="IDZ2" s="91"/>
      <c r="IEA2" s="91"/>
      <c r="IEB2" s="91"/>
      <c r="IEC2" s="91"/>
      <c r="IED2" s="91"/>
      <c r="IEE2" s="91"/>
      <c r="IEF2" s="91"/>
      <c r="IEG2" s="91"/>
      <c r="IEH2" s="91"/>
      <c r="IEI2" s="91"/>
      <c r="IEJ2" s="91"/>
      <c r="IEK2" s="91"/>
      <c r="IEL2" s="91"/>
      <c r="IEM2" s="91"/>
      <c r="IEN2" s="91"/>
      <c r="IEO2" s="91"/>
      <c r="IEP2" s="91"/>
      <c r="IEQ2" s="91"/>
      <c r="IER2" s="91"/>
      <c r="IES2" s="91"/>
      <c r="IET2" s="91"/>
      <c r="IEU2" s="91"/>
      <c r="IEV2" s="91"/>
      <c r="IEW2" s="91"/>
      <c r="IEX2" s="91"/>
      <c r="IEY2" s="91"/>
      <c r="IEZ2" s="91"/>
      <c r="IFA2" s="91"/>
      <c r="IFB2" s="91"/>
      <c r="IFC2" s="91"/>
      <c r="IFD2" s="91"/>
      <c r="IFE2" s="91"/>
      <c r="IFF2" s="91"/>
      <c r="IFG2" s="91"/>
      <c r="IFH2" s="91"/>
      <c r="IFI2" s="91"/>
      <c r="IFJ2" s="91"/>
      <c r="IFK2" s="91"/>
      <c r="IFL2" s="91"/>
      <c r="IFM2" s="91"/>
      <c r="IFN2" s="91"/>
      <c r="IFO2" s="91"/>
      <c r="IFP2" s="91"/>
      <c r="IFQ2" s="91"/>
      <c r="IFR2" s="91"/>
      <c r="IFS2" s="91"/>
      <c r="IFT2" s="91"/>
      <c r="IFU2" s="91"/>
      <c r="IFV2" s="91"/>
      <c r="IFW2" s="91"/>
      <c r="IFX2" s="91"/>
      <c r="IFY2" s="91"/>
      <c r="IFZ2" s="91"/>
      <c r="IGA2" s="91"/>
      <c r="IGB2" s="91"/>
      <c r="IGC2" s="91"/>
      <c r="IGD2" s="91"/>
      <c r="IGE2" s="91"/>
      <c r="IGF2" s="91"/>
      <c r="IGG2" s="91"/>
      <c r="IGH2" s="91"/>
      <c r="IGI2" s="91"/>
      <c r="IGJ2" s="91"/>
      <c r="IGK2" s="91"/>
      <c r="IGL2" s="91"/>
      <c r="IGM2" s="91"/>
      <c r="IGN2" s="91"/>
      <c r="IGO2" s="91"/>
      <c r="IGP2" s="91"/>
      <c r="IGQ2" s="91"/>
      <c r="IGR2" s="91"/>
      <c r="IGS2" s="91"/>
      <c r="IGT2" s="91"/>
      <c r="IGU2" s="91"/>
      <c r="IGV2" s="91"/>
      <c r="IGW2" s="91"/>
      <c r="IGX2" s="91"/>
      <c r="IGY2" s="91"/>
      <c r="IGZ2" s="91"/>
      <c r="IHA2" s="91"/>
      <c r="IHB2" s="91"/>
      <c r="IHC2" s="91"/>
      <c r="IHD2" s="91"/>
      <c r="IHE2" s="91"/>
      <c r="IHF2" s="91"/>
      <c r="IHG2" s="91"/>
      <c r="IHH2" s="91"/>
      <c r="IHI2" s="91"/>
      <c r="IHJ2" s="91"/>
      <c r="IHK2" s="91"/>
      <c r="IHL2" s="91"/>
      <c r="IHM2" s="91"/>
      <c r="IHN2" s="91"/>
      <c r="IHO2" s="91"/>
      <c r="IHP2" s="91"/>
      <c r="IHQ2" s="91"/>
      <c r="IHR2" s="91"/>
      <c r="IHS2" s="91"/>
      <c r="IHT2" s="91"/>
      <c r="IHU2" s="91"/>
      <c r="IHV2" s="91"/>
      <c r="IHW2" s="91"/>
      <c r="IHX2" s="91"/>
      <c r="IHY2" s="91"/>
      <c r="IHZ2" s="91"/>
      <c r="IIA2" s="91"/>
      <c r="IIB2" s="91"/>
      <c r="IIC2" s="91"/>
      <c r="IID2" s="91"/>
      <c r="IIE2" s="91"/>
      <c r="IIF2" s="91"/>
      <c r="IIG2" s="91"/>
      <c r="IIH2" s="91"/>
      <c r="III2" s="91"/>
      <c r="IIJ2" s="91"/>
      <c r="IIK2" s="91"/>
      <c r="IIL2" s="91"/>
      <c r="IIM2" s="91"/>
      <c r="IIN2" s="91"/>
      <c r="IIO2" s="91"/>
      <c r="IIP2" s="91"/>
      <c r="IIQ2" s="91"/>
      <c r="IIR2" s="91"/>
      <c r="IIS2" s="91"/>
      <c r="IIT2" s="91"/>
      <c r="IIU2" s="91"/>
      <c r="IIV2" s="91"/>
      <c r="IIW2" s="91"/>
      <c r="IIX2" s="91"/>
      <c r="IIY2" s="91"/>
      <c r="IIZ2" s="91"/>
      <c r="IJA2" s="91"/>
      <c r="IJB2" s="91"/>
      <c r="IJC2" s="91"/>
      <c r="IJD2" s="91"/>
      <c r="IJE2" s="91"/>
      <c r="IJF2" s="91"/>
      <c r="IJG2" s="91"/>
      <c r="IJH2" s="91"/>
      <c r="IJI2" s="91"/>
      <c r="IJJ2" s="91"/>
      <c r="IJK2" s="91"/>
      <c r="IJL2" s="91"/>
      <c r="IJM2" s="91"/>
      <c r="IJN2" s="91"/>
      <c r="IJO2" s="91"/>
      <c r="IJP2" s="91"/>
      <c r="IJQ2" s="91"/>
      <c r="IJR2" s="91"/>
      <c r="IJS2" s="91"/>
      <c r="IJT2" s="91"/>
      <c r="IJU2" s="91"/>
      <c r="IJV2" s="91"/>
      <c r="IJW2" s="91"/>
      <c r="IJX2" s="91"/>
      <c r="IJY2" s="91"/>
      <c r="IJZ2" s="91"/>
      <c r="IKA2" s="91"/>
      <c r="IKB2" s="91"/>
      <c r="IKC2" s="91"/>
      <c r="IKD2" s="91"/>
      <c r="IKE2" s="91"/>
      <c r="IKF2" s="91"/>
      <c r="IKG2" s="91"/>
      <c r="IKH2" s="91"/>
      <c r="IKI2" s="91"/>
      <c r="IKJ2" s="91"/>
      <c r="IKK2" s="91"/>
      <c r="IKL2" s="91"/>
      <c r="IKM2" s="91"/>
      <c r="IKN2" s="91"/>
      <c r="IKO2" s="91"/>
      <c r="IKP2" s="91"/>
      <c r="IKQ2" s="91"/>
      <c r="IKR2" s="91"/>
      <c r="IKS2" s="91"/>
      <c r="IKT2" s="91"/>
      <c r="IKU2" s="91"/>
      <c r="IKV2" s="91"/>
      <c r="IKW2" s="91"/>
      <c r="IKX2" s="91"/>
      <c r="IKY2" s="91"/>
      <c r="IKZ2" s="91"/>
      <c r="ILA2" s="91"/>
      <c r="ILB2" s="91"/>
      <c r="ILC2" s="91"/>
      <c r="ILD2" s="91"/>
      <c r="ILE2" s="91"/>
      <c r="ILF2" s="91"/>
      <c r="ILG2" s="91"/>
      <c r="ILH2" s="91"/>
      <c r="ILI2" s="91"/>
      <c r="ILJ2" s="91"/>
      <c r="ILK2" s="91"/>
      <c r="ILL2" s="91"/>
      <c r="ILM2" s="91"/>
      <c r="ILN2" s="91"/>
      <c r="ILO2" s="91"/>
      <c r="ILP2" s="91"/>
      <c r="ILQ2" s="91"/>
      <c r="ILR2" s="91"/>
      <c r="ILS2" s="91"/>
      <c r="ILT2" s="91"/>
      <c r="ILU2" s="91"/>
      <c r="ILV2" s="91"/>
      <c r="ILW2" s="91"/>
      <c r="ILX2" s="91"/>
      <c r="ILY2" s="91"/>
      <c r="ILZ2" s="91"/>
      <c r="IMA2" s="91"/>
      <c r="IMB2" s="91"/>
      <c r="IMC2" s="91"/>
      <c r="IMD2" s="91"/>
      <c r="IME2" s="91"/>
      <c r="IMF2" s="91"/>
      <c r="IMG2" s="91"/>
      <c r="IMH2" s="91"/>
      <c r="IMI2" s="91"/>
      <c r="IMJ2" s="91"/>
      <c r="IMK2" s="91"/>
      <c r="IML2" s="91"/>
      <c r="IMM2" s="91"/>
      <c r="IMN2" s="91"/>
      <c r="IMO2" s="91"/>
      <c r="IMP2" s="91"/>
      <c r="IMQ2" s="91"/>
      <c r="IMR2" s="91"/>
      <c r="IMS2" s="91"/>
      <c r="IMT2" s="91"/>
      <c r="IMU2" s="91"/>
      <c r="IMV2" s="91"/>
      <c r="IMW2" s="91"/>
      <c r="IMX2" s="91"/>
      <c r="IMY2" s="91"/>
      <c r="IMZ2" s="91"/>
      <c r="INA2" s="91"/>
      <c r="INB2" s="91"/>
      <c r="INC2" s="91"/>
      <c r="IND2" s="91"/>
      <c r="INE2" s="91"/>
      <c r="INF2" s="91"/>
      <c r="ING2" s="91"/>
      <c r="INH2" s="91"/>
      <c r="INI2" s="91"/>
      <c r="INJ2" s="91"/>
      <c r="INK2" s="91"/>
      <c r="INL2" s="91"/>
      <c r="INM2" s="91"/>
      <c r="INN2" s="91"/>
      <c r="INO2" s="91"/>
      <c r="INP2" s="91"/>
      <c r="INQ2" s="91"/>
      <c r="INR2" s="91"/>
      <c r="INS2" s="91"/>
      <c r="INT2" s="91"/>
      <c r="INU2" s="91"/>
      <c r="INV2" s="91"/>
      <c r="INW2" s="91"/>
      <c r="INX2" s="91"/>
      <c r="INY2" s="91"/>
      <c r="INZ2" s="91"/>
      <c r="IOA2" s="91"/>
      <c r="IOB2" s="91"/>
      <c r="IOC2" s="91"/>
      <c r="IOD2" s="91"/>
      <c r="IOE2" s="91"/>
      <c r="IOF2" s="91"/>
      <c r="IOG2" s="91"/>
      <c r="IOH2" s="91"/>
      <c r="IOI2" s="91"/>
      <c r="IOJ2" s="91"/>
      <c r="IOK2" s="91"/>
      <c r="IOL2" s="91"/>
      <c r="IOM2" s="91"/>
      <c r="ION2" s="91"/>
      <c r="IOO2" s="91"/>
      <c r="IOP2" s="91"/>
      <c r="IOQ2" s="91"/>
      <c r="IOR2" s="91"/>
      <c r="IOS2" s="91"/>
      <c r="IOT2" s="91"/>
      <c r="IOU2" s="91"/>
      <c r="IOV2" s="91"/>
      <c r="IOW2" s="91"/>
      <c r="IOX2" s="91"/>
      <c r="IOY2" s="91"/>
      <c r="IOZ2" s="91"/>
      <c r="IPA2" s="91"/>
      <c r="IPB2" s="91"/>
      <c r="IPC2" s="91"/>
      <c r="IPD2" s="91"/>
      <c r="IPE2" s="91"/>
      <c r="IPF2" s="91"/>
      <c r="IPG2" s="91"/>
      <c r="IPH2" s="91"/>
      <c r="IPI2" s="91"/>
      <c r="IPJ2" s="91"/>
      <c r="IPK2" s="91"/>
      <c r="IPL2" s="91"/>
      <c r="IPM2" s="91"/>
      <c r="IPN2" s="91"/>
      <c r="IPO2" s="91"/>
      <c r="IPP2" s="91"/>
      <c r="IPQ2" s="91"/>
      <c r="IPR2" s="91"/>
      <c r="IPS2" s="91"/>
      <c r="IPT2" s="91"/>
      <c r="IPU2" s="91"/>
      <c r="IPV2" s="91"/>
      <c r="IPW2" s="91"/>
      <c r="IPX2" s="91"/>
      <c r="IPY2" s="91"/>
      <c r="IPZ2" s="91"/>
      <c r="IQA2" s="91"/>
      <c r="IQB2" s="91"/>
      <c r="IQC2" s="91"/>
      <c r="IQD2" s="91"/>
      <c r="IQE2" s="91"/>
      <c r="IQF2" s="91"/>
      <c r="IQG2" s="91"/>
      <c r="IQH2" s="91"/>
      <c r="IQI2" s="91"/>
      <c r="IQJ2" s="91"/>
      <c r="IQK2" s="91"/>
      <c r="IQL2" s="91"/>
      <c r="IQM2" s="91"/>
      <c r="IQN2" s="91"/>
      <c r="IQO2" s="91"/>
      <c r="IQP2" s="91"/>
      <c r="IQQ2" s="91"/>
      <c r="IQR2" s="91"/>
      <c r="IQS2" s="91"/>
      <c r="IQT2" s="91"/>
      <c r="IQU2" s="91"/>
      <c r="IQV2" s="91"/>
      <c r="IQW2" s="91"/>
      <c r="IQX2" s="91"/>
      <c r="IQY2" s="91"/>
      <c r="IQZ2" s="91"/>
      <c r="IRA2" s="91"/>
      <c r="IRB2" s="91"/>
      <c r="IRC2" s="91"/>
      <c r="IRD2" s="91"/>
      <c r="IRE2" s="91"/>
      <c r="IRF2" s="91"/>
      <c r="IRG2" s="91"/>
      <c r="IRH2" s="91"/>
      <c r="IRI2" s="91"/>
      <c r="IRJ2" s="91"/>
      <c r="IRK2" s="91"/>
      <c r="IRL2" s="91"/>
      <c r="IRM2" s="91"/>
      <c r="IRN2" s="91"/>
      <c r="IRO2" s="91"/>
      <c r="IRP2" s="91"/>
      <c r="IRQ2" s="91"/>
      <c r="IRR2" s="91"/>
      <c r="IRS2" s="91"/>
      <c r="IRT2" s="91"/>
      <c r="IRU2" s="91"/>
      <c r="IRV2" s="91"/>
      <c r="IRW2" s="91"/>
      <c r="IRX2" s="91"/>
      <c r="IRY2" s="91"/>
      <c r="IRZ2" s="91"/>
      <c r="ISA2" s="91"/>
      <c r="ISB2" s="91"/>
      <c r="ISC2" s="91"/>
      <c r="ISD2" s="91"/>
      <c r="ISE2" s="91"/>
      <c r="ISF2" s="91"/>
      <c r="ISG2" s="91"/>
      <c r="ISH2" s="91"/>
      <c r="ISI2" s="91"/>
      <c r="ISJ2" s="91"/>
      <c r="ISK2" s="91"/>
      <c r="ISL2" s="91"/>
      <c r="ISM2" s="91"/>
      <c r="ISN2" s="91"/>
      <c r="ISO2" s="91"/>
      <c r="ISP2" s="91"/>
      <c r="ISQ2" s="91"/>
      <c r="ISR2" s="91"/>
      <c r="ISS2" s="91"/>
      <c r="IST2" s="91"/>
      <c r="ISU2" s="91"/>
      <c r="ISV2" s="91"/>
      <c r="ISW2" s="91"/>
      <c r="ISX2" s="91"/>
      <c r="ISY2" s="91"/>
      <c r="ISZ2" s="91"/>
      <c r="ITA2" s="91"/>
      <c r="ITB2" s="91"/>
      <c r="ITC2" s="91"/>
      <c r="ITD2" s="91"/>
      <c r="ITE2" s="91"/>
      <c r="ITF2" s="91"/>
      <c r="ITG2" s="91"/>
      <c r="ITH2" s="91"/>
      <c r="ITI2" s="91"/>
      <c r="ITJ2" s="91"/>
      <c r="ITK2" s="91"/>
      <c r="ITL2" s="91"/>
      <c r="ITM2" s="91"/>
      <c r="ITN2" s="91"/>
      <c r="ITO2" s="91"/>
      <c r="ITP2" s="91"/>
      <c r="ITQ2" s="91"/>
      <c r="ITR2" s="91"/>
      <c r="ITS2" s="91"/>
      <c r="ITT2" s="91"/>
      <c r="ITU2" s="91"/>
      <c r="ITV2" s="91"/>
      <c r="ITW2" s="91"/>
      <c r="ITX2" s="91"/>
      <c r="ITY2" s="91"/>
      <c r="ITZ2" s="91"/>
      <c r="IUA2" s="91"/>
      <c r="IUB2" s="91"/>
      <c r="IUC2" s="91"/>
      <c r="IUD2" s="91"/>
      <c r="IUE2" s="91"/>
      <c r="IUF2" s="91"/>
      <c r="IUG2" s="91"/>
      <c r="IUH2" s="91"/>
      <c r="IUI2" s="91"/>
      <c r="IUJ2" s="91"/>
      <c r="IUK2" s="91"/>
      <c r="IUL2" s="91"/>
      <c r="IUM2" s="91"/>
      <c r="IUN2" s="91"/>
      <c r="IUO2" s="91"/>
      <c r="IUP2" s="91"/>
      <c r="IUQ2" s="91"/>
      <c r="IUR2" s="91"/>
      <c r="IUS2" s="91"/>
      <c r="IUT2" s="91"/>
      <c r="IUU2" s="91"/>
      <c r="IUV2" s="91"/>
      <c r="IUW2" s="91"/>
      <c r="IUX2" s="91"/>
      <c r="IUY2" s="91"/>
      <c r="IUZ2" s="91"/>
      <c r="IVA2" s="91"/>
      <c r="IVB2" s="91"/>
      <c r="IVC2" s="91"/>
      <c r="IVD2" s="91"/>
      <c r="IVE2" s="91"/>
      <c r="IVF2" s="91"/>
      <c r="IVG2" s="91"/>
      <c r="IVH2" s="91"/>
      <c r="IVI2" s="91"/>
      <c r="IVJ2" s="91"/>
      <c r="IVK2" s="91"/>
      <c r="IVL2" s="91"/>
      <c r="IVM2" s="91"/>
      <c r="IVN2" s="91"/>
      <c r="IVO2" s="91"/>
      <c r="IVP2" s="91"/>
      <c r="IVQ2" s="91"/>
      <c r="IVR2" s="91"/>
      <c r="IVS2" s="91"/>
      <c r="IVT2" s="91"/>
      <c r="IVU2" s="91"/>
      <c r="IVV2" s="91"/>
      <c r="IVW2" s="91"/>
      <c r="IVX2" s="91"/>
      <c r="IVY2" s="91"/>
      <c r="IVZ2" s="91"/>
      <c r="IWA2" s="91"/>
      <c r="IWB2" s="91"/>
      <c r="IWC2" s="91"/>
      <c r="IWD2" s="91"/>
      <c r="IWE2" s="91"/>
      <c r="IWF2" s="91"/>
      <c r="IWG2" s="91"/>
      <c r="IWH2" s="91"/>
      <c r="IWI2" s="91"/>
      <c r="IWJ2" s="91"/>
      <c r="IWK2" s="91"/>
      <c r="IWL2" s="91"/>
      <c r="IWM2" s="91"/>
      <c r="IWN2" s="91"/>
      <c r="IWO2" s="91"/>
      <c r="IWP2" s="91"/>
      <c r="IWQ2" s="91"/>
      <c r="IWR2" s="91"/>
      <c r="IWS2" s="91"/>
      <c r="IWT2" s="91"/>
      <c r="IWU2" s="91"/>
      <c r="IWV2" s="91"/>
      <c r="IWW2" s="91"/>
      <c r="IWX2" s="91"/>
      <c r="IWY2" s="91"/>
      <c r="IWZ2" s="91"/>
      <c r="IXA2" s="91"/>
      <c r="IXB2" s="91"/>
      <c r="IXC2" s="91"/>
      <c r="IXD2" s="91"/>
      <c r="IXE2" s="91"/>
      <c r="IXF2" s="91"/>
      <c r="IXG2" s="91"/>
      <c r="IXH2" s="91"/>
      <c r="IXI2" s="91"/>
      <c r="IXJ2" s="91"/>
      <c r="IXK2" s="91"/>
      <c r="IXL2" s="91"/>
      <c r="IXM2" s="91"/>
      <c r="IXN2" s="91"/>
      <c r="IXO2" s="91"/>
      <c r="IXP2" s="91"/>
      <c r="IXQ2" s="91"/>
      <c r="IXR2" s="91"/>
      <c r="IXS2" s="91"/>
      <c r="IXT2" s="91"/>
      <c r="IXU2" s="91"/>
      <c r="IXV2" s="91"/>
      <c r="IXW2" s="91"/>
      <c r="IXX2" s="91"/>
      <c r="IXY2" s="91"/>
      <c r="IXZ2" s="91"/>
      <c r="IYA2" s="91"/>
      <c r="IYB2" s="91"/>
      <c r="IYC2" s="91"/>
      <c r="IYD2" s="91"/>
      <c r="IYE2" s="91"/>
      <c r="IYF2" s="91"/>
      <c r="IYG2" s="91"/>
      <c r="IYH2" s="91"/>
      <c r="IYI2" s="91"/>
      <c r="IYJ2" s="91"/>
      <c r="IYK2" s="91"/>
      <c r="IYL2" s="91"/>
      <c r="IYM2" s="91"/>
      <c r="IYN2" s="91"/>
      <c r="IYO2" s="91"/>
      <c r="IYP2" s="91"/>
      <c r="IYQ2" s="91"/>
      <c r="IYR2" s="91"/>
      <c r="IYS2" s="91"/>
      <c r="IYT2" s="91"/>
      <c r="IYU2" s="91"/>
      <c r="IYV2" s="91"/>
      <c r="IYW2" s="91"/>
      <c r="IYX2" s="91"/>
      <c r="IYY2" s="91"/>
      <c r="IYZ2" s="91"/>
      <c r="IZA2" s="91"/>
      <c r="IZB2" s="91"/>
      <c r="IZC2" s="91"/>
      <c r="IZD2" s="91"/>
      <c r="IZE2" s="91"/>
      <c r="IZF2" s="91"/>
      <c r="IZG2" s="91"/>
      <c r="IZH2" s="91"/>
      <c r="IZI2" s="91"/>
      <c r="IZJ2" s="91"/>
      <c r="IZK2" s="91"/>
      <c r="IZL2" s="91"/>
      <c r="IZM2" s="91"/>
      <c r="IZN2" s="91"/>
      <c r="IZO2" s="91"/>
      <c r="IZP2" s="91"/>
      <c r="IZQ2" s="91"/>
      <c r="IZR2" s="91"/>
      <c r="IZS2" s="91"/>
      <c r="IZT2" s="91"/>
      <c r="IZU2" s="91"/>
      <c r="IZV2" s="91"/>
      <c r="IZW2" s="91"/>
      <c r="IZX2" s="91"/>
      <c r="IZY2" s="91"/>
      <c r="IZZ2" s="91"/>
      <c r="JAA2" s="91"/>
      <c r="JAB2" s="91"/>
      <c r="JAC2" s="91"/>
      <c r="JAD2" s="91"/>
      <c r="JAE2" s="91"/>
      <c r="JAF2" s="91"/>
      <c r="JAG2" s="91"/>
      <c r="JAH2" s="91"/>
      <c r="JAI2" s="91"/>
      <c r="JAJ2" s="91"/>
      <c r="JAK2" s="91"/>
      <c r="JAL2" s="91"/>
      <c r="JAM2" s="91"/>
      <c r="JAN2" s="91"/>
      <c r="JAO2" s="91"/>
      <c r="JAP2" s="91"/>
      <c r="JAQ2" s="91"/>
      <c r="JAR2" s="91"/>
      <c r="JAS2" s="91"/>
      <c r="JAT2" s="91"/>
      <c r="JAU2" s="91"/>
      <c r="JAV2" s="91"/>
      <c r="JAW2" s="91"/>
      <c r="JAX2" s="91"/>
      <c r="JAY2" s="91"/>
      <c r="JAZ2" s="91"/>
      <c r="JBA2" s="91"/>
      <c r="JBB2" s="91"/>
      <c r="JBC2" s="91"/>
      <c r="JBD2" s="91"/>
      <c r="JBE2" s="91"/>
      <c r="JBF2" s="91"/>
      <c r="JBG2" s="91"/>
      <c r="JBH2" s="91"/>
      <c r="JBI2" s="91"/>
      <c r="JBJ2" s="91"/>
      <c r="JBK2" s="91"/>
      <c r="JBL2" s="91"/>
      <c r="JBM2" s="91"/>
      <c r="JBN2" s="91"/>
      <c r="JBO2" s="91"/>
      <c r="JBP2" s="91"/>
      <c r="JBQ2" s="91"/>
      <c r="JBR2" s="91"/>
      <c r="JBS2" s="91"/>
      <c r="JBT2" s="91"/>
      <c r="JBU2" s="91"/>
      <c r="JBV2" s="91"/>
      <c r="JBW2" s="91"/>
      <c r="JBX2" s="91"/>
      <c r="JBY2" s="91"/>
      <c r="JBZ2" s="91"/>
      <c r="JCA2" s="91"/>
      <c r="JCB2" s="91"/>
      <c r="JCC2" s="91"/>
      <c r="JCD2" s="91"/>
      <c r="JCE2" s="91"/>
      <c r="JCF2" s="91"/>
      <c r="JCG2" s="91"/>
      <c r="JCH2" s="91"/>
      <c r="JCI2" s="91"/>
      <c r="JCJ2" s="91"/>
      <c r="JCK2" s="91"/>
      <c r="JCL2" s="91"/>
      <c r="JCM2" s="91"/>
      <c r="JCN2" s="91"/>
      <c r="JCO2" s="91"/>
      <c r="JCP2" s="91"/>
      <c r="JCQ2" s="91"/>
      <c r="JCR2" s="91"/>
      <c r="JCS2" s="91"/>
      <c r="JCT2" s="91"/>
      <c r="JCU2" s="91"/>
      <c r="JCV2" s="91"/>
      <c r="JCW2" s="91"/>
      <c r="JCX2" s="91"/>
      <c r="JCY2" s="91"/>
      <c r="JCZ2" s="91"/>
      <c r="JDA2" s="91"/>
      <c r="JDB2" s="91"/>
      <c r="JDC2" s="91"/>
      <c r="JDD2" s="91"/>
      <c r="JDE2" s="91"/>
      <c r="JDF2" s="91"/>
      <c r="JDG2" s="91"/>
      <c r="JDH2" s="91"/>
      <c r="JDI2" s="91"/>
      <c r="JDJ2" s="91"/>
      <c r="JDK2" s="91"/>
      <c r="JDL2" s="91"/>
      <c r="JDM2" s="91"/>
      <c r="JDN2" s="91"/>
      <c r="JDO2" s="91"/>
      <c r="JDP2" s="91"/>
      <c r="JDQ2" s="91"/>
      <c r="JDR2" s="91"/>
      <c r="JDS2" s="91"/>
      <c r="JDT2" s="91"/>
      <c r="JDU2" s="91"/>
      <c r="JDV2" s="91"/>
      <c r="JDW2" s="91"/>
      <c r="JDX2" s="91"/>
      <c r="JDY2" s="91"/>
      <c r="JDZ2" s="91"/>
      <c r="JEA2" s="91"/>
      <c r="JEB2" s="91"/>
      <c r="JEC2" s="91"/>
      <c r="JED2" s="91"/>
      <c r="JEE2" s="91"/>
      <c r="JEF2" s="91"/>
      <c r="JEG2" s="91"/>
      <c r="JEH2" s="91"/>
      <c r="JEI2" s="91"/>
      <c r="JEJ2" s="91"/>
      <c r="JEK2" s="91"/>
      <c r="JEL2" s="91"/>
      <c r="JEM2" s="91"/>
      <c r="JEN2" s="91"/>
      <c r="JEO2" s="91"/>
      <c r="JEP2" s="91"/>
      <c r="JEQ2" s="91"/>
      <c r="JER2" s="91"/>
      <c r="JES2" s="91"/>
      <c r="JET2" s="91"/>
      <c r="JEU2" s="91"/>
      <c r="JEV2" s="91"/>
      <c r="JEW2" s="91"/>
      <c r="JEX2" s="91"/>
      <c r="JEY2" s="91"/>
      <c r="JEZ2" s="91"/>
      <c r="JFA2" s="91"/>
      <c r="JFB2" s="91"/>
      <c r="JFC2" s="91"/>
      <c r="JFD2" s="91"/>
      <c r="JFE2" s="91"/>
      <c r="JFF2" s="91"/>
      <c r="JFG2" s="91"/>
      <c r="JFH2" s="91"/>
      <c r="JFI2" s="91"/>
      <c r="JFJ2" s="91"/>
      <c r="JFK2" s="91"/>
      <c r="JFL2" s="91"/>
      <c r="JFM2" s="91"/>
      <c r="JFN2" s="91"/>
      <c r="JFO2" s="91"/>
      <c r="JFP2" s="91"/>
      <c r="JFQ2" s="91"/>
      <c r="JFR2" s="91"/>
      <c r="JFS2" s="91"/>
      <c r="JFT2" s="91"/>
      <c r="JFU2" s="91"/>
      <c r="JFV2" s="91"/>
      <c r="JFW2" s="91"/>
      <c r="JFX2" s="91"/>
      <c r="JFY2" s="91"/>
      <c r="JFZ2" s="91"/>
      <c r="JGA2" s="91"/>
      <c r="JGB2" s="91"/>
      <c r="JGC2" s="91"/>
      <c r="JGD2" s="91"/>
      <c r="JGE2" s="91"/>
      <c r="JGF2" s="91"/>
      <c r="JGG2" s="91"/>
      <c r="JGH2" s="91"/>
      <c r="JGI2" s="91"/>
      <c r="JGJ2" s="91"/>
      <c r="JGK2" s="91"/>
      <c r="JGL2" s="91"/>
      <c r="JGM2" s="91"/>
      <c r="JGN2" s="91"/>
      <c r="JGO2" s="91"/>
      <c r="JGP2" s="91"/>
      <c r="JGQ2" s="91"/>
      <c r="JGR2" s="91"/>
      <c r="JGS2" s="91"/>
      <c r="JGT2" s="91"/>
      <c r="JGU2" s="91"/>
      <c r="JGV2" s="91"/>
      <c r="JGW2" s="91"/>
      <c r="JGX2" s="91"/>
      <c r="JGY2" s="91"/>
      <c r="JGZ2" s="91"/>
      <c r="JHA2" s="91"/>
      <c r="JHB2" s="91"/>
      <c r="JHC2" s="91"/>
      <c r="JHD2" s="91"/>
      <c r="JHE2" s="91"/>
      <c r="JHF2" s="91"/>
      <c r="JHG2" s="91"/>
      <c r="JHH2" s="91"/>
      <c r="JHI2" s="91"/>
      <c r="JHJ2" s="91"/>
      <c r="JHK2" s="91"/>
      <c r="JHL2" s="91"/>
      <c r="JHM2" s="91"/>
      <c r="JHN2" s="91"/>
      <c r="JHO2" s="91"/>
      <c r="JHP2" s="91"/>
      <c r="JHQ2" s="91"/>
      <c r="JHR2" s="91"/>
      <c r="JHS2" s="91"/>
      <c r="JHT2" s="91"/>
      <c r="JHU2" s="91"/>
      <c r="JHV2" s="91"/>
      <c r="JHW2" s="91"/>
      <c r="JHX2" s="91"/>
      <c r="JHY2" s="91"/>
      <c r="JHZ2" s="91"/>
      <c r="JIA2" s="91"/>
      <c r="JIB2" s="91"/>
      <c r="JIC2" s="91"/>
      <c r="JID2" s="91"/>
      <c r="JIE2" s="91"/>
      <c r="JIF2" s="91"/>
      <c r="JIG2" s="91"/>
      <c r="JIH2" s="91"/>
      <c r="JII2" s="91"/>
      <c r="JIJ2" s="91"/>
      <c r="JIK2" s="91"/>
      <c r="JIL2" s="91"/>
      <c r="JIM2" s="91"/>
      <c r="JIN2" s="91"/>
      <c r="JIO2" s="91"/>
      <c r="JIP2" s="91"/>
      <c r="JIQ2" s="91"/>
      <c r="JIR2" s="91"/>
      <c r="JIS2" s="91"/>
      <c r="JIT2" s="91"/>
      <c r="JIU2" s="91"/>
      <c r="JIV2" s="91"/>
      <c r="JIW2" s="91"/>
      <c r="JIX2" s="91"/>
      <c r="JIY2" s="91"/>
      <c r="JIZ2" s="91"/>
      <c r="JJA2" s="91"/>
      <c r="JJB2" s="91"/>
      <c r="JJC2" s="91"/>
      <c r="JJD2" s="91"/>
      <c r="JJE2" s="91"/>
      <c r="JJF2" s="91"/>
      <c r="JJG2" s="91"/>
      <c r="JJH2" s="91"/>
      <c r="JJI2" s="91"/>
      <c r="JJJ2" s="91"/>
      <c r="JJK2" s="91"/>
      <c r="JJL2" s="91"/>
      <c r="JJM2" s="91"/>
      <c r="JJN2" s="91"/>
      <c r="JJO2" s="91"/>
      <c r="JJP2" s="91"/>
      <c r="JJQ2" s="91"/>
      <c r="JJR2" s="91"/>
      <c r="JJS2" s="91"/>
      <c r="JJT2" s="91"/>
      <c r="JJU2" s="91"/>
      <c r="JJV2" s="91"/>
      <c r="JJW2" s="91"/>
      <c r="JJX2" s="91"/>
      <c r="JJY2" s="91"/>
      <c r="JJZ2" s="91"/>
      <c r="JKA2" s="91"/>
      <c r="JKB2" s="91"/>
      <c r="JKC2" s="91"/>
      <c r="JKD2" s="91"/>
      <c r="JKE2" s="91"/>
      <c r="JKF2" s="91"/>
      <c r="JKG2" s="91"/>
      <c r="JKH2" s="91"/>
      <c r="JKI2" s="91"/>
      <c r="JKJ2" s="91"/>
      <c r="JKK2" s="91"/>
      <c r="JKL2" s="91"/>
      <c r="JKM2" s="91"/>
      <c r="JKN2" s="91"/>
      <c r="JKO2" s="91"/>
      <c r="JKP2" s="91"/>
      <c r="JKQ2" s="91"/>
      <c r="JKR2" s="91"/>
      <c r="JKS2" s="91"/>
      <c r="JKT2" s="91"/>
      <c r="JKU2" s="91"/>
      <c r="JKV2" s="91"/>
      <c r="JKW2" s="91"/>
      <c r="JKX2" s="91"/>
      <c r="JKY2" s="91"/>
      <c r="JKZ2" s="91"/>
      <c r="JLA2" s="91"/>
      <c r="JLB2" s="91"/>
      <c r="JLC2" s="91"/>
      <c r="JLD2" s="91"/>
      <c r="JLE2" s="91"/>
      <c r="JLF2" s="91"/>
      <c r="JLG2" s="91"/>
      <c r="JLH2" s="91"/>
      <c r="JLI2" s="91"/>
      <c r="JLJ2" s="91"/>
      <c r="JLK2" s="91"/>
      <c r="JLL2" s="91"/>
      <c r="JLM2" s="91"/>
      <c r="JLN2" s="91"/>
      <c r="JLO2" s="91"/>
      <c r="JLP2" s="91"/>
      <c r="JLQ2" s="91"/>
      <c r="JLR2" s="91"/>
      <c r="JLS2" s="91"/>
      <c r="JLT2" s="91"/>
      <c r="JLU2" s="91"/>
      <c r="JLV2" s="91"/>
      <c r="JLW2" s="91"/>
      <c r="JLX2" s="91"/>
      <c r="JLY2" s="91"/>
      <c r="JLZ2" s="91"/>
      <c r="JMA2" s="91"/>
      <c r="JMB2" s="91"/>
      <c r="JMC2" s="91"/>
      <c r="JMD2" s="91"/>
      <c r="JME2" s="91"/>
      <c r="JMF2" s="91"/>
      <c r="JMG2" s="91"/>
      <c r="JMH2" s="91"/>
      <c r="JMI2" s="91"/>
      <c r="JMJ2" s="91"/>
      <c r="JMK2" s="91"/>
      <c r="JML2" s="91"/>
      <c r="JMM2" s="91"/>
      <c r="JMN2" s="91"/>
      <c r="JMO2" s="91"/>
      <c r="JMP2" s="91"/>
      <c r="JMQ2" s="91"/>
      <c r="JMR2" s="91"/>
      <c r="JMS2" s="91"/>
      <c r="JMT2" s="91"/>
      <c r="JMU2" s="91"/>
      <c r="JMV2" s="91"/>
      <c r="JMW2" s="91"/>
      <c r="JMX2" s="91"/>
      <c r="JMY2" s="91"/>
      <c r="JMZ2" s="91"/>
      <c r="JNA2" s="91"/>
      <c r="JNB2" s="91"/>
      <c r="JNC2" s="91"/>
      <c r="JND2" s="91"/>
      <c r="JNE2" s="91"/>
      <c r="JNF2" s="91"/>
      <c r="JNG2" s="91"/>
      <c r="JNH2" s="91"/>
      <c r="JNI2" s="91"/>
      <c r="JNJ2" s="91"/>
      <c r="JNK2" s="91"/>
      <c r="JNL2" s="91"/>
      <c r="JNM2" s="91"/>
      <c r="JNN2" s="91"/>
      <c r="JNO2" s="91"/>
      <c r="JNP2" s="91"/>
      <c r="JNQ2" s="91"/>
      <c r="JNR2" s="91"/>
      <c r="JNS2" s="91"/>
      <c r="JNT2" s="91"/>
      <c r="JNU2" s="91"/>
      <c r="JNV2" s="91"/>
      <c r="JNW2" s="91"/>
      <c r="JNX2" s="91"/>
      <c r="JNY2" s="91"/>
      <c r="JNZ2" s="91"/>
      <c r="JOA2" s="91"/>
      <c r="JOB2" s="91"/>
      <c r="JOC2" s="91"/>
      <c r="JOD2" s="91"/>
      <c r="JOE2" s="91"/>
      <c r="JOF2" s="91"/>
      <c r="JOG2" s="91"/>
      <c r="JOH2" s="91"/>
      <c r="JOI2" s="91"/>
      <c r="JOJ2" s="91"/>
      <c r="JOK2" s="91"/>
      <c r="JOL2" s="91"/>
      <c r="JOM2" s="91"/>
      <c r="JON2" s="91"/>
      <c r="JOO2" s="91"/>
      <c r="JOP2" s="91"/>
      <c r="JOQ2" s="91"/>
      <c r="JOR2" s="91"/>
      <c r="JOS2" s="91"/>
      <c r="JOT2" s="91"/>
      <c r="JOU2" s="91"/>
      <c r="JOV2" s="91"/>
      <c r="JOW2" s="91"/>
      <c r="JOX2" s="91"/>
      <c r="JOY2" s="91"/>
      <c r="JOZ2" s="91"/>
      <c r="JPA2" s="91"/>
      <c r="JPB2" s="91"/>
      <c r="JPC2" s="91"/>
      <c r="JPD2" s="91"/>
      <c r="JPE2" s="91"/>
      <c r="JPF2" s="91"/>
      <c r="JPG2" s="91"/>
      <c r="JPH2" s="91"/>
      <c r="JPI2" s="91"/>
      <c r="JPJ2" s="91"/>
      <c r="JPK2" s="91"/>
      <c r="JPL2" s="91"/>
      <c r="JPM2" s="91"/>
      <c r="JPN2" s="91"/>
      <c r="JPO2" s="91"/>
      <c r="JPP2" s="91"/>
      <c r="JPQ2" s="91"/>
      <c r="JPR2" s="91"/>
      <c r="JPS2" s="91"/>
      <c r="JPT2" s="91"/>
      <c r="JPU2" s="91"/>
      <c r="JPV2" s="91"/>
      <c r="JPW2" s="91"/>
      <c r="JPX2" s="91"/>
      <c r="JPY2" s="91"/>
      <c r="JPZ2" s="91"/>
      <c r="JQA2" s="91"/>
      <c r="JQB2" s="91"/>
      <c r="JQC2" s="91"/>
      <c r="JQD2" s="91"/>
      <c r="JQE2" s="91"/>
      <c r="JQF2" s="91"/>
      <c r="JQG2" s="91"/>
      <c r="JQH2" s="91"/>
      <c r="JQI2" s="91"/>
      <c r="JQJ2" s="91"/>
      <c r="JQK2" s="91"/>
      <c r="JQL2" s="91"/>
      <c r="JQM2" s="91"/>
      <c r="JQN2" s="91"/>
      <c r="JQO2" s="91"/>
      <c r="JQP2" s="91"/>
      <c r="JQQ2" s="91"/>
      <c r="JQR2" s="91"/>
      <c r="JQS2" s="91"/>
      <c r="JQT2" s="91"/>
      <c r="JQU2" s="91"/>
      <c r="JQV2" s="91"/>
      <c r="JQW2" s="91"/>
      <c r="JQX2" s="91"/>
      <c r="JQY2" s="91"/>
      <c r="JQZ2" s="91"/>
      <c r="JRA2" s="91"/>
      <c r="JRB2" s="91"/>
      <c r="JRC2" s="91"/>
      <c r="JRD2" s="91"/>
      <c r="JRE2" s="91"/>
      <c r="JRF2" s="91"/>
      <c r="JRG2" s="91"/>
      <c r="JRH2" s="91"/>
      <c r="JRI2" s="91"/>
      <c r="JRJ2" s="91"/>
      <c r="JRK2" s="91"/>
      <c r="JRL2" s="91"/>
      <c r="JRM2" s="91"/>
      <c r="JRN2" s="91"/>
      <c r="JRO2" s="91"/>
      <c r="JRP2" s="91"/>
      <c r="JRQ2" s="91"/>
      <c r="JRR2" s="91"/>
      <c r="JRS2" s="91"/>
      <c r="JRT2" s="91"/>
      <c r="JRU2" s="91"/>
      <c r="JRV2" s="91"/>
      <c r="JRW2" s="91"/>
      <c r="JRX2" s="91"/>
      <c r="JRY2" s="91"/>
      <c r="JRZ2" s="91"/>
      <c r="JSA2" s="91"/>
      <c r="JSB2" s="91"/>
      <c r="JSC2" s="91"/>
      <c r="JSD2" s="91"/>
      <c r="JSE2" s="91"/>
      <c r="JSF2" s="91"/>
      <c r="JSG2" s="91"/>
      <c r="JSH2" s="91"/>
      <c r="JSI2" s="91"/>
      <c r="JSJ2" s="91"/>
      <c r="JSK2" s="91"/>
      <c r="JSL2" s="91"/>
      <c r="JSM2" s="91"/>
      <c r="JSN2" s="91"/>
      <c r="JSO2" s="91"/>
      <c r="JSP2" s="91"/>
      <c r="JSQ2" s="91"/>
      <c r="JSR2" s="91"/>
      <c r="JSS2" s="91"/>
      <c r="JST2" s="91"/>
      <c r="JSU2" s="91"/>
      <c r="JSV2" s="91"/>
      <c r="JSW2" s="91"/>
      <c r="JSX2" s="91"/>
      <c r="JSY2" s="91"/>
      <c r="JSZ2" s="91"/>
      <c r="JTA2" s="91"/>
      <c r="JTB2" s="91"/>
      <c r="JTC2" s="91"/>
      <c r="JTD2" s="91"/>
      <c r="JTE2" s="91"/>
      <c r="JTF2" s="91"/>
      <c r="JTG2" s="91"/>
      <c r="JTH2" s="91"/>
      <c r="JTI2" s="91"/>
      <c r="JTJ2" s="91"/>
      <c r="JTK2" s="91"/>
      <c r="JTL2" s="91"/>
      <c r="JTM2" s="91"/>
      <c r="JTN2" s="91"/>
      <c r="JTO2" s="91"/>
      <c r="JTP2" s="91"/>
      <c r="JTQ2" s="91"/>
      <c r="JTR2" s="91"/>
      <c r="JTS2" s="91"/>
      <c r="JTT2" s="91"/>
      <c r="JTU2" s="91"/>
      <c r="JTV2" s="91"/>
      <c r="JTW2" s="91"/>
      <c r="JTX2" s="91"/>
      <c r="JTY2" s="91"/>
      <c r="JTZ2" s="91"/>
      <c r="JUA2" s="91"/>
      <c r="JUB2" s="91"/>
      <c r="JUC2" s="91"/>
      <c r="JUD2" s="91"/>
      <c r="JUE2" s="91"/>
      <c r="JUF2" s="91"/>
      <c r="JUG2" s="91"/>
      <c r="JUH2" s="91"/>
      <c r="JUI2" s="91"/>
      <c r="JUJ2" s="91"/>
      <c r="JUK2" s="91"/>
      <c r="JUL2" s="91"/>
      <c r="JUM2" s="91"/>
      <c r="JUN2" s="91"/>
      <c r="JUO2" s="91"/>
      <c r="JUP2" s="91"/>
      <c r="JUQ2" s="91"/>
      <c r="JUR2" s="91"/>
      <c r="JUS2" s="91"/>
      <c r="JUT2" s="91"/>
      <c r="JUU2" s="91"/>
      <c r="JUV2" s="91"/>
      <c r="JUW2" s="91"/>
      <c r="JUX2" s="91"/>
      <c r="JUY2" s="91"/>
      <c r="JUZ2" s="91"/>
      <c r="JVA2" s="91"/>
      <c r="JVB2" s="91"/>
      <c r="JVC2" s="91"/>
      <c r="JVD2" s="91"/>
      <c r="JVE2" s="91"/>
      <c r="JVF2" s="91"/>
      <c r="JVG2" s="91"/>
      <c r="JVH2" s="91"/>
      <c r="JVI2" s="91"/>
      <c r="JVJ2" s="91"/>
      <c r="JVK2" s="91"/>
      <c r="JVL2" s="91"/>
      <c r="JVM2" s="91"/>
      <c r="JVN2" s="91"/>
      <c r="JVO2" s="91"/>
      <c r="JVP2" s="91"/>
      <c r="JVQ2" s="91"/>
      <c r="JVR2" s="91"/>
      <c r="JVS2" s="91"/>
      <c r="JVT2" s="91"/>
      <c r="JVU2" s="91"/>
      <c r="JVV2" s="91"/>
      <c r="JVW2" s="91"/>
      <c r="JVX2" s="91"/>
      <c r="JVY2" s="91"/>
      <c r="JVZ2" s="91"/>
      <c r="JWA2" s="91"/>
      <c r="JWB2" s="91"/>
      <c r="JWC2" s="91"/>
      <c r="JWD2" s="91"/>
      <c r="JWE2" s="91"/>
      <c r="JWF2" s="91"/>
      <c r="JWG2" s="91"/>
      <c r="JWH2" s="91"/>
      <c r="JWI2" s="91"/>
      <c r="JWJ2" s="91"/>
      <c r="JWK2" s="91"/>
      <c r="JWL2" s="91"/>
      <c r="JWM2" s="91"/>
      <c r="JWN2" s="91"/>
      <c r="JWO2" s="91"/>
      <c r="JWP2" s="91"/>
      <c r="JWQ2" s="91"/>
      <c r="JWR2" s="91"/>
      <c r="JWS2" s="91"/>
      <c r="JWT2" s="91"/>
      <c r="JWU2" s="91"/>
      <c r="JWV2" s="91"/>
      <c r="JWW2" s="91"/>
      <c r="JWX2" s="91"/>
      <c r="JWY2" s="91"/>
      <c r="JWZ2" s="91"/>
      <c r="JXA2" s="91"/>
      <c r="JXB2" s="91"/>
      <c r="JXC2" s="91"/>
      <c r="JXD2" s="91"/>
      <c r="JXE2" s="91"/>
      <c r="JXF2" s="91"/>
      <c r="JXG2" s="91"/>
      <c r="JXH2" s="91"/>
      <c r="JXI2" s="91"/>
      <c r="JXJ2" s="91"/>
      <c r="JXK2" s="91"/>
      <c r="JXL2" s="91"/>
      <c r="JXM2" s="91"/>
      <c r="JXN2" s="91"/>
      <c r="JXO2" s="91"/>
      <c r="JXP2" s="91"/>
      <c r="JXQ2" s="91"/>
      <c r="JXR2" s="91"/>
      <c r="JXS2" s="91"/>
      <c r="JXT2" s="91"/>
      <c r="JXU2" s="91"/>
      <c r="JXV2" s="91"/>
      <c r="JXW2" s="91"/>
      <c r="JXX2" s="91"/>
      <c r="JXY2" s="91"/>
      <c r="JXZ2" s="91"/>
      <c r="JYA2" s="91"/>
      <c r="JYB2" s="91"/>
      <c r="JYC2" s="91"/>
      <c r="JYD2" s="91"/>
      <c r="JYE2" s="91"/>
      <c r="JYF2" s="91"/>
      <c r="JYG2" s="91"/>
      <c r="JYH2" s="91"/>
      <c r="JYI2" s="91"/>
      <c r="JYJ2" s="91"/>
      <c r="JYK2" s="91"/>
      <c r="JYL2" s="91"/>
      <c r="JYM2" s="91"/>
      <c r="JYN2" s="91"/>
      <c r="JYO2" s="91"/>
      <c r="JYP2" s="91"/>
      <c r="JYQ2" s="91"/>
      <c r="JYR2" s="91"/>
      <c r="JYS2" s="91"/>
      <c r="JYT2" s="91"/>
      <c r="JYU2" s="91"/>
      <c r="JYV2" s="91"/>
      <c r="JYW2" s="91"/>
      <c r="JYX2" s="91"/>
      <c r="JYY2" s="91"/>
      <c r="JYZ2" s="91"/>
      <c r="JZA2" s="91"/>
      <c r="JZB2" s="91"/>
      <c r="JZC2" s="91"/>
      <c r="JZD2" s="91"/>
      <c r="JZE2" s="91"/>
      <c r="JZF2" s="91"/>
      <c r="JZG2" s="91"/>
      <c r="JZH2" s="91"/>
      <c r="JZI2" s="91"/>
      <c r="JZJ2" s="91"/>
      <c r="JZK2" s="91"/>
      <c r="JZL2" s="91"/>
      <c r="JZM2" s="91"/>
      <c r="JZN2" s="91"/>
      <c r="JZO2" s="91"/>
      <c r="JZP2" s="91"/>
      <c r="JZQ2" s="91"/>
      <c r="JZR2" s="91"/>
      <c r="JZS2" s="91"/>
      <c r="JZT2" s="91"/>
      <c r="JZU2" s="91"/>
      <c r="JZV2" s="91"/>
      <c r="JZW2" s="91"/>
      <c r="JZX2" s="91"/>
      <c r="JZY2" s="91"/>
      <c r="JZZ2" s="91"/>
      <c r="KAA2" s="91"/>
      <c r="KAB2" s="91"/>
      <c r="KAC2" s="91"/>
      <c r="KAD2" s="91"/>
      <c r="KAE2" s="91"/>
      <c r="KAF2" s="91"/>
      <c r="KAG2" s="91"/>
      <c r="KAH2" s="91"/>
      <c r="KAI2" s="91"/>
      <c r="KAJ2" s="91"/>
      <c r="KAK2" s="91"/>
      <c r="KAL2" s="91"/>
      <c r="KAM2" s="91"/>
      <c r="KAN2" s="91"/>
      <c r="KAO2" s="91"/>
      <c r="KAP2" s="91"/>
      <c r="KAQ2" s="91"/>
      <c r="KAR2" s="91"/>
      <c r="KAS2" s="91"/>
      <c r="KAT2" s="91"/>
      <c r="KAU2" s="91"/>
      <c r="KAV2" s="91"/>
      <c r="KAW2" s="91"/>
      <c r="KAX2" s="91"/>
      <c r="KAY2" s="91"/>
      <c r="KAZ2" s="91"/>
      <c r="KBA2" s="91"/>
      <c r="KBB2" s="91"/>
      <c r="KBC2" s="91"/>
      <c r="KBD2" s="91"/>
      <c r="KBE2" s="91"/>
      <c r="KBF2" s="91"/>
      <c r="KBG2" s="91"/>
      <c r="KBH2" s="91"/>
      <c r="KBI2" s="91"/>
      <c r="KBJ2" s="91"/>
      <c r="KBK2" s="91"/>
      <c r="KBL2" s="91"/>
      <c r="KBM2" s="91"/>
      <c r="KBN2" s="91"/>
      <c r="KBO2" s="91"/>
      <c r="KBP2" s="91"/>
      <c r="KBQ2" s="91"/>
      <c r="KBR2" s="91"/>
      <c r="KBS2" s="91"/>
      <c r="KBT2" s="91"/>
      <c r="KBU2" s="91"/>
      <c r="KBV2" s="91"/>
      <c r="KBW2" s="91"/>
      <c r="KBX2" s="91"/>
      <c r="KBY2" s="91"/>
      <c r="KBZ2" s="91"/>
      <c r="KCA2" s="91"/>
      <c r="KCB2" s="91"/>
      <c r="KCC2" s="91"/>
      <c r="KCD2" s="91"/>
      <c r="KCE2" s="91"/>
      <c r="KCF2" s="91"/>
      <c r="KCG2" s="91"/>
      <c r="KCH2" s="91"/>
      <c r="KCI2" s="91"/>
      <c r="KCJ2" s="91"/>
      <c r="KCK2" s="91"/>
      <c r="KCL2" s="91"/>
      <c r="KCM2" s="91"/>
      <c r="KCN2" s="91"/>
      <c r="KCO2" s="91"/>
      <c r="KCP2" s="91"/>
      <c r="KCQ2" s="91"/>
      <c r="KCR2" s="91"/>
      <c r="KCS2" s="91"/>
      <c r="KCT2" s="91"/>
      <c r="KCU2" s="91"/>
      <c r="KCV2" s="91"/>
      <c r="KCW2" s="91"/>
      <c r="KCX2" s="91"/>
      <c r="KCY2" s="91"/>
      <c r="KCZ2" s="91"/>
      <c r="KDA2" s="91"/>
      <c r="KDB2" s="91"/>
      <c r="KDC2" s="91"/>
      <c r="KDD2" s="91"/>
      <c r="KDE2" s="91"/>
      <c r="KDF2" s="91"/>
      <c r="KDG2" s="91"/>
      <c r="KDH2" s="91"/>
      <c r="KDI2" s="91"/>
      <c r="KDJ2" s="91"/>
      <c r="KDK2" s="91"/>
      <c r="KDL2" s="91"/>
      <c r="KDM2" s="91"/>
      <c r="KDN2" s="91"/>
      <c r="KDO2" s="91"/>
      <c r="KDP2" s="91"/>
      <c r="KDQ2" s="91"/>
      <c r="KDR2" s="91"/>
      <c r="KDS2" s="91"/>
      <c r="KDT2" s="91"/>
      <c r="KDU2" s="91"/>
      <c r="KDV2" s="91"/>
      <c r="KDW2" s="91"/>
      <c r="KDX2" s="91"/>
      <c r="KDY2" s="91"/>
      <c r="KDZ2" s="91"/>
      <c r="KEA2" s="91"/>
      <c r="KEB2" s="91"/>
      <c r="KEC2" s="91"/>
      <c r="KED2" s="91"/>
      <c r="KEE2" s="91"/>
      <c r="KEF2" s="91"/>
      <c r="KEG2" s="91"/>
      <c r="KEH2" s="91"/>
      <c r="KEI2" s="91"/>
      <c r="KEJ2" s="91"/>
      <c r="KEK2" s="91"/>
      <c r="KEL2" s="91"/>
      <c r="KEM2" s="91"/>
      <c r="KEN2" s="91"/>
      <c r="KEO2" s="91"/>
      <c r="KEP2" s="91"/>
      <c r="KEQ2" s="91"/>
      <c r="KER2" s="91"/>
      <c r="KES2" s="91"/>
      <c r="KET2" s="91"/>
      <c r="KEU2" s="91"/>
      <c r="KEV2" s="91"/>
      <c r="KEW2" s="91"/>
      <c r="KEX2" s="91"/>
      <c r="KEY2" s="91"/>
      <c r="KEZ2" s="91"/>
      <c r="KFA2" s="91"/>
      <c r="KFB2" s="91"/>
      <c r="KFC2" s="91"/>
      <c r="KFD2" s="91"/>
      <c r="KFE2" s="91"/>
      <c r="KFF2" s="91"/>
      <c r="KFG2" s="91"/>
      <c r="KFH2" s="91"/>
      <c r="KFI2" s="91"/>
      <c r="KFJ2" s="91"/>
      <c r="KFK2" s="91"/>
      <c r="KFL2" s="91"/>
      <c r="KFM2" s="91"/>
      <c r="KFN2" s="91"/>
      <c r="KFO2" s="91"/>
      <c r="KFP2" s="91"/>
      <c r="KFQ2" s="91"/>
      <c r="KFR2" s="91"/>
      <c r="KFS2" s="91"/>
      <c r="KFT2" s="91"/>
      <c r="KFU2" s="91"/>
      <c r="KFV2" s="91"/>
      <c r="KFW2" s="91"/>
      <c r="KFX2" s="91"/>
      <c r="KFY2" s="91"/>
      <c r="KFZ2" s="91"/>
      <c r="KGA2" s="91"/>
      <c r="KGB2" s="91"/>
      <c r="KGC2" s="91"/>
      <c r="KGD2" s="91"/>
      <c r="KGE2" s="91"/>
      <c r="KGF2" s="91"/>
      <c r="KGG2" s="91"/>
      <c r="KGH2" s="91"/>
      <c r="KGI2" s="91"/>
      <c r="KGJ2" s="91"/>
      <c r="KGK2" s="91"/>
      <c r="KGL2" s="91"/>
      <c r="KGM2" s="91"/>
      <c r="KGN2" s="91"/>
      <c r="KGO2" s="91"/>
      <c r="KGP2" s="91"/>
      <c r="KGQ2" s="91"/>
      <c r="KGR2" s="91"/>
      <c r="KGS2" s="91"/>
      <c r="KGT2" s="91"/>
      <c r="KGU2" s="91"/>
      <c r="KGV2" s="91"/>
      <c r="KGW2" s="91"/>
      <c r="KGX2" s="91"/>
      <c r="KGY2" s="91"/>
      <c r="KGZ2" s="91"/>
      <c r="KHA2" s="91"/>
      <c r="KHB2" s="91"/>
      <c r="KHC2" s="91"/>
      <c r="KHD2" s="91"/>
      <c r="KHE2" s="91"/>
      <c r="KHF2" s="91"/>
      <c r="KHG2" s="91"/>
      <c r="KHH2" s="91"/>
      <c r="KHI2" s="91"/>
      <c r="KHJ2" s="91"/>
      <c r="KHK2" s="91"/>
      <c r="KHL2" s="91"/>
      <c r="KHM2" s="91"/>
      <c r="KHN2" s="91"/>
      <c r="KHO2" s="91"/>
      <c r="KHP2" s="91"/>
      <c r="KHQ2" s="91"/>
      <c r="KHR2" s="91"/>
      <c r="KHS2" s="91"/>
      <c r="KHT2" s="91"/>
      <c r="KHU2" s="91"/>
      <c r="KHV2" s="91"/>
      <c r="KHW2" s="91"/>
      <c r="KHX2" s="91"/>
      <c r="KHY2" s="91"/>
      <c r="KHZ2" s="91"/>
      <c r="KIA2" s="91"/>
      <c r="KIB2" s="91"/>
      <c r="KIC2" s="91"/>
      <c r="KID2" s="91"/>
      <c r="KIE2" s="91"/>
      <c r="KIF2" s="91"/>
      <c r="KIG2" s="91"/>
      <c r="KIH2" s="91"/>
      <c r="KII2" s="91"/>
      <c r="KIJ2" s="91"/>
      <c r="KIK2" s="91"/>
      <c r="KIL2" s="91"/>
      <c r="KIM2" s="91"/>
      <c r="KIN2" s="91"/>
      <c r="KIO2" s="91"/>
      <c r="KIP2" s="91"/>
      <c r="KIQ2" s="91"/>
      <c r="KIR2" s="91"/>
      <c r="KIS2" s="91"/>
      <c r="KIT2" s="91"/>
      <c r="KIU2" s="91"/>
      <c r="KIV2" s="91"/>
      <c r="KIW2" s="91"/>
      <c r="KIX2" s="91"/>
      <c r="KIY2" s="91"/>
      <c r="KIZ2" s="91"/>
      <c r="KJA2" s="91"/>
      <c r="KJB2" s="91"/>
      <c r="KJC2" s="91"/>
      <c r="KJD2" s="91"/>
      <c r="KJE2" s="91"/>
      <c r="KJF2" s="91"/>
      <c r="KJG2" s="91"/>
      <c r="KJH2" s="91"/>
      <c r="KJI2" s="91"/>
      <c r="KJJ2" s="91"/>
      <c r="KJK2" s="91"/>
      <c r="KJL2" s="91"/>
      <c r="KJM2" s="91"/>
      <c r="KJN2" s="91"/>
      <c r="KJO2" s="91"/>
      <c r="KJP2" s="91"/>
      <c r="KJQ2" s="91"/>
      <c r="KJR2" s="91"/>
      <c r="KJS2" s="91"/>
      <c r="KJT2" s="91"/>
      <c r="KJU2" s="91"/>
      <c r="KJV2" s="91"/>
      <c r="KJW2" s="91"/>
      <c r="KJX2" s="91"/>
      <c r="KJY2" s="91"/>
      <c r="KJZ2" s="91"/>
      <c r="KKA2" s="91"/>
      <c r="KKB2" s="91"/>
      <c r="KKC2" s="91"/>
      <c r="KKD2" s="91"/>
      <c r="KKE2" s="91"/>
      <c r="KKF2" s="91"/>
      <c r="KKG2" s="91"/>
      <c r="KKH2" s="91"/>
      <c r="KKI2" s="91"/>
      <c r="KKJ2" s="91"/>
      <c r="KKK2" s="91"/>
      <c r="KKL2" s="91"/>
      <c r="KKM2" s="91"/>
      <c r="KKN2" s="91"/>
      <c r="KKO2" s="91"/>
      <c r="KKP2" s="91"/>
      <c r="KKQ2" s="91"/>
      <c r="KKR2" s="91"/>
      <c r="KKS2" s="91"/>
      <c r="KKT2" s="91"/>
      <c r="KKU2" s="91"/>
      <c r="KKV2" s="91"/>
      <c r="KKW2" s="91"/>
      <c r="KKX2" s="91"/>
      <c r="KKY2" s="91"/>
      <c r="KKZ2" s="91"/>
      <c r="KLA2" s="91"/>
      <c r="KLB2" s="91"/>
      <c r="KLC2" s="91"/>
      <c r="KLD2" s="91"/>
      <c r="KLE2" s="91"/>
      <c r="KLF2" s="91"/>
      <c r="KLG2" s="91"/>
      <c r="KLH2" s="91"/>
      <c r="KLI2" s="91"/>
      <c r="KLJ2" s="91"/>
      <c r="KLK2" s="91"/>
      <c r="KLL2" s="91"/>
      <c r="KLM2" s="91"/>
      <c r="KLN2" s="91"/>
      <c r="KLO2" s="91"/>
      <c r="KLP2" s="91"/>
      <c r="KLQ2" s="91"/>
      <c r="KLR2" s="91"/>
      <c r="KLS2" s="91"/>
      <c r="KLT2" s="91"/>
      <c r="KLU2" s="91"/>
      <c r="KLV2" s="91"/>
      <c r="KLW2" s="91"/>
      <c r="KLX2" s="91"/>
      <c r="KLY2" s="91"/>
      <c r="KLZ2" s="91"/>
      <c r="KMA2" s="91"/>
      <c r="KMB2" s="91"/>
      <c r="KMC2" s="91"/>
      <c r="KMD2" s="91"/>
      <c r="KME2" s="91"/>
      <c r="KMF2" s="91"/>
      <c r="KMG2" s="91"/>
      <c r="KMH2" s="91"/>
      <c r="KMI2" s="91"/>
      <c r="KMJ2" s="91"/>
      <c r="KMK2" s="91"/>
      <c r="KML2" s="91"/>
      <c r="KMM2" s="91"/>
      <c r="KMN2" s="91"/>
      <c r="KMO2" s="91"/>
      <c r="KMP2" s="91"/>
      <c r="KMQ2" s="91"/>
      <c r="KMR2" s="91"/>
      <c r="KMS2" s="91"/>
      <c r="KMT2" s="91"/>
      <c r="KMU2" s="91"/>
      <c r="KMV2" s="91"/>
      <c r="KMW2" s="91"/>
      <c r="KMX2" s="91"/>
      <c r="KMY2" s="91"/>
      <c r="KMZ2" s="91"/>
      <c r="KNA2" s="91"/>
      <c r="KNB2" s="91"/>
      <c r="KNC2" s="91"/>
      <c r="KND2" s="91"/>
      <c r="KNE2" s="91"/>
      <c r="KNF2" s="91"/>
      <c r="KNG2" s="91"/>
      <c r="KNH2" s="91"/>
      <c r="KNI2" s="91"/>
      <c r="KNJ2" s="91"/>
      <c r="KNK2" s="91"/>
      <c r="KNL2" s="91"/>
      <c r="KNM2" s="91"/>
      <c r="KNN2" s="91"/>
      <c r="KNO2" s="91"/>
      <c r="KNP2" s="91"/>
      <c r="KNQ2" s="91"/>
      <c r="KNR2" s="91"/>
      <c r="KNS2" s="91"/>
      <c r="KNT2" s="91"/>
      <c r="KNU2" s="91"/>
      <c r="KNV2" s="91"/>
      <c r="KNW2" s="91"/>
      <c r="KNX2" s="91"/>
      <c r="KNY2" s="91"/>
      <c r="KNZ2" s="91"/>
      <c r="KOA2" s="91"/>
      <c r="KOB2" s="91"/>
      <c r="KOC2" s="91"/>
      <c r="KOD2" s="91"/>
      <c r="KOE2" s="91"/>
      <c r="KOF2" s="91"/>
      <c r="KOG2" s="91"/>
      <c r="KOH2" s="91"/>
      <c r="KOI2" s="91"/>
      <c r="KOJ2" s="91"/>
      <c r="KOK2" s="91"/>
      <c r="KOL2" s="91"/>
      <c r="KOM2" s="91"/>
      <c r="KON2" s="91"/>
      <c r="KOO2" s="91"/>
      <c r="KOP2" s="91"/>
      <c r="KOQ2" s="91"/>
      <c r="KOR2" s="91"/>
      <c r="KOS2" s="91"/>
      <c r="KOT2" s="91"/>
      <c r="KOU2" s="91"/>
      <c r="KOV2" s="91"/>
      <c r="KOW2" s="91"/>
      <c r="KOX2" s="91"/>
      <c r="KOY2" s="91"/>
      <c r="KOZ2" s="91"/>
      <c r="KPA2" s="91"/>
      <c r="KPB2" s="91"/>
      <c r="KPC2" s="91"/>
      <c r="KPD2" s="91"/>
      <c r="KPE2" s="91"/>
      <c r="KPF2" s="91"/>
      <c r="KPG2" s="91"/>
      <c r="KPH2" s="91"/>
      <c r="KPI2" s="91"/>
      <c r="KPJ2" s="91"/>
      <c r="KPK2" s="91"/>
      <c r="KPL2" s="91"/>
      <c r="KPM2" s="91"/>
      <c r="KPN2" s="91"/>
      <c r="KPO2" s="91"/>
      <c r="KPP2" s="91"/>
      <c r="KPQ2" s="91"/>
      <c r="KPR2" s="91"/>
      <c r="KPS2" s="91"/>
      <c r="KPT2" s="91"/>
      <c r="KPU2" s="91"/>
      <c r="KPV2" s="91"/>
      <c r="KPW2" s="91"/>
      <c r="KPX2" s="91"/>
      <c r="KPY2" s="91"/>
      <c r="KPZ2" s="91"/>
      <c r="KQA2" s="91"/>
      <c r="KQB2" s="91"/>
      <c r="KQC2" s="91"/>
      <c r="KQD2" s="91"/>
      <c r="KQE2" s="91"/>
      <c r="KQF2" s="91"/>
      <c r="KQG2" s="91"/>
      <c r="KQH2" s="91"/>
      <c r="KQI2" s="91"/>
      <c r="KQJ2" s="91"/>
      <c r="KQK2" s="91"/>
      <c r="KQL2" s="91"/>
      <c r="KQM2" s="91"/>
      <c r="KQN2" s="91"/>
      <c r="KQO2" s="91"/>
      <c r="KQP2" s="91"/>
      <c r="KQQ2" s="91"/>
      <c r="KQR2" s="91"/>
      <c r="KQS2" s="91"/>
      <c r="KQT2" s="91"/>
      <c r="KQU2" s="91"/>
      <c r="KQV2" s="91"/>
      <c r="KQW2" s="91"/>
      <c r="KQX2" s="91"/>
      <c r="KQY2" s="91"/>
      <c r="KQZ2" s="91"/>
      <c r="KRA2" s="91"/>
      <c r="KRB2" s="91"/>
      <c r="KRC2" s="91"/>
      <c r="KRD2" s="91"/>
      <c r="KRE2" s="91"/>
      <c r="KRF2" s="91"/>
      <c r="KRG2" s="91"/>
      <c r="KRH2" s="91"/>
      <c r="KRI2" s="91"/>
      <c r="KRJ2" s="91"/>
      <c r="KRK2" s="91"/>
      <c r="KRL2" s="91"/>
      <c r="KRM2" s="91"/>
      <c r="KRN2" s="91"/>
      <c r="KRO2" s="91"/>
      <c r="KRP2" s="91"/>
      <c r="KRQ2" s="91"/>
      <c r="KRR2" s="91"/>
      <c r="KRS2" s="91"/>
      <c r="KRT2" s="91"/>
      <c r="KRU2" s="91"/>
      <c r="KRV2" s="91"/>
      <c r="KRW2" s="91"/>
      <c r="KRX2" s="91"/>
      <c r="KRY2" s="91"/>
      <c r="KRZ2" s="91"/>
      <c r="KSA2" s="91"/>
      <c r="KSB2" s="91"/>
      <c r="KSC2" s="91"/>
      <c r="KSD2" s="91"/>
      <c r="KSE2" s="91"/>
      <c r="KSF2" s="91"/>
      <c r="KSG2" s="91"/>
      <c r="KSH2" s="91"/>
      <c r="KSI2" s="91"/>
      <c r="KSJ2" s="91"/>
      <c r="KSK2" s="91"/>
      <c r="KSL2" s="91"/>
      <c r="KSM2" s="91"/>
      <c r="KSN2" s="91"/>
      <c r="KSO2" s="91"/>
      <c r="KSP2" s="91"/>
      <c r="KSQ2" s="91"/>
      <c r="KSR2" s="91"/>
      <c r="KSS2" s="91"/>
      <c r="KST2" s="91"/>
      <c r="KSU2" s="91"/>
      <c r="KSV2" s="91"/>
      <c r="KSW2" s="91"/>
      <c r="KSX2" s="91"/>
      <c r="KSY2" s="91"/>
      <c r="KSZ2" s="91"/>
      <c r="KTA2" s="91"/>
      <c r="KTB2" s="91"/>
      <c r="KTC2" s="91"/>
      <c r="KTD2" s="91"/>
      <c r="KTE2" s="91"/>
      <c r="KTF2" s="91"/>
      <c r="KTG2" s="91"/>
      <c r="KTH2" s="91"/>
      <c r="KTI2" s="91"/>
      <c r="KTJ2" s="91"/>
      <c r="KTK2" s="91"/>
      <c r="KTL2" s="91"/>
      <c r="KTM2" s="91"/>
      <c r="KTN2" s="91"/>
      <c r="KTO2" s="91"/>
      <c r="KTP2" s="91"/>
      <c r="KTQ2" s="91"/>
      <c r="KTR2" s="91"/>
      <c r="KTS2" s="91"/>
      <c r="KTT2" s="91"/>
      <c r="KTU2" s="91"/>
      <c r="KTV2" s="91"/>
      <c r="KTW2" s="91"/>
      <c r="KTX2" s="91"/>
      <c r="KTY2" s="91"/>
      <c r="KTZ2" s="91"/>
      <c r="KUA2" s="91"/>
      <c r="KUB2" s="91"/>
      <c r="KUC2" s="91"/>
      <c r="KUD2" s="91"/>
      <c r="KUE2" s="91"/>
      <c r="KUF2" s="91"/>
      <c r="KUG2" s="91"/>
      <c r="KUH2" s="91"/>
      <c r="KUI2" s="91"/>
      <c r="KUJ2" s="91"/>
      <c r="KUK2" s="91"/>
      <c r="KUL2" s="91"/>
      <c r="KUM2" s="91"/>
      <c r="KUN2" s="91"/>
      <c r="KUO2" s="91"/>
      <c r="KUP2" s="91"/>
      <c r="KUQ2" s="91"/>
      <c r="KUR2" s="91"/>
      <c r="KUS2" s="91"/>
      <c r="KUT2" s="91"/>
      <c r="KUU2" s="91"/>
      <c r="KUV2" s="91"/>
      <c r="KUW2" s="91"/>
      <c r="KUX2" s="91"/>
      <c r="KUY2" s="91"/>
      <c r="KUZ2" s="91"/>
      <c r="KVA2" s="91"/>
      <c r="KVB2" s="91"/>
      <c r="KVC2" s="91"/>
      <c r="KVD2" s="91"/>
      <c r="KVE2" s="91"/>
      <c r="KVF2" s="91"/>
      <c r="KVG2" s="91"/>
      <c r="KVH2" s="91"/>
      <c r="KVI2" s="91"/>
      <c r="KVJ2" s="91"/>
      <c r="KVK2" s="91"/>
      <c r="KVL2" s="91"/>
      <c r="KVM2" s="91"/>
      <c r="KVN2" s="91"/>
      <c r="KVO2" s="91"/>
      <c r="KVP2" s="91"/>
      <c r="KVQ2" s="91"/>
      <c r="KVR2" s="91"/>
      <c r="KVS2" s="91"/>
      <c r="KVT2" s="91"/>
      <c r="KVU2" s="91"/>
      <c r="KVV2" s="91"/>
      <c r="KVW2" s="91"/>
      <c r="KVX2" s="91"/>
      <c r="KVY2" s="91"/>
      <c r="KVZ2" s="91"/>
      <c r="KWA2" s="91"/>
      <c r="KWB2" s="91"/>
      <c r="KWC2" s="91"/>
      <c r="KWD2" s="91"/>
      <c r="KWE2" s="91"/>
      <c r="KWF2" s="91"/>
      <c r="KWG2" s="91"/>
      <c r="KWH2" s="91"/>
      <c r="KWI2" s="91"/>
      <c r="KWJ2" s="91"/>
      <c r="KWK2" s="91"/>
      <c r="KWL2" s="91"/>
      <c r="KWM2" s="91"/>
      <c r="KWN2" s="91"/>
      <c r="KWO2" s="91"/>
      <c r="KWP2" s="91"/>
      <c r="KWQ2" s="91"/>
      <c r="KWR2" s="91"/>
      <c r="KWS2" s="91"/>
      <c r="KWT2" s="91"/>
      <c r="KWU2" s="91"/>
      <c r="KWV2" s="91"/>
      <c r="KWW2" s="91"/>
      <c r="KWX2" s="91"/>
      <c r="KWY2" s="91"/>
      <c r="KWZ2" s="91"/>
      <c r="KXA2" s="91"/>
      <c r="KXB2" s="91"/>
      <c r="KXC2" s="91"/>
      <c r="KXD2" s="91"/>
      <c r="KXE2" s="91"/>
      <c r="KXF2" s="91"/>
      <c r="KXG2" s="91"/>
      <c r="KXH2" s="91"/>
      <c r="KXI2" s="91"/>
      <c r="KXJ2" s="91"/>
      <c r="KXK2" s="91"/>
      <c r="KXL2" s="91"/>
      <c r="KXM2" s="91"/>
      <c r="KXN2" s="91"/>
      <c r="KXO2" s="91"/>
      <c r="KXP2" s="91"/>
      <c r="KXQ2" s="91"/>
      <c r="KXR2" s="91"/>
      <c r="KXS2" s="91"/>
      <c r="KXT2" s="91"/>
      <c r="KXU2" s="91"/>
      <c r="KXV2" s="91"/>
      <c r="KXW2" s="91"/>
      <c r="KXX2" s="91"/>
      <c r="KXY2" s="91"/>
      <c r="KXZ2" s="91"/>
      <c r="KYA2" s="91"/>
      <c r="KYB2" s="91"/>
      <c r="KYC2" s="91"/>
      <c r="KYD2" s="91"/>
      <c r="KYE2" s="91"/>
      <c r="KYF2" s="91"/>
      <c r="KYG2" s="91"/>
      <c r="KYH2" s="91"/>
      <c r="KYI2" s="91"/>
      <c r="KYJ2" s="91"/>
      <c r="KYK2" s="91"/>
      <c r="KYL2" s="91"/>
      <c r="KYM2" s="91"/>
      <c r="KYN2" s="91"/>
      <c r="KYO2" s="91"/>
      <c r="KYP2" s="91"/>
      <c r="KYQ2" s="91"/>
      <c r="KYR2" s="91"/>
      <c r="KYS2" s="91"/>
      <c r="KYT2" s="91"/>
      <c r="KYU2" s="91"/>
      <c r="KYV2" s="91"/>
      <c r="KYW2" s="91"/>
      <c r="KYX2" s="91"/>
      <c r="KYY2" s="91"/>
      <c r="KYZ2" s="91"/>
      <c r="KZA2" s="91"/>
      <c r="KZB2" s="91"/>
      <c r="KZC2" s="91"/>
      <c r="KZD2" s="91"/>
      <c r="KZE2" s="91"/>
      <c r="KZF2" s="91"/>
      <c r="KZG2" s="91"/>
      <c r="KZH2" s="91"/>
      <c r="KZI2" s="91"/>
      <c r="KZJ2" s="91"/>
      <c r="KZK2" s="91"/>
      <c r="KZL2" s="91"/>
      <c r="KZM2" s="91"/>
      <c r="KZN2" s="91"/>
      <c r="KZO2" s="91"/>
      <c r="KZP2" s="91"/>
      <c r="KZQ2" s="91"/>
      <c r="KZR2" s="91"/>
      <c r="KZS2" s="91"/>
      <c r="KZT2" s="91"/>
      <c r="KZU2" s="91"/>
      <c r="KZV2" s="91"/>
      <c r="KZW2" s="91"/>
      <c r="KZX2" s="91"/>
      <c r="KZY2" s="91"/>
      <c r="KZZ2" s="91"/>
      <c r="LAA2" s="91"/>
      <c r="LAB2" s="91"/>
      <c r="LAC2" s="91"/>
      <c r="LAD2" s="91"/>
      <c r="LAE2" s="91"/>
      <c r="LAF2" s="91"/>
      <c r="LAG2" s="91"/>
      <c r="LAH2" s="91"/>
      <c r="LAI2" s="91"/>
      <c r="LAJ2" s="91"/>
      <c r="LAK2" s="91"/>
      <c r="LAL2" s="91"/>
      <c r="LAM2" s="91"/>
      <c r="LAN2" s="91"/>
      <c r="LAO2" s="91"/>
      <c r="LAP2" s="91"/>
      <c r="LAQ2" s="91"/>
      <c r="LAR2" s="91"/>
      <c r="LAS2" s="91"/>
      <c r="LAT2" s="91"/>
      <c r="LAU2" s="91"/>
      <c r="LAV2" s="91"/>
      <c r="LAW2" s="91"/>
      <c r="LAX2" s="91"/>
      <c r="LAY2" s="91"/>
      <c r="LAZ2" s="91"/>
      <c r="LBA2" s="91"/>
      <c r="LBB2" s="91"/>
      <c r="LBC2" s="91"/>
      <c r="LBD2" s="91"/>
      <c r="LBE2" s="91"/>
      <c r="LBF2" s="91"/>
      <c r="LBG2" s="91"/>
      <c r="LBH2" s="91"/>
      <c r="LBI2" s="91"/>
      <c r="LBJ2" s="91"/>
      <c r="LBK2" s="91"/>
      <c r="LBL2" s="91"/>
      <c r="LBM2" s="91"/>
      <c r="LBN2" s="91"/>
      <c r="LBO2" s="91"/>
      <c r="LBP2" s="91"/>
      <c r="LBQ2" s="91"/>
      <c r="LBR2" s="91"/>
      <c r="LBS2" s="91"/>
      <c r="LBT2" s="91"/>
      <c r="LBU2" s="91"/>
      <c r="LBV2" s="91"/>
      <c r="LBW2" s="91"/>
      <c r="LBX2" s="91"/>
      <c r="LBY2" s="91"/>
      <c r="LBZ2" s="91"/>
      <c r="LCA2" s="91"/>
      <c r="LCB2" s="91"/>
      <c r="LCC2" s="91"/>
      <c r="LCD2" s="91"/>
      <c r="LCE2" s="91"/>
      <c r="LCF2" s="91"/>
      <c r="LCG2" s="91"/>
      <c r="LCH2" s="91"/>
      <c r="LCI2" s="91"/>
      <c r="LCJ2" s="91"/>
      <c r="LCK2" s="91"/>
      <c r="LCL2" s="91"/>
      <c r="LCM2" s="91"/>
      <c r="LCN2" s="91"/>
      <c r="LCO2" s="91"/>
      <c r="LCP2" s="91"/>
      <c r="LCQ2" s="91"/>
      <c r="LCR2" s="91"/>
      <c r="LCS2" s="91"/>
      <c r="LCT2" s="91"/>
      <c r="LCU2" s="91"/>
      <c r="LCV2" s="91"/>
      <c r="LCW2" s="91"/>
      <c r="LCX2" s="91"/>
      <c r="LCY2" s="91"/>
      <c r="LCZ2" s="91"/>
      <c r="LDA2" s="91"/>
      <c r="LDB2" s="91"/>
      <c r="LDC2" s="91"/>
      <c r="LDD2" s="91"/>
      <c r="LDE2" s="91"/>
      <c r="LDF2" s="91"/>
      <c r="LDG2" s="91"/>
      <c r="LDH2" s="91"/>
      <c r="LDI2" s="91"/>
      <c r="LDJ2" s="91"/>
      <c r="LDK2" s="91"/>
      <c r="LDL2" s="91"/>
      <c r="LDM2" s="91"/>
      <c r="LDN2" s="91"/>
      <c r="LDO2" s="91"/>
      <c r="LDP2" s="91"/>
      <c r="LDQ2" s="91"/>
      <c r="LDR2" s="91"/>
      <c r="LDS2" s="91"/>
      <c r="LDT2" s="91"/>
      <c r="LDU2" s="91"/>
      <c r="LDV2" s="91"/>
      <c r="LDW2" s="91"/>
      <c r="LDX2" s="91"/>
      <c r="LDY2" s="91"/>
      <c r="LDZ2" s="91"/>
      <c r="LEA2" s="91"/>
      <c r="LEB2" s="91"/>
      <c r="LEC2" s="91"/>
      <c r="LED2" s="91"/>
      <c r="LEE2" s="91"/>
      <c r="LEF2" s="91"/>
      <c r="LEG2" s="91"/>
      <c r="LEH2" s="91"/>
      <c r="LEI2" s="91"/>
      <c r="LEJ2" s="91"/>
      <c r="LEK2" s="91"/>
      <c r="LEL2" s="91"/>
      <c r="LEM2" s="91"/>
      <c r="LEN2" s="91"/>
      <c r="LEO2" s="91"/>
      <c r="LEP2" s="91"/>
      <c r="LEQ2" s="91"/>
      <c r="LER2" s="91"/>
      <c r="LES2" s="91"/>
      <c r="LET2" s="91"/>
      <c r="LEU2" s="91"/>
      <c r="LEV2" s="91"/>
      <c r="LEW2" s="91"/>
      <c r="LEX2" s="91"/>
      <c r="LEY2" s="91"/>
      <c r="LEZ2" s="91"/>
      <c r="LFA2" s="91"/>
      <c r="LFB2" s="91"/>
      <c r="LFC2" s="91"/>
      <c r="LFD2" s="91"/>
      <c r="LFE2" s="91"/>
      <c r="LFF2" s="91"/>
      <c r="LFG2" s="91"/>
      <c r="LFH2" s="91"/>
      <c r="LFI2" s="91"/>
      <c r="LFJ2" s="91"/>
      <c r="LFK2" s="91"/>
      <c r="LFL2" s="91"/>
      <c r="LFM2" s="91"/>
      <c r="LFN2" s="91"/>
      <c r="LFO2" s="91"/>
      <c r="LFP2" s="91"/>
      <c r="LFQ2" s="91"/>
      <c r="LFR2" s="91"/>
      <c r="LFS2" s="91"/>
      <c r="LFT2" s="91"/>
      <c r="LFU2" s="91"/>
      <c r="LFV2" s="91"/>
      <c r="LFW2" s="91"/>
      <c r="LFX2" s="91"/>
      <c r="LFY2" s="91"/>
      <c r="LFZ2" s="91"/>
      <c r="LGA2" s="91"/>
      <c r="LGB2" s="91"/>
      <c r="LGC2" s="91"/>
      <c r="LGD2" s="91"/>
      <c r="LGE2" s="91"/>
      <c r="LGF2" s="91"/>
      <c r="LGG2" s="91"/>
      <c r="LGH2" s="91"/>
      <c r="LGI2" s="91"/>
      <c r="LGJ2" s="91"/>
      <c r="LGK2" s="91"/>
      <c r="LGL2" s="91"/>
      <c r="LGM2" s="91"/>
      <c r="LGN2" s="91"/>
      <c r="LGO2" s="91"/>
      <c r="LGP2" s="91"/>
      <c r="LGQ2" s="91"/>
      <c r="LGR2" s="91"/>
      <c r="LGS2" s="91"/>
      <c r="LGT2" s="91"/>
      <c r="LGU2" s="91"/>
      <c r="LGV2" s="91"/>
      <c r="LGW2" s="91"/>
      <c r="LGX2" s="91"/>
      <c r="LGY2" s="91"/>
      <c r="LGZ2" s="91"/>
      <c r="LHA2" s="91"/>
      <c r="LHB2" s="91"/>
      <c r="LHC2" s="91"/>
      <c r="LHD2" s="91"/>
      <c r="LHE2" s="91"/>
      <c r="LHF2" s="91"/>
      <c r="LHG2" s="91"/>
      <c r="LHH2" s="91"/>
      <c r="LHI2" s="91"/>
      <c r="LHJ2" s="91"/>
      <c r="LHK2" s="91"/>
      <c r="LHL2" s="91"/>
      <c r="LHM2" s="91"/>
      <c r="LHN2" s="91"/>
      <c r="LHO2" s="91"/>
      <c r="LHP2" s="91"/>
      <c r="LHQ2" s="91"/>
      <c r="LHR2" s="91"/>
      <c r="LHS2" s="91"/>
      <c r="LHT2" s="91"/>
      <c r="LHU2" s="91"/>
      <c r="LHV2" s="91"/>
      <c r="LHW2" s="91"/>
      <c r="LHX2" s="91"/>
      <c r="LHY2" s="91"/>
      <c r="LHZ2" s="91"/>
      <c r="LIA2" s="91"/>
      <c r="LIB2" s="91"/>
      <c r="LIC2" s="91"/>
      <c r="LID2" s="91"/>
      <c r="LIE2" s="91"/>
      <c r="LIF2" s="91"/>
      <c r="LIG2" s="91"/>
      <c r="LIH2" s="91"/>
      <c r="LII2" s="91"/>
      <c r="LIJ2" s="91"/>
      <c r="LIK2" s="91"/>
      <c r="LIL2" s="91"/>
      <c r="LIM2" s="91"/>
      <c r="LIN2" s="91"/>
      <c r="LIO2" s="91"/>
      <c r="LIP2" s="91"/>
      <c r="LIQ2" s="91"/>
      <c r="LIR2" s="91"/>
      <c r="LIS2" s="91"/>
      <c r="LIT2" s="91"/>
      <c r="LIU2" s="91"/>
      <c r="LIV2" s="91"/>
      <c r="LIW2" s="91"/>
      <c r="LIX2" s="91"/>
      <c r="LIY2" s="91"/>
      <c r="LIZ2" s="91"/>
      <c r="LJA2" s="91"/>
      <c r="LJB2" s="91"/>
      <c r="LJC2" s="91"/>
      <c r="LJD2" s="91"/>
      <c r="LJE2" s="91"/>
      <c r="LJF2" s="91"/>
      <c r="LJG2" s="91"/>
      <c r="LJH2" s="91"/>
      <c r="LJI2" s="91"/>
      <c r="LJJ2" s="91"/>
      <c r="LJK2" s="91"/>
      <c r="LJL2" s="91"/>
      <c r="LJM2" s="91"/>
      <c r="LJN2" s="91"/>
      <c r="LJO2" s="91"/>
      <c r="LJP2" s="91"/>
      <c r="LJQ2" s="91"/>
      <c r="LJR2" s="91"/>
      <c r="LJS2" s="91"/>
      <c r="LJT2" s="91"/>
      <c r="LJU2" s="91"/>
      <c r="LJV2" s="91"/>
      <c r="LJW2" s="91"/>
      <c r="LJX2" s="91"/>
      <c r="LJY2" s="91"/>
      <c r="LJZ2" s="91"/>
      <c r="LKA2" s="91"/>
      <c r="LKB2" s="91"/>
      <c r="LKC2" s="91"/>
      <c r="LKD2" s="91"/>
      <c r="LKE2" s="91"/>
      <c r="LKF2" s="91"/>
      <c r="LKG2" s="91"/>
      <c r="LKH2" s="91"/>
      <c r="LKI2" s="91"/>
      <c r="LKJ2" s="91"/>
      <c r="LKK2" s="91"/>
      <c r="LKL2" s="91"/>
      <c r="LKM2" s="91"/>
      <c r="LKN2" s="91"/>
      <c r="LKO2" s="91"/>
      <c r="LKP2" s="91"/>
      <c r="LKQ2" s="91"/>
      <c r="LKR2" s="91"/>
      <c r="LKS2" s="91"/>
      <c r="LKT2" s="91"/>
      <c r="LKU2" s="91"/>
      <c r="LKV2" s="91"/>
      <c r="LKW2" s="91"/>
      <c r="LKX2" s="91"/>
      <c r="LKY2" s="91"/>
      <c r="LKZ2" s="91"/>
      <c r="LLA2" s="91"/>
      <c r="LLB2" s="91"/>
      <c r="LLC2" s="91"/>
      <c r="LLD2" s="91"/>
      <c r="LLE2" s="91"/>
      <c r="LLF2" s="91"/>
      <c r="LLG2" s="91"/>
      <c r="LLH2" s="91"/>
      <c r="LLI2" s="91"/>
      <c r="LLJ2" s="91"/>
      <c r="LLK2" s="91"/>
      <c r="LLL2" s="91"/>
      <c r="LLM2" s="91"/>
      <c r="LLN2" s="91"/>
      <c r="LLO2" s="91"/>
      <c r="LLP2" s="91"/>
      <c r="LLQ2" s="91"/>
      <c r="LLR2" s="91"/>
      <c r="LLS2" s="91"/>
      <c r="LLT2" s="91"/>
      <c r="LLU2" s="91"/>
      <c r="LLV2" s="91"/>
      <c r="LLW2" s="91"/>
      <c r="LLX2" s="91"/>
      <c r="LLY2" s="91"/>
      <c r="LLZ2" s="91"/>
      <c r="LMA2" s="91"/>
      <c r="LMB2" s="91"/>
      <c r="LMC2" s="91"/>
      <c r="LMD2" s="91"/>
      <c r="LME2" s="91"/>
      <c r="LMF2" s="91"/>
      <c r="LMG2" s="91"/>
      <c r="LMH2" s="91"/>
      <c r="LMI2" s="91"/>
      <c r="LMJ2" s="91"/>
      <c r="LMK2" s="91"/>
      <c r="LML2" s="91"/>
      <c r="LMM2" s="91"/>
      <c r="LMN2" s="91"/>
      <c r="LMO2" s="91"/>
      <c r="LMP2" s="91"/>
      <c r="LMQ2" s="91"/>
      <c r="LMR2" s="91"/>
      <c r="LMS2" s="91"/>
      <c r="LMT2" s="91"/>
      <c r="LMU2" s="91"/>
      <c r="LMV2" s="91"/>
      <c r="LMW2" s="91"/>
      <c r="LMX2" s="91"/>
      <c r="LMY2" s="91"/>
      <c r="LMZ2" s="91"/>
      <c r="LNA2" s="91"/>
      <c r="LNB2" s="91"/>
      <c r="LNC2" s="91"/>
      <c r="LND2" s="91"/>
      <c r="LNE2" s="91"/>
      <c r="LNF2" s="91"/>
      <c r="LNG2" s="91"/>
      <c r="LNH2" s="91"/>
      <c r="LNI2" s="91"/>
      <c r="LNJ2" s="91"/>
      <c r="LNK2" s="91"/>
      <c r="LNL2" s="91"/>
      <c r="LNM2" s="91"/>
      <c r="LNN2" s="91"/>
      <c r="LNO2" s="91"/>
      <c r="LNP2" s="91"/>
      <c r="LNQ2" s="91"/>
      <c r="LNR2" s="91"/>
      <c r="LNS2" s="91"/>
      <c r="LNT2" s="91"/>
      <c r="LNU2" s="91"/>
      <c r="LNV2" s="91"/>
      <c r="LNW2" s="91"/>
      <c r="LNX2" s="91"/>
      <c r="LNY2" s="91"/>
      <c r="LNZ2" s="91"/>
      <c r="LOA2" s="91"/>
      <c r="LOB2" s="91"/>
      <c r="LOC2" s="91"/>
      <c r="LOD2" s="91"/>
      <c r="LOE2" s="91"/>
      <c r="LOF2" s="91"/>
      <c r="LOG2" s="91"/>
      <c r="LOH2" s="91"/>
      <c r="LOI2" s="91"/>
      <c r="LOJ2" s="91"/>
      <c r="LOK2" s="91"/>
      <c r="LOL2" s="91"/>
      <c r="LOM2" s="91"/>
      <c r="LON2" s="91"/>
      <c r="LOO2" s="91"/>
      <c r="LOP2" s="91"/>
      <c r="LOQ2" s="91"/>
      <c r="LOR2" s="91"/>
      <c r="LOS2" s="91"/>
      <c r="LOT2" s="91"/>
      <c r="LOU2" s="91"/>
      <c r="LOV2" s="91"/>
      <c r="LOW2" s="91"/>
      <c r="LOX2" s="91"/>
      <c r="LOY2" s="91"/>
      <c r="LOZ2" s="91"/>
      <c r="LPA2" s="91"/>
      <c r="LPB2" s="91"/>
      <c r="LPC2" s="91"/>
      <c r="LPD2" s="91"/>
      <c r="LPE2" s="91"/>
      <c r="LPF2" s="91"/>
      <c r="LPG2" s="91"/>
      <c r="LPH2" s="91"/>
      <c r="LPI2" s="91"/>
      <c r="LPJ2" s="91"/>
      <c r="LPK2" s="91"/>
      <c r="LPL2" s="91"/>
      <c r="LPM2" s="91"/>
      <c r="LPN2" s="91"/>
      <c r="LPO2" s="91"/>
      <c r="LPP2" s="91"/>
      <c r="LPQ2" s="91"/>
      <c r="LPR2" s="91"/>
      <c r="LPS2" s="91"/>
      <c r="LPT2" s="91"/>
      <c r="LPU2" s="91"/>
      <c r="LPV2" s="91"/>
      <c r="LPW2" s="91"/>
      <c r="LPX2" s="91"/>
      <c r="LPY2" s="91"/>
      <c r="LPZ2" s="91"/>
      <c r="LQA2" s="91"/>
      <c r="LQB2" s="91"/>
      <c r="LQC2" s="91"/>
      <c r="LQD2" s="91"/>
      <c r="LQE2" s="91"/>
      <c r="LQF2" s="91"/>
      <c r="LQG2" s="91"/>
      <c r="LQH2" s="91"/>
      <c r="LQI2" s="91"/>
      <c r="LQJ2" s="91"/>
      <c r="LQK2" s="91"/>
      <c r="LQL2" s="91"/>
      <c r="LQM2" s="91"/>
      <c r="LQN2" s="91"/>
      <c r="LQO2" s="91"/>
      <c r="LQP2" s="91"/>
      <c r="LQQ2" s="91"/>
      <c r="LQR2" s="91"/>
      <c r="LQS2" s="91"/>
      <c r="LQT2" s="91"/>
      <c r="LQU2" s="91"/>
      <c r="LQV2" s="91"/>
      <c r="LQW2" s="91"/>
      <c r="LQX2" s="91"/>
      <c r="LQY2" s="91"/>
      <c r="LQZ2" s="91"/>
      <c r="LRA2" s="91"/>
      <c r="LRB2" s="91"/>
      <c r="LRC2" s="91"/>
      <c r="LRD2" s="91"/>
      <c r="LRE2" s="91"/>
      <c r="LRF2" s="91"/>
      <c r="LRG2" s="91"/>
      <c r="LRH2" s="91"/>
      <c r="LRI2" s="91"/>
      <c r="LRJ2" s="91"/>
      <c r="LRK2" s="91"/>
      <c r="LRL2" s="91"/>
      <c r="LRM2" s="91"/>
      <c r="LRN2" s="91"/>
      <c r="LRO2" s="91"/>
      <c r="LRP2" s="91"/>
      <c r="LRQ2" s="91"/>
      <c r="LRR2" s="91"/>
      <c r="LRS2" s="91"/>
      <c r="LRT2" s="91"/>
      <c r="LRU2" s="91"/>
      <c r="LRV2" s="91"/>
      <c r="LRW2" s="91"/>
      <c r="LRX2" s="91"/>
      <c r="LRY2" s="91"/>
      <c r="LRZ2" s="91"/>
      <c r="LSA2" s="91"/>
      <c r="LSB2" s="91"/>
      <c r="LSC2" s="91"/>
      <c r="LSD2" s="91"/>
      <c r="LSE2" s="91"/>
      <c r="LSF2" s="91"/>
      <c r="LSG2" s="91"/>
      <c r="LSH2" s="91"/>
      <c r="LSI2" s="91"/>
      <c r="LSJ2" s="91"/>
      <c r="LSK2" s="91"/>
      <c r="LSL2" s="91"/>
      <c r="LSM2" s="91"/>
      <c r="LSN2" s="91"/>
      <c r="LSO2" s="91"/>
      <c r="LSP2" s="91"/>
      <c r="LSQ2" s="91"/>
      <c r="LSR2" s="91"/>
      <c r="LSS2" s="91"/>
      <c r="LST2" s="91"/>
      <c r="LSU2" s="91"/>
      <c r="LSV2" s="91"/>
      <c r="LSW2" s="91"/>
      <c r="LSX2" s="91"/>
      <c r="LSY2" s="91"/>
      <c r="LSZ2" s="91"/>
      <c r="LTA2" s="91"/>
      <c r="LTB2" s="91"/>
      <c r="LTC2" s="91"/>
      <c r="LTD2" s="91"/>
      <c r="LTE2" s="91"/>
      <c r="LTF2" s="91"/>
      <c r="LTG2" s="91"/>
      <c r="LTH2" s="91"/>
      <c r="LTI2" s="91"/>
      <c r="LTJ2" s="91"/>
      <c r="LTK2" s="91"/>
      <c r="LTL2" s="91"/>
      <c r="LTM2" s="91"/>
      <c r="LTN2" s="91"/>
      <c r="LTO2" s="91"/>
      <c r="LTP2" s="91"/>
      <c r="LTQ2" s="91"/>
      <c r="LTR2" s="91"/>
      <c r="LTS2" s="91"/>
      <c r="LTT2" s="91"/>
      <c r="LTU2" s="91"/>
      <c r="LTV2" s="91"/>
      <c r="LTW2" s="91"/>
      <c r="LTX2" s="91"/>
      <c r="LTY2" s="91"/>
      <c r="LTZ2" s="91"/>
      <c r="LUA2" s="91"/>
      <c r="LUB2" s="91"/>
      <c r="LUC2" s="91"/>
      <c r="LUD2" s="91"/>
      <c r="LUE2" s="91"/>
      <c r="LUF2" s="91"/>
      <c r="LUG2" s="91"/>
      <c r="LUH2" s="91"/>
      <c r="LUI2" s="91"/>
      <c r="LUJ2" s="91"/>
      <c r="LUK2" s="91"/>
      <c r="LUL2" s="91"/>
      <c r="LUM2" s="91"/>
      <c r="LUN2" s="91"/>
      <c r="LUO2" s="91"/>
      <c r="LUP2" s="91"/>
      <c r="LUQ2" s="91"/>
      <c r="LUR2" s="91"/>
      <c r="LUS2" s="91"/>
      <c r="LUT2" s="91"/>
      <c r="LUU2" s="91"/>
      <c r="LUV2" s="91"/>
      <c r="LUW2" s="91"/>
      <c r="LUX2" s="91"/>
      <c r="LUY2" s="91"/>
      <c r="LUZ2" s="91"/>
      <c r="LVA2" s="91"/>
      <c r="LVB2" s="91"/>
      <c r="LVC2" s="91"/>
      <c r="LVD2" s="91"/>
      <c r="LVE2" s="91"/>
      <c r="LVF2" s="91"/>
      <c r="LVG2" s="91"/>
      <c r="LVH2" s="91"/>
      <c r="LVI2" s="91"/>
      <c r="LVJ2" s="91"/>
      <c r="LVK2" s="91"/>
      <c r="LVL2" s="91"/>
      <c r="LVM2" s="91"/>
      <c r="LVN2" s="91"/>
      <c r="LVO2" s="91"/>
      <c r="LVP2" s="91"/>
      <c r="LVQ2" s="91"/>
      <c r="LVR2" s="91"/>
      <c r="LVS2" s="91"/>
      <c r="LVT2" s="91"/>
      <c r="LVU2" s="91"/>
      <c r="LVV2" s="91"/>
      <c r="LVW2" s="91"/>
      <c r="LVX2" s="91"/>
      <c r="LVY2" s="91"/>
      <c r="LVZ2" s="91"/>
      <c r="LWA2" s="91"/>
      <c r="LWB2" s="91"/>
      <c r="LWC2" s="91"/>
      <c r="LWD2" s="91"/>
      <c r="LWE2" s="91"/>
      <c r="LWF2" s="91"/>
      <c r="LWG2" s="91"/>
      <c r="LWH2" s="91"/>
      <c r="LWI2" s="91"/>
      <c r="LWJ2" s="91"/>
      <c r="LWK2" s="91"/>
      <c r="LWL2" s="91"/>
      <c r="LWM2" s="91"/>
      <c r="LWN2" s="91"/>
      <c r="LWO2" s="91"/>
      <c r="LWP2" s="91"/>
      <c r="LWQ2" s="91"/>
      <c r="LWR2" s="91"/>
      <c r="LWS2" s="91"/>
      <c r="LWT2" s="91"/>
      <c r="LWU2" s="91"/>
      <c r="LWV2" s="91"/>
      <c r="LWW2" s="91"/>
      <c r="LWX2" s="91"/>
      <c r="LWY2" s="91"/>
      <c r="LWZ2" s="91"/>
      <c r="LXA2" s="91"/>
      <c r="LXB2" s="91"/>
      <c r="LXC2" s="91"/>
      <c r="LXD2" s="91"/>
      <c r="LXE2" s="91"/>
      <c r="LXF2" s="91"/>
      <c r="LXG2" s="91"/>
      <c r="LXH2" s="91"/>
      <c r="LXI2" s="91"/>
      <c r="LXJ2" s="91"/>
      <c r="LXK2" s="91"/>
      <c r="LXL2" s="91"/>
      <c r="LXM2" s="91"/>
      <c r="LXN2" s="91"/>
      <c r="LXO2" s="91"/>
      <c r="LXP2" s="91"/>
      <c r="LXQ2" s="91"/>
      <c r="LXR2" s="91"/>
      <c r="LXS2" s="91"/>
      <c r="LXT2" s="91"/>
      <c r="LXU2" s="91"/>
      <c r="LXV2" s="91"/>
      <c r="LXW2" s="91"/>
      <c r="LXX2" s="91"/>
      <c r="LXY2" s="91"/>
      <c r="LXZ2" s="91"/>
      <c r="LYA2" s="91"/>
      <c r="LYB2" s="91"/>
      <c r="LYC2" s="91"/>
      <c r="LYD2" s="91"/>
      <c r="LYE2" s="91"/>
      <c r="LYF2" s="91"/>
      <c r="LYG2" s="91"/>
      <c r="LYH2" s="91"/>
      <c r="LYI2" s="91"/>
      <c r="LYJ2" s="91"/>
      <c r="LYK2" s="91"/>
      <c r="LYL2" s="91"/>
      <c r="LYM2" s="91"/>
      <c r="LYN2" s="91"/>
      <c r="LYO2" s="91"/>
      <c r="LYP2" s="91"/>
      <c r="LYQ2" s="91"/>
      <c r="LYR2" s="91"/>
      <c r="LYS2" s="91"/>
      <c r="LYT2" s="91"/>
      <c r="LYU2" s="91"/>
      <c r="LYV2" s="91"/>
      <c r="LYW2" s="91"/>
      <c r="LYX2" s="91"/>
      <c r="LYY2" s="91"/>
      <c r="LYZ2" s="91"/>
      <c r="LZA2" s="91"/>
      <c r="LZB2" s="91"/>
      <c r="LZC2" s="91"/>
      <c r="LZD2" s="91"/>
      <c r="LZE2" s="91"/>
      <c r="LZF2" s="91"/>
      <c r="LZG2" s="91"/>
      <c r="LZH2" s="91"/>
      <c r="LZI2" s="91"/>
      <c r="LZJ2" s="91"/>
      <c r="LZK2" s="91"/>
      <c r="LZL2" s="91"/>
      <c r="LZM2" s="91"/>
      <c r="LZN2" s="91"/>
      <c r="LZO2" s="91"/>
      <c r="LZP2" s="91"/>
      <c r="LZQ2" s="91"/>
      <c r="LZR2" s="91"/>
      <c r="LZS2" s="91"/>
      <c r="LZT2" s="91"/>
      <c r="LZU2" s="91"/>
      <c r="LZV2" s="91"/>
      <c r="LZW2" s="91"/>
      <c r="LZX2" s="91"/>
      <c r="LZY2" s="91"/>
      <c r="LZZ2" s="91"/>
      <c r="MAA2" s="91"/>
      <c r="MAB2" s="91"/>
      <c r="MAC2" s="91"/>
      <c r="MAD2" s="91"/>
      <c r="MAE2" s="91"/>
      <c r="MAF2" s="91"/>
      <c r="MAG2" s="91"/>
      <c r="MAH2" s="91"/>
      <c r="MAI2" s="91"/>
      <c r="MAJ2" s="91"/>
      <c r="MAK2" s="91"/>
      <c r="MAL2" s="91"/>
      <c r="MAM2" s="91"/>
      <c r="MAN2" s="91"/>
      <c r="MAO2" s="91"/>
      <c r="MAP2" s="91"/>
      <c r="MAQ2" s="91"/>
      <c r="MAR2" s="91"/>
      <c r="MAS2" s="91"/>
      <c r="MAT2" s="91"/>
      <c r="MAU2" s="91"/>
      <c r="MAV2" s="91"/>
      <c r="MAW2" s="91"/>
      <c r="MAX2" s="91"/>
      <c r="MAY2" s="91"/>
      <c r="MAZ2" s="91"/>
      <c r="MBA2" s="91"/>
      <c r="MBB2" s="91"/>
      <c r="MBC2" s="91"/>
      <c r="MBD2" s="91"/>
      <c r="MBE2" s="91"/>
      <c r="MBF2" s="91"/>
      <c r="MBG2" s="91"/>
      <c r="MBH2" s="91"/>
      <c r="MBI2" s="91"/>
      <c r="MBJ2" s="91"/>
      <c r="MBK2" s="91"/>
      <c r="MBL2" s="91"/>
      <c r="MBM2" s="91"/>
      <c r="MBN2" s="91"/>
      <c r="MBO2" s="91"/>
      <c r="MBP2" s="91"/>
      <c r="MBQ2" s="91"/>
      <c r="MBR2" s="91"/>
      <c r="MBS2" s="91"/>
      <c r="MBT2" s="91"/>
      <c r="MBU2" s="91"/>
      <c r="MBV2" s="91"/>
      <c r="MBW2" s="91"/>
      <c r="MBX2" s="91"/>
      <c r="MBY2" s="91"/>
      <c r="MBZ2" s="91"/>
      <c r="MCA2" s="91"/>
      <c r="MCB2" s="91"/>
      <c r="MCC2" s="91"/>
      <c r="MCD2" s="91"/>
      <c r="MCE2" s="91"/>
      <c r="MCF2" s="91"/>
      <c r="MCG2" s="91"/>
      <c r="MCH2" s="91"/>
      <c r="MCI2" s="91"/>
      <c r="MCJ2" s="91"/>
      <c r="MCK2" s="91"/>
      <c r="MCL2" s="91"/>
      <c r="MCM2" s="91"/>
      <c r="MCN2" s="91"/>
      <c r="MCO2" s="91"/>
      <c r="MCP2" s="91"/>
      <c r="MCQ2" s="91"/>
      <c r="MCR2" s="91"/>
      <c r="MCS2" s="91"/>
      <c r="MCT2" s="91"/>
      <c r="MCU2" s="91"/>
      <c r="MCV2" s="91"/>
      <c r="MCW2" s="91"/>
      <c r="MCX2" s="91"/>
      <c r="MCY2" s="91"/>
      <c r="MCZ2" s="91"/>
      <c r="MDA2" s="91"/>
      <c r="MDB2" s="91"/>
      <c r="MDC2" s="91"/>
      <c r="MDD2" s="91"/>
      <c r="MDE2" s="91"/>
      <c r="MDF2" s="91"/>
      <c r="MDG2" s="91"/>
      <c r="MDH2" s="91"/>
      <c r="MDI2" s="91"/>
      <c r="MDJ2" s="91"/>
      <c r="MDK2" s="91"/>
      <c r="MDL2" s="91"/>
      <c r="MDM2" s="91"/>
      <c r="MDN2" s="91"/>
      <c r="MDO2" s="91"/>
      <c r="MDP2" s="91"/>
      <c r="MDQ2" s="91"/>
      <c r="MDR2" s="91"/>
      <c r="MDS2" s="91"/>
      <c r="MDT2" s="91"/>
      <c r="MDU2" s="91"/>
      <c r="MDV2" s="91"/>
      <c r="MDW2" s="91"/>
      <c r="MDX2" s="91"/>
      <c r="MDY2" s="91"/>
      <c r="MDZ2" s="91"/>
      <c r="MEA2" s="91"/>
      <c r="MEB2" s="91"/>
      <c r="MEC2" s="91"/>
      <c r="MED2" s="91"/>
      <c r="MEE2" s="91"/>
      <c r="MEF2" s="91"/>
      <c r="MEG2" s="91"/>
      <c r="MEH2" s="91"/>
      <c r="MEI2" s="91"/>
      <c r="MEJ2" s="91"/>
      <c r="MEK2" s="91"/>
      <c r="MEL2" s="91"/>
      <c r="MEM2" s="91"/>
      <c r="MEN2" s="91"/>
      <c r="MEO2" s="91"/>
      <c r="MEP2" s="91"/>
      <c r="MEQ2" s="91"/>
      <c r="MER2" s="91"/>
      <c r="MES2" s="91"/>
      <c r="MET2" s="91"/>
      <c r="MEU2" s="91"/>
      <c r="MEV2" s="91"/>
      <c r="MEW2" s="91"/>
      <c r="MEX2" s="91"/>
      <c r="MEY2" s="91"/>
      <c r="MEZ2" s="91"/>
      <c r="MFA2" s="91"/>
      <c r="MFB2" s="91"/>
      <c r="MFC2" s="91"/>
      <c r="MFD2" s="91"/>
      <c r="MFE2" s="91"/>
      <c r="MFF2" s="91"/>
      <c r="MFG2" s="91"/>
      <c r="MFH2" s="91"/>
      <c r="MFI2" s="91"/>
      <c r="MFJ2" s="91"/>
      <c r="MFK2" s="91"/>
      <c r="MFL2" s="91"/>
      <c r="MFM2" s="91"/>
      <c r="MFN2" s="91"/>
      <c r="MFO2" s="91"/>
      <c r="MFP2" s="91"/>
      <c r="MFQ2" s="91"/>
      <c r="MFR2" s="91"/>
      <c r="MFS2" s="91"/>
      <c r="MFT2" s="91"/>
      <c r="MFU2" s="91"/>
      <c r="MFV2" s="91"/>
      <c r="MFW2" s="91"/>
      <c r="MFX2" s="91"/>
      <c r="MFY2" s="91"/>
      <c r="MFZ2" s="91"/>
      <c r="MGA2" s="91"/>
      <c r="MGB2" s="91"/>
      <c r="MGC2" s="91"/>
      <c r="MGD2" s="91"/>
      <c r="MGE2" s="91"/>
      <c r="MGF2" s="91"/>
      <c r="MGG2" s="91"/>
      <c r="MGH2" s="91"/>
      <c r="MGI2" s="91"/>
      <c r="MGJ2" s="91"/>
      <c r="MGK2" s="91"/>
      <c r="MGL2" s="91"/>
      <c r="MGM2" s="91"/>
      <c r="MGN2" s="91"/>
      <c r="MGO2" s="91"/>
      <c r="MGP2" s="91"/>
      <c r="MGQ2" s="91"/>
      <c r="MGR2" s="91"/>
      <c r="MGS2" s="91"/>
      <c r="MGT2" s="91"/>
      <c r="MGU2" s="91"/>
      <c r="MGV2" s="91"/>
      <c r="MGW2" s="91"/>
      <c r="MGX2" s="91"/>
      <c r="MGY2" s="91"/>
      <c r="MGZ2" s="91"/>
      <c r="MHA2" s="91"/>
      <c r="MHB2" s="91"/>
      <c r="MHC2" s="91"/>
      <c r="MHD2" s="91"/>
      <c r="MHE2" s="91"/>
      <c r="MHF2" s="91"/>
      <c r="MHG2" s="91"/>
      <c r="MHH2" s="91"/>
      <c r="MHI2" s="91"/>
      <c r="MHJ2" s="91"/>
      <c r="MHK2" s="91"/>
      <c r="MHL2" s="91"/>
      <c r="MHM2" s="91"/>
      <c r="MHN2" s="91"/>
      <c r="MHO2" s="91"/>
      <c r="MHP2" s="91"/>
      <c r="MHQ2" s="91"/>
      <c r="MHR2" s="91"/>
      <c r="MHS2" s="91"/>
      <c r="MHT2" s="91"/>
      <c r="MHU2" s="91"/>
      <c r="MHV2" s="91"/>
      <c r="MHW2" s="91"/>
      <c r="MHX2" s="91"/>
      <c r="MHY2" s="91"/>
      <c r="MHZ2" s="91"/>
      <c r="MIA2" s="91"/>
      <c r="MIB2" s="91"/>
      <c r="MIC2" s="91"/>
      <c r="MID2" s="91"/>
      <c r="MIE2" s="91"/>
      <c r="MIF2" s="91"/>
      <c r="MIG2" s="91"/>
      <c r="MIH2" s="91"/>
      <c r="MII2" s="91"/>
      <c r="MIJ2" s="91"/>
      <c r="MIK2" s="91"/>
      <c r="MIL2" s="91"/>
      <c r="MIM2" s="91"/>
      <c r="MIN2" s="91"/>
      <c r="MIO2" s="91"/>
      <c r="MIP2" s="91"/>
      <c r="MIQ2" s="91"/>
      <c r="MIR2" s="91"/>
      <c r="MIS2" s="91"/>
      <c r="MIT2" s="91"/>
      <c r="MIU2" s="91"/>
      <c r="MIV2" s="91"/>
      <c r="MIW2" s="91"/>
      <c r="MIX2" s="91"/>
      <c r="MIY2" s="91"/>
      <c r="MIZ2" s="91"/>
      <c r="MJA2" s="91"/>
      <c r="MJB2" s="91"/>
      <c r="MJC2" s="91"/>
      <c r="MJD2" s="91"/>
      <c r="MJE2" s="91"/>
      <c r="MJF2" s="91"/>
      <c r="MJG2" s="91"/>
      <c r="MJH2" s="91"/>
      <c r="MJI2" s="91"/>
      <c r="MJJ2" s="91"/>
      <c r="MJK2" s="91"/>
      <c r="MJL2" s="91"/>
      <c r="MJM2" s="91"/>
      <c r="MJN2" s="91"/>
      <c r="MJO2" s="91"/>
      <c r="MJP2" s="91"/>
      <c r="MJQ2" s="91"/>
      <c r="MJR2" s="91"/>
      <c r="MJS2" s="91"/>
      <c r="MJT2" s="91"/>
      <c r="MJU2" s="91"/>
      <c r="MJV2" s="91"/>
      <c r="MJW2" s="91"/>
      <c r="MJX2" s="91"/>
      <c r="MJY2" s="91"/>
      <c r="MJZ2" s="91"/>
      <c r="MKA2" s="91"/>
      <c r="MKB2" s="91"/>
      <c r="MKC2" s="91"/>
      <c r="MKD2" s="91"/>
      <c r="MKE2" s="91"/>
      <c r="MKF2" s="91"/>
      <c r="MKG2" s="91"/>
      <c r="MKH2" s="91"/>
      <c r="MKI2" s="91"/>
      <c r="MKJ2" s="91"/>
      <c r="MKK2" s="91"/>
      <c r="MKL2" s="91"/>
      <c r="MKM2" s="91"/>
      <c r="MKN2" s="91"/>
      <c r="MKO2" s="91"/>
      <c r="MKP2" s="91"/>
      <c r="MKQ2" s="91"/>
      <c r="MKR2" s="91"/>
      <c r="MKS2" s="91"/>
      <c r="MKT2" s="91"/>
      <c r="MKU2" s="91"/>
      <c r="MKV2" s="91"/>
      <c r="MKW2" s="91"/>
      <c r="MKX2" s="91"/>
      <c r="MKY2" s="91"/>
      <c r="MKZ2" s="91"/>
      <c r="MLA2" s="91"/>
      <c r="MLB2" s="91"/>
      <c r="MLC2" s="91"/>
      <c r="MLD2" s="91"/>
      <c r="MLE2" s="91"/>
      <c r="MLF2" s="91"/>
      <c r="MLG2" s="91"/>
      <c r="MLH2" s="91"/>
      <c r="MLI2" s="91"/>
      <c r="MLJ2" s="91"/>
      <c r="MLK2" s="91"/>
      <c r="MLL2" s="91"/>
      <c r="MLM2" s="91"/>
      <c r="MLN2" s="91"/>
      <c r="MLO2" s="91"/>
      <c r="MLP2" s="91"/>
      <c r="MLQ2" s="91"/>
      <c r="MLR2" s="91"/>
      <c r="MLS2" s="91"/>
      <c r="MLT2" s="91"/>
      <c r="MLU2" s="91"/>
      <c r="MLV2" s="91"/>
      <c r="MLW2" s="91"/>
      <c r="MLX2" s="91"/>
      <c r="MLY2" s="91"/>
      <c r="MLZ2" s="91"/>
      <c r="MMA2" s="91"/>
      <c r="MMB2" s="91"/>
      <c r="MMC2" s="91"/>
      <c r="MMD2" s="91"/>
      <c r="MME2" s="91"/>
      <c r="MMF2" s="91"/>
      <c r="MMG2" s="91"/>
      <c r="MMH2" s="91"/>
      <c r="MMI2" s="91"/>
      <c r="MMJ2" s="91"/>
      <c r="MMK2" s="91"/>
      <c r="MML2" s="91"/>
      <c r="MMM2" s="91"/>
      <c r="MMN2" s="91"/>
      <c r="MMO2" s="91"/>
      <c r="MMP2" s="91"/>
      <c r="MMQ2" s="91"/>
      <c r="MMR2" s="91"/>
      <c r="MMS2" s="91"/>
      <c r="MMT2" s="91"/>
      <c r="MMU2" s="91"/>
      <c r="MMV2" s="91"/>
      <c r="MMW2" s="91"/>
      <c r="MMX2" s="91"/>
      <c r="MMY2" s="91"/>
      <c r="MMZ2" s="91"/>
      <c r="MNA2" s="91"/>
      <c r="MNB2" s="91"/>
      <c r="MNC2" s="91"/>
      <c r="MND2" s="91"/>
      <c r="MNE2" s="91"/>
      <c r="MNF2" s="91"/>
      <c r="MNG2" s="91"/>
      <c r="MNH2" s="91"/>
      <c r="MNI2" s="91"/>
      <c r="MNJ2" s="91"/>
      <c r="MNK2" s="91"/>
      <c r="MNL2" s="91"/>
      <c r="MNM2" s="91"/>
      <c r="MNN2" s="91"/>
      <c r="MNO2" s="91"/>
      <c r="MNP2" s="91"/>
      <c r="MNQ2" s="91"/>
      <c r="MNR2" s="91"/>
      <c r="MNS2" s="91"/>
      <c r="MNT2" s="91"/>
      <c r="MNU2" s="91"/>
      <c r="MNV2" s="91"/>
      <c r="MNW2" s="91"/>
      <c r="MNX2" s="91"/>
      <c r="MNY2" s="91"/>
      <c r="MNZ2" s="91"/>
      <c r="MOA2" s="91"/>
      <c r="MOB2" s="91"/>
      <c r="MOC2" s="91"/>
      <c r="MOD2" s="91"/>
      <c r="MOE2" s="91"/>
      <c r="MOF2" s="91"/>
      <c r="MOG2" s="91"/>
      <c r="MOH2" s="91"/>
      <c r="MOI2" s="91"/>
      <c r="MOJ2" s="91"/>
      <c r="MOK2" s="91"/>
      <c r="MOL2" s="91"/>
      <c r="MOM2" s="91"/>
      <c r="MON2" s="91"/>
      <c r="MOO2" s="91"/>
      <c r="MOP2" s="91"/>
      <c r="MOQ2" s="91"/>
      <c r="MOR2" s="91"/>
      <c r="MOS2" s="91"/>
      <c r="MOT2" s="91"/>
      <c r="MOU2" s="91"/>
      <c r="MOV2" s="91"/>
      <c r="MOW2" s="91"/>
      <c r="MOX2" s="91"/>
      <c r="MOY2" s="91"/>
      <c r="MOZ2" s="91"/>
      <c r="MPA2" s="91"/>
      <c r="MPB2" s="91"/>
      <c r="MPC2" s="91"/>
      <c r="MPD2" s="91"/>
      <c r="MPE2" s="91"/>
      <c r="MPF2" s="91"/>
      <c r="MPG2" s="91"/>
      <c r="MPH2" s="91"/>
      <c r="MPI2" s="91"/>
      <c r="MPJ2" s="91"/>
      <c r="MPK2" s="91"/>
      <c r="MPL2" s="91"/>
      <c r="MPM2" s="91"/>
      <c r="MPN2" s="91"/>
      <c r="MPO2" s="91"/>
      <c r="MPP2" s="91"/>
      <c r="MPQ2" s="91"/>
      <c r="MPR2" s="91"/>
      <c r="MPS2" s="91"/>
      <c r="MPT2" s="91"/>
      <c r="MPU2" s="91"/>
      <c r="MPV2" s="91"/>
      <c r="MPW2" s="91"/>
      <c r="MPX2" s="91"/>
      <c r="MPY2" s="91"/>
      <c r="MPZ2" s="91"/>
      <c r="MQA2" s="91"/>
      <c r="MQB2" s="91"/>
      <c r="MQC2" s="91"/>
      <c r="MQD2" s="91"/>
      <c r="MQE2" s="91"/>
      <c r="MQF2" s="91"/>
      <c r="MQG2" s="91"/>
      <c r="MQH2" s="91"/>
      <c r="MQI2" s="91"/>
      <c r="MQJ2" s="91"/>
      <c r="MQK2" s="91"/>
      <c r="MQL2" s="91"/>
      <c r="MQM2" s="91"/>
      <c r="MQN2" s="91"/>
      <c r="MQO2" s="91"/>
      <c r="MQP2" s="91"/>
      <c r="MQQ2" s="91"/>
      <c r="MQR2" s="91"/>
      <c r="MQS2" s="91"/>
      <c r="MQT2" s="91"/>
      <c r="MQU2" s="91"/>
      <c r="MQV2" s="91"/>
      <c r="MQW2" s="91"/>
      <c r="MQX2" s="91"/>
      <c r="MQY2" s="91"/>
      <c r="MQZ2" s="91"/>
      <c r="MRA2" s="91"/>
      <c r="MRB2" s="91"/>
      <c r="MRC2" s="91"/>
      <c r="MRD2" s="91"/>
      <c r="MRE2" s="91"/>
      <c r="MRF2" s="91"/>
      <c r="MRG2" s="91"/>
      <c r="MRH2" s="91"/>
      <c r="MRI2" s="91"/>
      <c r="MRJ2" s="91"/>
      <c r="MRK2" s="91"/>
      <c r="MRL2" s="91"/>
      <c r="MRM2" s="91"/>
      <c r="MRN2" s="91"/>
      <c r="MRO2" s="91"/>
      <c r="MRP2" s="91"/>
      <c r="MRQ2" s="91"/>
      <c r="MRR2" s="91"/>
      <c r="MRS2" s="91"/>
      <c r="MRT2" s="91"/>
      <c r="MRU2" s="91"/>
      <c r="MRV2" s="91"/>
      <c r="MRW2" s="91"/>
      <c r="MRX2" s="91"/>
      <c r="MRY2" s="91"/>
      <c r="MRZ2" s="91"/>
      <c r="MSA2" s="91"/>
      <c r="MSB2" s="91"/>
      <c r="MSC2" s="91"/>
      <c r="MSD2" s="91"/>
      <c r="MSE2" s="91"/>
      <c r="MSF2" s="91"/>
      <c r="MSG2" s="91"/>
      <c r="MSH2" s="91"/>
      <c r="MSI2" s="91"/>
      <c r="MSJ2" s="91"/>
      <c r="MSK2" s="91"/>
      <c r="MSL2" s="91"/>
      <c r="MSM2" s="91"/>
      <c r="MSN2" s="91"/>
      <c r="MSO2" s="91"/>
      <c r="MSP2" s="91"/>
      <c r="MSQ2" s="91"/>
      <c r="MSR2" s="91"/>
      <c r="MSS2" s="91"/>
      <c r="MST2" s="91"/>
      <c r="MSU2" s="91"/>
      <c r="MSV2" s="91"/>
      <c r="MSW2" s="91"/>
      <c r="MSX2" s="91"/>
      <c r="MSY2" s="91"/>
      <c r="MSZ2" s="91"/>
      <c r="MTA2" s="91"/>
      <c r="MTB2" s="91"/>
      <c r="MTC2" s="91"/>
      <c r="MTD2" s="91"/>
      <c r="MTE2" s="91"/>
      <c r="MTF2" s="91"/>
      <c r="MTG2" s="91"/>
      <c r="MTH2" s="91"/>
      <c r="MTI2" s="91"/>
      <c r="MTJ2" s="91"/>
      <c r="MTK2" s="91"/>
      <c r="MTL2" s="91"/>
      <c r="MTM2" s="91"/>
      <c r="MTN2" s="91"/>
      <c r="MTO2" s="91"/>
      <c r="MTP2" s="91"/>
      <c r="MTQ2" s="91"/>
      <c r="MTR2" s="91"/>
      <c r="MTS2" s="91"/>
      <c r="MTT2" s="91"/>
      <c r="MTU2" s="91"/>
      <c r="MTV2" s="91"/>
      <c r="MTW2" s="91"/>
      <c r="MTX2" s="91"/>
      <c r="MTY2" s="91"/>
      <c r="MTZ2" s="91"/>
      <c r="MUA2" s="91"/>
      <c r="MUB2" s="91"/>
      <c r="MUC2" s="91"/>
      <c r="MUD2" s="91"/>
      <c r="MUE2" s="91"/>
      <c r="MUF2" s="91"/>
      <c r="MUG2" s="91"/>
      <c r="MUH2" s="91"/>
      <c r="MUI2" s="91"/>
      <c r="MUJ2" s="91"/>
      <c r="MUK2" s="91"/>
      <c r="MUL2" s="91"/>
      <c r="MUM2" s="91"/>
      <c r="MUN2" s="91"/>
      <c r="MUO2" s="91"/>
      <c r="MUP2" s="91"/>
      <c r="MUQ2" s="91"/>
      <c r="MUR2" s="91"/>
      <c r="MUS2" s="91"/>
      <c r="MUT2" s="91"/>
      <c r="MUU2" s="91"/>
      <c r="MUV2" s="91"/>
      <c r="MUW2" s="91"/>
      <c r="MUX2" s="91"/>
      <c r="MUY2" s="91"/>
      <c r="MUZ2" s="91"/>
      <c r="MVA2" s="91"/>
      <c r="MVB2" s="91"/>
      <c r="MVC2" s="91"/>
      <c r="MVD2" s="91"/>
      <c r="MVE2" s="91"/>
      <c r="MVF2" s="91"/>
      <c r="MVG2" s="91"/>
      <c r="MVH2" s="91"/>
      <c r="MVI2" s="91"/>
      <c r="MVJ2" s="91"/>
      <c r="MVK2" s="91"/>
      <c r="MVL2" s="91"/>
      <c r="MVM2" s="91"/>
      <c r="MVN2" s="91"/>
      <c r="MVO2" s="91"/>
      <c r="MVP2" s="91"/>
      <c r="MVQ2" s="91"/>
      <c r="MVR2" s="91"/>
      <c r="MVS2" s="91"/>
      <c r="MVT2" s="91"/>
      <c r="MVU2" s="91"/>
      <c r="MVV2" s="91"/>
      <c r="MVW2" s="91"/>
      <c r="MVX2" s="91"/>
      <c r="MVY2" s="91"/>
      <c r="MVZ2" s="91"/>
      <c r="MWA2" s="91"/>
      <c r="MWB2" s="91"/>
      <c r="MWC2" s="91"/>
      <c r="MWD2" s="91"/>
      <c r="MWE2" s="91"/>
      <c r="MWF2" s="91"/>
      <c r="MWG2" s="91"/>
      <c r="MWH2" s="91"/>
      <c r="MWI2" s="91"/>
      <c r="MWJ2" s="91"/>
      <c r="MWK2" s="91"/>
      <c r="MWL2" s="91"/>
      <c r="MWM2" s="91"/>
      <c r="MWN2" s="91"/>
      <c r="MWO2" s="91"/>
      <c r="MWP2" s="91"/>
      <c r="MWQ2" s="91"/>
      <c r="MWR2" s="91"/>
      <c r="MWS2" s="91"/>
      <c r="MWT2" s="91"/>
      <c r="MWU2" s="91"/>
      <c r="MWV2" s="91"/>
      <c r="MWW2" s="91"/>
      <c r="MWX2" s="91"/>
      <c r="MWY2" s="91"/>
      <c r="MWZ2" s="91"/>
      <c r="MXA2" s="91"/>
      <c r="MXB2" s="91"/>
      <c r="MXC2" s="91"/>
      <c r="MXD2" s="91"/>
      <c r="MXE2" s="91"/>
      <c r="MXF2" s="91"/>
      <c r="MXG2" s="91"/>
      <c r="MXH2" s="91"/>
      <c r="MXI2" s="91"/>
      <c r="MXJ2" s="91"/>
      <c r="MXK2" s="91"/>
      <c r="MXL2" s="91"/>
      <c r="MXM2" s="91"/>
      <c r="MXN2" s="91"/>
      <c r="MXO2" s="91"/>
      <c r="MXP2" s="91"/>
      <c r="MXQ2" s="91"/>
      <c r="MXR2" s="91"/>
      <c r="MXS2" s="91"/>
      <c r="MXT2" s="91"/>
      <c r="MXU2" s="91"/>
      <c r="MXV2" s="91"/>
      <c r="MXW2" s="91"/>
      <c r="MXX2" s="91"/>
      <c r="MXY2" s="91"/>
      <c r="MXZ2" s="91"/>
      <c r="MYA2" s="91"/>
      <c r="MYB2" s="91"/>
      <c r="MYC2" s="91"/>
      <c r="MYD2" s="91"/>
      <c r="MYE2" s="91"/>
      <c r="MYF2" s="91"/>
      <c r="MYG2" s="91"/>
      <c r="MYH2" s="91"/>
      <c r="MYI2" s="91"/>
      <c r="MYJ2" s="91"/>
      <c r="MYK2" s="91"/>
      <c r="MYL2" s="91"/>
      <c r="MYM2" s="91"/>
      <c r="MYN2" s="91"/>
      <c r="MYO2" s="91"/>
      <c r="MYP2" s="91"/>
      <c r="MYQ2" s="91"/>
      <c r="MYR2" s="91"/>
      <c r="MYS2" s="91"/>
      <c r="MYT2" s="91"/>
      <c r="MYU2" s="91"/>
      <c r="MYV2" s="91"/>
      <c r="MYW2" s="91"/>
      <c r="MYX2" s="91"/>
      <c r="MYY2" s="91"/>
      <c r="MYZ2" s="91"/>
      <c r="MZA2" s="91"/>
      <c r="MZB2" s="91"/>
      <c r="MZC2" s="91"/>
      <c r="MZD2" s="91"/>
      <c r="MZE2" s="91"/>
      <c r="MZF2" s="91"/>
      <c r="MZG2" s="91"/>
      <c r="MZH2" s="91"/>
      <c r="MZI2" s="91"/>
      <c r="MZJ2" s="91"/>
      <c r="MZK2" s="91"/>
      <c r="MZL2" s="91"/>
      <c r="MZM2" s="91"/>
      <c r="MZN2" s="91"/>
      <c r="MZO2" s="91"/>
      <c r="MZP2" s="91"/>
      <c r="MZQ2" s="91"/>
      <c r="MZR2" s="91"/>
      <c r="MZS2" s="91"/>
      <c r="MZT2" s="91"/>
      <c r="MZU2" s="91"/>
      <c r="MZV2" s="91"/>
      <c r="MZW2" s="91"/>
      <c r="MZX2" s="91"/>
      <c r="MZY2" s="91"/>
      <c r="MZZ2" s="91"/>
      <c r="NAA2" s="91"/>
      <c r="NAB2" s="91"/>
      <c r="NAC2" s="91"/>
      <c r="NAD2" s="91"/>
      <c r="NAE2" s="91"/>
      <c r="NAF2" s="91"/>
      <c r="NAG2" s="91"/>
      <c r="NAH2" s="91"/>
      <c r="NAI2" s="91"/>
      <c r="NAJ2" s="91"/>
      <c r="NAK2" s="91"/>
      <c r="NAL2" s="91"/>
      <c r="NAM2" s="91"/>
      <c r="NAN2" s="91"/>
      <c r="NAO2" s="91"/>
      <c r="NAP2" s="91"/>
      <c r="NAQ2" s="91"/>
      <c r="NAR2" s="91"/>
      <c r="NAS2" s="91"/>
      <c r="NAT2" s="91"/>
      <c r="NAU2" s="91"/>
      <c r="NAV2" s="91"/>
      <c r="NAW2" s="91"/>
      <c r="NAX2" s="91"/>
      <c r="NAY2" s="91"/>
      <c r="NAZ2" s="91"/>
      <c r="NBA2" s="91"/>
      <c r="NBB2" s="91"/>
      <c r="NBC2" s="91"/>
      <c r="NBD2" s="91"/>
      <c r="NBE2" s="91"/>
      <c r="NBF2" s="91"/>
      <c r="NBG2" s="91"/>
      <c r="NBH2" s="91"/>
      <c r="NBI2" s="91"/>
      <c r="NBJ2" s="91"/>
      <c r="NBK2" s="91"/>
      <c r="NBL2" s="91"/>
      <c r="NBM2" s="91"/>
      <c r="NBN2" s="91"/>
      <c r="NBO2" s="91"/>
      <c r="NBP2" s="91"/>
      <c r="NBQ2" s="91"/>
      <c r="NBR2" s="91"/>
      <c r="NBS2" s="91"/>
      <c r="NBT2" s="91"/>
      <c r="NBU2" s="91"/>
      <c r="NBV2" s="91"/>
      <c r="NBW2" s="91"/>
      <c r="NBX2" s="91"/>
      <c r="NBY2" s="91"/>
      <c r="NBZ2" s="91"/>
      <c r="NCA2" s="91"/>
      <c r="NCB2" s="91"/>
      <c r="NCC2" s="91"/>
      <c r="NCD2" s="91"/>
      <c r="NCE2" s="91"/>
      <c r="NCF2" s="91"/>
      <c r="NCG2" s="91"/>
      <c r="NCH2" s="91"/>
      <c r="NCI2" s="91"/>
      <c r="NCJ2" s="91"/>
      <c r="NCK2" s="91"/>
      <c r="NCL2" s="91"/>
      <c r="NCM2" s="91"/>
      <c r="NCN2" s="91"/>
      <c r="NCO2" s="91"/>
      <c r="NCP2" s="91"/>
      <c r="NCQ2" s="91"/>
      <c r="NCR2" s="91"/>
      <c r="NCS2" s="91"/>
      <c r="NCT2" s="91"/>
      <c r="NCU2" s="91"/>
      <c r="NCV2" s="91"/>
      <c r="NCW2" s="91"/>
      <c r="NCX2" s="91"/>
      <c r="NCY2" s="91"/>
      <c r="NCZ2" s="91"/>
      <c r="NDA2" s="91"/>
      <c r="NDB2" s="91"/>
      <c r="NDC2" s="91"/>
      <c r="NDD2" s="91"/>
      <c r="NDE2" s="91"/>
      <c r="NDF2" s="91"/>
      <c r="NDG2" s="91"/>
      <c r="NDH2" s="91"/>
      <c r="NDI2" s="91"/>
      <c r="NDJ2" s="91"/>
      <c r="NDK2" s="91"/>
      <c r="NDL2" s="91"/>
      <c r="NDM2" s="91"/>
      <c r="NDN2" s="91"/>
      <c r="NDO2" s="91"/>
      <c r="NDP2" s="91"/>
      <c r="NDQ2" s="91"/>
      <c r="NDR2" s="91"/>
      <c r="NDS2" s="91"/>
      <c r="NDT2" s="91"/>
      <c r="NDU2" s="91"/>
      <c r="NDV2" s="91"/>
      <c r="NDW2" s="91"/>
      <c r="NDX2" s="91"/>
      <c r="NDY2" s="91"/>
      <c r="NDZ2" s="91"/>
      <c r="NEA2" s="91"/>
      <c r="NEB2" s="91"/>
      <c r="NEC2" s="91"/>
      <c r="NED2" s="91"/>
      <c r="NEE2" s="91"/>
      <c r="NEF2" s="91"/>
      <c r="NEG2" s="91"/>
      <c r="NEH2" s="91"/>
      <c r="NEI2" s="91"/>
      <c r="NEJ2" s="91"/>
      <c r="NEK2" s="91"/>
      <c r="NEL2" s="91"/>
      <c r="NEM2" s="91"/>
      <c r="NEN2" s="91"/>
      <c r="NEO2" s="91"/>
      <c r="NEP2" s="91"/>
      <c r="NEQ2" s="91"/>
      <c r="NER2" s="91"/>
      <c r="NES2" s="91"/>
      <c r="NET2" s="91"/>
      <c r="NEU2" s="91"/>
      <c r="NEV2" s="91"/>
      <c r="NEW2" s="91"/>
      <c r="NEX2" s="91"/>
      <c r="NEY2" s="91"/>
      <c r="NEZ2" s="91"/>
      <c r="NFA2" s="91"/>
      <c r="NFB2" s="91"/>
      <c r="NFC2" s="91"/>
      <c r="NFD2" s="91"/>
      <c r="NFE2" s="91"/>
      <c r="NFF2" s="91"/>
      <c r="NFG2" s="91"/>
      <c r="NFH2" s="91"/>
      <c r="NFI2" s="91"/>
      <c r="NFJ2" s="91"/>
      <c r="NFK2" s="91"/>
      <c r="NFL2" s="91"/>
      <c r="NFM2" s="91"/>
      <c r="NFN2" s="91"/>
      <c r="NFO2" s="91"/>
      <c r="NFP2" s="91"/>
      <c r="NFQ2" s="91"/>
      <c r="NFR2" s="91"/>
      <c r="NFS2" s="91"/>
      <c r="NFT2" s="91"/>
      <c r="NFU2" s="91"/>
      <c r="NFV2" s="91"/>
      <c r="NFW2" s="91"/>
      <c r="NFX2" s="91"/>
      <c r="NFY2" s="91"/>
      <c r="NFZ2" s="91"/>
      <c r="NGA2" s="91"/>
      <c r="NGB2" s="91"/>
      <c r="NGC2" s="91"/>
      <c r="NGD2" s="91"/>
      <c r="NGE2" s="91"/>
      <c r="NGF2" s="91"/>
      <c r="NGG2" s="91"/>
      <c r="NGH2" s="91"/>
      <c r="NGI2" s="91"/>
      <c r="NGJ2" s="91"/>
      <c r="NGK2" s="91"/>
      <c r="NGL2" s="91"/>
      <c r="NGM2" s="91"/>
      <c r="NGN2" s="91"/>
      <c r="NGO2" s="91"/>
      <c r="NGP2" s="91"/>
      <c r="NGQ2" s="91"/>
      <c r="NGR2" s="91"/>
      <c r="NGS2" s="91"/>
      <c r="NGT2" s="91"/>
      <c r="NGU2" s="91"/>
      <c r="NGV2" s="91"/>
      <c r="NGW2" s="91"/>
      <c r="NGX2" s="91"/>
      <c r="NGY2" s="91"/>
      <c r="NGZ2" s="91"/>
      <c r="NHA2" s="91"/>
      <c r="NHB2" s="91"/>
      <c r="NHC2" s="91"/>
      <c r="NHD2" s="91"/>
      <c r="NHE2" s="91"/>
      <c r="NHF2" s="91"/>
      <c r="NHG2" s="91"/>
      <c r="NHH2" s="91"/>
      <c r="NHI2" s="91"/>
      <c r="NHJ2" s="91"/>
      <c r="NHK2" s="91"/>
      <c r="NHL2" s="91"/>
      <c r="NHM2" s="91"/>
      <c r="NHN2" s="91"/>
      <c r="NHO2" s="91"/>
      <c r="NHP2" s="91"/>
      <c r="NHQ2" s="91"/>
      <c r="NHR2" s="91"/>
      <c r="NHS2" s="91"/>
      <c r="NHT2" s="91"/>
      <c r="NHU2" s="91"/>
      <c r="NHV2" s="91"/>
      <c r="NHW2" s="91"/>
      <c r="NHX2" s="91"/>
      <c r="NHY2" s="91"/>
      <c r="NHZ2" s="91"/>
      <c r="NIA2" s="91"/>
      <c r="NIB2" s="91"/>
      <c r="NIC2" s="91"/>
      <c r="NID2" s="91"/>
      <c r="NIE2" s="91"/>
      <c r="NIF2" s="91"/>
      <c r="NIG2" s="91"/>
      <c r="NIH2" s="91"/>
      <c r="NII2" s="91"/>
      <c r="NIJ2" s="91"/>
      <c r="NIK2" s="91"/>
      <c r="NIL2" s="91"/>
      <c r="NIM2" s="91"/>
      <c r="NIN2" s="91"/>
      <c r="NIO2" s="91"/>
      <c r="NIP2" s="91"/>
      <c r="NIQ2" s="91"/>
      <c r="NIR2" s="91"/>
      <c r="NIS2" s="91"/>
      <c r="NIT2" s="91"/>
      <c r="NIU2" s="91"/>
      <c r="NIV2" s="91"/>
      <c r="NIW2" s="91"/>
      <c r="NIX2" s="91"/>
      <c r="NIY2" s="91"/>
      <c r="NIZ2" s="91"/>
      <c r="NJA2" s="91"/>
      <c r="NJB2" s="91"/>
      <c r="NJC2" s="91"/>
      <c r="NJD2" s="91"/>
      <c r="NJE2" s="91"/>
      <c r="NJF2" s="91"/>
      <c r="NJG2" s="91"/>
      <c r="NJH2" s="91"/>
      <c r="NJI2" s="91"/>
      <c r="NJJ2" s="91"/>
      <c r="NJK2" s="91"/>
      <c r="NJL2" s="91"/>
      <c r="NJM2" s="91"/>
      <c r="NJN2" s="91"/>
      <c r="NJO2" s="91"/>
      <c r="NJP2" s="91"/>
      <c r="NJQ2" s="91"/>
      <c r="NJR2" s="91"/>
      <c r="NJS2" s="91"/>
      <c r="NJT2" s="91"/>
      <c r="NJU2" s="91"/>
      <c r="NJV2" s="91"/>
      <c r="NJW2" s="91"/>
      <c r="NJX2" s="91"/>
      <c r="NJY2" s="91"/>
      <c r="NJZ2" s="91"/>
      <c r="NKA2" s="91"/>
      <c r="NKB2" s="91"/>
      <c r="NKC2" s="91"/>
      <c r="NKD2" s="91"/>
      <c r="NKE2" s="91"/>
      <c r="NKF2" s="91"/>
      <c r="NKG2" s="91"/>
      <c r="NKH2" s="91"/>
      <c r="NKI2" s="91"/>
      <c r="NKJ2" s="91"/>
      <c r="NKK2" s="91"/>
      <c r="NKL2" s="91"/>
      <c r="NKM2" s="91"/>
      <c r="NKN2" s="91"/>
      <c r="NKO2" s="91"/>
      <c r="NKP2" s="91"/>
      <c r="NKQ2" s="91"/>
      <c r="NKR2" s="91"/>
      <c r="NKS2" s="91"/>
      <c r="NKT2" s="91"/>
      <c r="NKU2" s="91"/>
      <c r="NKV2" s="91"/>
      <c r="NKW2" s="91"/>
      <c r="NKX2" s="91"/>
      <c r="NKY2" s="91"/>
      <c r="NKZ2" s="91"/>
      <c r="NLA2" s="91"/>
      <c r="NLB2" s="91"/>
      <c r="NLC2" s="91"/>
      <c r="NLD2" s="91"/>
      <c r="NLE2" s="91"/>
      <c r="NLF2" s="91"/>
      <c r="NLG2" s="91"/>
      <c r="NLH2" s="91"/>
      <c r="NLI2" s="91"/>
      <c r="NLJ2" s="91"/>
      <c r="NLK2" s="91"/>
      <c r="NLL2" s="91"/>
      <c r="NLM2" s="91"/>
      <c r="NLN2" s="91"/>
      <c r="NLO2" s="91"/>
      <c r="NLP2" s="91"/>
      <c r="NLQ2" s="91"/>
      <c r="NLR2" s="91"/>
      <c r="NLS2" s="91"/>
      <c r="NLT2" s="91"/>
      <c r="NLU2" s="91"/>
      <c r="NLV2" s="91"/>
      <c r="NLW2" s="91"/>
      <c r="NLX2" s="91"/>
      <c r="NLY2" s="91"/>
      <c r="NLZ2" s="91"/>
      <c r="NMA2" s="91"/>
      <c r="NMB2" s="91"/>
      <c r="NMC2" s="91"/>
      <c r="NMD2" s="91"/>
      <c r="NME2" s="91"/>
      <c r="NMF2" s="91"/>
      <c r="NMG2" s="91"/>
      <c r="NMH2" s="91"/>
      <c r="NMI2" s="91"/>
      <c r="NMJ2" s="91"/>
      <c r="NMK2" s="91"/>
      <c r="NML2" s="91"/>
      <c r="NMM2" s="91"/>
      <c r="NMN2" s="91"/>
      <c r="NMO2" s="91"/>
      <c r="NMP2" s="91"/>
      <c r="NMQ2" s="91"/>
      <c r="NMR2" s="91"/>
      <c r="NMS2" s="91"/>
      <c r="NMT2" s="91"/>
      <c r="NMU2" s="91"/>
      <c r="NMV2" s="91"/>
      <c r="NMW2" s="91"/>
      <c r="NMX2" s="91"/>
      <c r="NMY2" s="91"/>
      <c r="NMZ2" s="91"/>
      <c r="NNA2" s="91"/>
      <c r="NNB2" s="91"/>
      <c r="NNC2" s="91"/>
      <c r="NND2" s="91"/>
      <c r="NNE2" s="91"/>
      <c r="NNF2" s="91"/>
      <c r="NNG2" s="91"/>
      <c r="NNH2" s="91"/>
      <c r="NNI2" s="91"/>
      <c r="NNJ2" s="91"/>
      <c r="NNK2" s="91"/>
      <c r="NNL2" s="91"/>
      <c r="NNM2" s="91"/>
      <c r="NNN2" s="91"/>
      <c r="NNO2" s="91"/>
      <c r="NNP2" s="91"/>
      <c r="NNQ2" s="91"/>
      <c r="NNR2" s="91"/>
      <c r="NNS2" s="91"/>
      <c r="NNT2" s="91"/>
      <c r="NNU2" s="91"/>
      <c r="NNV2" s="91"/>
      <c r="NNW2" s="91"/>
      <c r="NNX2" s="91"/>
      <c r="NNY2" s="91"/>
      <c r="NNZ2" s="91"/>
      <c r="NOA2" s="91"/>
      <c r="NOB2" s="91"/>
      <c r="NOC2" s="91"/>
      <c r="NOD2" s="91"/>
      <c r="NOE2" s="91"/>
      <c r="NOF2" s="91"/>
      <c r="NOG2" s="91"/>
      <c r="NOH2" s="91"/>
      <c r="NOI2" s="91"/>
      <c r="NOJ2" s="91"/>
      <c r="NOK2" s="91"/>
      <c r="NOL2" s="91"/>
      <c r="NOM2" s="91"/>
      <c r="NON2" s="91"/>
      <c r="NOO2" s="91"/>
      <c r="NOP2" s="91"/>
      <c r="NOQ2" s="91"/>
      <c r="NOR2" s="91"/>
      <c r="NOS2" s="91"/>
      <c r="NOT2" s="91"/>
      <c r="NOU2" s="91"/>
      <c r="NOV2" s="91"/>
      <c r="NOW2" s="91"/>
      <c r="NOX2" s="91"/>
      <c r="NOY2" s="91"/>
      <c r="NOZ2" s="91"/>
      <c r="NPA2" s="91"/>
      <c r="NPB2" s="91"/>
      <c r="NPC2" s="91"/>
      <c r="NPD2" s="91"/>
      <c r="NPE2" s="91"/>
      <c r="NPF2" s="91"/>
      <c r="NPG2" s="91"/>
      <c r="NPH2" s="91"/>
      <c r="NPI2" s="91"/>
      <c r="NPJ2" s="91"/>
      <c r="NPK2" s="91"/>
      <c r="NPL2" s="91"/>
      <c r="NPM2" s="91"/>
      <c r="NPN2" s="91"/>
      <c r="NPO2" s="91"/>
      <c r="NPP2" s="91"/>
      <c r="NPQ2" s="91"/>
      <c r="NPR2" s="91"/>
      <c r="NPS2" s="91"/>
      <c r="NPT2" s="91"/>
      <c r="NPU2" s="91"/>
      <c r="NPV2" s="91"/>
      <c r="NPW2" s="91"/>
      <c r="NPX2" s="91"/>
      <c r="NPY2" s="91"/>
      <c r="NPZ2" s="91"/>
      <c r="NQA2" s="91"/>
      <c r="NQB2" s="91"/>
      <c r="NQC2" s="91"/>
      <c r="NQD2" s="91"/>
      <c r="NQE2" s="91"/>
      <c r="NQF2" s="91"/>
      <c r="NQG2" s="91"/>
      <c r="NQH2" s="91"/>
      <c r="NQI2" s="91"/>
      <c r="NQJ2" s="91"/>
      <c r="NQK2" s="91"/>
      <c r="NQL2" s="91"/>
      <c r="NQM2" s="91"/>
      <c r="NQN2" s="91"/>
      <c r="NQO2" s="91"/>
      <c r="NQP2" s="91"/>
      <c r="NQQ2" s="91"/>
      <c r="NQR2" s="91"/>
      <c r="NQS2" s="91"/>
      <c r="NQT2" s="91"/>
      <c r="NQU2" s="91"/>
      <c r="NQV2" s="91"/>
      <c r="NQW2" s="91"/>
      <c r="NQX2" s="91"/>
      <c r="NQY2" s="91"/>
      <c r="NQZ2" s="91"/>
      <c r="NRA2" s="91"/>
      <c r="NRB2" s="91"/>
      <c r="NRC2" s="91"/>
      <c r="NRD2" s="91"/>
      <c r="NRE2" s="91"/>
      <c r="NRF2" s="91"/>
      <c r="NRG2" s="91"/>
      <c r="NRH2" s="91"/>
      <c r="NRI2" s="91"/>
      <c r="NRJ2" s="91"/>
      <c r="NRK2" s="91"/>
      <c r="NRL2" s="91"/>
      <c r="NRM2" s="91"/>
      <c r="NRN2" s="91"/>
      <c r="NRO2" s="91"/>
      <c r="NRP2" s="91"/>
      <c r="NRQ2" s="91"/>
      <c r="NRR2" s="91"/>
      <c r="NRS2" s="91"/>
      <c r="NRT2" s="91"/>
      <c r="NRU2" s="91"/>
      <c r="NRV2" s="91"/>
      <c r="NRW2" s="91"/>
      <c r="NRX2" s="91"/>
      <c r="NRY2" s="91"/>
      <c r="NRZ2" s="91"/>
      <c r="NSA2" s="91"/>
      <c r="NSB2" s="91"/>
      <c r="NSC2" s="91"/>
      <c r="NSD2" s="91"/>
      <c r="NSE2" s="91"/>
      <c r="NSF2" s="91"/>
      <c r="NSG2" s="91"/>
      <c r="NSH2" s="91"/>
      <c r="NSI2" s="91"/>
      <c r="NSJ2" s="91"/>
      <c r="NSK2" s="91"/>
      <c r="NSL2" s="91"/>
      <c r="NSM2" s="91"/>
      <c r="NSN2" s="91"/>
      <c r="NSO2" s="91"/>
      <c r="NSP2" s="91"/>
      <c r="NSQ2" s="91"/>
      <c r="NSR2" s="91"/>
      <c r="NSS2" s="91"/>
      <c r="NST2" s="91"/>
      <c r="NSU2" s="91"/>
      <c r="NSV2" s="91"/>
      <c r="NSW2" s="91"/>
      <c r="NSX2" s="91"/>
      <c r="NSY2" s="91"/>
      <c r="NSZ2" s="91"/>
      <c r="NTA2" s="91"/>
      <c r="NTB2" s="91"/>
      <c r="NTC2" s="91"/>
      <c r="NTD2" s="91"/>
      <c r="NTE2" s="91"/>
      <c r="NTF2" s="91"/>
      <c r="NTG2" s="91"/>
      <c r="NTH2" s="91"/>
      <c r="NTI2" s="91"/>
      <c r="NTJ2" s="91"/>
      <c r="NTK2" s="91"/>
      <c r="NTL2" s="91"/>
      <c r="NTM2" s="91"/>
      <c r="NTN2" s="91"/>
      <c r="NTO2" s="91"/>
      <c r="NTP2" s="91"/>
      <c r="NTQ2" s="91"/>
      <c r="NTR2" s="91"/>
      <c r="NTS2" s="91"/>
      <c r="NTT2" s="91"/>
      <c r="NTU2" s="91"/>
      <c r="NTV2" s="91"/>
      <c r="NTW2" s="91"/>
      <c r="NTX2" s="91"/>
      <c r="NTY2" s="91"/>
      <c r="NTZ2" s="91"/>
      <c r="NUA2" s="91"/>
      <c r="NUB2" s="91"/>
      <c r="NUC2" s="91"/>
      <c r="NUD2" s="91"/>
      <c r="NUE2" s="91"/>
      <c r="NUF2" s="91"/>
      <c r="NUG2" s="91"/>
      <c r="NUH2" s="91"/>
      <c r="NUI2" s="91"/>
      <c r="NUJ2" s="91"/>
      <c r="NUK2" s="91"/>
      <c r="NUL2" s="91"/>
      <c r="NUM2" s="91"/>
      <c r="NUN2" s="91"/>
      <c r="NUO2" s="91"/>
      <c r="NUP2" s="91"/>
      <c r="NUQ2" s="91"/>
      <c r="NUR2" s="91"/>
      <c r="NUS2" s="91"/>
      <c r="NUT2" s="91"/>
      <c r="NUU2" s="91"/>
      <c r="NUV2" s="91"/>
      <c r="NUW2" s="91"/>
      <c r="NUX2" s="91"/>
      <c r="NUY2" s="91"/>
      <c r="NUZ2" s="91"/>
      <c r="NVA2" s="91"/>
      <c r="NVB2" s="91"/>
      <c r="NVC2" s="91"/>
      <c r="NVD2" s="91"/>
      <c r="NVE2" s="91"/>
      <c r="NVF2" s="91"/>
      <c r="NVG2" s="91"/>
      <c r="NVH2" s="91"/>
      <c r="NVI2" s="91"/>
      <c r="NVJ2" s="91"/>
      <c r="NVK2" s="91"/>
      <c r="NVL2" s="91"/>
      <c r="NVM2" s="91"/>
      <c r="NVN2" s="91"/>
      <c r="NVO2" s="91"/>
      <c r="NVP2" s="91"/>
      <c r="NVQ2" s="91"/>
      <c r="NVR2" s="91"/>
      <c r="NVS2" s="91"/>
      <c r="NVT2" s="91"/>
      <c r="NVU2" s="91"/>
      <c r="NVV2" s="91"/>
      <c r="NVW2" s="91"/>
      <c r="NVX2" s="91"/>
      <c r="NVY2" s="91"/>
      <c r="NVZ2" s="91"/>
      <c r="NWA2" s="91"/>
      <c r="NWB2" s="91"/>
      <c r="NWC2" s="91"/>
      <c r="NWD2" s="91"/>
      <c r="NWE2" s="91"/>
      <c r="NWF2" s="91"/>
      <c r="NWG2" s="91"/>
      <c r="NWH2" s="91"/>
      <c r="NWI2" s="91"/>
      <c r="NWJ2" s="91"/>
      <c r="NWK2" s="91"/>
      <c r="NWL2" s="91"/>
      <c r="NWM2" s="91"/>
      <c r="NWN2" s="91"/>
      <c r="NWO2" s="91"/>
      <c r="NWP2" s="91"/>
      <c r="NWQ2" s="91"/>
      <c r="NWR2" s="91"/>
      <c r="NWS2" s="91"/>
      <c r="NWT2" s="91"/>
      <c r="NWU2" s="91"/>
      <c r="NWV2" s="91"/>
      <c r="NWW2" s="91"/>
      <c r="NWX2" s="91"/>
      <c r="NWY2" s="91"/>
      <c r="NWZ2" s="91"/>
      <c r="NXA2" s="91"/>
      <c r="NXB2" s="91"/>
      <c r="NXC2" s="91"/>
      <c r="NXD2" s="91"/>
      <c r="NXE2" s="91"/>
      <c r="NXF2" s="91"/>
      <c r="NXG2" s="91"/>
      <c r="NXH2" s="91"/>
      <c r="NXI2" s="91"/>
      <c r="NXJ2" s="91"/>
      <c r="NXK2" s="91"/>
      <c r="NXL2" s="91"/>
      <c r="NXM2" s="91"/>
      <c r="NXN2" s="91"/>
      <c r="NXO2" s="91"/>
      <c r="NXP2" s="91"/>
      <c r="NXQ2" s="91"/>
      <c r="NXR2" s="91"/>
      <c r="NXS2" s="91"/>
      <c r="NXT2" s="91"/>
      <c r="NXU2" s="91"/>
      <c r="NXV2" s="91"/>
      <c r="NXW2" s="91"/>
      <c r="NXX2" s="91"/>
      <c r="NXY2" s="91"/>
      <c r="NXZ2" s="91"/>
      <c r="NYA2" s="91"/>
      <c r="NYB2" s="91"/>
      <c r="NYC2" s="91"/>
      <c r="NYD2" s="91"/>
      <c r="NYE2" s="91"/>
      <c r="NYF2" s="91"/>
      <c r="NYG2" s="91"/>
      <c r="NYH2" s="91"/>
      <c r="NYI2" s="91"/>
      <c r="NYJ2" s="91"/>
      <c r="NYK2" s="91"/>
      <c r="NYL2" s="91"/>
      <c r="NYM2" s="91"/>
      <c r="NYN2" s="91"/>
      <c r="NYO2" s="91"/>
      <c r="NYP2" s="91"/>
      <c r="NYQ2" s="91"/>
      <c r="NYR2" s="91"/>
      <c r="NYS2" s="91"/>
      <c r="NYT2" s="91"/>
      <c r="NYU2" s="91"/>
      <c r="NYV2" s="91"/>
      <c r="NYW2" s="91"/>
      <c r="NYX2" s="91"/>
      <c r="NYY2" s="91"/>
      <c r="NYZ2" s="91"/>
      <c r="NZA2" s="91"/>
      <c r="NZB2" s="91"/>
      <c r="NZC2" s="91"/>
      <c r="NZD2" s="91"/>
      <c r="NZE2" s="91"/>
      <c r="NZF2" s="91"/>
      <c r="NZG2" s="91"/>
      <c r="NZH2" s="91"/>
      <c r="NZI2" s="91"/>
      <c r="NZJ2" s="91"/>
      <c r="NZK2" s="91"/>
      <c r="NZL2" s="91"/>
      <c r="NZM2" s="91"/>
      <c r="NZN2" s="91"/>
      <c r="NZO2" s="91"/>
      <c r="NZP2" s="91"/>
      <c r="NZQ2" s="91"/>
      <c r="NZR2" s="91"/>
      <c r="NZS2" s="91"/>
      <c r="NZT2" s="91"/>
      <c r="NZU2" s="91"/>
      <c r="NZV2" s="91"/>
      <c r="NZW2" s="91"/>
      <c r="NZX2" s="91"/>
      <c r="NZY2" s="91"/>
      <c r="NZZ2" s="91"/>
      <c r="OAA2" s="91"/>
      <c r="OAB2" s="91"/>
      <c r="OAC2" s="91"/>
      <c r="OAD2" s="91"/>
      <c r="OAE2" s="91"/>
      <c r="OAF2" s="91"/>
      <c r="OAG2" s="91"/>
      <c r="OAH2" s="91"/>
      <c r="OAI2" s="91"/>
      <c r="OAJ2" s="91"/>
      <c r="OAK2" s="91"/>
      <c r="OAL2" s="91"/>
      <c r="OAM2" s="91"/>
      <c r="OAN2" s="91"/>
      <c r="OAO2" s="91"/>
      <c r="OAP2" s="91"/>
      <c r="OAQ2" s="91"/>
      <c r="OAR2" s="91"/>
      <c r="OAS2" s="91"/>
      <c r="OAT2" s="91"/>
      <c r="OAU2" s="91"/>
      <c r="OAV2" s="91"/>
      <c r="OAW2" s="91"/>
      <c r="OAX2" s="91"/>
      <c r="OAY2" s="91"/>
      <c r="OAZ2" s="91"/>
      <c r="OBA2" s="91"/>
      <c r="OBB2" s="91"/>
      <c r="OBC2" s="91"/>
      <c r="OBD2" s="91"/>
      <c r="OBE2" s="91"/>
      <c r="OBF2" s="91"/>
      <c r="OBG2" s="91"/>
      <c r="OBH2" s="91"/>
      <c r="OBI2" s="91"/>
      <c r="OBJ2" s="91"/>
      <c r="OBK2" s="91"/>
      <c r="OBL2" s="91"/>
      <c r="OBM2" s="91"/>
      <c r="OBN2" s="91"/>
      <c r="OBO2" s="91"/>
      <c r="OBP2" s="91"/>
      <c r="OBQ2" s="91"/>
      <c r="OBR2" s="91"/>
      <c r="OBS2" s="91"/>
      <c r="OBT2" s="91"/>
      <c r="OBU2" s="91"/>
      <c r="OBV2" s="91"/>
      <c r="OBW2" s="91"/>
      <c r="OBX2" s="91"/>
      <c r="OBY2" s="91"/>
      <c r="OBZ2" s="91"/>
      <c r="OCA2" s="91"/>
      <c r="OCB2" s="91"/>
      <c r="OCC2" s="91"/>
      <c r="OCD2" s="91"/>
      <c r="OCE2" s="91"/>
      <c r="OCF2" s="91"/>
      <c r="OCG2" s="91"/>
      <c r="OCH2" s="91"/>
      <c r="OCI2" s="91"/>
      <c r="OCJ2" s="91"/>
      <c r="OCK2" s="91"/>
      <c r="OCL2" s="91"/>
      <c r="OCM2" s="91"/>
      <c r="OCN2" s="91"/>
      <c r="OCO2" s="91"/>
      <c r="OCP2" s="91"/>
      <c r="OCQ2" s="91"/>
      <c r="OCR2" s="91"/>
      <c r="OCS2" s="91"/>
      <c r="OCT2" s="91"/>
      <c r="OCU2" s="91"/>
      <c r="OCV2" s="91"/>
      <c r="OCW2" s="91"/>
      <c r="OCX2" s="91"/>
      <c r="OCY2" s="91"/>
      <c r="OCZ2" s="91"/>
      <c r="ODA2" s="91"/>
      <c r="ODB2" s="91"/>
      <c r="ODC2" s="91"/>
      <c r="ODD2" s="91"/>
      <c r="ODE2" s="91"/>
      <c r="ODF2" s="91"/>
      <c r="ODG2" s="91"/>
      <c r="ODH2" s="91"/>
      <c r="ODI2" s="91"/>
      <c r="ODJ2" s="91"/>
      <c r="ODK2" s="91"/>
      <c r="ODL2" s="91"/>
      <c r="ODM2" s="91"/>
      <c r="ODN2" s="91"/>
      <c r="ODO2" s="91"/>
      <c r="ODP2" s="91"/>
      <c r="ODQ2" s="91"/>
      <c r="ODR2" s="91"/>
      <c r="ODS2" s="91"/>
      <c r="ODT2" s="91"/>
      <c r="ODU2" s="91"/>
      <c r="ODV2" s="91"/>
      <c r="ODW2" s="91"/>
      <c r="ODX2" s="91"/>
      <c r="ODY2" s="91"/>
      <c r="ODZ2" s="91"/>
      <c r="OEA2" s="91"/>
      <c r="OEB2" s="91"/>
      <c r="OEC2" s="91"/>
      <c r="OED2" s="91"/>
      <c r="OEE2" s="91"/>
      <c r="OEF2" s="91"/>
      <c r="OEG2" s="91"/>
      <c r="OEH2" s="91"/>
      <c r="OEI2" s="91"/>
      <c r="OEJ2" s="91"/>
      <c r="OEK2" s="91"/>
      <c r="OEL2" s="91"/>
      <c r="OEM2" s="91"/>
      <c r="OEN2" s="91"/>
      <c r="OEO2" s="91"/>
      <c r="OEP2" s="91"/>
      <c r="OEQ2" s="91"/>
      <c r="OER2" s="91"/>
      <c r="OES2" s="91"/>
      <c r="OET2" s="91"/>
      <c r="OEU2" s="91"/>
      <c r="OEV2" s="91"/>
      <c r="OEW2" s="91"/>
      <c r="OEX2" s="91"/>
      <c r="OEY2" s="91"/>
      <c r="OEZ2" s="91"/>
      <c r="OFA2" s="91"/>
      <c r="OFB2" s="91"/>
      <c r="OFC2" s="91"/>
      <c r="OFD2" s="91"/>
      <c r="OFE2" s="91"/>
      <c r="OFF2" s="91"/>
      <c r="OFG2" s="91"/>
      <c r="OFH2" s="91"/>
      <c r="OFI2" s="91"/>
      <c r="OFJ2" s="91"/>
      <c r="OFK2" s="91"/>
      <c r="OFL2" s="91"/>
      <c r="OFM2" s="91"/>
      <c r="OFN2" s="91"/>
      <c r="OFO2" s="91"/>
      <c r="OFP2" s="91"/>
      <c r="OFQ2" s="91"/>
      <c r="OFR2" s="91"/>
      <c r="OFS2" s="91"/>
      <c r="OFT2" s="91"/>
      <c r="OFU2" s="91"/>
      <c r="OFV2" s="91"/>
      <c r="OFW2" s="91"/>
      <c r="OFX2" s="91"/>
      <c r="OFY2" s="91"/>
      <c r="OFZ2" s="91"/>
      <c r="OGA2" s="91"/>
      <c r="OGB2" s="91"/>
      <c r="OGC2" s="91"/>
      <c r="OGD2" s="91"/>
      <c r="OGE2" s="91"/>
      <c r="OGF2" s="91"/>
      <c r="OGG2" s="91"/>
      <c r="OGH2" s="91"/>
      <c r="OGI2" s="91"/>
      <c r="OGJ2" s="91"/>
      <c r="OGK2" s="91"/>
      <c r="OGL2" s="91"/>
      <c r="OGM2" s="91"/>
      <c r="OGN2" s="91"/>
      <c r="OGO2" s="91"/>
      <c r="OGP2" s="91"/>
      <c r="OGQ2" s="91"/>
      <c r="OGR2" s="91"/>
      <c r="OGS2" s="91"/>
      <c r="OGT2" s="91"/>
      <c r="OGU2" s="91"/>
      <c r="OGV2" s="91"/>
      <c r="OGW2" s="91"/>
      <c r="OGX2" s="91"/>
      <c r="OGY2" s="91"/>
      <c r="OGZ2" s="91"/>
      <c r="OHA2" s="91"/>
      <c r="OHB2" s="91"/>
      <c r="OHC2" s="91"/>
      <c r="OHD2" s="91"/>
      <c r="OHE2" s="91"/>
      <c r="OHF2" s="91"/>
      <c r="OHG2" s="91"/>
      <c r="OHH2" s="91"/>
      <c r="OHI2" s="91"/>
      <c r="OHJ2" s="91"/>
      <c r="OHK2" s="91"/>
      <c r="OHL2" s="91"/>
      <c r="OHM2" s="91"/>
      <c r="OHN2" s="91"/>
      <c r="OHO2" s="91"/>
      <c r="OHP2" s="91"/>
      <c r="OHQ2" s="91"/>
      <c r="OHR2" s="91"/>
      <c r="OHS2" s="91"/>
      <c r="OHT2" s="91"/>
      <c r="OHU2" s="91"/>
      <c r="OHV2" s="91"/>
      <c r="OHW2" s="91"/>
      <c r="OHX2" s="91"/>
      <c r="OHY2" s="91"/>
      <c r="OHZ2" s="91"/>
      <c r="OIA2" s="91"/>
      <c r="OIB2" s="91"/>
      <c r="OIC2" s="91"/>
      <c r="OID2" s="91"/>
      <c r="OIE2" s="91"/>
      <c r="OIF2" s="91"/>
      <c r="OIG2" s="91"/>
      <c r="OIH2" s="91"/>
      <c r="OII2" s="91"/>
      <c r="OIJ2" s="91"/>
      <c r="OIK2" s="91"/>
      <c r="OIL2" s="91"/>
      <c r="OIM2" s="91"/>
      <c r="OIN2" s="91"/>
      <c r="OIO2" s="91"/>
      <c r="OIP2" s="91"/>
      <c r="OIQ2" s="91"/>
      <c r="OIR2" s="91"/>
      <c r="OIS2" s="91"/>
      <c r="OIT2" s="91"/>
      <c r="OIU2" s="91"/>
      <c r="OIV2" s="91"/>
      <c r="OIW2" s="91"/>
      <c r="OIX2" s="91"/>
      <c r="OIY2" s="91"/>
      <c r="OIZ2" s="91"/>
      <c r="OJA2" s="91"/>
      <c r="OJB2" s="91"/>
      <c r="OJC2" s="91"/>
      <c r="OJD2" s="91"/>
      <c r="OJE2" s="91"/>
      <c r="OJF2" s="91"/>
      <c r="OJG2" s="91"/>
      <c r="OJH2" s="91"/>
      <c r="OJI2" s="91"/>
      <c r="OJJ2" s="91"/>
      <c r="OJK2" s="91"/>
      <c r="OJL2" s="91"/>
      <c r="OJM2" s="91"/>
      <c r="OJN2" s="91"/>
      <c r="OJO2" s="91"/>
      <c r="OJP2" s="91"/>
      <c r="OJQ2" s="91"/>
      <c r="OJR2" s="91"/>
      <c r="OJS2" s="91"/>
      <c r="OJT2" s="91"/>
      <c r="OJU2" s="91"/>
      <c r="OJV2" s="91"/>
      <c r="OJW2" s="91"/>
      <c r="OJX2" s="91"/>
      <c r="OJY2" s="91"/>
      <c r="OJZ2" s="91"/>
      <c r="OKA2" s="91"/>
      <c r="OKB2" s="91"/>
      <c r="OKC2" s="91"/>
      <c r="OKD2" s="91"/>
      <c r="OKE2" s="91"/>
      <c r="OKF2" s="91"/>
      <c r="OKG2" s="91"/>
      <c r="OKH2" s="91"/>
      <c r="OKI2" s="91"/>
      <c r="OKJ2" s="91"/>
      <c r="OKK2" s="91"/>
      <c r="OKL2" s="91"/>
      <c r="OKM2" s="91"/>
      <c r="OKN2" s="91"/>
      <c r="OKO2" s="91"/>
      <c r="OKP2" s="91"/>
      <c r="OKQ2" s="91"/>
      <c r="OKR2" s="91"/>
      <c r="OKS2" s="91"/>
      <c r="OKT2" s="91"/>
      <c r="OKU2" s="91"/>
      <c r="OKV2" s="91"/>
      <c r="OKW2" s="91"/>
      <c r="OKX2" s="91"/>
      <c r="OKY2" s="91"/>
      <c r="OKZ2" s="91"/>
      <c r="OLA2" s="91"/>
      <c r="OLB2" s="91"/>
      <c r="OLC2" s="91"/>
      <c r="OLD2" s="91"/>
      <c r="OLE2" s="91"/>
      <c r="OLF2" s="91"/>
      <c r="OLG2" s="91"/>
      <c r="OLH2" s="91"/>
      <c r="OLI2" s="91"/>
      <c r="OLJ2" s="91"/>
      <c r="OLK2" s="91"/>
      <c r="OLL2" s="91"/>
      <c r="OLM2" s="91"/>
      <c r="OLN2" s="91"/>
      <c r="OLO2" s="91"/>
      <c r="OLP2" s="91"/>
      <c r="OLQ2" s="91"/>
      <c r="OLR2" s="91"/>
      <c r="OLS2" s="91"/>
      <c r="OLT2" s="91"/>
      <c r="OLU2" s="91"/>
      <c r="OLV2" s="91"/>
      <c r="OLW2" s="91"/>
      <c r="OLX2" s="91"/>
      <c r="OLY2" s="91"/>
      <c r="OLZ2" s="91"/>
      <c r="OMA2" s="91"/>
      <c r="OMB2" s="91"/>
      <c r="OMC2" s="91"/>
      <c r="OMD2" s="91"/>
      <c r="OME2" s="91"/>
      <c r="OMF2" s="91"/>
      <c r="OMG2" s="91"/>
      <c r="OMH2" s="91"/>
      <c r="OMI2" s="91"/>
      <c r="OMJ2" s="91"/>
      <c r="OMK2" s="91"/>
      <c r="OML2" s="91"/>
      <c r="OMM2" s="91"/>
      <c r="OMN2" s="91"/>
      <c r="OMO2" s="91"/>
      <c r="OMP2" s="91"/>
      <c r="OMQ2" s="91"/>
      <c r="OMR2" s="91"/>
      <c r="OMS2" s="91"/>
      <c r="OMT2" s="91"/>
      <c r="OMU2" s="91"/>
      <c r="OMV2" s="91"/>
      <c r="OMW2" s="91"/>
      <c r="OMX2" s="91"/>
      <c r="OMY2" s="91"/>
      <c r="OMZ2" s="91"/>
      <c r="ONA2" s="91"/>
      <c r="ONB2" s="91"/>
      <c r="ONC2" s="91"/>
      <c r="OND2" s="91"/>
      <c r="ONE2" s="91"/>
      <c r="ONF2" s="91"/>
      <c r="ONG2" s="91"/>
      <c r="ONH2" s="91"/>
      <c r="ONI2" s="91"/>
      <c r="ONJ2" s="91"/>
      <c r="ONK2" s="91"/>
      <c r="ONL2" s="91"/>
      <c r="ONM2" s="91"/>
      <c r="ONN2" s="91"/>
      <c r="ONO2" s="91"/>
      <c r="ONP2" s="91"/>
      <c r="ONQ2" s="91"/>
      <c r="ONR2" s="91"/>
      <c r="ONS2" s="91"/>
      <c r="ONT2" s="91"/>
      <c r="ONU2" s="91"/>
      <c r="ONV2" s="91"/>
      <c r="ONW2" s="91"/>
      <c r="ONX2" s="91"/>
      <c r="ONY2" s="91"/>
      <c r="ONZ2" s="91"/>
      <c r="OOA2" s="91"/>
      <c r="OOB2" s="91"/>
      <c r="OOC2" s="91"/>
      <c r="OOD2" s="91"/>
      <c r="OOE2" s="91"/>
      <c r="OOF2" s="91"/>
      <c r="OOG2" s="91"/>
      <c r="OOH2" s="91"/>
      <c r="OOI2" s="91"/>
      <c r="OOJ2" s="91"/>
      <c r="OOK2" s="91"/>
      <c r="OOL2" s="91"/>
      <c r="OOM2" s="91"/>
      <c r="OON2" s="91"/>
      <c r="OOO2" s="91"/>
      <c r="OOP2" s="91"/>
      <c r="OOQ2" s="91"/>
      <c r="OOR2" s="91"/>
      <c r="OOS2" s="91"/>
      <c r="OOT2" s="91"/>
      <c r="OOU2" s="91"/>
      <c r="OOV2" s="91"/>
      <c r="OOW2" s="91"/>
      <c r="OOX2" s="91"/>
      <c r="OOY2" s="91"/>
      <c r="OOZ2" s="91"/>
      <c r="OPA2" s="91"/>
      <c r="OPB2" s="91"/>
      <c r="OPC2" s="91"/>
      <c r="OPD2" s="91"/>
      <c r="OPE2" s="91"/>
      <c r="OPF2" s="91"/>
      <c r="OPG2" s="91"/>
      <c r="OPH2" s="91"/>
      <c r="OPI2" s="91"/>
      <c r="OPJ2" s="91"/>
      <c r="OPK2" s="91"/>
      <c r="OPL2" s="91"/>
      <c r="OPM2" s="91"/>
      <c r="OPN2" s="91"/>
      <c r="OPO2" s="91"/>
      <c r="OPP2" s="91"/>
      <c r="OPQ2" s="91"/>
      <c r="OPR2" s="91"/>
      <c r="OPS2" s="91"/>
      <c r="OPT2" s="91"/>
      <c r="OPU2" s="91"/>
      <c r="OPV2" s="91"/>
      <c r="OPW2" s="91"/>
      <c r="OPX2" s="91"/>
      <c r="OPY2" s="91"/>
      <c r="OPZ2" s="91"/>
      <c r="OQA2" s="91"/>
      <c r="OQB2" s="91"/>
      <c r="OQC2" s="91"/>
      <c r="OQD2" s="91"/>
      <c r="OQE2" s="91"/>
      <c r="OQF2" s="91"/>
      <c r="OQG2" s="91"/>
      <c r="OQH2" s="91"/>
      <c r="OQI2" s="91"/>
      <c r="OQJ2" s="91"/>
      <c r="OQK2" s="91"/>
      <c r="OQL2" s="91"/>
      <c r="OQM2" s="91"/>
      <c r="OQN2" s="91"/>
      <c r="OQO2" s="91"/>
      <c r="OQP2" s="91"/>
      <c r="OQQ2" s="91"/>
      <c r="OQR2" s="91"/>
      <c r="OQS2" s="91"/>
      <c r="OQT2" s="91"/>
      <c r="OQU2" s="91"/>
      <c r="OQV2" s="91"/>
      <c r="OQW2" s="91"/>
      <c r="OQX2" s="91"/>
      <c r="OQY2" s="91"/>
      <c r="OQZ2" s="91"/>
      <c r="ORA2" s="91"/>
      <c r="ORB2" s="91"/>
      <c r="ORC2" s="91"/>
      <c r="ORD2" s="91"/>
      <c r="ORE2" s="91"/>
      <c r="ORF2" s="91"/>
      <c r="ORG2" s="91"/>
      <c r="ORH2" s="91"/>
      <c r="ORI2" s="91"/>
      <c r="ORJ2" s="91"/>
      <c r="ORK2" s="91"/>
      <c r="ORL2" s="91"/>
      <c r="ORM2" s="91"/>
      <c r="ORN2" s="91"/>
      <c r="ORO2" s="91"/>
      <c r="ORP2" s="91"/>
      <c r="ORQ2" s="91"/>
      <c r="ORR2" s="91"/>
      <c r="ORS2" s="91"/>
      <c r="ORT2" s="91"/>
      <c r="ORU2" s="91"/>
      <c r="ORV2" s="91"/>
      <c r="ORW2" s="91"/>
      <c r="ORX2" s="91"/>
      <c r="ORY2" s="91"/>
      <c r="ORZ2" s="91"/>
      <c r="OSA2" s="91"/>
      <c r="OSB2" s="91"/>
      <c r="OSC2" s="91"/>
      <c r="OSD2" s="91"/>
      <c r="OSE2" s="91"/>
      <c r="OSF2" s="91"/>
      <c r="OSG2" s="91"/>
      <c r="OSH2" s="91"/>
      <c r="OSI2" s="91"/>
      <c r="OSJ2" s="91"/>
      <c r="OSK2" s="91"/>
      <c r="OSL2" s="91"/>
      <c r="OSM2" s="91"/>
      <c r="OSN2" s="91"/>
      <c r="OSO2" s="91"/>
      <c r="OSP2" s="91"/>
      <c r="OSQ2" s="91"/>
      <c r="OSR2" s="91"/>
      <c r="OSS2" s="91"/>
      <c r="OST2" s="91"/>
      <c r="OSU2" s="91"/>
      <c r="OSV2" s="91"/>
      <c r="OSW2" s="91"/>
      <c r="OSX2" s="91"/>
      <c r="OSY2" s="91"/>
      <c r="OSZ2" s="91"/>
      <c r="OTA2" s="91"/>
      <c r="OTB2" s="91"/>
      <c r="OTC2" s="91"/>
      <c r="OTD2" s="91"/>
      <c r="OTE2" s="91"/>
      <c r="OTF2" s="91"/>
      <c r="OTG2" s="91"/>
      <c r="OTH2" s="91"/>
      <c r="OTI2" s="91"/>
      <c r="OTJ2" s="91"/>
      <c r="OTK2" s="91"/>
      <c r="OTL2" s="91"/>
      <c r="OTM2" s="91"/>
      <c r="OTN2" s="91"/>
      <c r="OTO2" s="91"/>
      <c r="OTP2" s="91"/>
      <c r="OTQ2" s="91"/>
      <c r="OTR2" s="91"/>
      <c r="OTS2" s="91"/>
      <c r="OTT2" s="91"/>
      <c r="OTU2" s="91"/>
      <c r="OTV2" s="91"/>
      <c r="OTW2" s="91"/>
      <c r="OTX2" s="91"/>
      <c r="OTY2" s="91"/>
      <c r="OTZ2" s="91"/>
      <c r="OUA2" s="91"/>
      <c r="OUB2" s="91"/>
      <c r="OUC2" s="91"/>
      <c r="OUD2" s="91"/>
      <c r="OUE2" s="91"/>
      <c r="OUF2" s="91"/>
      <c r="OUG2" s="91"/>
      <c r="OUH2" s="91"/>
      <c r="OUI2" s="91"/>
      <c r="OUJ2" s="91"/>
      <c r="OUK2" s="91"/>
      <c r="OUL2" s="91"/>
      <c r="OUM2" s="91"/>
      <c r="OUN2" s="91"/>
      <c r="OUO2" s="91"/>
      <c r="OUP2" s="91"/>
      <c r="OUQ2" s="91"/>
      <c r="OUR2" s="91"/>
      <c r="OUS2" s="91"/>
      <c r="OUT2" s="91"/>
      <c r="OUU2" s="91"/>
      <c r="OUV2" s="91"/>
      <c r="OUW2" s="91"/>
      <c r="OUX2" s="91"/>
      <c r="OUY2" s="91"/>
      <c r="OUZ2" s="91"/>
      <c r="OVA2" s="91"/>
      <c r="OVB2" s="91"/>
      <c r="OVC2" s="91"/>
      <c r="OVD2" s="91"/>
      <c r="OVE2" s="91"/>
      <c r="OVF2" s="91"/>
      <c r="OVG2" s="91"/>
      <c r="OVH2" s="91"/>
      <c r="OVI2" s="91"/>
      <c r="OVJ2" s="91"/>
      <c r="OVK2" s="91"/>
      <c r="OVL2" s="91"/>
      <c r="OVM2" s="91"/>
      <c r="OVN2" s="91"/>
      <c r="OVO2" s="91"/>
      <c r="OVP2" s="91"/>
      <c r="OVQ2" s="91"/>
      <c r="OVR2" s="91"/>
      <c r="OVS2" s="91"/>
      <c r="OVT2" s="91"/>
      <c r="OVU2" s="91"/>
      <c r="OVV2" s="91"/>
      <c r="OVW2" s="91"/>
      <c r="OVX2" s="91"/>
      <c r="OVY2" s="91"/>
      <c r="OVZ2" s="91"/>
      <c r="OWA2" s="91"/>
      <c r="OWB2" s="91"/>
      <c r="OWC2" s="91"/>
      <c r="OWD2" s="91"/>
      <c r="OWE2" s="91"/>
      <c r="OWF2" s="91"/>
      <c r="OWG2" s="91"/>
      <c r="OWH2" s="91"/>
      <c r="OWI2" s="91"/>
      <c r="OWJ2" s="91"/>
      <c r="OWK2" s="91"/>
      <c r="OWL2" s="91"/>
      <c r="OWM2" s="91"/>
      <c r="OWN2" s="91"/>
      <c r="OWO2" s="91"/>
      <c r="OWP2" s="91"/>
      <c r="OWQ2" s="91"/>
      <c r="OWR2" s="91"/>
      <c r="OWS2" s="91"/>
      <c r="OWT2" s="91"/>
      <c r="OWU2" s="91"/>
      <c r="OWV2" s="91"/>
      <c r="OWW2" s="91"/>
      <c r="OWX2" s="91"/>
      <c r="OWY2" s="91"/>
      <c r="OWZ2" s="91"/>
      <c r="OXA2" s="91"/>
      <c r="OXB2" s="91"/>
      <c r="OXC2" s="91"/>
      <c r="OXD2" s="91"/>
      <c r="OXE2" s="91"/>
      <c r="OXF2" s="91"/>
      <c r="OXG2" s="91"/>
      <c r="OXH2" s="91"/>
      <c r="OXI2" s="91"/>
      <c r="OXJ2" s="91"/>
      <c r="OXK2" s="91"/>
      <c r="OXL2" s="91"/>
      <c r="OXM2" s="91"/>
      <c r="OXN2" s="91"/>
      <c r="OXO2" s="91"/>
      <c r="OXP2" s="91"/>
      <c r="OXQ2" s="91"/>
      <c r="OXR2" s="91"/>
      <c r="OXS2" s="91"/>
      <c r="OXT2" s="91"/>
      <c r="OXU2" s="91"/>
      <c r="OXV2" s="91"/>
      <c r="OXW2" s="91"/>
      <c r="OXX2" s="91"/>
      <c r="OXY2" s="91"/>
      <c r="OXZ2" s="91"/>
      <c r="OYA2" s="91"/>
      <c r="OYB2" s="91"/>
      <c r="OYC2" s="91"/>
      <c r="OYD2" s="91"/>
      <c r="OYE2" s="91"/>
      <c r="OYF2" s="91"/>
      <c r="OYG2" s="91"/>
      <c r="OYH2" s="91"/>
      <c r="OYI2" s="91"/>
      <c r="OYJ2" s="91"/>
      <c r="OYK2" s="91"/>
      <c r="OYL2" s="91"/>
      <c r="OYM2" s="91"/>
      <c r="OYN2" s="91"/>
      <c r="OYO2" s="91"/>
      <c r="OYP2" s="91"/>
      <c r="OYQ2" s="91"/>
      <c r="OYR2" s="91"/>
      <c r="OYS2" s="91"/>
      <c r="OYT2" s="91"/>
      <c r="OYU2" s="91"/>
      <c r="OYV2" s="91"/>
      <c r="OYW2" s="91"/>
      <c r="OYX2" s="91"/>
      <c r="OYY2" s="91"/>
      <c r="OYZ2" s="91"/>
      <c r="OZA2" s="91"/>
      <c r="OZB2" s="91"/>
      <c r="OZC2" s="91"/>
      <c r="OZD2" s="91"/>
      <c r="OZE2" s="91"/>
      <c r="OZF2" s="91"/>
      <c r="OZG2" s="91"/>
      <c r="OZH2" s="91"/>
      <c r="OZI2" s="91"/>
      <c r="OZJ2" s="91"/>
      <c r="OZK2" s="91"/>
      <c r="OZL2" s="91"/>
      <c r="OZM2" s="91"/>
      <c r="OZN2" s="91"/>
      <c r="OZO2" s="91"/>
      <c r="OZP2" s="91"/>
      <c r="OZQ2" s="91"/>
      <c r="OZR2" s="91"/>
      <c r="OZS2" s="91"/>
      <c r="OZT2" s="91"/>
      <c r="OZU2" s="91"/>
      <c r="OZV2" s="91"/>
      <c r="OZW2" s="91"/>
      <c r="OZX2" s="91"/>
      <c r="OZY2" s="91"/>
      <c r="OZZ2" s="91"/>
      <c r="PAA2" s="91"/>
      <c r="PAB2" s="91"/>
      <c r="PAC2" s="91"/>
      <c r="PAD2" s="91"/>
      <c r="PAE2" s="91"/>
      <c r="PAF2" s="91"/>
      <c r="PAG2" s="91"/>
      <c r="PAH2" s="91"/>
      <c r="PAI2" s="91"/>
      <c r="PAJ2" s="91"/>
      <c r="PAK2" s="91"/>
      <c r="PAL2" s="91"/>
      <c r="PAM2" s="91"/>
      <c r="PAN2" s="91"/>
      <c r="PAO2" s="91"/>
      <c r="PAP2" s="91"/>
      <c r="PAQ2" s="91"/>
      <c r="PAR2" s="91"/>
      <c r="PAS2" s="91"/>
      <c r="PAT2" s="91"/>
      <c r="PAU2" s="91"/>
      <c r="PAV2" s="91"/>
      <c r="PAW2" s="91"/>
      <c r="PAX2" s="91"/>
      <c r="PAY2" s="91"/>
      <c r="PAZ2" s="91"/>
      <c r="PBA2" s="91"/>
      <c r="PBB2" s="91"/>
      <c r="PBC2" s="91"/>
      <c r="PBD2" s="91"/>
      <c r="PBE2" s="91"/>
      <c r="PBF2" s="91"/>
      <c r="PBG2" s="91"/>
      <c r="PBH2" s="91"/>
      <c r="PBI2" s="91"/>
      <c r="PBJ2" s="91"/>
      <c r="PBK2" s="91"/>
      <c r="PBL2" s="91"/>
      <c r="PBM2" s="91"/>
      <c r="PBN2" s="91"/>
      <c r="PBO2" s="91"/>
      <c r="PBP2" s="91"/>
      <c r="PBQ2" s="91"/>
      <c r="PBR2" s="91"/>
      <c r="PBS2" s="91"/>
      <c r="PBT2" s="91"/>
      <c r="PBU2" s="91"/>
      <c r="PBV2" s="91"/>
      <c r="PBW2" s="91"/>
      <c r="PBX2" s="91"/>
      <c r="PBY2" s="91"/>
      <c r="PBZ2" s="91"/>
      <c r="PCA2" s="91"/>
      <c r="PCB2" s="91"/>
      <c r="PCC2" s="91"/>
      <c r="PCD2" s="91"/>
      <c r="PCE2" s="91"/>
      <c r="PCF2" s="91"/>
      <c r="PCG2" s="91"/>
      <c r="PCH2" s="91"/>
      <c r="PCI2" s="91"/>
      <c r="PCJ2" s="91"/>
      <c r="PCK2" s="91"/>
      <c r="PCL2" s="91"/>
      <c r="PCM2" s="91"/>
      <c r="PCN2" s="91"/>
      <c r="PCO2" s="91"/>
      <c r="PCP2" s="91"/>
      <c r="PCQ2" s="91"/>
      <c r="PCR2" s="91"/>
      <c r="PCS2" s="91"/>
      <c r="PCT2" s="91"/>
      <c r="PCU2" s="91"/>
      <c r="PCV2" s="91"/>
      <c r="PCW2" s="91"/>
      <c r="PCX2" s="91"/>
      <c r="PCY2" s="91"/>
      <c r="PCZ2" s="91"/>
      <c r="PDA2" s="91"/>
      <c r="PDB2" s="91"/>
      <c r="PDC2" s="91"/>
      <c r="PDD2" s="91"/>
      <c r="PDE2" s="91"/>
      <c r="PDF2" s="91"/>
      <c r="PDG2" s="91"/>
      <c r="PDH2" s="91"/>
      <c r="PDI2" s="91"/>
      <c r="PDJ2" s="91"/>
      <c r="PDK2" s="91"/>
      <c r="PDL2" s="91"/>
      <c r="PDM2" s="91"/>
      <c r="PDN2" s="91"/>
      <c r="PDO2" s="91"/>
      <c r="PDP2" s="91"/>
      <c r="PDQ2" s="91"/>
      <c r="PDR2" s="91"/>
      <c r="PDS2" s="91"/>
      <c r="PDT2" s="91"/>
      <c r="PDU2" s="91"/>
      <c r="PDV2" s="91"/>
      <c r="PDW2" s="91"/>
      <c r="PDX2" s="91"/>
      <c r="PDY2" s="91"/>
      <c r="PDZ2" s="91"/>
      <c r="PEA2" s="91"/>
      <c r="PEB2" s="91"/>
      <c r="PEC2" s="91"/>
      <c r="PED2" s="91"/>
      <c r="PEE2" s="91"/>
      <c r="PEF2" s="91"/>
      <c r="PEG2" s="91"/>
      <c r="PEH2" s="91"/>
      <c r="PEI2" s="91"/>
      <c r="PEJ2" s="91"/>
      <c r="PEK2" s="91"/>
      <c r="PEL2" s="91"/>
      <c r="PEM2" s="91"/>
      <c r="PEN2" s="91"/>
      <c r="PEO2" s="91"/>
      <c r="PEP2" s="91"/>
      <c r="PEQ2" s="91"/>
      <c r="PER2" s="91"/>
      <c r="PES2" s="91"/>
      <c r="PET2" s="91"/>
      <c r="PEU2" s="91"/>
      <c r="PEV2" s="91"/>
      <c r="PEW2" s="91"/>
      <c r="PEX2" s="91"/>
      <c r="PEY2" s="91"/>
      <c r="PEZ2" s="91"/>
      <c r="PFA2" s="91"/>
      <c r="PFB2" s="91"/>
      <c r="PFC2" s="91"/>
      <c r="PFD2" s="91"/>
      <c r="PFE2" s="91"/>
      <c r="PFF2" s="91"/>
      <c r="PFG2" s="91"/>
      <c r="PFH2" s="91"/>
      <c r="PFI2" s="91"/>
      <c r="PFJ2" s="91"/>
      <c r="PFK2" s="91"/>
      <c r="PFL2" s="91"/>
      <c r="PFM2" s="91"/>
      <c r="PFN2" s="91"/>
      <c r="PFO2" s="91"/>
      <c r="PFP2" s="91"/>
      <c r="PFQ2" s="91"/>
      <c r="PFR2" s="91"/>
      <c r="PFS2" s="91"/>
      <c r="PFT2" s="91"/>
      <c r="PFU2" s="91"/>
      <c r="PFV2" s="91"/>
      <c r="PFW2" s="91"/>
      <c r="PFX2" s="91"/>
      <c r="PFY2" s="91"/>
      <c r="PFZ2" s="91"/>
      <c r="PGA2" s="91"/>
      <c r="PGB2" s="91"/>
      <c r="PGC2" s="91"/>
      <c r="PGD2" s="91"/>
      <c r="PGE2" s="91"/>
      <c r="PGF2" s="91"/>
      <c r="PGG2" s="91"/>
      <c r="PGH2" s="91"/>
      <c r="PGI2" s="91"/>
      <c r="PGJ2" s="91"/>
      <c r="PGK2" s="91"/>
      <c r="PGL2" s="91"/>
      <c r="PGM2" s="91"/>
      <c r="PGN2" s="91"/>
      <c r="PGO2" s="91"/>
      <c r="PGP2" s="91"/>
      <c r="PGQ2" s="91"/>
      <c r="PGR2" s="91"/>
      <c r="PGS2" s="91"/>
      <c r="PGT2" s="91"/>
      <c r="PGU2" s="91"/>
      <c r="PGV2" s="91"/>
      <c r="PGW2" s="91"/>
      <c r="PGX2" s="91"/>
      <c r="PGY2" s="91"/>
      <c r="PGZ2" s="91"/>
      <c r="PHA2" s="91"/>
      <c r="PHB2" s="91"/>
      <c r="PHC2" s="91"/>
      <c r="PHD2" s="91"/>
      <c r="PHE2" s="91"/>
      <c r="PHF2" s="91"/>
      <c r="PHG2" s="91"/>
      <c r="PHH2" s="91"/>
      <c r="PHI2" s="91"/>
      <c r="PHJ2" s="91"/>
      <c r="PHK2" s="91"/>
      <c r="PHL2" s="91"/>
      <c r="PHM2" s="91"/>
      <c r="PHN2" s="91"/>
      <c r="PHO2" s="91"/>
      <c r="PHP2" s="91"/>
      <c r="PHQ2" s="91"/>
      <c r="PHR2" s="91"/>
      <c r="PHS2" s="91"/>
      <c r="PHT2" s="91"/>
      <c r="PHU2" s="91"/>
      <c r="PHV2" s="91"/>
      <c r="PHW2" s="91"/>
      <c r="PHX2" s="91"/>
      <c r="PHY2" s="91"/>
      <c r="PHZ2" s="91"/>
      <c r="PIA2" s="91"/>
      <c r="PIB2" s="91"/>
      <c r="PIC2" s="91"/>
      <c r="PID2" s="91"/>
      <c r="PIE2" s="91"/>
      <c r="PIF2" s="91"/>
      <c r="PIG2" s="91"/>
      <c r="PIH2" s="91"/>
      <c r="PII2" s="91"/>
      <c r="PIJ2" s="91"/>
      <c r="PIK2" s="91"/>
      <c r="PIL2" s="91"/>
      <c r="PIM2" s="91"/>
      <c r="PIN2" s="91"/>
      <c r="PIO2" s="91"/>
      <c r="PIP2" s="91"/>
      <c r="PIQ2" s="91"/>
      <c r="PIR2" s="91"/>
      <c r="PIS2" s="91"/>
      <c r="PIT2" s="91"/>
      <c r="PIU2" s="91"/>
      <c r="PIV2" s="91"/>
      <c r="PIW2" s="91"/>
      <c r="PIX2" s="91"/>
      <c r="PIY2" s="91"/>
      <c r="PIZ2" s="91"/>
      <c r="PJA2" s="91"/>
      <c r="PJB2" s="91"/>
      <c r="PJC2" s="91"/>
      <c r="PJD2" s="91"/>
      <c r="PJE2" s="91"/>
      <c r="PJF2" s="91"/>
      <c r="PJG2" s="91"/>
      <c r="PJH2" s="91"/>
      <c r="PJI2" s="91"/>
      <c r="PJJ2" s="91"/>
      <c r="PJK2" s="91"/>
      <c r="PJL2" s="91"/>
      <c r="PJM2" s="91"/>
      <c r="PJN2" s="91"/>
      <c r="PJO2" s="91"/>
      <c r="PJP2" s="91"/>
      <c r="PJQ2" s="91"/>
      <c r="PJR2" s="91"/>
      <c r="PJS2" s="91"/>
      <c r="PJT2" s="91"/>
      <c r="PJU2" s="91"/>
      <c r="PJV2" s="91"/>
      <c r="PJW2" s="91"/>
      <c r="PJX2" s="91"/>
      <c r="PJY2" s="91"/>
      <c r="PJZ2" s="91"/>
      <c r="PKA2" s="91"/>
      <c r="PKB2" s="91"/>
      <c r="PKC2" s="91"/>
      <c r="PKD2" s="91"/>
      <c r="PKE2" s="91"/>
      <c r="PKF2" s="91"/>
      <c r="PKG2" s="91"/>
      <c r="PKH2" s="91"/>
      <c r="PKI2" s="91"/>
      <c r="PKJ2" s="91"/>
      <c r="PKK2" s="91"/>
      <c r="PKL2" s="91"/>
      <c r="PKM2" s="91"/>
      <c r="PKN2" s="91"/>
      <c r="PKO2" s="91"/>
      <c r="PKP2" s="91"/>
      <c r="PKQ2" s="91"/>
      <c r="PKR2" s="91"/>
      <c r="PKS2" s="91"/>
      <c r="PKT2" s="91"/>
      <c r="PKU2" s="91"/>
      <c r="PKV2" s="91"/>
      <c r="PKW2" s="91"/>
      <c r="PKX2" s="91"/>
      <c r="PKY2" s="91"/>
      <c r="PKZ2" s="91"/>
      <c r="PLA2" s="91"/>
      <c r="PLB2" s="91"/>
      <c r="PLC2" s="91"/>
      <c r="PLD2" s="91"/>
      <c r="PLE2" s="91"/>
      <c r="PLF2" s="91"/>
      <c r="PLG2" s="91"/>
      <c r="PLH2" s="91"/>
      <c r="PLI2" s="91"/>
      <c r="PLJ2" s="91"/>
      <c r="PLK2" s="91"/>
      <c r="PLL2" s="91"/>
      <c r="PLM2" s="91"/>
      <c r="PLN2" s="91"/>
      <c r="PLO2" s="91"/>
      <c r="PLP2" s="91"/>
      <c r="PLQ2" s="91"/>
      <c r="PLR2" s="91"/>
      <c r="PLS2" s="91"/>
      <c r="PLT2" s="91"/>
      <c r="PLU2" s="91"/>
      <c r="PLV2" s="91"/>
      <c r="PLW2" s="91"/>
      <c r="PLX2" s="91"/>
      <c r="PLY2" s="91"/>
      <c r="PLZ2" s="91"/>
      <c r="PMA2" s="91"/>
      <c r="PMB2" s="91"/>
      <c r="PMC2" s="91"/>
      <c r="PMD2" s="91"/>
      <c r="PME2" s="91"/>
      <c r="PMF2" s="91"/>
      <c r="PMG2" s="91"/>
      <c r="PMH2" s="91"/>
      <c r="PMI2" s="91"/>
      <c r="PMJ2" s="91"/>
      <c r="PMK2" s="91"/>
      <c r="PML2" s="91"/>
      <c r="PMM2" s="91"/>
      <c r="PMN2" s="91"/>
      <c r="PMO2" s="91"/>
      <c r="PMP2" s="91"/>
      <c r="PMQ2" s="91"/>
      <c r="PMR2" s="91"/>
      <c r="PMS2" s="91"/>
      <c r="PMT2" s="91"/>
      <c r="PMU2" s="91"/>
      <c r="PMV2" s="91"/>
      <c r="PMW2" s="91"/>
      <c r="PMX2" s="91"/>
      <c r="PMY2" s="91"/>
      <c r="PMZ2" s="91"/>
      <c r="PNA2" s="91"/>
      <c r="PNB2" s="91"/>
      <c r="PNC2" s="91"/>
      <c r="PND2" s="91"/>
      <c r="PNE2" s="91"/>
      <c r="PNF2" s="91"/>
      <c r="PNG2" s="91"/>
      <c r="PNH2" s="91"/>
      <c r="PNI2" s="91"/>
      <c r="PNJ2" s="91"/>
      <c r="PNK2" s="91"/>
      <c r="PNL2" s="91"/>
      <c r="PNM2" s="91"/>
      <c r="PNN2" s="91"/>
      <c r="PNO2" s="91"/>
      <c r="PNP2" s="91"/>
      <c r="PNQ2" s="91"/>
      <c r="PNR2" s="91"/>
      <c r="PNS2" s="91"/>
      <c r="PNT2" s="91"/>
      <c r="PNU2" s="91"/>
      <c r="PNV2" s="91"/>
      <c r="PNW2" s="91"/>
      <c r="PNX2" s="91"/>
      <c r="PNY2" s="91"/>
      <c r="PNZ2" s="91"/>
      <c r="POA2" s="91"/>
      <c r="POB2" s="91"/>
      <c r="POC2" s="91"/>
      <c r="POD2" s="91"/>
      <c r="POE2" s="91"/>
      <c r="POF2" s="91"/>
      <c r="POG2" s="91"/>
      <c r="POH2" s="91"/>
      <c r="POI2" s="91"/>
      <c r="POJ2" s="91"/>
      <c r="POK2" s="91"/>
      <c r="POL2" s="91"/>
      <c r="POM2" s="91"/>
      <c r="PON2" s="91"/>
      <c r="POO2" s="91"/>
      <c r="POP2" s="91"/>
      <c r="POQ2" s="91"/>
      <c r="POR2" s="91"/>
      <c r="POS2" s="91"/>
      <c r="POT2" s="91"/>
      <c r="POU2" s="91"/>
      <c r="POV2" s="91"/>
      <c r="POW2" s="91"/>
      <c r="POX2" s="91"/>
      <c r="POY2" s="91"/>
      <c r="POZ2" s="91"/>
      <c r="PPA2" s="91"/>
      <c r="PPB2" s="91"/>
      <c r="PPC2" s="91"/>
      <c r="PPD2" s="91"/>
      <c r="PPE2" s="91"/>
      <c r="PPF2" s="91"/>
      <c r="PPG2" s="91"/>
      <c r="PPH2" s="91"/>
      <c r="PPI2" s="91"/>
      <c r="PPJ2" s="91"/>
      <c r="PPK2" s="91"/>
      <c r="PPL2" s="91"/>
      <c r="PPM2" s="91"/>
      <c r="PPN2" s="91"/>
      <c r="PPO2" s="91"/>
      <c r="PPP2" s="91"/>
      <c r="PPQ2" s="91"/>
      <c r="PPR2" s="91"/>
      <c r="PPS2" s="91"/>
      <c r="PPT2" s="91"/>
      <c r="PPU2" s="91"/>
      <c r="PPV2" s="91"/>
      <c r="PPW2" s="91"/>
      <c r="PPX2" s="91"/>
      <c r="PPY2" s="91"/>
      <c r="PPZ2" s="91"/>
      <c r="PQA2" s="91"/>
      <c r="PQB2" s="91"/>
      <c r="PQC2" s="91"/>
      <c r="PQD2" s="91"/>
      <c r="PQE2" s="91"/>
      <c r="PQF2" s="91"/>
      <c r="PQG2" s="91"/>
      <c r="PQH2" s="91"/>
      <c r="PQI2" s="91"/>
      <c r="PQJ2" s="91"/>
      <c r="PQK2" s="91"/>
      <c r="PQL2" s="91"/>
      <c r="PQM2" s="91"/>
      <c r="PQN2" s="91"/>
      <c r="PQO2" s="91"/>
      <c r="PQP2" s="91"/>
      <c r="PQQ2" s="91"/>
      <c r="PQR2" s="91"/>
      <c r="PQS2" s="91"/>
      <c r="PQT2" s="91"/>
      <c r="PQU2" s="91"/>
      <c r="PQV2" s="91"/>
      <c r="PQW2" s="91"/>
      <c r="PQX2" s="91"/>
      <c r="PQY2" s="91"/>
      <c r="PQZ2" s="91"/>
      <c r="PRA2" s="91"/>
      <c r="PRB2" s="91"/>
      <c r="PRC2" s="91"/>
      <c r="PRD2" s="91"/>
      <c r="PRE2" s="91"/>
      <c r="PRF2" s="91"/>
      <c r="PRG2" s="91"/>
      <c r="PRH2" s="91"/>
      <c r="PRI2" s="91"/>
      <c r="PRJ2" s="91"/>
      <c r="PRK2" s="91"/>
      <c r="PRL2" s="91"/>
      <c r="PRM2" s="91"/>
      <c r="PRN2" s="91"/>
      <c r="PRO2" s="91"/>
      <c r="PRP2" s="91"/>
      <c r="PRQ2" s="91"/>
      <c r="PRR2" s="91"/>
      <c r="PRS2" s="91"/>
      <c r="PRT2" s="91"/>
      <c r="PRU2" s="91"/>
      <c r="PRV2" s="91"/>
      <c r="PRW2" s="91"/>
      <c r="PRX2" s="91"/>
      <c r="PRY2" s="91"/>
      <c r="PRZ2" s="91"/>
      <c r="PSA2" s="91"/>
      <c r="PSB2" s="91"/>
      <c r="PSC2" s="91"/>
      <c r="PSD2" s="91"/>
      <c r="PSE2" s="91"/>
      <c r="PSF2" s="91"/>
      <c r="PSG2" s="91"/>
      <c r="PSH2" s="91"/>
      <c r="PSI2" s="91"/>
      <c r="PSJ2" s="91"/>
      <c r="PSK2" s="91"/>
      <c r="PSL2" s="91"/>
      <c r="PSM2" s="91"/>
      <c r="PSN2" s="91"/>
      <c r="PSO2" s="91"/>
      <c r="PSP2" s="91"/>
      <c r="PSQ2" s="91"/>
      <c r="PSR2" s="91"/>
      <c r="PSS2" s="91"/>
      <c r="PST2" s="91"/>
      <c r="PSU2" s="91"/>
      <c r="PSV2" s="91"/>
      <c r="PSW2" s="91"/>
      <c r="PSX2" s="91"/>
      <c r="PSY2" s="91"/>
      <c r="PSZ2" s="91"/>
      <c r="PTA2" s="91"/>
      <c r="PTB2" s="91"/>
      <c r="PTC2" s="91"/>
      <c r="PTD2" s="91"/>
      <c r="PTE2" s="91"/>
      <c r="PTF2" s="91"/>
      <c r="PTG2" s="91"/>
      <c r="PTH2" s="91"/>
      <c r="PTI2" s="91"/>
      <c r="PTJ2" s="91"/>
      <c r="PTK2" s="91"/>
      <c r="PTL2" s="91"/>
      <c r="PTM2" s="91"/>
      <c r="PTN2" s="91"/>
      <c r="PTO2" s="91"/>
      <c r="PTP2" s="91"/>
      <c r="PTQ2" s="91"/>
      <c r="PTR2" s="91"/>
      <c r="PTS2" s="91"/>
      <c r="PTT2" s="91"/>
      <c r="PTU2" s="91"/>
      <c r="PTV2" s="91"/>
      <c r="PTW2" s="91"/>
      <c r="PTX2" s="91"/>
      <c r="PTY2" s="91"/>
      <c r="PTZ2" s="91"/>
      <c r="PUA2" s="91"/>
      <c r="PUB2" s="91"/>
      <c r="PUC2" s="91"/>
      <c r="PUD2" s="91"/>
      <c r="PUE2" s="91"/>
      <c r="PUF2" s="91"/>
      <c r="PUG2" s="91"/>
      <c r="PUH2" s="91"/>
      <c r="PUI2" s="91"/>
      <c r="PUJ2" s="91"/>
      <c r="PUK2" s="91"/>
      <c r="PUL2" s="91"/>
      <c r="PUM2" s="91"/>
      <c r="PUN2" s="91"/>
      <c r="PUO2" s="91"/>
      <c r="PUP2" s="91"/>
      <c r="PUQ2" s="91"/>
      <c r="PUR2" s="91"/>
      <c r="PUS2" s="91"/>
      <c r="PUT2" s="91"/>
      <c r="PUU2" s="91"/>
      <c r="PUV2" s="91"/>
      <c r="PUW2" s="91"/>
      <c r="PUX2" s="91"/>
      <c r="PUY2" s="91"/>
      <c r="PUZ2" s="91"/>
      <c r="PVA2" s="91"/>
      <c r="PVB2" s="91"/>
      <c r="PVC2" s="91"/>
      <c r="PVD2" s="91"/>
      <c r="PVE2" s="91"/>
      <c r="PVF2" s="91"/>
      <c r="PVG2" s="91"/>
      <c r="PVH2" s="91"/>
      <c r="PVI2" s="91"/>
      <c r="PVJ2" s="91"/>
      <c r="PVK2" s="91"/>
      <c r="PVL2" s="91"/>
      <c r="PVM2" s="91"/>
      <c r="PVN2" s="91"/>
      <c r="PVO2" s="91"/>
      <c r="PVP2" s="91"/>
      <c r="PVQ2" s="91"/>
      <c r="PVR2" s="91"/>
      <c r="PVS2" s="91"/>
      <c r="PVT2" s="91"/>
      <c r="PVU2" s="91"/>
      <c r="PVV2" s="91"/>
      <c r="PVW2" s="91"/>
      <c r="PVX2" s="91"/>
      <c r="PVY2" s="91"/>
      <c r="PVZ2" s="91"/>
      <c r="PWA2" s="91"/>
      <c r="PWB2" s="91"/>
      <c r="PWC2" s="91"/>
      <c r="PWD2" s="91"/>
      <c r="PWE2" s="91"/>
      <c r="PWF2" s="91"/>
      <c r="PWG2" s="91"/>
      <c r="PWH2" s="91"/>
      <c r="PWI2" s="91"/>
      <c r="PWJ2" s="91"/>
      <c r="PWK2" s="91"/>
      <c r="PWL2" s="91"/>
      <c r="PWM2" s="91"/>
      <c r="PWN2" s="91"/>
      <c r="PWO2" s="91"/>
      <c r="PWP2" s="91"/>
      <c r="PWQ2" s="91"/>
      <c r="PWR2" s="91"/>
      <c r="PWS2" s="91"/>
      <c r="PWT2" s="91"/>
      <c r="PWU2" s="91"/>
      <c r="PWV2" s="91"/>
      <c r="PWW2" s="91"/>
      <c r="PWX2" s="91"/>
      <c r="PWY2" s="91"/>
      <c r="PWZ2" s="91"/>
      <c r="PXA2" s="91"/>
      <c r="PXB2" s="91"/>
      <c r="PXC2" s="91"/>
      <c r="PXD2" s="91"/>
      <c r="PXE2" s="91"/>
      <c r="PXF2" s="91"/>
      <c r="PXG2" s="91"/>
      <c r="PXH2" s="91"/>
      <c r="PXI2" s="91"/>
      <c r="PXJ2" s="91"/>
      <c r="PXK2" s="91"/>
      <c r="PXL2" s="91"/>
      <c r="PXM2" s="91"/>
      <c r="PXN2" s="91"/>
      <c r="PXO2" s="91"/>
      <c r="PXP2" s="91"/>
      <c r="PXQ2" s="91"/>
      <c r="PXR2" s="91"/>
      <c r="PXS2" s="91"/>
      <c r="PXT2" s="91"/>
      <c r="PXU2" s="91"/>
      <c r="PXV2" s="91"/>
      <c r="PXW2" s="91"/>
      <c r="PXX2" s="91"/>
      <c r="PXY2" s="91"/>
      <c r="PXZ2" s="91"/>
      <c r="PYA2" s="91"/>
      <c r="PYB2" s="91"/>
      <c r="PYC2" s="91"/>
      <c r="PYD2" s="91"/>
      <c r="PYE2" s="91"/>
      <c r="PYF2" s="91"/>
      <c r="PYG2" s="91"/>
      <c r="PYH2" s="91"/>
      <c r="PYI2" s="91"/>
      <c r="PYJ2" s="91"/>
      <c r="PYK2" s="91"/>
      <c r="PYL2" s="91"/>
      <c r="PYM2" s="91"/>
      <c r="PYN2" s="91"/>
      <c r="PYO2" s="91"/>
      <c r="PYP2" s="91"/>
      <c r="PYQ2" s="91"/>
      <c r="PYR2" s="91"/>
      <c r="PYS2" s="91"/>
      <c r="PYT2" s="91"/>
      <c r="PYU2" s="91"/>
      <c r="PYV2" s="91"/>
      <c r="PYW2" s="91"/>
      <c r="PYX2" s="91"/>
      <c r="PYY2" s="91"/>
      <c r="PYZ2" s="91"/>
      <c r="PZA2" s="91"/>
      <c r="PZB2" s="91"/>
      <c r="PZC2" s="91"/>
      <c r="PZD2" s="91"/>
      <c r="PZE2" s="91"/>
      <c r="PZF2" s="91"/>
      <c r="PZG2" s="91"/>
      <c r="PZH2" s="91"/>
      <c r="PZI2" s="91"/>
      <c r="PZJ2" s="91"/>
      <c r="PZK2" s="91"/>
      <c r="PZL2" s="91"/>
      <c r="PZM2" s="91"/>
      <c r="PZN2" s="91"/>
      <c r="PZO2" s="91"/>
      <c r="PZP2" s="91"/>
      <c r="PZQ2" s="91"/>
      <c r="PZR2" s="91"/>
      <c r="PZS2" s="91"/>
      <c r="PZT2" s="91"/>
      <c r="PZU2" s="91"/>
      <c r="PZV2" s="91"/>
      <c r="PZW2" s="91"/>
      <c r="PZX2" s="91"/>
      <c r="PZY2" s="91"/>
      <c r="PZZ2" s="91"/>
      <c r="QAA2" s="91"/>
      <c r="QAB2" s="91"/>
      <c r="QAC2" s="91"/>
      <c r="QAD2" s="91"/>
      <c r="QAE2" s="91"/>
      <c r="QAF2" s="91"/>
      <c r="QAG2" s="91"/>
      <c r="QAH2" s="91"/>
      <c r="QAI2" s="91"/>
      <c r="QAJ2" s="91"/>
      <c r="QAK2" s="91"/>
      <c r="QAL2" s="91"/>
      <c r="QAM2" s="91"/>
      <c r="QAN2" s="91"/>
      <c r="QAO2" s="91"/>
      <c r="QAP2" s="91"/>
      <c r="QAQ2" s="91"/>
      <c r="QAR2" s="91"/>
      <c r="QAS2" s="91"/>
      <c r="QAT2" s="91"/>
      <c r="QAU2" s="91"/>
      <c r="QAV2" s="91"/>
      <c r="QAW2" s="91"/>
      <c r="QAX2" s="91"/>
      <c r="QAY2" s="91"/>
      <c r="QAZ2" s="91"/>
      <c r="QBA2" s="91"/>
      <c r="QBB2" s="91"/>
      <c r="QBC2" s="91"/>
      <c r="QBD2" s="91"/>
      <c r="QBE2" s="91"/>
      <c r="QBF2" s="91"/>
      <c r="QBG2" s="91"/>
      <c r="QBH2" s="91"/>
      <c r="QBI2" s="91"/>
      <c r="QBJ2" s="91"/>
      <c r="QBK2" s="91"/>
      <c r="QBL2" s="91"/>
      <c r="QBM2" s="91"/>
      <c r="QBN2" s="91"/>
      <c r="QBO2" s="91"/>
      <c r="QBP2" s="91"/>
      <c r="QBQ2" s="91"/>
      <c r="QBR2" s="91"/>
      <c r="QBS2" s="91"/>
      <c r="QBT2" s="91"/>
      <c r="QBU2" s="91"/>
      <c r="QBV2" s="91"/>
      <c r="QBW2" s="91"/>
      <c r="QBX2" s="91"/>
      <c r="QBY2" s="91"/>
      <c r="QBZ2" s="91"/>
      <c r="QCA2" s="91"/>
      <c r="QCB2" s="91"/>
      <c r="QCC2" s="91"/>
      <c r="QCD2" s="91"/>
      <c r="QCE2" s="91"/>
      <c r="QCF2" s="91"/>
      <c r="QCG2" s="91"/>
      <c r="QCH2" s="91"/>
      <c r="QCI2" s="91"/>
      <c r="QCJ2" s="91"/>
      <c r="QCK2" s="91"/>
      <c r="QCL2" s="91"/>
      <c r="QCM2" s="91"/>
      <c r="QCN2" s="91"/>
      <c r="QCO2" s="91"/>
      <c r="QCP2" s="91"/>
      <c r="QCQ2" s="91"/>
      <c r="QCR2" s="91"/>
      <c r="QCS2" s="91"/>
      <c r="QCT2" s="91"/>
      <c r="QCU2" s="91"/>
      <c r="QCV2" s="91"/>
      <c r="QCW2" s="91"/>
      <c r="QCX2" s="91"/>
      <c r="QCY2" s="91"/>
      <c r="QCZ2" s="91"/>
      <c r="QDA2" s="91"/>
      <c r="QDB2" s="91"/>
      <c r="QDC2" s="91"/>
      <c r="QDD2" s="91"/>
      <c r="QDE2" s="91"/>
      <c r="QDF2" s="91"/>
      <c r="QDG2" s="91"/>
      <c r="QDH2" s="91"/>
      <c r="QDI2" s="91"/>
      <c r="QDJ2" s="91"/>
      <c r="QDK2" s="91"/>
      <c r="QDL2" s="91"/>
      <c r="QDM2" s="91"/>
      <c r="QDN2" s="91"/>
      <c r="QDO2" s="91"/>
      <c r="QDP2" s="91"/>
      <c r="QDQ2" s="91"/>
      <c r="QDR2" s="91"/>
      <c r="QDS2" s="91"/>
      <c r="QDT2" s="91"/>
      <c r="QDU2" s="91"/>
      <c r="QDV2" s="91"/>
      <c r="QDW2" s="91"/>
      <c r="QDX2" s="91"/>
      <c r="QDY2" s="91"/>
      <c r="QDZ2" s="91"/>
      <c r="QEA2" s="91"/>
      <c r="QEB2" s="91"/>
      <c r="QEC2" s="91"/>
      <c r="QED2" s="91"/>
      <c r="QEE2" s="91"/>
      <c r="QEF2" s="91"/>
      <c r="QEG2" s="91"/>
      <c r="QEH2" s="91"/>
      <c r="QEI2" s="91"/>
      <c r="QEJ2" s="91"/>
      <c r="QEK2" s="91"/>
      <c r="QEL2" s="91"/>
      <c r="QEM2" s="91"/>
      <c r="QEN2" s="91"/>
      <c r="QEO2" s="91"/>
      <c r="QEP2" s="91"/>
      <c r="QEQ2" s="91"/>
      <c r="QER2" s="91"/>
      <c r="QES2" s="91"/>
      <c r="QET2" s="91"/>
      <c r="QEU2" s="91"/>
      <c r="QEV2" s="91"/>
      <c r="QEW2" s="91"/>
      <c r="QEX2" s="91"/>
      <c r="QEY2" s="91"/>
      <c r="QEZ2" s="91"/>
      <c r="QFA2" s="91"/>
      <c r="QFB2" s="91"/>
      <c r="QFC2" s="91"/>
      <c r="QFD2" s="91"/>
      <c r="QFE2" s="91"/>
      <c r="QFF2" s="91"/>
      <c r="QFG2" s="91"/>
      <c r="QFH2" s="91"/>
      <c r="QFI2" s="91"/>
      <c r="QFJ2" s="91"/>
      <c r="QFK2" s="91"/>
      <c r="QFL2" s="91"/>
      <c r="QFM2" s="91"/>
      <c r="QFN2" s="91"/>
      <c r="QFO2" s="91"/>
      <c r="QFP2" s="91"/>
      <c r="QFQ2" s="91"/>
      <c r="QFR2" s="91"/>
      <c r="QFS2" s="91"/>
      <c r="QFT2" s="91"/>
      <c r="QFU2" s="91"/>
      <c r="QFV2" s="91"/>
      <c r="QFW2" s="91"/>
      <c r="QFX2" s="91"/>
      <c r="QFY2" s="91"/>
      <c r="QFZ2" s="91"/>
      <c r="QGA2" s="91"/>
      <c r="QGB2" s="91"/>
      <c r="QGC2" s="91"/>
      <c r="QGD2" s="91"/>
      <c r="QGE2" s="91"/>
      <c r="QGF2" s="91"/>
      <c r="QGG2" s="91"/>
      <c r="QGH2" s="91"/>
      <c r="QGI2" s="91"/>
      <c r="QGJ2" s="91"/>
      <c r="QGK2" s="91"/>
      <c r="QGL2" s="91"/>
      <c r="QGM2" s="91"/>
      <c r="QGN2" s="91"/>
      <c r="QGO2" s="91"/>
      <c r="QGP2" s="91"/>
      <c r="QGQ2" s="91"/>
      <c r="QGR2" s="91"/>
      <c r="QGS2" s="91"/>
      <c r="QGT2" s="91"/>
      <c r="QGU2" s="91"/>
      <c r="QGV2" s="91"/>
      <c r="QGW2" s="91"/>
      <c r="QGX2" s="91"/>
      <c r="QGY2" s="91"/>
      <c r="QGZ2" s="91"/>
      <c r="QHA2" s="91"/>
      <c r="QHB2" s="91"/>
      <c r="QHC2" s="91"/>
      <c r="QHD2" s="91"/>
      <c r="QHE2" s="91"/>
      <c r="QHF2" s="91"/>
      <c r="QHG2" s="91"/>
      <c r="QHH2" s="91"/>
      <c r="QHI2" s="91"/>
      <c r="QHJ2" s="91"/>
      <c r="QHK2" s="91"/>
      <c r="QHL2" s="91"/>
      <c r="QHM2" s="91"/>
      <c r="QHN2" s="91"/>
      <c r="QHO2" s="91"/>
      <c r="QHP2" s="91"/>
      <c r="QHQ2" s="91"/>
      <c r="QHR2" s="91"/>
      <c r="QHS2" s="91"/>
      <c r="QHT2" s="91"/>
      <c r="QHU2" s="91"/>
      <c r="QHV2" s="91"/>
      <c r="QHW2" s="91"/>
      <c r="QHX2" s="91"/>
      <c r="QHY2" s="91"/>
      <c r="QHZ2" s="91"/>
      <c r="QIA2" s="91"/>
      <c r="QIB2" s="91"/>
      <c r="QIC2" s="91"/>
      <c r="QID2" s="91"/>
      <c r="QIE2" s="91"/>
      <c r="QIF2" s="91"/>
      <c r="QIG2" s="91"/>
      <c r="QIH2" s="91"/>
      <c r="QII2" s="91"/>
      <c r="QIJ2" s="91"/>
      <c r="QIK2" s="91"/>
      <c r="QIL2" s="91"/>
      <c r="QIM2" s="91"/>
      <c r="QIN2" s="91"/>
      <c r="QIO2" s="91"/>
      <c r="QIP2" s="91"/>
      <c r="QIQ2" s="91"/>
      <c r="QIR2" s="91"/>
      <c r="QIS2" s="91"/>
      <c r="QIT2" s="91"/>
      <c r="QIU2" s="91"/>
      <c r="QIV2" s="91"/>
      <c r="QIW2" s="91"/>
      <c r="QIX2" s="91"/>
      <c r="QIY2" s="91"/>
      <c r="QIZ2" s="91"/>
      <c r="QJA2" s="91"/>
      <c r="QJB2" s="91"/>
      <c r="QJC2" s="91"/>
      <c r="QJD2" s="91"/>
      <c r="QJE2" s="91"/>
      <c r="QJF2" s="91"/>
      <c r="QJG2" s="91"/>
      <c r="QJH2" s="91"/>
      <c r="QJI2" s="91"/>
      <c r="QJJ2" s="91"/>
      <c r="QJK2" s="91"/>
      <c r="QJL2" s="91"/>
      <c r="QJM2" s="91"/>
      <c r="QJN2" s="91"/>
      <c r="QJO2" s="91"/>
      <c r="QJP2" s="91"/>
      <c r="QJQ2" s="91"/>
      <c r="QJR2" s="91"/>
      <c r="QJS2" s="91"/>
      <c r="QJT2" s="91"/>
      <c r="QJU2" s="91"/>
      <c r="QJV2" s="91"/>
      <c r="QJW2" s="91"/>
      <c r="QJX2" s="91"/>
      <c r="QJY2" s="91"/>
      <c r="QJZ2" s="91"/>
      <c r="QKA2" s="91"/>
      <c r="QKB2" s="91"/>
      <c r="QKC2" s="91"/>
      <c r="QKD2" s="91"/>
      <c r="QKE2" s="91"/>
      <c r="QKF2" s="91"/>
      <c r="QKG2" s="91"/>
      <c r="QKH2" s="91"/>
      <c r="QKI2" s="91"/>
      <c r="QKJ2" s="91"/>
      <c r="QKK2" s="91"/>
      <c r="QKL2" s="91"/>
      <c r="QKM2" s="91"/>
      <c r="QKN2" s="91"/>
      <c r="QKO2" s="91"/>
      <c r="QKP2" s="91"/>
      <c r="QKQ2" s="91"/>
      <c r="QKR2" s="91"/>
      <c r="QKS2" s="91"/>
      <c r="QKT2" s="91"/>
      <c r="QKU2" s="91"/>
      <c r="QKV2" s="91"/>
      <c r="QKW2" s="91"/>
      <c r="QKX2" s="91"/>
      <c r="QKY2" s="91"/>
      <c r="QKZ2" s="91"/>
      <c r="QLA2" s="91"/>
      <c r="QLB2" s="91"/>
      <c r="QLC2" s="91"/>
      <c r="QLD2" s="91"/>
      <c r="QLE2" s="91"/>
      <c r="QLF2" s="91"/>
      <c r="QLG2" s="91"/>
      <c r="QLH2" s="91"/>
      <c r="QLI2" s="91"/>
      <c r="QLJ2" s="91"/>
      <c r="QLK2" s="91"/>
      <c r="QLL2" s="91"/>
      <c r="QLM2" s="91"/>
      <c r="QLN2" s="91"/>
      <c r="QLO2" s="91"/>
      <c r="QLP2" s="91"/>
      <c r="QLQ2" s="91"/>
      <c r="QLR2" s="91"/>
      <c r="QLS2" s="91"/>
      <c r="QLT2" s="91"/>
      <c r="QLU2" s="91"/>
      <c r="QLV2" s="91"/>
      <c r="QLW2" s="91"/>
      <c r="QLX2" s="91"/>
      <c r="QLY2" s="91"/>
      <c r="QLZ2" s="91"/>
      <c r="QMA2" s="91"/>
      <c r="QMB2" s="91"/>
      <c r="QMC2" s="91"/>
      <c r="QMD2" s="91"/>
      <c r="QME2" s="91"/>
      <c r="QMF2" s="91"/>
      <c r="QMG2" s="91"/>
      <c r="QMH2" s="91"/>
      <c r="QMI2" s="91"/>
      <c r="QMJ2" s="91"/>
      <c r="QMK2" s="91"/>
      <c r="QML2" s="91"/>
      <c r="QMM2" s="91"/>
      <c r="QMN2" s="91"/>
      <c r="QMO2" s="91"/>
      <c r="QMP2" s="91"/>
      <c r="QMQ2" s="91"/>
      <c r="QMR2" s="91"/>
      <c r="QMS2" s="91"/>
      <c r="QMT2" s="91"/>
      <c r="QMU2" s="91"/>
      <c r="QMV2" s="91"/>
      <c r="QMW2" s="91"/>
      <c r="QMX2" s="91"/>
      <c r="QMY2" s="91"/>
      <c r="QMZ2" s="91"/>
      <c r="QNA2" s="91"/>
      <c r="QNB2" s="91"/>
      <c r="QNC2" s="91"/>
      <c r="QND2" s="91"/>
      <c r="QNE2" s="91"/>
      <c r="QNF2" s="91"/>
      <c r="QNG2" s="91"/>
      <c r="QNH2" s="91"/>
      <c r="QNI2" s="91"/>
      <c r="QNJ2" s="91"/>
      <c r="QNK2" s="91"/>
      <c r="QNL2" s="91"/>
      <c r="QNM2" s="91"/>
      <c r="QNN2" s="91"/>
      <c r="QNO2" s="91"/>
      <c r="QNP2" s="91"/>
      <c r="QNQ2" s="91"/>
      <c r="QNR2" s="91"/>
      <c r="QNS2" s="91"/>
      <c r="QNT2" s="91"/>
      <c r="QNU2" s="91"/>
      <c r="QNV2" s="91"/>
      <c r="QNW2" s="91"/>
      <c r="QNX2" s="91"/>
      <c r="QNY2" s="91"/>
      <c r="QNZ2" s="91"/>
      <c r="QOA2" s="91"/>
      <c r="QOB2" s="91"/>
      <c r="QOC2" s="91"/>
      <c r="QOD2" s="91"/>
      <c r="QOE2" s="91"/>
      <c r="QOF2" s="91"/>
      <c r="QOG2" s="91"/>
      <c r="QOH2" s="91"/>
      <c r="QOI2" s="91"/>
      <c r="QOJ2" s="91"/>
      <c r="QOK2" s="91"/>
      <c r="QOL2" s="91"/>
      <c r="QOM2" s="91"/>
      <c r="QON2" s="91"/>
      <c r="QOO2" s="91"/>
      <c r="QOP2" s="91"/>
      <c r="QOQ2" s="91"/>
      <c r="QOR2" s="91"/>
      <c r="QOS2" s="91"/>
      <c r="QOT2" s="91"/>
      <c r="QOU2" s="91"/>
      <c r="QOV2" s="91"/>
      <c r="QOW2" s="91"/>
      <c r="QOX2" s="91"/>
      <c r="QOY2" s="91"/>
      <c r="QOZ2" s="91"/>
      <c r="QPA2" s="91"/>
      <c r="QPB2" s="91"/>
      <c r="QPC2" s="91"/>
      <c r="QPD2" s="91"/>
      <c r="QPE2" s="91"/>
      <c r="QPF2" s="91"/>
      <c r="QPG2" s="91"/>
      <c r="QPH2" s="91"/>
      <c r="QPI2" s="91"/>
      <c r="QPJ2" s="91"/>
      <c r="QPK2" s="91"/>
      <c r="QPL2" s="91"/>
      <c r="QPM2" s="91"/>
      <c r="QPN2" s="91"/>
      <c r="QPO2" s="91"/>
      <c r="QPP2" s="91"/>
      <c r="QPQ2" s="91"/>
      <c r="QPR2" s="91"/>
      <c r="QPS2" s="91"/>
      <c r="QPT2" s="91"/>
      <c r="QPU2" s="91"/>
      <c r="QPV2" s="91"/>
      <c r="QPW2" s="91"/>
      <c r="QPX2" s="91"/>
      <c r="QPY2" s="91"/>
      <c r="QPZ2" s="91"/>
      <c r="QQA2" s="91"/>
      <c r="QQB2" s="91"/>
      <c r="QQC2" s="91"/>
      <c r="QQD2" s="91"/>
      <c r="QQE2" s="91"/>
      <c r="QQF2" s="91"/>
      <c r="QQG2" s="91"/>
      <c r="QQH2" s="91"/>
      <c r="QQI2" s="91"/>
      <c r="QQJ2" s="91"/>
      <c r="QQK2" s="91"/>
      <c r="QQL2" s="91"/>
      <c r="QQM2" s="91"/>
      <c r="QQN2" s="91"/>
      <c r="QQO2" s="91"/>
      <c r="QQP2" s="91"/>
      <c r="QQQ2" s="91"/>
      <c r="QQR2" s="91"/>
      <c r="QQS2" s="91"/>
      <c r="QQT2" s="91"/>
      <c r="QQU2" s="91"/>
      <c r="QQV2" s="91"/>
      <c r="QQW2" s="91"/>
      <c r="QQX2" s="91"/>
      <c r="QQY2" s="91"/>
      <c r="QQZ2" s="91"/>
      <c r="QRA2" s="91"/>
      <c r="QRB2" s="91"/>
      <c r="QRC2" s="91"/>
      <c r="QRD2" s="91"/>
      <c r="QRE2" s="91"/>
      <c r="QRF2" s="91"/>
      <c r="QRG2" s="91"/>
      <c r="QRH2" s="91"/>
      <c r="QRI2" s="91"/>
      <c r="QRJ2" s="91"/>
      <c r="QRK2" s="91"/>
      <c r="QRL2" s="91"/>
      <c r="QRM2" s="91"/>
      <c r="QRN2" s="91"/>
      <c r="QRO2" s="91"/>
      <c r="QRP2" s="91"/>
      <c r="QRQ2" s="91"/>
      <c r="QRR2" s="91"/>
      <c r="QRS2" s="91"/>
      <c r="QRT2" s="91"/>
      <c r="QRU2" s="91"/>
      <c r="QRV2" s="91"/>
      <c r="QRW2" s="91"/>
      <c r="QRX2" s="91"/>
      <c r="QRY2" s="91"/>
      <c r="QRZ2" s="91"/>
      <c r="QSA2" s="91"/>
      <c r="QSB2" s="91"/>
      <c r="QSC2" s="91"/>
      <c r="QSD2" s="91"/>
      <c r="QSE2" s="91"/>
      <c r="QSF2" s="91"/>
      <c r="QSG2" s="91"/>
      <c r="QSH2" s="91"/>
      <c r="QSI2" s="91"/>
      <c r="QSJ2" s="91"/>
      <c r="QSK2" s="91"/>
      <c r="QSL2" s="91"/>
      <c r="QSM2" s="91"/>
      <c r="QSN2" s="91"/>
      <c r="QSO2" s="91"/>
      <c r="QSP2" s="91"/>
      <c r="QSQ2" s="91"/>
      <c r="QSR2" s="91"/>
      <c r="QSS2" s="91"/>
      <c r="QST2" s="91"/>
      <c r="QSU2" s="91"/>
      <c r="QSV2" s="91"/>
      <c r="QSW2" s="91"/>
      <c r="QSX2" s="91"/>
      <c r="QSY2" s="91"/>
      <c r="QSZ2" s="91"/>
      <c r="QTA2" s="91"/>
      <c r="QTB2" s="91"/>
      <c r="QTC2" s="91"/>
      <c r="QTD2" s="91"/>
      <c r="QTE2" s="91"/>
      <c r="QTF2" s="91"/>
      <c r="QTG2" s="91"/>
      <c r="QTH2" s="91"/>
      <c r="QTI2" s="91"/>
      <c r="QTJ2" s="91"/>
      <c r="QTK2" s="91"/>
      <c r="QTL2" s="91"/>
      <c r="QTM2" s="91"/>
      <c r="QTN2" s="91"/>
      <c r="QTO2" s="91"/>
      <c r="QTP2" s="91"/>
      <c r="QTQ2" s="91"/>
      <c r="QTR2" s="91"/>
      <c r="QTS2" s="91"/>
      <c r="QTT2" s="91"/>
      <c r="QTU2" s="91"/>
      <c r="QTV2" s="91"/>
      <c r="QTW2" s="91"/>
      <c r="QTX2" s="91"/>
      <c r="QTY2" s="91"/>
      <c r="QTZ2" s="91"/>
      <c r="QUA2" s="91"/>
      <c r="QUB2" s="91"/>
      <c r="QUC2" s="91"/>
      <c r="QUD2" s="91"/>
      <c r="QUE2" s="91"/>
      <c r="QUF2" s="91"/>
      <c r="QUG2" s="91"/>
      <c r="QUH2" s="91"/>
      <c r="QUI2" s="91"/>
      <c r="QUJ2" s="91"/>
      <c r="QUK2" s="91"/>
      <c r="QUL2" s="91"/>
      <c r="QUM2" s="91"/>
      <c r="QUN2" s="91"/>
      <c r="QUO2" s="91"/>
      <c r="QUP2" s="91"/>
      <c r="QUQ2" s="91"/>
      <c r="QUR2" s="91"/>
      <c r="QUS2" s="91"/>
      <c r="QUT2" s="91"/>
      <c r="QUU2" s="91"/>
      <c r="QUV2" s="91"/>
      <c r="QUW2" s="91"/>
      <c r="QUX2" s="91"/>
      <c r="QUY2" s="91"/>
      <c r="QUZ2" s="91"/>
      <c r="QVA2" s="91"/>
      <c r="QVB2" s="91"/>
      <c r="QVC2" s="91"/>
      <c r="QVD2" s="91"/>
      <c r="QVE2" s="91"/>
      <c r="QVF2" s="91"/>
      <c r="QVG2" s="91"/>
      <c r="QVH2" s="91"/>
      <c r="QVI2" s="91"/>
      <c r="QVJ2" s="91"/>
      <c r="QVK2" s="91"/>
      <c r="QVL2" s="91"/>
      <c r="QVM2" s="91"/>
      <c r="QVN2" s="91"/>
      <c r="QVO2" s="91"/>
      <c r="QVP2" s="91"/>
      <c r="QVQ2" s="91"/>
      <c r="QVR2" s="91"/>
      <c r="QVS2" s="91"/>
      <c r="QVT2" s="91"/>
      <c r="QVU2" s="91"/>
      <c r="QVV2" s="91"/>
      <c r="QVW2" s="91"/>
      <c r="QVX2" s="91"/>
      <c r="QVY2" s="91"/>
      <c r="QVZ2" s="91"/>
      <c r="QWA2" s="91"/>
      <c r="QWB2" s="91"/>
      <c r="QWC2" s="91"/>
      <c r="QWD2" s="91"/>
      <c r="QWE2" s="91"/>
      <c r="QWF2" s="91"/>
      <c r="QWG2" s="91"/>
      <c r="QWH2" s="91"/>
      <c r="QWI2" s="91"/>
      <c r="QWJ2" s="91"/>
      <c r="QWK2" s="91"/>
      <c r="QWL2" s="91"/>
      <c r="QWM2" s="91"/>
      <c r="QWN2" s="91"/>
      <c r="QWO2" s="91"/>
      <c r="QWP2" s="91"/>
      <c r="QWQ2" s="91"/>
      <c r="QWR2" s="91"/>
      <c r="QWS2" s="91"/>
      <c r="QWT2" s="91"/>
      <c r="QWU2" s="91"/>
      <c r="QWV2" s="91"/>
      <c r="QWW2" s="91"/>
      <c r="QWX2" s="91"/>
      <c r="QWY2" s="91"/>
      <c r="QWZ2" s="91"/>
      <c r="QXA2" s="91"/>
      <c r="QXB2" s="91"/>
      <c r="QXC2" s="91"/>
      <c r="QXD2" s="91"/>
      <c r="QXE2" s="91"/>
      <c r="QXF2" s="91"/>
      <c r="QXG2" s="91"/>
      <c r="QXH2" s="91"/>
      <c r="QXI2" s="91"/>
      <c r="QXJ2" s="91"/>
      <c r="QXK2" s="91"/>
      <c r="QXL2" s="91"/>
      <c r="QXM2" s="91"/>
      <c r="QXN2" s="91"/>
      <c r="QXO2" s="91"/>
      <c r="QXP2" s="91"/>
      <c r="QXQ2" s="91"/>
      <c r="QXR2" s="91"/>
      <c r="QXS2" s="91"/>
      <c r="QXT2" s="91"/>
      <c r="QXU2" s="91"/>
      <c r="QXV2" s="91"/>
      <c r="QXW2" s="91"/>
      <c r="QXX2" s="91"/>
      <c r="QXY2" s="91"/>
      <c r="QXZ2" s="91"/>
      <c r="QYA2" s="91"/>
      <c r="QYB2" s="91"/>
      <c r="QYC2" s="91"/>
      <c r="QYD2" s="91"/>
      <c r="QYE2" s="91"/>
      <c r="QYF2" s="91"/>
      <c r="QYG2" s="91"/>
      <c r="QYH2" s="91"/>
      <c r="QYI2" s="91"/>
      <c r="QYJ2" s="91"/>
      <c r="QYK2" s="91"/>
      <c r="QYL2" s="91"/>
      <c r="QYM2" s="91"/>
      <c r="QYN2" s="91"/>
      <c r="QYO2" s="91"/>
      <c r="QYP2" s="91"/>
      <c r="QYQ2" s="91"/>
      <c r="QYR2" s="91"/>
      <c r="QYS2" s="91"/>
      <c r="QYT2" s="91"/>
      <c r="QYU2" s="91"/>
      <c r="QYV2" s="91"/>
      <c r="QYW2" s="91"/>
      <c r="QYX2" s="91"/>
      <c r="QYY2" s="91"/>
      <c r="QYZ2" s="91"/>
      <c r="QZA2" s="91"/>
      <c r="QZB2" s="91"/>
      <c r="QZC2" s="91"/>
      <c r="QZD2" s="91"/>
      <c r="QZE2" s="91"/>
      <c r="QZF2" s="91"/>
      <c r="QZG2" s="91"/>
      <c r="QZH2" s="91"/>
      <c r="QZI2" s="91"/>
      <c r="QZJ2" s="91"/>
      <c r="QZK2" s="91"/>
      <c r="QZL2" s="91"/>
      <c r="QZM2" s="91"/>
      <c r="QZN2" s="91"/>
      <c r="QZO2" s="91"/>
      <c r="QZP2" s="91"/>
      <c r="QZQ2" s="91"/>
      <c r="QZR2" s="91"/>
      <c r="QZS2" s="91"/>
      <c r="QZT2" s="91"/>
      <c r="QZU2" s="91"/>
      <c r="QZV2" s="91"/>
      <c r="QZW2" s="91"/>
      <c r="QZX2" s="91"/>
      <c r="QZY2" s="91"/>
      <c r="QZZ2" s="91"/>
      <c r="RAA2" s="91"/>
      <c r="RAB2" s="91"/>
      <c r="RAC2" s="91"/>
      <c r="RAD2" s="91"/>
      <c r="RAE2" s="91"/>
      <c r="RAF2" s="91"/>
      <c r="RAG2" s="91"/>
      <c r="RAH2" s="91"/>
      <c r="RAI2" s="91"/>
      <c r="RAJ2" s="91"/>
      <c r="RAK2" s="91"/>
      <c r="RAL2" s="91"/>
      <c r="RAM2" s="91"/>
      <c r="RAN2" s="91"/>
      <c r="RAO2" s="91"/>
      <c r="RAP2" s="91"/>
      <c r="RAQ2" s="91"/>
      <c r="RAR2" s="91"/>
      <c r="RAS2" s="91"/>
      <c r="RAT2" s="91"/>
      <c r="RAU2" s="91"/>
      <c r="RAV2" s="91"/>
      <c r="RAW2" s="91"/>
      <c r="RAX2" s="91"/>
      <c r="RAY2" s="91"/>
      <c r="RAZ2" s="91"/>
      <c r="RBA2" s="91"/>
      <c r="RBB2" s="91"/>
      <c r="RBC2" s="91"/>
      <c r="RBD2" s="91"/>
      <c r="RBE2" s="91"/>
      <c r="RBF2" s="91"/>
      <c r="RBG2" s="91"/>
      <c r="RBH2" s="91"/>
      <c r="RBI2" s="91"/>
      <c r="RBJ2" s="91"/>
      <c r="RBK2" s="91"/>
      <c r="RBL2" s="91"/>
      <c r="RBM2" s="91"/>
      <c r="RBN2" s="91"/>
      <c r="RBO2" s="91"/>
      <c r="RBP2" s="91"/>
      <c r="RBQ2" s="91"/>
      <c r="RBR2" s="91"/>
      <c r="RBS2" s="91"/>
      <c r="RBT2" s="91"/>
      <c r="RBU2" s="91"/>
      <c r="RBV2" s="91"/>
      <c r="RBW2" s="91"/>
      <c r="RBX2" s="91"/>
      <c r="RBY2" s="91"/>
      <c r="RBZ2" s="91"/>
      <c r="RCA2" s="91"/>
      <c r="RCB2" s="91"/>
      <c r="RCC2" s="91"/>
      <c r="RCD2" s="91"/>
      <c r="RCE2" s="91"/>
      <c r="RCF2" s="91"/>
      <c r="RCG2" s="91"/>
      <c r="RCH2" s="91"/>
      <c r="RCI2" s="91"/>
      <c r="RCJ2" s="91"/>
      <c r="RCK2" s="91"/>
      <c r="RCL2" s="91"/>
      <c r="RCM2" s="91"/>
      <c r="RCN2" s="91"/>
      <c r="RCO2" s="91"/>
      <c r="RCP2" s="91"/>
      <c r="RCQ2" s="91"/>
      <c r="RCR2" s="91"/>
      <c r="RCS2" s="91"/>
      <c r="RCT2" s="91"/>
      <c r="RCU2" s="91"/>
      <c r="RCV2" s="91"/>
      <c r="RCW2" s="91"/>
      <c r="RCX2" s="91"/>
      <c r="RCY2" s="91"/>
      <c r="RCZ2" s="91"/>
      <c r="RDA2" s="91"/>
      <c r="RDB2" s="91"/>
      <c r="RDC2" s="91"/>
      <c r="RDD2" s="91"/>
      <c r="RDE2" s="91"/>
      <c r="RDF2" s="91"/>
      <c r="RDG2" s="91"/>
      <c r="RDH2" s="91"/>
      <c r="RDI2" s="91"/>
      <c r="RDJ2" s="91"/>
      <c r="RDK2" s="91"/>
      <c r="RDL2" s="91"/>
      <c r="RDM2" s="91"/>
      <c r="RDN2" s="91"/>
      <c r="RDO2" s="91"/>
      <c r="RDP2" s="91"/>
      <c r="RDQ2" s="91"/>
      <c r="RDR2" s="91"/>
      <c r="RDS2" s="91"/>
      <c r="RDT2" s="91"/>
      <c r="RDU2" s="91"/>
      <c r="RDV2" s="91"/>
      <c r="RDW2" s="91"/>
      <c r="RDX2" s="91"/>
      <c r="RDY2" s="91"/>
      <c r="RDZ2" s="91"/>
      <c r="REA2" s="91"/>
      <c r="REB2" s="91"/>
      <c r="REC2" s="91"/>
      <c r="RED2" s="91"/>
      <c r="REE2" s="91"/>
      <c r="REF2" s="91"/>
      <c r="REG2" s="91"/>
      <c r="REH2" s="91"/>
      <c r="REI2" s="91"/>
      <c r="REJ2" s="91"/>
      <c r="REK2" s="91"/>
      <c r="REL2" s="91"/>
      <c r="REM2" s="91"/>
      <c r="REN2" s="91"/>
      <c r="REO2" s="91"/>
      <c r="REP2" s="91"/>
      <c r="REQ2" s="91"/>
      <c r="RER2" s="91"/>
      <c r="RES2" s="91"/>
      <c r="RET2" s="91"/>
      <c r="REU2" s="91"/>
      <c r="REV2" s="91"/>
      <c r="REW2" s="91"/>
      <c r="REX2" s="91"/>
      <c r="REY2" s="91"/>
      <c r="REZ2" s="91"/>
      <c r="RFA2" s="91"/>
      <c r="RFB2" s="91"/>
      <c r="RFC2" s="91"/>
      <c r="RFD2" s="91"/>
      <c r="RFE2" s="91"/>
      <c r="RFF2" s="91"/>
      <c r="RFG2" s="91"/>
      <c r="RFH2" s="91"/>
      <c r="RFI2" s="91"/>
      <c r="RFJ2" s="91"/>
      <c r="RFK2" s="91"/>
      <c r="RFL2" s="91"/>
      <c r="RFM2" s="91"/>
      <c r="RFN2" s="91"/>
      <c r="RFO2" s="91"/>
      <c r="RFP2" s="91"/>
      <c r="RFQ2" s="91"/>
      <c r="RFR2" s="91"/>
      <c r="RFS2" s="91"/>
      <c r="RFT2" s="91"/>
      <c r="RFU2" s="91"/>
      <c r="RFV2" s="91"/>
      <c r="RFW2" s="91"/>
      <c r="RFX2" s="91"/>
      <c r="RFY2" s="91"/>
      <c r="RFZ2" s="91"/>
      <c r="RGA2" s="91"/>
      <c r="RGB2" s="91"/>
      <c r="RGC2" s="91"/>
      <c r="RGD2" s="91"/>
      <c r="RGE2" s="91"/>
      <c r="RGF2" s="91"/>
      <c r="RGG2" s="91"/>
      <c r="RGH2" s="91"/>
      <c r="RGI2" s="91"/>
      <c r="RGJ2" s="91"/>
      <c r="RGK2" s="91"/>
      <c r="RGL2" s="91"/>
      <c r="RGM2" s="91"/>
      <c r="RGN2" s="91"/>
      <c r="RGO2" s="91"/>
      <c r="RGP2" s="91"/>
      <c r="RGQ2" s="91"/>
      <c r="RGR2" s="91"/>
      <c r="RGS2" s="91"/>
      <c r="RGT2" s="91"/>
      <c r="RGU2" s="91"/>
      <c r="RGV2" s="91"/>
      <c r="RGW2" s="91"/>
      <c r="RGX2" s="91"/>
      <c r="RGY2" s="91"/>
      <c r="RGZ2" s="91"/>
      <c r="RHA2" s="91"/>
      <c r="RHB2" s="91"/>
      <c r="RHC2" s="91"/>
      <c r="RHD2" s="91"/>
      <c r="RHE2" s="91"/>
      <c r="RHF2" s="91"/>
      <c r="RHG2" s="91"/>
      <c r="RHH2" s="91"/>
      <c r="RHI2" s="91"/>
      <c r="RHJ2" s="91"/>
      <c r="RHK2" s="91"/>
      <c r="RHL2" s="91"/>
      <c r="RHM2" s="91"/>
      <c r="RHN2" s="91"/>
      <c r="RHO2" s="91"/>
      <c r="RHP2" s="91"/>
      <c r="RHQ2" s="91"/>
      <c r="RHR2" s="91"/>
      <c r="RHS2" s="91"/>
      <c r="RHT2" s="91"/>
      <c r="RHU2" s="91"/>
      <c r="RHV2" s="91"/>
      <c r="RHW2" s="91"/>
      <c r="RHX2" s="91"/>
      <c r="RHY2" s="91"/>
      <c r="RHZ2" s="91"/>
      <c r="RIA2" s="91"/>
      <c r="RIB2" s="91"/>
      <c r="RIC2" s="91"/>
      <c r="RID2" s="91"/>
      <c r="RIE2" s="91"/>
      <c r="RIF2" s="91"/>
      <c r="RIG2" s="91"/>
      <c r="RIH2" s="91"/>
      <c r="RII2" s="91"/>
      <c r="RIJ2" s="91"/>
      <c r="RIK2" s="91"/>
      <c r="RIL2" s="91"/>
      <c r="RIM2" s="91"/>
      <c r="RIN2" s="91"/>
      <c r="RIO2" s="91"/>
      <c r="RIP2" s="91"/>
      <c r="RIQ2" s="91"/>
      <c r="RIR2" s="91"/>
      <c r="RIS2" s="91"/>
      <c r="RIT2" s="91"/>
      <c r="RIU2" s="91"/>
      <c r="RIV2" s="91"/>
      <c r="RIW2" s="91"/>
      <c r="RIX2" s="91"/>
      <c r="RIY2" s="91"/>
      <c r="RIZ2" s="91"/>
      <c r="RJA2" s="91"/>
      <c r="RJB2" s="91"/>
      <c r="RJC2" s="91"/>
      <c r="RJD2" s="91"/>
      <c r="RJE2" s="91"/>
      <c r="RJF2" s="91"/>
      <c r="RJG2" s="91"/>
      <c r="RJH2" s="91"/>
      <c r="RJI2" s="91"/>
      <c r="RJJ2" s="91"/>
      <c r="RJK2" s="91"/>
      <c r="RJL2" s="91"/>
      <c r="RJM2" s="91"/>
      <c r="RJN2" s="91"/>
      <c r="RJO2" s="91"/>
      <c r="RJP2" s="91"/>
      <c r="RJQ2" s="91"/>
      <c r="RJR2" s="91"/>
      <c r="RJS2" s="91"/>
      <c r="RJT2" s="91"/>
      <c r="RJU2" s="91"/>
      <c r="RJV2" s="91"/>
      <c r="RJW2" s="91"/>
      <c r="RJX2" s="91"/>
      <c r="RJY2" s="91"/>
      <c r="RJZ2" s="91"/>
      <c r="RKA2" s="91"/>
      <c r="RKB2" s="91"/>
      <c r="RKC2" s="91"/>
      <c r="RKD2" s="91"/>
      <c r="RKE2" s="91"/>
      <c r="RKF2" s="91"/>
      <c r="RKG2" s="91"/>
      <c r="RKH2" s="91"/>
      <c r="RKI2" s="91"/>
      <c r="RKJ2" s="91"/>
      <c r="RKK2" s="91"/>
      <c r="RKL2" s="91"/>
      <c r="RKM2" s="91"/>
      <c r="RKN2" s="91"/>
      <c r="RKO2" s="91"/>
      <c r="RKP2" s="91"/>
      <c r="RKQ2" s="91"/>
      <c r="RKR2" s="91"/>
      <c r="RKS2" s="91"/>
      <c r="RKT2" s="91"/>
      <c r="RKU2" s="91"/>
      <c r="RKV2" s="91"/>
      <c r="RKW2" s="91"/>
      <c r="RKX2" s="91"/>
      <c r="RKY2" s="91"/>
      <c r="RKZ2" s="91"/>
      <c r="RLA2" s="91"/>
      <c r="RLB2" s="91"/>
      <c r="RLC2" s="91"/>
      <c r="RLD2" s="91"/>
      <c r="RLE2" s="91"/>
      <c r="RLF2" s="91"/>
      <c r="RLG2" s="91"/>
      <c r="RLH2" s="91"/>
      <c r="RLI2" s="91"/>
      <c r="RLJ2" s="91"/>
      <c r="RLK2" s="91"/>
      <c r="RLL2" s="91"/>
      <c r="RLM2" s="91"/>
      <c r="RLN2" s="91"/>
      <c r="RLO2" s="91"/>
      <c r="RLP2" s="91"/>
      <c r="RLQ2" s="91"/>
      <c r="RLR2" s="91"/>
      <c r="RLS2" s="91"/>
      <c r="RLT2" s="91"/>
      <c r="RLU2" s="91"/>
      <c r="RLV2" s="91"/>
      <c r="RLW2" s="91"/>
      <c r="RLX2" s="91"/>
      <c r="RLY2" s="91"/>
      <c r="RLZ2" s="91"/>
      <c r="RMA2" s="91"/>
      <c r="RMB2" s="91"/>
      <c r="RMC2" s="91"/>
      <c r="RMD2" s="91"/>
      <c r="RME2" s="91"/>
      <c r="RMF2" s="91"/>
      <c r="RMG2" s="91"/>
      <c r="RMH2" s="91"/>
      <c r="RMI2" s="91"/>
      <c r="RMJ2" s="91"/>
      <c r="RMK2" s="91"/>
      <c r="RML2" s="91"/>
      <c r="RMM2" s="91"/>
      <c r="RMN2" s="91"/>
      <c r="RMO2" s="91"/>
      <c r="RMP2" s="91"/>
      <c r="RMQ2" s="91"/>
      <c r="RMR2" s="91"/>
      <c r="RMS2" s="91"/>
      <c r="RMT2" s="91"/>
      <c r="RMU2" s="91"/>
      <c r="RMV2" s="91"/>
      <c r="RMW2" s="91"/>
      <c r="RMX2" s="91"/>
      <c r="RMY2" s="91"/>
      <c r="RMZ2" s="91"/>
      <c r="RNA2" s="91"/>
      <c r="RNB2" s="91"/>
      <c r="RNC2" s="91"/>
      <c r="RND2" s="91"/>
      <c r="RNE2" s="91"/>
      <c r="RNF2" s="91"/>
      <c r="RNG2" s="91"/>
      <c r="RNH2" s="91"/>
      <c r="RNI2" s="91"/>
      <c r="RNJ2" s="91"/>
      <c r="RNK2" s="91"/>
      <c r="RNL2" s="91"/>
      <c r="RNM2" s="91"/>
      <c r="RNN2" s="91"/>
      <c r="RNO2" s="91"/>
      <c r="RNP2" s="91"/>
      <c r="RNQ2" s="91"/>
      <c r="RNR2" s="91"/>
      <c r="RNS2" s="91"/>
      <c r="RNT2" s="91"/>
      <c r="RNU2" s="91"/>
      <c r="RNV2" s="91"/>
      <c r="RNW2" s="91"/>
      <c r="RNX2" s="91"/>
      <c r="RNY2" s="91"/>
      <c r="RNZ2" s="91"/>
      <c r="ROA2" s="91"/>
      <c r="ROB2" s="91"/>
      <c r="ROC2" s="91"/>
      <c r="ROD2" s="91"/>
      <c r="ROE2" s="91"/>
      <c r="ROF2" s="91"/>
      <c r="ROG2" s="91"/>
      <c r="ROH2" s="91"/>
      <c r="ROI2" s="91"/>
      <c r="ROJ2" s="91"/>
      <c r="ROK2" s="91"/>
      <c r="ROL2" s="91"/>
      <c r="ROM2" s="91"/>
      <c r="RON2" s="91"/>
      <c r="ROO2" s="91"/>
      <c r="ROP2" s="91"/>
      <c r="ROQ2" s="91"/>
      <c r="ROR2" s="91"/>
      <c r="ROS2" s="91"/>
      <c r="ROT2" s="91"/>
      <c r="ROU2" s="91"/>
      <c r="ROV2" s="91"/>
      <c r="ROW2" s="91"/>
      <c r="ROX2" s="91"/>
      <c r="ROY2" s="91"/>
      <c r="ROZ2" s="91"/>
      <c r="RPA2" s="91"/>
      <c r="RPB2" s="91"/>
      <c r="RPC2" s="91"/>
      <c r="RPD2" s="91"/>
      <c r="RPE2" s="91"/>
      <c r="RPF2" s="91"/>
      <c r="RPG2" s="91"/>
      <c r="RPH2" s="91"/>
      <c r="RPI2" s="91"/>
      <c r="RPJ2" s="91"/>
      <c r="RPK2" s="91"/>
      <c r="RPL2" s="91"/>
      <c r="RPM2" s="91"/>
      <c r="RPN2" s="91"/>
      <c r="RPO2" s="91"/>
      <c r="RPP2" s="91"/>
      <c r="RPQ2" s="91"/>
      <c r="RPR2" s="91"/>
      <c r="RPS2" s="91"/>
      <c r="RPT2" s="91"/>
      <c r="RPU2" s="91"/>
      <c r="RPV2" s="91"/>
      <c r="RPW2" s="91"/>
      <c r="RPX2" s="91"/>
      <c r="RPY2" s="91"/>
      <c r="RPZ2" s="91"/>
      <c r="RQA2" s="91"/>
      <c r="RQB2" s="91"/>
      <c r="RQC2" s="91"/>
      <c r="RQD2" s="91"/>
      <c r="RQE2" s="91"/>
      <c r="RQF2" s="91"/>
      <c r="RQG2" s="91"/>
      <c r="RQH2" s="91"/>
      <c r="RQI2" s="91"/>
      <c r="RQJ2" s="91"/>
      <c r="RQK2" s="91"/>
      <c r="RQL2" s="91"/>
      <c r="RQM2" s="91"/>
      <c r="RQN2" s="91"/>
      <c r="RQO2" s="91"/>
      <c r="RQP2" s="91"/>
      <c r="RQQ2" s="91"/>
      <c r="RQR2" s="91"/>
      <c r="RQS2" s="91"/>
      <c r="RQT2" s="91"/>
      <c r="RQU2" s="91"/>
      <c r="RQV2" s="91"/>
      <c r="RQW2" s="91"/>
      <c r="RQX2" s="91"/>
      <c r="RQY2" s="91"/>
      <c r="RQZ2" s="91"/>
      <c r="RRA2" s="91"/>
      <c r="RRB2" s="91"/>
      <c r="RRC2" s="91"/>
      <c r="RRD2" s="91"/>
      <c r="RRE2" s="91"/>
      <c r="RRF2" s="91"/>
      <c r="RRG2" s="91"/>
      <c r="RRH2" s="91"/>
      <c r="RRI2" s="91"/>
      <c r="RRJ2" s="91"/>
      <c r="RRK2" s="91"/>
      <c r="RRL2" s="91"/>
      <c r="RRM2" s="91"/>
      <c r="RRN2" s="91"/>
      <c r="RRO2" s="91"/>
      <c r="RRP2" s="91"/>
      <c r="RRQ2" s="91"/>
      <c r="RRR2" s="91"/>
      <c r="RRS2" s="91"/>
      <c r="RRT2" s="91"/>
      <c r="RRU2" s="91"/>
      <c r="RRV2" s="91"/>
      <c r="RRW2" s="91"/>
      <c r="RRX2" s="91"/>
      <c r="RRY2" s="91"/>
      <c r="RRZ2" s="91"/>
      <c r="RSA2" s="91"/>
      <c r="RSB2" s="91"/>
      <c r="RSC2" s="91"/>
      <c r="RSD2" s="91"/>
      <c r="RSE2" s="91"/>
      <c r="RSF2" s="91"/>
      <c r="RSG2" s="91"/>
      <c r="RSH2" s="91"/>
      <c r="RSI2" s="91"/>
      <c r="RSJ2" s="91"/>
      <c r="RSK2" s="91"/>
      <c r="RSL2" s="91"/>
      <c r="RSM2" s="91"/>
      <c r="RSN2" s="91"/>
      <c r="RSO2" s="91"/>
      <c r="RSP2" s="91"/>
      <c r="RSQ2" s="91"/>
      <c r="RSR2" s="91"/>
      <c r="RSS2" s="91"/>
      <c r="RST2" s="91"/>
      <c r="RSU2" s="91"/>
      <c r="RSV2" s="91"/>
      <c r="RSW2" s="91"/>
      <c r="RSX2" s="91"/>
      <c r="RSY2" s="91"/>
      <c r="RSZ2" s="91"/>
      <c r="RTA2" s="91"/>
      <c r="RTB2" s="91"/>
      <c r="RTC2" s="91"/>
      <c r="RTD2" s="91"/>
      <c r="RTE2" s="91"/>
      <c r="RTF2" s="91"/>
      <c r="RTG2" s="91"/>
      <c r="RTH2" s="91"/>
      <c r="RTI2" s="91"/>
      <c r="RTJ2" s="91"/>
      <c r="RTK2" s="91"/>
      <c r="RTL2" s="91"/>
      <c r="RTM2" s="91"/>
      <c r="RTN2" s="91"/>
      <c r="RTO2" s="91"/>
      <c r="RTP2" s="91"/>
      <c r="RTQ2" s="91"/>
      <c r="RTR2" s="91"/>
      <c r="RTS2" s="91"/>
      <c r="RTT2" s="91"/>
      <c r="RTU2" s="91"/>
      <c r="RTV2" s="91"/>
      <c r="RTW2" s="91"/>
      <c r="RTX2" s="91"/>
      <c r="RTY2" s="91"/>
      <c r="RTZ2" s="91"/>
      <c r="RUA2" s="91"/>
      <c r="RUB2" s="91"/>
      <c r="RUC2" s="91"/>
      <c r="RUD2" s="91"/>
      <c r="RUE2" s="91"/>
      <c r="RUF2" s="91"/>
      <c r="RUG2" s="91"/>
      <c r="RUH2" s="91"/>
      <c r="RUI2" s="91"/>
      <c r="RUJ2" s="91"/>
      <c r="RUK2" s="91"/>
      <c r="RUL2" s="91"/>
      <c r="RUM2" s="91"/>
      <c r="RUN2" s="91"/>
      <c r="RUO2" s="91"/>
      <c r="RUP2" s="91"/>
      <c r="RUQ2" s="91"/>
      <c r="RUR2" s="91"/>
      <c r="RUS2" s="91"/>
      <c r="RUT2" s="91"/>
      <c r="RUU2" s="91"/>
      <c r="RUV2" s="91"/>
      <c r="RUW2" s="91"/>
      <c r="RUX2" s="91"/>
      <c r="RUY2" s="91"/>
      <c r="RUZ2" s="91"/>
      <c r="RVA2" s="91"/>
      <c r="RVB2" s="91"/>
      <c r="RVC2" s="91"/>
      <c r="RVD2" s="91"/>
      <c r="RVE2" s="91"/>
      <c r="RVF2" s="91"/>
      <c r="RVG2" s="91"/>
      <c r="RVH2" s="91"/>
      <c r="RVI2" s="91"/>
      <c r="RVJ2" s="91"/>
      <c r="RVK2" s="91"/>
      <c r="RVL2" s="91"/>
      <c r="RVM2" s="91"/>
      <c r="RVN2" s="91"/>
      <c r="RVO2" s="91"/>
      <c r="RVP2" s="91"/>
      <c r="RVQ2" s="91"/>
      <c r="RVR2" s="91"/>
      <c r="RVS2" s="91"/>
      <c r="RVT2" s="91"/>
      <c r="RVU2" s="91"/>
      <c r="RVV2" s="91"/>
      <c r="RVW2" s="91"/>
      <c r="RVX2" s="91"/>
      <c r="RVY2" s="91"/>
      <c r="RVZ2" s="91"/>
      <c r="RWA2" s="91"/>
      <c r="RWB2" s="91"/>
      <c r="RWC2" s="91"/>
      <c r="RWD2" s="91"/>
      <c r="RWE2" s="91"/>
      <c r="RWF2" s="91"/>
      <c r="RWG2" s="91"/>
      <c r="RWH2" s="91"/>
      <c r="RWI2" s="91"/>
      <c r="RWJ2" s="91"/>
      <c r="RWK2" s="91"/>
      <c r="RWL2" s="91"/>
      <c r="RWM2" s="91"/>
      <c r="RWN2" s="91"/>
      <c r="RWO2" s="91"/>
      <c r="RWP2" s="91"/>
      <c r="RWQ2" s="91"/>
      <c r="RWR2" s="91"/>
      <c r="RWS2" s="91"/>
      <c r="RWT2" s="91"/>
      <c r="RWU2" s="91"/>
      <c r="RWV2" s="91"/>
      <c r="RWW2" s="91"/>
      <c r="RWX2" s="91"/>
      <c r="RWY2" s="91"/>
      <c r="RWZ2" s="91"/>
      <c r="RXA2" s="91"/>
      <c r="RXB2" s="91"/>
      <c r="RXC2" s="91"/>
      <c r="RXD2" s="91"/>
      <c r="RXE2" s="91"/>
      <c r="RXF2" s="91"/>
      <c r="RXG2" s="91"/>
      <c r="RXH2" s="91"/>
      <c r="RXI2" s="91"/>
      <c r="RXJ2" s="91"/>
      <c r="RXK2" s="91"/>
      <c r="RXL2" s="91"/>
      <c r="RXM2" s="91"/>
      <c r="RXN2" s="91"/>
      <c r="RXO2" s="91"/>
      <c r="RXP2" s="91"/>
      <c r="RXQ2" s="91"/>
      <c r="RXR2" s="91"/>
      <c r="RXS2" s="91"/>
      <c r="RXT2" s="91"/>
      <c r="RXU2" s="91"/>
      <c r="RXV2" s="91"/>
      <c r="RXW2" s="91"/>
      <c r="RXX2" s="91"/>
      <c r="RXY2" s="91"/>
      <c r="RXZ2" s="91"/>
      <c r="RYA2" s="91"/>
      <c r="RYB2" s="91"/>
      <c r="RYC2" s="91"/>
      <c r="RYD2" s="91"/>
      <c r="RYE2" s="91"/>
      <c r="RYF2" s="91"/>
      <c r="RYG2" s="91"/>
      <c r="RYH2" s="91"/>
      <c r="RYI2" s="91"/>
      <c r="RYJ2" s="91"/>
      <c r="RYK2" s="91"/>
      <c r="RYL2" s="91"/>
      <c r="RYM2" s="91"/>
      <c r="RYN2" s="91"/>
      <c r="RYO2" s="91"/>
      <c r="RYP2" s="91"/>
      <c r="RYQ2" s="91"/>
      <c r="RYR2" s="91"/>
      <c r="RYS2" s="91"/>
      <c r="RYT2" s="91"/>
      <c r="RYU2" s="91"/>
      <c r="RYV2" s="91"/>
      <c r="RYW2" s="91"/>
      <c r="RYX2" s="91"/>
      <c r="RYY2" s="91"/>
      <c r="RYZ2" s="91"/>
      <c r="RZA2" s="91"/>
      <c r="RZB2" s="91"/>
      <c r="RZC2" s="91"/>
      <c r="RZD2" s="91"/>
      <c r="RZE2" s="91"/>
      <c r="RZF2" s="91"/>
      <c r="RZG2" s="91"/>
      <c r="RZH2" s="91"/>
      <c r="RZI2" s="91"/>
      <c r="RZJ2" s="91"/>
      <c r="RZK2" s="91"/>
      <c r="RZL2" s="91"/>
      <c r="RZM2" s="91"/>
      <c r="RZN2" s="91"/>
      <c r="RZO2" s="91"/>
      <c r="RZP2" s="91"/>
      <c r="RZQ2" s="91"/>
      <c r="RZR2" s="91"/>
      <c r="RZS2" s="91"/>
      <c r="RZT2" s="91"/>
      <c r="RZU2" s="91"/>
      <c r="RZV2" s="91"/>
      <c r="RZW2" s="91"/>
      <c r="RZX2" s="91"/>
      <c r="RZY2" s="91"/>
      <c r="RZZ2" s="91"/>
      <c r="SAA2" s="91"/>
      <c r="SAB2" s="91"/>
      <c r="SAC2" s="91"/>
      <c r="SAD2" s="91"/>
      <c r="SAE2" s="91"/>
      <c r="SAF2" s="91"/>
      <c r="SAG2" s="91"/>
      <c r="SAH2" s="91"/>
      <c r="SAI2" s="91"/>
      <c r="SAJ2" s="91"/>
      <c r="SAK2" s="91"/>
      <c r="SAL2" s="91"/>
      <c r="SAM2" s="91"/>
      <c r="SAN2" s="91"/>
      <c r="SAO2" s="91"/>
      <c r="SAP2" s="91"/>
      <c r="SAQ2" s="91"/>
      <c r="SAR2" s="91"/>
      <c r="SAS2" s="91"/>
      <c r="SAT2" s="91"/>
      <c r="SAU2" s="91"/>
      <c r="SAV2" s="91"/>
      <c r="SAW2" s="91"/>
      <c r="SAX2" s="91"/>
      <c r="SAY2" s="91"/>
      <c r="SAZ2" s="91"/>
      <c r="SBA2" s="91"/>
      <c r="SBB2" s="91"/>
      <c r="SBC2" s="91"/>
      <c r="SBD2" s="91"/>
      <c r="SBE2" s="91"/>
      <c r="SBF2" s="91"/>
      <c r="SBG2" s="91"/>
      <c r="SBH2" s="91"/>
      <c r="SBI2" s="91"/>
      <c r="SBJ2" s="91"/>
      <c r="SBK2" s="91"/>
      <c r="SBL2" s="91"/>
      <c r="SBM2" s="91"/>
      <c r="SBN2" s="91"/>
      <c r="SBO2" s="91"/>
      <c r="SBP2" s="91"/>
      <c r="SBQ2" s="91"/>
      <c r="SBR2" s="91"/>
      <c r="SBS2" s="91"/>
      <c r="SBT2" s="91"/>
      <c r="SBU2" s="91"/>
      <c r="SBV2" s="91"/>
      <c r="SBW2" s="91"/>
      <c r="SBX2" s="91"/>
      <c r="SBY2" s="91"/>
      <c r="SBZ2" s="91"/>
      <c r="SCA2" s="91"/>
      <c r="SCB2" s="91"/>
      <c r="SCC2" s="91"/>
      <c r="SCD2" s="91"/>
      <c r="SCE2" s="91"/>
      <c r="SCF2" s="91"/>
      <c r="SCG2" s="91"/>
      <c r="SCH2" s="91"/>
      <c r="SCI2" s="91"/>
      <c r="SCJ2" s="91"/>
      <c r="SCK2" s="91"/>
      <c r="SCL2" s="91"/>
      <c r="SCM2" s="91"/>
      <c r="SCN2" s="91"/>
      <c r="SCO2" s="91"/>
      <c r="SCP2" s="91"/>
      <c r="SCQ2" s="91"/>
      <c r="SCR2" s="91"/>
      <c r="SCS2" s="91"/>
      <c r="SCT2" s="91"/>
      <c r="SCU2" s="91"/>
      <c r="SCV2" s="91"/>
      <c r="SCW2" s="91"/>
      <c r="SCX2" s="91"/>
      <c r="SCY2" s="91"/>
      <c r="SCZ2" s="91"/>
      <c r="SDA2" s="91"/>
      <c r="SDB2" s="91"/>
      <c r="SDC2" s="91"/>
      <c r="SDD2" s="91"/>
      <c r="SDE2" s="91"/>
      <c r="SDF2" s="91"/>
      <c r="SDG2" s="91"/>
      <c r="SDH2" s="91"/>
      <c r="SDI2" s="91"/>
      <c r="SDJ2" s="91"/>
      <c r="SDK2" s="91"/>
      <c r="SDL2" s="91"/>
      <c r="SDM2" s="91"/>
      <c r="SDN2" s="91"/>
      <c r="SDO2" s="91"/>
      <c r="SDP2" s="91"/>
      <c r="SDQ2" s="91"/>
      <c r="SDR2" s="91"/>
      <c r="SDS2" s="91"/>
      <c r="SDT2" s="91"/>
      <c r="SDU2" s="91"/>
      <c r="SDV2" s="91"/>
      <c r="SDW2" s="91"/>
      <c r="SDX2" s="91"/>
      <c r="SDY2" s="91"/>
      <c r="SDZ2" s="91"/>
      <c r="SEA2" s="91"/>
      <c r="SEB2" s="91"/>
      <c r="SEC2" s="91"/>
      <c r="SED2" s="91"/>
      <c r="SEE2" s="91"/>
      <c r="SEF2" s="91"/>
      <c r="SEG2" s="91"/>
      <c r="SEH2" s="91"/>
      <c r="SEI2" s="91"/>
      <c r="SEJ2" s="91"/>
      <c r="SEK2" s="91"/>
      <c r="SEL2" s="91"/>
      <c r="SEM2" s="91"/>
      <c r="SEN2" s="91"/>
      <c r="SEO2" s="91"/>
      <c r="SEP2" s="91"/>
      <c r="SEQ2" s="91"/>
      <c r="SER2" s="91"/>
      <c r="SES2" s="91"/>
      <c r="SET2" s="91"/>
      <c r="SEU2" s="91"/>
      <c r="SEV2" s="91"/>
      <c r="SEW2" s="91"/>
      <c r="SEX2" s="91"/>
      <c r="SEY2" s="91"/>
      <c r="SEZ2" s="91"/>
      <c r="SFA2" s="91"/>
      <c r="SFB2" s="91"/>
      <c r="SFC2" s="91"/>
      <c r="SFD2" s="91"/>
      <c r="SFE2" s="91"/>
      <c r="SFF2" s="91"/>
      <c r="SFG2" s="91"/>
      <c r="SFH2" s="91"/>
      <c r="SFI2" s="91"/>
      <c r="SFJ2" s="91"/>
      <c r="SFK2" s="91"/>
      <c r="SFL2" s="91"/>
      <c r="SFM2" s="91"/>
      <c r="SFN2" s="91"/>
      <c r="SFO2" s="91"/>
      <c r="SFP2" s="91"/>
      <c r="SFQ2" s="91"/>
      <c r="SFR2" s="91"/>
      <c r="SFS2" s="91"/>
      <c r="SFT2" s="91"/>
      <c r="SFU2" s="91"/>
      <c r="SFV2" s="91"/>
      <c r="SFW2" s="91"/>
      <c r="SFX2" s="91"/>
      <c r="SFY2" s="91"/>
      <c r="SFZ2" s="91"/>
      <c r="SGA2" s="91"/>
      <c r="SGB2" s="91"/>
      <c r="SGC2" s="91"/>
      <c r="SGD2" s="91"/>
      <c r="SGE2" s="91"/>
      <c r="SGF2" s="91"/>
      <c r="SGG2" s="91"/>
      <c r="SGH2" s="91"/>
      <c r="SGI2" s="91"/>
      <c r="SGJ2" s="91"/>
      <c r="SGK2" s="91"/>
      <c r="SGL2" s="91"/>
      <c r="SGM2" s="91"/>
      <c r="SGN2" s="91"/>
      <c r="SGO2" s="91"/>
      <c r="SGP2" s="91"/>
      <c r="SGQ2" s="91"/>
      <c r="SGR2" s="91"/>
      <c r="SGS2" s="91"/>
      <c r="SGT2" s="91"/>
      <c r="SGU2" s="91"/>
      <c r="SGV2" s="91"/>
      <c r="SGW2" s="91"/>
      <c r="SGX2" s="91"/>
      <c r="SGY2" s="91"/>
      <c r="SGZ2" s="91"/>
      <c r="SHA2" s="91"/>
      <c r="SHB2" s="91"/>
      <c r="SHC2" s="91"/>
      <c r="SHD2" s="91"/>
      <c r="SHE2" s="91"/>
      <c r="SHF2" s="91"/>
      <c r="SHG2" s="91"/>
      <c r="SHH2" s="91"/>
      <c r="SHI2" s="91"/>
      <c r="SHJ2" s="91"/>
      <c r="SHK2" s="91"/>
      <c r="SHL2" s="91"/>
      <c r="SHM2" s="91"/>
      <c r="SHN2" s="91"/>
      <c r="SHO2" s="91"/>
      <c r="SHP2" s="91"/>
      <c r="SHQ2" s="91"/>
      <c r="SHR2" s="91"/>
      <c r="SHS2" s="91"/>
      <c r="SHT2" s="91"/>
      <c r="SHU2" s="91"/>
      <c r="SHV2" s="91"/>
      <c r="SHW2" s="91"/>
      <c r="SHX2" s="91"/>
      <c r="SHY2" s="91"/>
      <c r="SHZ2" s="91"/>
      <c r="SIA2" s="91"/>
      <c r="SIB2" s="91"/>
      <c r="SIC2" s="91"/>
      <c r="SID2" s="91"/>
      <c r="SIE2" s="91"/>
      <c r="SIF2" s="91"/>
      <c r="SIG2" s="91"/>
      <c r="SIH2" s="91"/>
      <c r="SII2" s="91"/>
      <c r="SIJ2" s="91"/>
      <c r="SIK2" s="91"/>
      <c r="SIL2" s="91"/>
      <c r="SIM2" s="91"/>
      <c r="SIN2" s="91"/>
      <c r="SIO2" s="91"/>
      <c r="SIP2" s="91"/>
      <c r="SIQ2" s="91"/>
      <c r="SIR2" s="91"/>
      <c r="SIS2" s="91"/>
      <c r="SIT2" s="91"/>
      <c r="SIU2" s="91"/>
      <c r="SIV2" s="91"/>
      <c r="SIW2" s="91"/>
      <c r="SIX2" s="91"/>
      <c r="SIY2" s="91"/>
      <c r="SIZ2" s="91"/>
      <c r="SJA2" s="91"/>
      <c r="SJB2" s="91"/>
      <c r="SJC2" s="91"/>
      <c r="SJD2" s="91"/>
      <c r="SJE2" s="91"/>
      <c r="SJF2" s="91"/>
      <c r="SJG2" s="91"/>
      <c r="SJH2" s="91"/>
      <c r="SJI2" s="91"/>
      <c r="SJJ2" s="91"/>
      <c r="SJK2" s="91"/>
      <c r="SJL2" s="91"/>
      <c r="SJM2" s="91"/>
      <c r="SJN2" s="91"/>
      <c r="SJO2" s="91"/>
      <c r="SJP2" s="91"/>
      <c r="SJQ2" s="91"/>
      <c r="SJR2" s="91"/>
      <c r="SJS2" s="91"/>
      <c r="SJT2" s="91"/>
      <c r="SJU2" s="91"/>
      <c r="SJV2" s="91"/>
      <c r="SJW2" s="91"/>
      <c r="SJX2" s="91"/>
      <c r="SJY2" s="91"/>
      <c r="SJZ2" s="91"/>
      <c r="SKA2" s="91"/>
      <c r="SKB2" s="91"/>
      <c r="SKC2" s="91"/>
      <c r="SKD2" s="91"/>
      <c r="SKE2" s="91"/>
      <c r="SKF2" s="91"/>
      <c r="SKG2" s="91"/>
      <c r="SKH2" s="91"/>
      <c r="SKI2" s="91"/>
      <c r="SKJ2" s="91"/>
      <c r="SKK2" s="91"/>
      <c r="SKL2" s="91"/>
      <c r="SKM2" s="91"/>
      <c r="SKN2" s="91"/>
      <c r="SKO2" s="91"/>
      <c r="SKP2" s="91"/>
      <c r="SKQ2" s="91"/>
      <c r="SKR2" s="91"/>
      <c r="SKS2" s="91"/>
      <c r="SKT2" s="91"/>
      <c r="SKU2" s="91"/>
      <c r="SKV2" s="91"/>
      <c r="SKW2" s="91"/>
      <c r="SKX2" s="91"/>
      <c r="SKY2" s="91"/>
      <c r="SKZ2" s="91"/>
      <c r="SLA2" s="91"/>
      <c r="SLB2" s="91"/>
      <c r="SLC2" s="91"/>
      <c r="SLD2" s="91"/>
      <c r="SLE2" s="91"/>
      <c r="SLF2" s="91"/>
      <c r="SLG2" s="91"/>
      <c r="SLH2" s="91"/>
      <c r="SLI2" s="91"/>
      <c r="SLJ2" s="91"/>
      <c r="SLK2" s="91"/>
      <c r="SLL2" s="91"/>
      <c r="SLM2" s="91"/>
      <c r="SLN2" s="91"/>
      <c r="SLO2" s="91"/>
      <c r="SLP2" s="91"/>
      <c r="SLQ2" s="91"/>
      <c r="SLR2" s="91"/>
      <c r="SLS2" s="91"/>
      <c r="SLT2" s="91"/>
      <c r="SLU2" s="91"/>
      <c r="SLV2" s="91"/>
      <c r="SLW2" s="91"/>
      <c r="SLX2" s="91"/>
      <c r="SLY2" s="91"/>
      <c r="SLZ2" s="91"/>
      <c r="SMA2" s="91"/>
      <c r="SMB2" s="91"/>
      <c r="SMC2" s="91"/>
      <c r="SMD2" s="91"/>
      <c r="SME2" s="91"/>
      <c r="SMF2" s="91"/>
      <c r="SMG2" s="91"/>
      <c r="SMH2" s="91"/>
      <c r="SMI2" s="91"/>
      <c r="SMJ2" s="91"/>
      <c r="SMK2" s="91"/>
      <c r="SML2" s="91"/>
      <c r="SMM2" s="91"/>
      <c r="SMN2" s="91"/>
      <c r="SMO2" s="91"/>
      <c r="SMP2" s="91"/>
      <c r="SMQ2" s="91"/>
      <c r="SMR2" s="91"/>
      <c r="SMS2" s="91"/>
      <c r="SMT2" s="91"/>
      <c r="SMU2" s="91"/>
      <c r="SMV2" s="91"/>
      <c r="SMW2" s="91"/>
      <c r="SMX2" s="91"/>
      <c r="SMY2" s="91"/>
      <c r="SMZ2" s="91"/>
      <c r="SNA2" s="91"/>
      <c r="SNB2" s="91"/>
      <c r="SNC2" s="91"/>
      <c r="SND2" s="91"/>
      <c r="SNE2" s="91"/>
      <c r="SNF2" s="91"/>
      <c r="SNG2" s="91"/>
      <c r="SNH2" s="91"/>
      <c r="SNI2" s="91"/>
      <c r="SNJ2" s="91"/>
      <c r="SNK2" s="91"/>
      <c r="SNL2" s="91"/>
      <c r="SNM2" s="91"/>
      <c r="SNN2" s="91"/>
      <c r="SNO2" s="91"/>
      <c r="SNP2" s="91"/>
      <c r="SNQ2" s="91"/>
      <c r="SNR2" s="91"/>
      <c r="SNS2" s="91"/>
      <c r="SNT2" s="91"/>
      <c r="SNU2" s="91"/>
      <c r="SNV2" s="91"/>
      <c r="SNW2" s="91"/>
      <c r="SNX2" s="91"/>
      <c r="SNY2" s="91"/>
      <c r="SNZ2" s="91"/>
      <c r="SOA2" s="91"/>
      <c r="SOB2" s="91"/>
      <c r="SOC2" s="91"/>
      <c r="SOD2" s="91"/>
      <c r="SOE2" s="91"/>
      <c r="SOF2" s="91"/>
      <c r="SOG2" s="91"/>
      <c r="SOH2" s="91"/>
      <c r="SOI2" s="91"/>
      <c r="SOJ2" s="91"/>
      <c r="SOK2" s="91"/>
      <c r="SOL2" s="91"/>
      <c r="SOM2" s="91"/>
      <c r="SON2" s="91"/>
      <c r="SOO2" s="91"/>
      <c r="SOP2" s="91"/>
      <c r="SOQ2" s="91"/>
      <c r="SOR2" s="91"/>
      <c r="SOS2" s="91"/>
      <c r="SOT2" s="91"/>
      <c r="SOU2" s="91"/>
      <c r="SOV2" s="91"/>
      <c r="SOW2" s="91"/>
      <c r="SOX2" s="91"/>
      <c r="SOY2" s="91"/>
      <c r="SOZ2" s="91"/>
      <c r="SPA2" s="91"/>
      <c r="SPB2" s="91"/>
      <c r="SPC2" s="91"/>
      <c r="SPD2" s="91"/>
      <c r="SPE2" s="91"/>
      <c r="SPF2" s="91"/>
      <c r="SPG2" s="91"/>
      <c r="SPH2" s="91"/>
      <c r="SPI2" s="91"/>
      <c r="SPJ2" s="91"/>
      <c r="SPK2" s="91"/>
      <c r="SPL2" s="91"/>
      <c r="SPM2" s="91"/>
      <c r="SPN2" s="91"/>
      <c r="SPO2" s="91"/>
      <c r="SPP2" s="91"/>
      <c r="SPQ2" s="91"/>
      <c r="SPR2" s="91"/>
      <c r="SPS2" s="91"/>
      <c r="SPT2" s="91"/>
      <c r="SPU2" s="91"/>
      <c r="SPV2" s="91"/>
      <c r="SPW2" s="91"/>
      <c r="SPX2" s="91"/>
      <c r="SPY2" s="91"/>
      <c r="SPZ2" s="91"/>
      <c r="SQA2" s="91"/>
      <c r="SQB2" s="91"/>
      <c r="SQC2" s="91"/>
      <c r="SQD2" s="91"/>
      <c r="SQE2" s="91"/>
      <c r="SQF2" s="91"/>
      <c r="SQG2" s="91"/>
      <c r="SQH2" s="91"/>
      <c r="SQI2" s="91"/>
      <c r="SQJ2" s="91"/>
      <c r="SQK2" s="91"/>
      <c r="SQL2" s="91"/>
      <c r="SQM2" s="91"/>
      <c r="SQN2" s="91"/>
      <c r="SQO2" s="91"/>
      <c r="SQP2" s="91"/>
      <c r="SQQ2" s="91"/>
      <c r="SQR2" s="91"/>
      <c r="SQS2" s="91"/>
      <c r="SQT2" s="91"/>
      <c r="SQU2" s="91"/>
      <c r="SQV2" s="91"/>
      <c r="SQW2" s="91"/>
      <c r="SQX2" s="91"/>
      <c r="SQY2" s="91"/>
      <c r="SQZ2" s="91"/>
      <c r="SRA2" s="91"/>
      <c r="SRB2" s="91"/>
      <c r="SRC2" s="91"/>
      <c r="SRD2" s="91"/>
      <c r="SRE2" s="91"/>
      <c r="SRF2" s="91"/>
      <c r="SRG2" s="91"/>
      <c r="SRH2" s="91"/>
      <c r="SRI2" s="91"/>
      <c r="SRJ2" s="91"/>
      <c r="SRK2" s="91"/>
      <c r="SRL2" s="91"/>
      <c r="SRM2" s="91"/>
      <c r="SRN2" s="91"/>
      <c r="SRO2" s="91"/>
      <c r="SRP2" s="91"/>
      <c r="SRQ2" s="91"/>
      <c r="SRR2" s="91"/>
      <c r="SRS2" s="91"/>
      <c r="SRT2" s="91"/>
      <c r="SRU2" s="91"/>
      <c r="SRV2" s="91"/>
      <c r="SRW2" s="91"/>
      <c r="SRX2" s="91"/>
      <c r="SRY2" s="91"/>
      <c r="SRZ2" s="91"/>
      <c r="SSA2" s="91"/>
      <c r="SSB2" s="91"/>
      <c r="SSC2" s="91"/>
      <c r="SSD2" s="91"/>
      <c r="SSE2" s="91"/>
      <c r="SSF2" s="91"/>
      <c r="SSG2" s="91"/>
      <c r="SSH2" s="91"/>
      <c r="SSI2" s="91"/>
      <c r="SSJ2" s="91"/>
      <c r="SSK2" s="91"/>
      <c r="SSL2" s="91"/>
      <c r="SSM2" s="91"/>
      <c r="SSN2" s="91"/>
      <c r="SSO2" s="91"/>
      <c r="SSP2" s="91"/>
      <c r="SSQ2" s="91"/>
      <c r="SSR2" s="91"/>
      <c r="SSS2" s="91"/>
      <c r="SST2" s="91"/>
      <c r="SSU2" s="91"/>
      <c r="SSV2" s="91"/>
      <c r="SSW2" s="91"/>
      <c r="SSX2" s="91"/>
      <c r="SSY2" s="91"/>
      <c r="SSZ2" s="91"/>
      <c r="STA2" s="91"/>
      <c r="STB2" s="91"/>
      <c r="STC2" s="91"/>
      <c r="STD2" s="91"/>
      <c r="STE2" s="91"/>
      <c r="STF2" s="91"/>
      <c r="STG2" s="91"/>
      <c r="STH2" s="91"/>
      <c r="STI2" s="91"/>
      <c r="STJ2" s="91"/>
      <c r="STK2" s="91"/>
      <c r="STL2" s="91"/>
      <c r="STM2" s="91"/>
      <c r="STN2" s="91"/>
      <c r="STO2" s="91"/>
      <c r="STP2" s="91"/>
      <c r="STQ2" s="91"/>
      <c r="STR2" s="91"/>
      <c r="STS2" s="91"/>
      <c r="STT2" s="91"/>
      <c r="STU2" s="91"/>
      <c r="STV2" s="91"/>
      <c r="STW2" s="91"/>
      <c r="STX2" s="91"/>
      <c r="STY2" s="91"/>
      <c r="STZ2" s="91"/>
      <c r="SUA2" s="91"/>
      <c r="SUB2" s="91"/>
      <c r="SUC2" s="91"/>
      <c r="SUD2" s="91"/>
      <c r="SUE2" s="91"/>
      <c r="SUF2" s="91"/>
      <c r="SUG2" s="91"/>
      <c r="SUH2" s="91"/>
      <c r="SUI2" s="91"/>
      <c r="SUJ2" s="91"/>
      <c r="SUK2" s="91"/>
      <c r="SUL2" s="91"/>
      <c r="SUM2" s="91"/>
      <c r="SUN2" s="91"/>
      <c r="SUO2" s="91"/>
      <c r="SUP2" s="91"/>
      <c r="SUQ2" s="91"/>
      <c r="SUR2" s="91"/>
      <c r="SUS2" s="91"/>
      <c r="SUT2" s="91"/>
      <c r="SUU2" s="91"/>
      <c r="SUV2" s="91"/>
      <c r="SUW2" s="91"/>
      <c r="SUX2" s="91"/>
      <c r="SUY2" s="91"/>
      <c r="SUZ2" s="91"/>
      <c r="SVA2" s="91"/>
      <c r="SVB2" s="91"/>
      <c r="SVC2" s="91"/>
      <c r="SVD2" s="91"/>
      <c r="SVE2" s="91"/>
      <c r="SVF2" s="91"/>
      <c r="SVG2" s="91"/>
      <c r="SVH2" s="91"/>
      <c r="SVI2" s="91"/>
      <c r="SVJ2" s="91"/>
      <c r="SVK2" s="91"/>
      <c r="SVL2" s="91"/>
      <c r="SVM2" s="91"/>
      <c r="SVN2" s="91"/>
      <c r="SVO2" s="91"/>
      <c r="SVP2" s="91"/>
      <c r="SVQ2" s="91"/>
      <c r="SVR2" s="91"/>
      <c r="SVS2" s="91"/>
      <c r="SVT2" s="91"/>
      <c r="SVU2" s="91"/>
      <c r="SVV2" s="91"/>
      <c r="SVW2" s="91"/>
      <c r="SVX2" s="91"/>
      <c r="SVY2" s="91"/>
      <c r="SVZ2" s="91"/>
      <c r="SWA2" s="91"/>
      <c r="SWB2" s="91"/>
      <c r="SWC2" s="91"/>
      <c r="SWD2" s="91"/>
      <c r="SWE2" s="91"/>
      <c r="SWF2" s="91"/>
      <c r="SWG2" s="91"/>
      <c r="SWH2" s="91"/>
      <c r="SWI2" s="91"/>
      <c r="SWJ2" s="91"/>
      <c r="SWK2" s="91"/>
      <c r="SWL2" s="91"/>
      <c r="SWM2" s="91"/>
      <c r="SWN2" s="91"/>
      <c r="SWO2" s="91"/>
      <c r="SWP2" s="91"/>
      <c r="SWQ2" s="91"/>
      <c r="SWR2" s="91"/>
      <c r="SWS2" s="91"/>
      <c r="SWT2" s="91"/>
      <c r="SWU2" s="91"/>
      <c r="SWV2" s="91"/>
      <c r="SWW2" s="91"/>
      <c r="SWX2" s="91"/>
      <c r="SWY2" s="91"/>
      <c r="SWZ2" s="91"/>
      <c r="SXA2" s="91"/>
      <c r="SXB2" s="91"/>
      <c r="SXC2" s="91"/>
      <c r="SXD2" s="91"/>
      <c r="SXE2" s="91"/>
      <c r="SXF2" s="91"/>
      <c r="SXG2" s="91"/>
      <c r="SXH2" s="91"/>
      <c r="SXI2" s="91"/>
      <c r="SXJ2" s="91"/>
      <c r="SXK2" s="91"/>
      <c r="SXL2" s="91"/>
      <c r="SXM2" s="91"/>
      <c r="SXN2" s="91"/>
      <c r="SXO2" s="91"/>
      <c r="SXP2" s="91"/>
      <c r="SXQ2" s="91"/>
      <c r="SXR2" s="91"/>
      <c r="SXS2" s="91"/>
      <c r="SXT2" s="91"/>
      <c r="SXU2" s="91"/>
      <c r="SXV2" s="91"/>
      <c r="SXW2" s="91"/>
      <c r="SXX2" s="91"/>
      <c r="SXY2" s="91"/>
      <c r="SXZ2" s="91"/>
      <c r="SYA2" s="91"/>
      <c r="SYB2" s="91"/>
      <c r="SYC2" s="91"/>
      <c r="SYD2" s="91"/>
      <c r="SYE2" s="91"/>
      <c r="SYF2" s="91"/>
      <c r="SYG2" s="91"/>
      <c r="SYH2" s="91"/>
      <c r="SYI2" s="91"/>
      <c r="SYJ2" s="91"/>
      <c r="SYK2" s="91"/>
      <c r="SYL2" s="91"/>
      <c r="SYM2" s="91"/>
      <c r="SYN2" s="91"/>
      <c r="SYO2" s="91"/>
      <c r="SYP2" s="91"/>
      <c r="SYQ2" s="91"/>
      <c r="SYR2" s="91"/>
      <c r="SYS2" s="91"/>
      <c r="SYT2" s="91"/>
      <c r="SYU2" s="91"/>
      <c r="SYV2" s="91"/>
      <c r="SYW2" s="91"/>
      <c r="SYX2" s="91"/>
      <c r="SYY2" s="91"/>
      <c r="SYZ2" s="91"/>
      <c r="SZA2" s="91"/>
      <c r="SZB2" s="91"/>
      <c r="SZC2" s="91"/>
      <c r="SZD2" s="91"/>
      <c r="SZE2" s="91"/>
      <c r="SZF2" s="91"/>
      <c r="SZG2" s="91"/>
      <c r="SZH2" s="91"/>
      <c r="SZI2" s="91"/>
      <c r="SZJ2" s="91"/>
      <c r="SZK2" s="91"/>
      <c r="SZL2" s="91"/>
      <c r="SZM2" s="91"/>
      <c r="SZN2" s="91"/>
      <c r="SZO2" s="91"/>
      <c r="SZP2" s="91"/>
      <c r="SZQ2" s="91"/>
      <c r="SZR2" s="91"/>
      <c r="SZS2" s="91"/>
      <c r="SZT2" s="91"/>
      <c r="SZU2" s="91"/>
      <c r="SZV2" s="91"/>
      <c r="SZW2" s="91"/>
      <c r="SZX2" s="91"/>
      <c r="SZY2" s="91"/>
      <c r="SZZ2" s="91"/>
      <c r="TAA2" s="91"/>
      <c r="TAB2" s="91"/>
      <c r="TAC2" s="91"/>
      <c r="TAD2" s="91"/>
      <c r="TAE2" s="91"/>
      <c r="TAF2" s="91"/>
      <c r="TAG2" s="91"/>
      <c r="TAH2" s="91"/>
      <c r="TAI2" s="91"/>
      <c r="TAJ2" s="91"/>
      <c r="TAK2" s="91"/>
      <c r="TAL2" s="91"/>
      <c r="TAM2" s="91"/>
      <c r="TAN2" s="91"/>
      <c r="TAO2" s="91"/>
      <c r="TAP2" s="91"/>
      <c r="TAQ2" s="91"/>
      <c r="TAR2" s="91"/>
      <c r="TAS2" s="91"/>
      <c r="TAT2" s="91"/>
      <c r="TAU2" s="91"/>
      <c r="TAV2" s="91"/>
      <c r="TAW2" s="91"/>
      <c r="TAX2" s="91"/>
      <c r="TAY2" s="91"/>
      <c r="TAZ2" s="91"/>
      <c r="TBA2" s="91"/>
      <c r="TBB2" s="91"/>
      <c r="TBC2" s="91"/>
      <c r="TBD2" s="91"/>
      <c r="TBE2" s="91"/>
      <c r="TBF2" s="91"/>
      <c r="TBG2" s="91"/>
      <c r="TBH2" s="91"/>
      <c r="TBI2" s="91"/>
      <c r="TBJ2" s="91"/>
      <c r="TBK2" s="91"/>
      <c r="TBL2" s="91"/>
      <c r="TBM2" s="91"/>
      <c r="TBN2" s="91"/>
      <c r="TBO2" s="91"/>
      <c r="TBP2" s="91"/>
      <c r="TBQ2" s="91"/>
      <c r="TBR2" s="91"/>
      <c r="TBS2" s="91"/>
      <c r="TBT2" s="91"/>
      <c r="TBU2" s="91"/>
      <c r="TBV2" s="91"/>
      <c r="TBW2" s="91"/>
      <c r="TBX2" s="91"/>
      <c r="TBY2" s="91"/>
      <c r="TBZ2" s="91"/>
      <c r="TCA2" s="91"/>
      <c r="TCB2" s="91"/>
      <c r="TCC2" s="91"/>
      <c r="TCD2" s="91"/>
      <c r="TCE2" s="91"/>
      <c r="TCF2" s="91"/>
      <c r="TCG2" s="91"/>
      <c r="TCH2" s="91"/>
      <c r="TCI2" s="91"/>
      <c r="TCJ2" s="91"/>
      <c r="TCK2" s="91"/>
      <c r="TCL2" s="91"/>
      <c r="TCM2" s="91"/>
      <c r="TCN2" s="91"/>
      <c r="TCO2" s="91"/>
      <c r="TCP2" s="91"/>
      <c r="TCQ2" s="91"/>
      <c r="TCR2" s="91"/>
      <c r="TCS2" s="91"/>
      <c r="TCT2" s="91"/>
      <c r="TCU2" s="91"/>
      <c r="TCV2" s="91"/>
      <c r="TCW2" s="91"/>
      <c r="TCX2" s="91"/>
      <c r="TCY2" s="91"/>
      <c r="TCZ2" s="91"/>
      <c r="TDA2" s="91"/>
      <c r="TDB2" s="91"/>
      <c r="TDC2" s="91"/>
      <c r="TDD2" s="91"/>
      <c r="TDE2" s="91"/>
      <c r="TDF2" s="91"/>
      <c r="TDG2" s="91"/>
      <c r="TDH2" s="91"/>
      <c r="TDI2" s="91"/>
      <c r="TDJ2" s="91"/>
      <c r="TDK2" s="91"/>
      <c r="TDL2" s="91"/>
      <c r="TDM2" s="91"/>
      <c r="TDN2" s="91"/>
      <c r="TDO2" s="91"/>
      <c r="TDP2" s="91"/>
      <c r="TDQ2" s="91"/>
      <c r="TDR2" s="91"/>
      <c r="TDS2" s="91"/>
      <c r="TDT2" s="91"/>
      <c r="TDU2" s="91"/>
      <c r="TDV2" s="91"/>
      <c r="TDW2" s="91"/>
      <c r="TDX2" s="91"/>
      <c r="TDY2" s="91"/>
      <c r="TDZ2" s="91"/>
      <c r="TEA2" s="91"/>
      <c r="TEB2" s="91"/>
      <c r="TEC2" s="91"/>
      <c r="TED2" s="91"/>
      <c r="TEE2" s="91"/>
      <c r="TEF2" s="91"/>
      <c r="TEG2" s="91"/>
      <c r="TEH2" s="91"/>
      <c r="TEI2" s="91"/>
      <c r="TEJ2" s="91"/>
      <c r="TEK2" s="91"/>
      <c r="TEL2" s="91"/>
      <c r="TEM2" s="91"/>
      <c r="TEN2" s="91"/>
      <c r="TEO2" s="91"/>
      <c r="TEP2" s="91"/>
      <c r="TEQ2" s="91"/>
      <c r="TER2" s="91"/>
      <c r="TES2" s="91"/>
      <c r="TET2" s="91"/>
      <c r="TEU2" s="91"/>
      <c r="TEV2" s="91"/>
      <c r="TEW2" s="91"/>
      <c r="TEX2" s="91"/>
      <c r="TEY2" s="91"/>
      <c r="TEZ2" s="91"/>
      <c r="TFA2" s="91"/>
      <c r="TFB2" s="91"/>
      <c r="TFC2" s="91"/>
      <c r="TFD2" s="91"/>
      <c r="TFE2" s="91"/>
      <c r="TFF2" s="91"/>
      <c r="TFG2" s="91"/>
      <c r="TFH2" s="91"/>
      <c r="TFI2" s="91"/>
      <c r="TFJ2" s="91"/>
      <c r="TFK2" s="91"/>
      <c r="TFL2" s="91"/>
      <c r="TFM2" s="91"/>
      <c r="TFN2" s="91"/>
      <c r="TFO2" s="91"/>
      <c r="TFP2" s="91"/>
      <c r="TFQ2" s="91"/>
      <c r="TFR2" s="91"/>
      <c r="TFS2" s="91"/>
      <c r="TFT2" s="91"/>
      <c r="TFU2" s="91"/>
      <c r="TFV2" s="91"/>
      <c r="TFW2" s="91"/>
      <c r="TFX2" s="91"/>
      <c r="TFY2" s="91"/>
      <c r="TFZ2" s="91"/>
      <c r="TGA2" s="91"/>
      <c r="TGB2" s="91"/>
      <c r="TGC2" s="91"/>
      <c r="TGD2" s="91"/>
      <c r="TGE2" s="91"/>
      <c r="TGF2" s="91"/>
      <c r="TGG2" s="91"/>
      <c r="TGH2" s="91"/>
      <c r="TGI2" s="91"/>
      <c r="TGJ2" s="91"/>
      <c r="TGK2" s="91"/>
      <c r="TGL2" s="91"/>
      <c r="TGM2" s="91"/>
      <c r="TGN2" s="91"/>
      <c r="TGO2" s="91"/>
      <c r="TGP2" s="91"/>
      <c r="TGQ2" s="91"/>
      <c r="TGR2" s="91"/>
      <c r="TGS2" s="91"/>
      <c r="TGT2" s="91"/>
      <c r="TGU2" s="91"/>
      <c r="TGV2" s="91"/>
      <c r="TGW2" s="91"/>
      <c r="TGX2" s="91"/>
      <c r="TGY2" s="91"/>
      <c r="TGZ2" s="91"/>
      <c r="THA2" s="91"/>
      <c r="THB2" s="91"/>
      <c r="THC2" s="91"/>
      <c r="THD2" s="91"/>
      <c r="THE2" s="91"/>
      <c r="THF2" s="91"/>
      <c r="THG2" s="91"/>
      <c r="THH2" s="91"/>
      <c r="THI2" s="91"/>
      <c r="THJ2" s="91"/>
      <c r="THK2" s="91"/>
      <c r="THL2" s="91"/>
      <c r="THM2" s="91"/>
      <c r="THN2" s="91"/>
      <c r="THO2" s="91"/>
      <c r="THP2" s="91"/>
      <c r="THQ2" s="91"/>
      <c r="THR2" s="91"/>
      <c r="THS2" s="91"/>
      <c r="THT2" s="91"/>
      <c r="THU2" s="91"/>
      <c r="THV2" s="91"/>
      <c r="THW2" s="91"/>
      <c r="THX2" s="91"/>
      <c r="THY2" s="91"/>
      <c r="THZ2" s="91"/>
      <c r="TIA2" s="91"/>
      <c r="TIB2" s="91"/>
      <c r="TIC2" s="91"/>
      <c r="TID2" s="91"/>
      <c r="TIE2" s="91"/>
      <c r="TIF2" s="91"/>
      <c r="TIG2" s="91"/>
      <c r="TIH2" s="91"/>
      <c r="TII2" s="91"/>
      <c r="TIJ2" s="91"/>
      <c r="TIK2" s="91"/>
      <c r="TIL2" s="91"/>
      <c r="TIM2" s="91"/>
      <c r="TIN2" s="91"/>
      <c r="TIO2" s="91"/>
      <c r="TIP2" s="91"/>
      <c r="TIQ2" s="91"/>
      <c r="TIR2" s="91"/>
      <c r="TIS2" s="91"/>
      <c r="TIT2" s="91"/>
      <c r="TIU2" s="91"/>
      <c r="TIV2" s="91"/>
      <c r="TIW2" s="91"/>
      <c r="TIX2" s="91"/>
      <c r="TIY2" s="91"/>
      <c r="TIZ2" s="91"/>
      <c r="TJA2" s="91"/>
      <c r="TJB2" s="91"/>
      <c r="TJC2" s="91"/>
      <c r="TJD2" s="91"/>
      <c r="TJE2" s="91"/>
      <c r="TJF2" s="91"/>
      <c r="TJG2" s="91"/>
      <c r="TJH2" s="91"/>
      <c r="TJI2" s="91"/>
      <c r="TJJ2" s="91"/>
      <c r="TJK2" s="91"/>
      <c r="TJL2" s="91"/>
      <c r="TJM2" s="91"/>
      <c r="TJN2" s="91"/>
      <c r="TJO2" s="91"/>
      <c r="TJP2" s="91"/>
      <c r="TJQ2" s="91"/>
      <c r="TJR2" s="91"/>
      <c r="TJS2" s="91"/>
      <c r="TJT2" s="91"/>
      <c r="TJU2" s="91"/>
      <c r="TJV2" s="91"/>
      <c r="TJW2" s="91"/>
      <c r="TJX2" s="91"/>
      <c r="TJY2" s="91"/>
      <c r="TJZ2" s="91"/>
      <c r="TKA2" s="91"/>
      <c r="TKB2" s="91"/>
      <c r="TKC2" s="91"/>
      <c r="TKD2" s="91"/>
      <c r="TKE2" s="91"/>
      <c r="TKF2" s="91"/>
      <c r="TKG2" s="91"/>
      <c r="TKH2" s="91"/>
      <c r="TKI2" s="91"/>
      <c r="TKJ2" s="91"/>
      <c r="TKK2" s="91"/>
      <c r="TKL2" s="91"/>
      <c r="TKM2" s="91"/>
      <c r="TKN2" s="91"/>
      <c r="TKO2" s="91"/>
      <c r="TKP2" s="91"/>
      <c r="TKQ2" s="91"/>
      <c r="TKR2" s="91"/>
      <c r="TKS2" s="91"/>
      <c r="TKT2" s="91"/>
      <c r="TKU2" s="91"/>
      <c r="TKV2" s="91"/>
      <c r="TKW2" s="91"/>
      <c r="TKX2" s="91"/>
      <c r="TKY2" s="91"/>
      <c r="TKZ2" s="91"/>
      <c r="TLA2" s="91"/>
      <c r="TLB2" s="91"/>
      <c r="TLC2" s="91"/>
      <c r="TLD2" s="91"/>
      <c r="TLE2" s="91"/>
      <c r="TLF2" s="91"/>
      <c r="TLG2" s="91"/>
      <c r="TLH2" s="91"/>
      <c r="TLI2" s="91"/>
      <c r="TLJ2" s="91"/>
      <c r="TLK2" s="91"/>
      <c r="TLL2" s="91"/>
      <c r="TLM2" s="91"/>
      <c r="TLN2" s="91"/>
      <c r="TLO2" s="91"/>
      <c r="TLP2" s="91"/>
      <c r="TLQ2" s="91"/>
      <c r="TLR2" s="91"/>
      <c r="TLS2" s="91"/>
      <c r="TLT2" s="91"/>
      <c r="TLU2" s="91"/>
      <c r="TLV2" s="91"/>
      <c r="TLW2" s="91"/>
      <c r="TLX2" s="91"/>
      <c r="TLY2" s="91"/>
      <c r="TLZ2" s="91"/>
      <c r="TMA2" s="91"/>
      <c r="TMB2" s="91"/>
      <c r="TMC2" s="91"/>
      <c r="TMD2" s="91"/>
      <c r="TME2" s="91"/>
      <c r="TMF2" s="91"/>
      <c r="TMG2" s="91"/>
      <c r="TMH2" s="91"/>
      <c r="TMI2" s="91"/>
      <c r="TMJ2" s="91"/>
      <c r="TMK2" s="91"/>
      <c r="TML2" s="91"/>
      <c r="TMM2" s="91"/>
      <c r="TMN2" s="91"/>
      <c r="TMO2" s="91"/>
      <c r="TMP2" s="91"/>
      <c r="TMQ2" s="91"/>
      <c r="TMR2" s="91"/>
      <c r="TMS2" s="91"/>
      <c r="TMT2" s="91"/>
      <c r="TMU2" s="91"/>
      <c r="TMV2" s="91"/>
      <c r="TMW2" s="91"/>
      <c r="TMX2" s="91"/>
      <c r="TMY2" s="91"/>
      <c r="TMZ2" s="91"/>
      <c r="TNA2" s="91"/>
      <c r="TNB2" s="91"/>
      <c r="TNC2" s="91"/>
      <c r="TND2" s="91"/>
      <c r="TNE2" s="91"/>
      <c r="TNF2" s="91"/>
      <c r="TNG2" s="91"/>
      <c r="TNH2" s="91"/>
      <c r="TNI2" s="91"/>
      <c r="TNJ2" s="91"/>
      <c r="TNK2" s="91"/>
      <c r="TNL2" s="91"/>
      <c r="TNM2" s="91"/>
      <c r="TNN2" s="91"/>
      <c r="TNO2" s="91"/>
      <c r="TNP2" s="91"/>
      <c r="TNQ2" s="91"/>
      <c r="TNR2" s="91"/>
      <c r="TNS2" s="91"/>
      <c r="TNT2" s="91"/>
      <c r="TNU2" s="91"/>
      <c r="TNV2" s="91"/>
      <c r="TNW2" s="91"/>
      <c r="TNX2" s="91"/>
      <c r="TNY2" s="91"/>
      <c r="TNZ2" s="91"/>
      <c r="TOA2" s="91"/>
      <c r="TOB2" s="91"/>
      <c r="TOC2" s="91"/>
      <c r="TOD2" s="91"/>
      <c r="TOE2" s="91"/>
      <c r="TOF2" s="91"/>
      <c r="TOG2" s="91"/>
      <c r="TOH2" s="91"/>
      <c r="TOI2" s="91"/>
      <c r="TOJ2" s="91"/>
      <c r="TOK2" s="91"/>
      <c r="TOL2" s="91"/>
      <c r="TOM2" s="91"/>
      <c r="TON2" s="91"/>
      <c r="TOO2" s="91"/>
      <c r="TOP2" s="91"/>
      <c r="TOQ2" s="91"/>
      <c r="TOR2" s="91"/>
      <c r="TOS2" s="91"/>
      <c r="TOT2" s="91"/>
      <c r="TOU2" s="91"/>
      <c r="TOV2" s="91"/>
      <c r="TOW2" s="91"/>
      <c r="TOX2" s="91"/>
      <c r="TOY2" s="91"/>
      <c r="TOZ2" s="91"/>
      <c r="TPA2" s="91"/>
      <c r="TPB2" s="91"/>
      <c r="TPC2" s="91"/>
      <c r="TPD2" s="91"/>
      <c r="TPE2" s="91"/>
      <c r="TPF2" s="91"/>
      <c r="TPG2" s="91"/>
      <c r="TPH2" s="91"/>
      <c r="TPI2" s="91"/>
      <c r="TPJ2" s="91"/>
      <c r="TPK2" s="91"/>
      <c r="TPL2" s="91"/>
      <c r="TPM2" s="91"/>
      <c r="TPN2" s="91"/>
      <c r="TPO2" s="91"/>
      <c r="TPP2" s="91"/>
      <c r="TPQ2" s="91"/>
      <c r="TPR2" s="91"/>
      <c r="TPS2" s="91"/>
      <c r="TPT2" s="91"/>
      <c r="TPU2" s="91"/>
      <c r="TPV2" s="91"/>
      <c r="TPW2" s="91"/>
      <c r="TPX2" s="91"/>
      <c r="TPY2" s="91"/>
      <c r="TPZ2" s="91"/>
      <c r="TQA2" s="91"/>
      <c r="TQB2" s="91"/>
      <c r="TQC2" s="91"/>
      <c r="TQD2" s="91"/>
      <c r="TQE2" s="91"/>
      <c r="TQF2" s="91"/>
      <c r="TQG2" s="91"/>
      <c r="TQH2" s="91"/>
      <c r="TQI2" s="91"/>
      <c r="TQJ2" s="91"/>
      <c r="TQK2" s="91"/>
      <c r="TQL2" s="91"/>
      <c r="TQM2" s="91"/>
      <c r="TQN2" s="91"/>
      <c r="TQO2" s="91"/>
      <c r="TQP2" s="91"/>
      <c r="TQQ2" s="91"/>
      <c r="TQR2" s="91"/>
      <c r="TQS2" s="91"/>
      <c r="TQT2" s="91"/>
      <c r="TQU2" s="91"/>
      <c r="TQV2" s="91"/>
      <c r="TQW2" s="91"/>
      <c r="TQX2" s="91"/>
      <c r="TQY2" s="91"/>
      <c r="TQZ2" s="91"/>
      <c r="TRA2" s="91"/>
      <c r="TRB2" s="91"/>
      <c r="TRC2" s="91"/>
      <c r="TRD2" s="91"/>
      <c r="TRE2" s="91"/>
      <c r="TRF2" s="91"/>
      <c r="TRG2" s="91"/>
      <c r="TRH2" s="91"/>
      <c r="TRI2" s="91"/>
      <c r="TRJ2" s="91"/>
      <c r="TRK2" s="91"/>
      <c r="TRL2" s="91"/>
      <c r="TRM2" s="91"/>
      <c r="TRN2" s="91"/>
      <c r="TRO2" s="91"/>
      <c r="TRP2" s="91"/>
      <c r="TRQ2" s="91"/>
      <c r="TRR2" s="91"/>
      <c r="TRS2" s="91"/>
      <c r="TRT2" s="91"/>
      <c r="TRU2" s="91"/>
      <c r="TRV2" s="91"/>
      <c r="TRW2" s="91"/>
      <c r="TRX2" s="91"/>
      <c r="TRY2" s="91"/>
      <c r="TRZ2" s="91"/>
      <c r="TSA2" s="91"/>
      <c r="TSB2" s="91"/>
      <c r="TSC2" s="91"/>
      <c r="TSD2" s="91"/>
      <c r="TSE2" s="91"/>
      <c r="TSF2" s="91"/>
      <c r="TSG2" s="91"/>
      <c r="TSH2" s="91"/>
      <c r="TSI2" s="91"/>
      <c r="TSJ2" s="91"/>
      <c r="TSK2" s="91"/>
      <c r="TSL2" s="91"/>
      <c r="TSM2" s="91"/>
      <c r="TSN2" s="91"/>
      <c r="TSO2" s="91"/>
      <c r="TSP2" s="91"/>
      <c r="TSQ2" s="91"/>
      <c r="TSR2" s="91"/>
      <c r="TSS2" s="91"/>
      <c r="TST2" s="91"/>
      <c r="TSU2" s="91"/>
      <c r="TSV2" s="91"/>
      <c r="TSW2" s="91"/>
      <c r="TSX2" s="91"/>
      <c r="TSY2" s="91"/>
      <c r="TSZ2" s="91"/>
      <c r="TTA2" s="91"/>
      <c r="TTB2" s="91"/>
      <c r="TTC2" s="91"/>
      <c r="TTD2" s="91"/>
      <c r="TTE2" s="91"/>
      <c r="TTF2" s="91"/>
      <c r="TTG2" s="91"/>
      <c r="TTH2" s="91"/>
      <c r="TTI2" s="91"/>
      <c r="TTJ2" s="91"/>
      <c r="TTK2" s="91"/>
      <c r="TTL2" s="91"/>
      <c r="TTM2" s="91"/>
      <c r="TTN2" s="91"/>
      <c r="TTO2" s="91"/>
      <c r="TTP2" s="91"/>
      <c r="TTQ2" s="91"/>
      <c r="TTR2" s="91"/>
      <c r="TTS2" s="91"/>
      <c r="TTT2" s="91"/>
      <c r="TTU2" s="91"/>
      <c r="TTV2" s="91"/>
      <c r="TTW2" s="91"/>
      <c r="TTX2" s="91"/>
      <c r="TTY2" s="91"/>
      <c r="TTZ2" s="91"/>
      <c r="TUA2" s="91"/>
      <c r="TUB2" s="91"/>
      <c r="TUC2" s="91"/>
      <c r="TUD2" s="91"/>
      <c r="TUE2" s="91"/>
      <c r="TUF2" s="91"/>
      <c r="TUG2" s="91"/>
      <c r="TUH2" s="91"/>
      <c r="TUI2" s="91"/>
      <c r="TUJ2" s="91"/>
      <c r="TUK2" s="91"/>
      <c r="TUL2" s="91"/>
      <c r="TUM2" s="91"/>
      <c r="TUN2" s="91"/>
      <c r="TUO2" s="91"/>
      <c r="TUP2" s="91"/>
      <c r="TUQ2" s="91"/>
      <c r="TUR2" s="91"/>
      <c r="TUS2" s="91"/>
      <c r="TUT2" s="91"/>
      <c r="TUU2" s="91"/>
      <c r="TUV2" s="91"/>
      <c r="TUW2" s="91"/>
      <c r="TUX2" s="91"/>
      <c r="TUY2" s="91"/>
      <c r="TUZ2" s="91"/>
      <c r="TVA2" s="91"/>
      <c r="TVB2" s="91"/>
      <c r="TVC2" s="91"/>
      <c r="TVD2" s="91"/>
      <c r="TVE2" s="91"/>
      <c r="TVF2" s="91"/>
      <c r="TVG2" s="91"/>
      <c r="TVH2" s="91"/>
      <c r="TVI2" s="91"/>
      <c r="TVJ2" s="91"/>
      <c r="TVK2" s="91"/>
      <c r="TVL2" s="91"/>
      <c r="TVM2" s="91"/>
      <c r="TVN2" s="91"/>
      <c r="TVO2" s="91"/>
      <c r="TVP2" s="91"/>
      <c r="TVQ2" s="91"/>
      <c r="TVR2" s="91"/>
      <c r="TVS2" s="91"/>
      <c r="TVT2" s="91"/>
      <c r="TVU2" s="91"/>
      <c r="TVV2" s="91"/>
      <c r="TVW2" s="91"/>
      <c r="TVX2" s="91"/>
      <c r="TVY2" s="91"/>
      <c r="TVZ2" s="91"/>
      <c r="TWA2" s="91"/>
      <c r="TWB2" s="91"/>
      <c r="TWC2" s="91"/>
      <c r="TWD2" s="91"/>
      <c r="TWE2" s="91"/>
      <c r="TWF2" s="91"/>
      <c r="TWG2" s="91"/>
      <c r="TWH2" s="91"/>
      <c r="TWI2" s="91"/>
      <c r="TWJ2" s="91"/>
      <c r="TWK2" s="91"/>
      <c r="TWL2" s="91"/>
      <c r="TWM2" s="91"/>
      <c r="TWN2" s="91"/>
      <c r="TWO2" s="91"/>
      <c r="TWP2" s="91"/>
      <c r="TWQ2" s="91"/>
      <c r="TWR2" s="91"/>
      <c r="TWS2" s="91"/>
      <c r="TWT2" s="91"/>
      <c r="TWU2" s="91"/>
      <c r="TWV2" s="91"/>
      <c r="TWW2" s="91"/>
      <c r="TWX2" s="91"/>
      <c r="TWY2" s="91"/>
      <c r="TWZ2" s="91"/>
      <c r="TXA2" s="91"/>
      <c r="TXB2" s="91"/>
      <c r="TXC2" s="91"/>
      <c r="TXD2" s="91"/>
      <c r="TXE2" s="91"/>
      <c r="TXF2" s="91"/>
      <c r="TXG2" s="91"/>
      <c r="TXH2" s="91"/>
      <c r="TXI2" s="91"/>
      <c r="TXJ2" s="91"/>
      <c r="TXK2" s="91"/>
      <c r="TXL2" s="91"/>
      <c r="TXM2" s="91"/>
      <c r="TXN2" s="91"/>
      <c r="TXO2" s="91"/>
      <c r="TXP2" s="91"/>
      <c r="TXQ2" s="91"/>
      <c r="TXR2" s="91"/>
      <c r="TXS2" s="91"/>
      <c r="TXT2" s="91"/>
      <c r="TXU2" s="91"/>
      <c r="TXV2" s="91"/>
      <c r="TXW2" s="91"/>
      <c r="TXX2" s="91"/>
      <c r="TXY2" s="91"/>
      <c r="TXZ2" s="91"/>
      <c r="TYA2" s="91"/>
      <c r="TYB2" s="91"/>
      <c r="TYC2" s="91"/>
      <c r="TYD2" s="91"/>
      <c r="TYE2" s="91"/>
      <c r="TYF2" s="91"/>
      <c r="TYG2" s="91"/>
      <c r="TYH2" s="91"/>
      <c r="TYI2" s="91"/>
      <c r="TYJ2" s="91"/>
      <c r="TYK2" s="91"/>
      <c r="TYL2" s="91"/>
      <c r="TYM2" s="91"/>
      <c r="TYN2" s="91"/>
      <c r="TYO2" s="91"/>
      <c r="TYP2" s="91"/>
      <c r="TYQ2" s="91"/>
      <c r="TYR2" s="91"/>
      <c r="TYS2" s="91"/>
      <c r="TYT2" s="91"/>
      <c r="TYU2" s="91"/>
      <c r="TYV2" s="91"/>
      <c r="TYW2" s="91"/>
      <c r="TYX2" s="91"/>
      <c r="TYY2" s="91"/>
      <c r="TYZ2" s="91"/>
      <c r="TZA2" s="91"/>
      <c r="TZB2" s="91"/>
      <c r="TZC2" s="91"/>
      <c r="TZD2" s="91"/>
      <c r="TZE2" s="91"/>
      <c r="TZF2" s="91"/>
      <c r="TZG2" s="91"/>
      <c r="TZH2" s="91"/>
      <c r="TZI2" s="91"/>
      <c r="TZJ2" s="91"/>
      <c r="TZK2" s="91"/>
      <c r="TZL2" s="91"/>
      <c r="TZM2" s="91"/>
      <c r="TZN2" s="91"/>
      <c r="TZO2" s="91"/>
      <c r="TZP2" s="91"/>
      <c r="TZQ2" s="91"/>
      <c r="TZR2" s="91"/>
      <c r="TZS2" s="91"/>
      <c r="TZT2" s="91"/>
      <c r="TZU2" s="91"/>
      <c r="TZV2" s="91"/>
      <c r="TZW2" s="91"/>
      <c r="TZX2" s="91"/>
      <c r="TZY2" s="91"/>
      <c r="TZZ2" s="91"/>
      <c r="UAA2" s="91"/>
      <c r="UAB2" s="91"/>
      <c r="UAC2" s="91"/>
      <c r="UAD2" s="91"/>
      <c r="UAE2" s="91"/>
      <c r="UAF2" s="91"/>
      <c r="UAG2" s="91"/>
      <c r="UAH2" s="91"/>
      <c r="UAI2" s="91"/>
      <c r="UAJ2" s="91"/>
      <c r="UAK2" s="91"/>
      <c r="UAL2" s="91"/>
      <c r="UAM2" s="91"/>
      <c r="UAN2" s="91"/>
      <c r="UAO2" s="91"/>
      <c r="UAP2" s="91"/>
      <c r="UAQ2" s="91"/>
      <c r="UAR2" s="91"/>
      <c r="UAS2" s="91"/>
      <c r="UAT2" s="91"/>
      <c r="UAU2" s="91"/>
      <c r="UAV2" s="91"/>
      <c r="UAW2" s="91"/>
      <c r="UAX2" s="91"/>
      <c r="UAY2" s="91"/>
      <c r="UAZ2" s="91"/>
      <c r="UBA2" s="91"/>
      <c r="UBB2" s="91"/>
      <c r="UBC2" s="91"/>
      <c r="UBD2" s="91"/>
      <c r="UBE2" s="91"/>
      <c r="UBF2" s="91"/>
      <c r="UBG2" s="91"/>
      <c r="UBH2" s="91"/>
      <c r="UBI2" s="91"/>
      <c r="UBJ2" s="91"/>
      <c r="UBK2" s="91"/>
      <c r="UBL2" s="91"/>
      <c r="UBM2" s="91"/>
      <c r="UBN2" s="91"/>
      <c r="UBO2" s="91"/>
      <c r="UBP2" s="91"/>
      <c r="UBQ2" s="91"/>
      <c r="UBR2" s="91"/>
      <c r="UBS2" s="91"/>
      <c r="UBT2" s="91"/>
      <c r="UBU2" s="91"/>
      <c r="UBV2" s="91"/>
      <c r="UBW2" s="91"/>
      <c r="UBX2" s="91"/>
      <c r="UBY2" s="91"/>
      <c r="UBZ2" s="91"/>
      <c r="UCA2" s="91"/>
      <c r="UCB2" s="91"/>
      <c r="UCC2" s="91"/>
      <c r="UCD2" s="91"/>
      <c r="UCE2" s="91"/>
      <c r="UCF2" s="91"/>
      <c r="UCG2" s="91"/>
      <c r="UCH2" s="91"/>
      <c r="UCI2" s="91"/>
      <c r="UCJ2" s="91"/>
      <c r="UCK2" s="91"/>
      <c r="UCL2" s="91"/>
      <c r="UCM2" s="91"/>
      <c r="UCN2" s="91"/>
      <c r="UCO2" s="91"/>
      <c r="UCP2" s="91"/>
      <c r="UCQ2" s="91"/>
      <c r="UCR2" s="91"/>
      <c r="UCS2" s="91"/>
      <c r="UCT2" s="91"/>
      <c r="UCU2" s="91"/>
      <c r="UCV2" s="91"/>
      <c r="UCW2" s="91"/>
      <c r="UCX2" s="91"/>
      <c r="UCY2" s="91"/>
      <c r="UCZ2" s="91"/>
      <c r="UDA2" s="91"/>
      <c r="UDB2" s="91"/>
      <c r="UDC2" s="91"/>
      <c r="UDD2" s="91"/>
      <c r="UDE2" s="91"/>
      <c r="UDF2" s="91"/>
      <c r="UDG2" s="91"/>
      <c r="UDH2" s="91"/>
      <c r="UDI2" s="91"/>
      <c r="UDJ2" s="91"/>
      <c r="UDK2" s="91"/>
      <c r="UDL2" s="91"/>
      <c r="UDM2" s="91"/>
      <c r="UDN2" s="91"/>
      <c r="UDO2" s="91"/>
      <c r="UDP2" s="91"/>
      <c r="UDQ2" s="91"/>
      <c r="UDR2" s="91"/>
      <c r="UDS2" s="91"/>
      <c r="UDT2" s="91"/>
      <c r="UDU2" s="91"/>
      <c r="UDV2" s="91"/>
      <c r="UDW2" s="91"/>
      <c r="UDX2" s="91"/>
      <c r="UDY2" s="91"/>
      <c r="UDZ2" s="91"/>
      <c r="UEA2" s="91"/>
      <c r="UEB2" s="91"/>
      <c r="UEC2" s="91"/>
      <c r="UED2" s="91"/>
      <c r="UEE2" s="91"/>
      <c r="UEF2" s="91"/>
      <c r="UEG2" s="91"/>
      <c r="UEH2" s="91"/>
      <c r="UEI2" s="91"/>
      <c r="UEJ2" s="91"/>
      <c r="UEK2" s="91"/>
      <c r="UEL2" s="91"/>
      <c r="UEM2" s="91"/>
      <c r="UEN2" s="91"/>
      <c r="UEO2" s="91"/>
      <c r="UEP2" s="91"/>
      <c r="UEQ2" s="91"/>
      <c r="UER2" s="91"/>
      <c r="UES2" s="91"/>
      <c r="UET2" s="91"/>
      <c r="UEU2" s="91"/>
      <c r="UEV2" s="91"/>
      <c r="UEW2" s="91"/>
      <c r="UEX2" s="91"/>
      <c r="UEY2" s="91"/>
      <c r="UEZ2" s="91"/>
      <c r="UFA2" s="91"/>
      <c r="UFB2" s="91"/>
      <c r="UFC2" s="91"/>
      <c r="UFD2" s="91"/>
      <c r="UFE2" s="91"/>
      <c r="UFF2" s="91"/>
      <c r="UFG2" s="91"/>
      <c r="UFH2" s="91"/>
      <c r="UFI2" s="91"/>
      <c r="UFJ2" s="91"/>
      <c r="UFK2" s="91"/>
      <c r="UFL2" s="91"/>
      <c r="UFM2" s="91"/>
      <c r="UFN2" s="91"/>
      <c r="UFO2" s="91"/>
      <c r="UFP2" s="91"/>
      <c r="UFQ2" s="91"/>
      <c r="UFR2" s="91"/>
      <c r="UFS2" s="91"/>
      <c r="UFT2" s="91"/>
      <c r="UFU2" s="91"/>
      <c r="UFV2" s="91"/>
      <c r="UFW2" s="91"/>
      <c r="UFX2" s="91"/>
      <c r="UFY2" s="91"/>
      <c r="UFZ2" s="91"/>
      <c r="UGA2" s="91"/>
      <c r="UGB2" s="91"/>
      <c r="UGC2" s="91"/>
      <c r="UGD2" s="91"/>
      <c r="UGE2" s="91"/>
      <c r="UGF2" s="91"/>
      <c r="UGG2" s="91"/>
      <c r="UGH2" s="91"/>
      <c r="UGI2" s="91"/>
      <c r="UGJ2" s="91"/>
      <c r="UGK2" s="91"/>
      <c r="UGL2" s="91"/>
      <c r="UGM2" s="91"/>
      <c r="UGN2" s="91"/>
      <c r="UGO2" s="91"/>
      <c r="UGP2" s="91"/>
      <c r="UGQ2" s="91"/>
      <c r="UGR2" s="91"/>
      <c r="UGS2" s="91"/>
      <c r="UGT2" s="91"/>
      <c r="UGU2" s="91"/>
      <c r="UGV2" s="91"/>
      <c r="UGW2" s="91"/>
      <c r="UGX2" s="91"/>
      <c r="UGY2" s="91"/>
      <c r="UGZ2" s="91"/>
      <c r="UHA2" s="91"/>
      <c r="UHB2" s="91"/>
      <c r="UHC2" s="91"/>
      <c r="UHD2" s="91"/>
      <c r="UHE2" s="91"/>
      <c r="UHF2" s="91"/>
      <c r="UHG2" s="91"/>
      <c r="UHH2" s="91"/>
      <c r="UHI2" s="91"/>
      <c r="UHJ2" s="91"/>
      <c r="UHK2" s="91"/>
      <c r="UHL2" s="91"/>
      <c r="UHM2" s="91"/>
      <c r="UHN2" s="91"/>
      <c r="UHO2" s="91"/>
      <c r="UHP2" s="91"/>
      <c r="UHQ2" s="91"/>
      <c r="UHR2" s="91"/>
      <c r="UHS2" s="91"/>
      <c r="UHT2" s="91"/>
      <c r="UHU2" s="91"/>
      <c r="UHV2" s="91"/>
      <c r="UHW2" s="91"/>
      <c r="UHX2" s="91"/>
      <c r="UHY2" s="91"/>
      <c r="UHZ2" s="91"/>
      <c r="UIA2" s="91"/>
      <c r="UIB2" s="91"/>
      <c r="UIC2" s="91"/>
      <c r="UID2" s="91"/>
      <c r="UIE2" s="91"/>
      <c r="UIF2" s="91"/>
      <c r="UIG2" s="91"/>
      <c r="UIH2" s="91"/>
      <c r="UII2" s="91"/>
      <c r="UIJ2" s="91"/>
      <c r="UIK2" s="91"/>
      <c r="UIL2" s="91"/>
      <c r="UIM2" s="91"/>
      <c r="UIN2" s="91"/>
      <c r="UIO2" s="91"/>
      <c r="UIP2" s="91"/>
      <c r="UIQ2" s="91"/>
      <c r="UIR2" s="91"/>
      <c r="UIS2" s="91"/>
      <c r="UIT2" s="91"/>
      <c r="UIU2" s="91"/>
      <c r="UIV2" s="91"/>
      <c r="UIW2" s="91"/>
      <c r="UIX2" s="91"/>
      <c r="UIY2" s="91"/>
      <c r="UIZ2" s="91"/>
      <c r="UJA2" s="91"/>
      <c r="UJB2" s="91"/>
      <c r="UJC2" s="91"/>
      <c r="UJD2" s="91"/>
      <c r="UJE2" s="91"/>
      <c r="UJF2" s="91"/>
      <c r="UJG2" s="91"/>
      <c r="UJH2" s="91"/>
      <c r="UJI2" s="91"/>
      <c r="UJJ2" s="91"/>
      <c r="UJK2" s="91"/>
      <c r="UJL2" s="91"/>
      <c r="UJM2" s="91"/>
      <c r="UJN2" s="91"/>
      <c r="UJO2" s="91"/>
      <c r="UJP2" s="91"/>
      <c r="UJQ2" s="91"/>
      <c r="UJR2" s="91"/>
      <c r="UJS2" s="91"/>
      <c r="UJT2" s="91"/>
      <c r="UJU2" s="91"/>
      <c r="UJV2" s="91"/>
      <c r="UJW2" s="91"/>
      <c r="UJX2" s="91"/>
      <c r="UJY2" s="91"/>
      <c r="UJZ2" s="91"/>
      <c r="UKA2" s="91"/>
      <c r="UKB2" s="91"/>
      <c r="UKC2" s="91"/>
      <c r="UKD2" s="91"/>
      <c r="UKE2" s="91"/>
      <c r="UKF2" s="91"/>
      <c r="UKG2" s="91"/>
      <c r="UKH2" s="91"/>
      <c r="UKI2" s="91"/>
      <c r="UKJ2" s="91"/>
      <c r="UKK2" s="91"/>
      <c r="UKL2" s="91"/>
      <c r="UKM2" s="91"/>
      <c r="UKN2" s="91"/>
      <c r="UKO2" s="91"/>
      <c r="UKP2" s="91"/>
      <c r="UKQ2" s="91"/>
      <c r="UKR2" s="91"/>
      <c r="UKS2" s="91"/>
      <c r="UKT2" s="91"/>
      <c r="UKU2" s="91"/>
      <c r="UKV2" s="91"/>
      <c r="UKW2" s="91"/>
      <c r="UKX2" s="91"/>
      <c r="UKY2" s="91"/>
      <c r="UKZ2" s="91"/>
      <c r="ULA2" s="91"/>
      <c r="ULB2" s="91"/>
      <c r="ULC2" s="91"/>
      <c r="ULD2" s="91"/>
      <c r="ULE2" s="91"/>
      <c r="ULF2" s="91"/>
      <c r="ULG2" s="91"/>
      <c r="ULH2" s="91"/>
      <c r="ULI2" s="91"/>
      <c r="ULJ2" s="91"/>
      <c r="ULK2" s="91"/>
      <c r="ULL2" s="91"/>
      <c r="ULM2" s="91"/>
      <c r="ULN2" s="91"/>
      <c r="ULO2" s="91"/>
      <c r="ULP2" s="91"/>
      <c r="ULQ2" s="91"/>
      <c r="ULR2" s="91"/>
      <c r="ULS2" s="91"/>
      <c r="ULT2" s="91"/>
      <c r="ULU2" s="91"/>
      <c r="ULV2" s="91"/>
      <c r="ULW2" s="91"/>
      <c r="ULX2" s="91"/>
      <c r="ULY2" s="91"/>
      <c r="ULZ2" s="91"/>
      <c r="UMA2" s="91"/>
      <c r="UMB2" s="91"/>
      <c r="UMC2" s="91"/>
      <c r="UMD2" s="91"/>
      <c r="UME2" s="91"/>
      <c r="UMF2" s="91"/>
      <c r="UMG2" s="91"/>
      <c r="UMH2" s="91"/>
      <c r="UMI2" s="91"/>
      <c r="UMJ2" s="91"/>
      <c r="UMK2" s="91"/>
      <c r="UML2" s="91"/>
      <c r="UMM2" s="91"/>
      <c r="UMN2" s="91"/>
      <c r="UMO2" s="91"/>
      <c r="UMP2" s="91"/>
      <c r="UMQ2" s="91"/>
      <c r="UMR2" s="91"/>
      <c r="UMS2" s="91"/>
      <c r="UMT2" s="91"/>
      <c r="UMU2" s="91"/>
      <c r="UMV2" s="91"/>
      <c r="UMW2" s="91"/>
      <c r="UMX2" s="91"/>
      <c r="UMY2" s="91"/>
      <c r="UMZ2" s="91"/>
      <c r="UNA2" s="91"/>
      <c r="UNB2" s="91"/>
      <c r="UNC2" s="91"/>
      <c r="UND2" s="91"/>
      <c r="UNE2" s="91"/>
      <c r="UNF2" s="91"/>
      <c r="UNG2" s="91"/>
      <c r="UNH2" s="91"/>
      <c r="UNI2" s="91"/>
      <c r="UNJ2" s="91"/>
      <c r="UNK2" s="91"/>
      <c r="UNL2" s="91"/>
      <c r="UNM2" s="91"/>
      <c r="UNN2" s="91"/>
      <c r="UNO2" s="91"/>
      <c r="UNP2" s="91"/>
      <c r="UNQ2" s="91"/>
      <c r="UNR2" s="91"/>
      <c r="UNS2" s="91"/>
      <c r="UNT2" s="91"/>
      <c r="UNU2" s="91"/>
      <c r="UNV2" s="91"/>
      <c r="UNW2" s="91"/>
      <c r="UNX2" s="91"/>
      <c r="UNY2" s="91"/>
      <c r="UNZ2" s="91"/>
      <c r="UOA2" s="91"/>
      <c r="UOB2" s="91"/>
      <c r="UOC2" s="91"/>
      <c r="UOD2" s="91"/>
      <c r="UOE2" s="91"/>
      <c r="UOF2" s="91"/>
      <c r="UOG2" s="91"/>
      <c r="UOH2" s="91"/>
      <c r="UOI2" s="91"/>
      <c r="UOJ2" s="91"/>
      <c r="UOK2" s="91"/>
      <c r="UOL2" s="91"/>
      <c r="UOM2" s="91"/>
      <c r="UON2" s="91"/>
      <c r="UOO2" s="91"/>
      <c r="UOP2" s="91"/>
      <c r="UOQ2" s="91"/>
      <c r="UOR2" s="91"/>
      <c r="UOS2" s="91"/>
      <c r="UOT2" s="91"/>
      <c r="UOU2" s="91"/>
      <c r="UOV2" s="91"/>
      <c r="UOW2" s="91"/>
      <c r="UOX2" s="91"/>
      <c r="UOY2" s="91"/>
      <c r="UOZ2" s="91"/>
      <c r="UPA2" s="91"/>
      <c r="UPB2" s="91"/>
      <c r="UPC2" s="91"/>
      <c r="UPD2" s="91"/>
      <c r="UPE2" s="91"/>
      <c r="UPF2" s="91"/>
      <c r="UPG2" s="91"/>
      <c r="UPH2" s="91"/>
      <c r="UPI2" s="91"/>
      <c r="UPJ2" s="91"/>
      <c r="UPK2" s="91"/>
      <c r="UPL2" s="91"/>
      <c r="UPM2" s="91"/>
      <c r="UPN2" s="91"/>
      <c r="UPO2" s="91"/>
      <c r="UPP2" s="91"/>
      <c r="UPQ2" s="91"/>
      <c r="UPR2" s="91"/>
      <c r="UPS2" s="91"/>
      <c r="UPT2" s="91"/>
      <c r="UPU2" s="91"/>
      <c r="UPV2" s="91"/>
      <c r="UPW2" s="91"/>
      <c r="UPX2" s="91"/>
      <c r="UPY2" s="91"/>
      <c r="UPZ2" s="91"/>
      <c r="UQA2" s="91"/>
      <c r="UQB2" s="91"/>
      <c r="UQC2" s="91"/>
      <c r="UQD2" s="91"/>
      <c r="UQE2" s="91"/>
      <c r="UQF2" s="91"/>
      <c r="UQG2" s="91"/>
      <c r="UQH2" s="91"/>
      <c r="UQI2" s="91"/>
      <c r="UQJ2" s="91"/>
      <c r="UQK2" s="91"/>
      <c r="UQL2" s="91"/>
      <c r="UQM2" s="91"/>
      <c r="UQN2" s="91"/>
      <c r="UQO2" s="91"/>
      <c r="UQP2" s="91"/>
      <c r="UQQ2" s="91"/>
      <c r="UQR2" s="91"/>
      <c r="UQS2" s="91"/>
      <c r="UQT2" s="91"/>
      <c r="UQU2" s="91"/>
      <c r="UQV2" s="91"/>
      <c r="UQW2" s="91"/>
      <c r="UQX2" s="91"/>
      <c r="UQY2" s="91"/>
      <c r="UQZ2" s="91"/>
      <c r="URA2" s="91"/>
      <c r="URB2" s="91"/>
      <c r="URC2" s="91"/>
      <c r="URD2" s="91"/>
      <c r="URE2" s="91"/>
      <c r="URF2" s="91"/>
      <c r="URG2" s="91"/>
      <c r="URH2" s="91"/>
      <c r="URI2" s="91"/>
      <c r="URJ2" s="91"/>
      <c r="URK2" s="91"/>
      <c r="URL2" s="91"/>
      <c r="URM2" s="91"/>
      <c r="URN2" s="91"/>
      <c r="URO2" s="91"/>
      <c r="URP2" s="91"/>
      <c r="URQ2" s="91"/>
      <c r="URR2" s="91"/>
      <c r="URS2" s="91"/>
      <c r="URT2" s="91"/>
      <c r="URU2" s="91"/>
      <c r="URV2" s="91"/>
      <c r="URW2" s="91"/>
      <c r="URX2" s="91"/>
      <c r="URY2" s="91"/>
      <c r="URZ2" s="91"/>
      <c r="USA2" s="91"/>
      <c r="USB2" s="91"/>
      <c r="USC2" s="91"/>
      <c r="USD2" s="91"/>
      <c r="USE2" s="91"/>
      <c r="USF2" s="91"/>
      <c r="USG2" s="91"/>
      <c r="USH2" s="91"/>
      <c r="USI2" s="91"/>
      <c r="USJ2" s="91"/>
      <c r="USK2" s="91"/>
      <c r="USL2" s="91"/>
      <c r="USM2" s="91"/>
      <c r="USN2" s="91"/>
      <c r="USO2" s="91"/>
      <c r="USP2" s="91"/>
      <c r="USQ2" s="91"/>
      <c r="USR2" s="91"/>
      <c r="USS2" s="91"/>
      <c r="UST2" s="91"/>
      <c r="USU2" s="91"/>
      <c r="USV2" s="91"/>
      <c r="USW2" s="91"/>
      <c r="USX2" s="91"/>
      <c r="USY2" s="91"/>
      <c r="USZ2" s="91"/>
      <c r="UTA2" s="91"/>
      <c r="UTB2" s="91"/>
      <c r="UTC2" s="91"/>
      <c r="UTD2" s="91"/>
      <c r="UTE2" s="91"/>
      <c r="UTF2" s="91"/>
      <c r="UTG2" s="91"/>
      <c r="UTH2" s="91"/>
      <c r="UTI2" s="91"/>
      <c r="UTJ2" s="91"/>
      <c r="UTK2" s="91"/>
      <c r="UTL2" s="91"/>
      <c r="UTM2" s="91"/>
      <c r="UTN2" s="91"/>
      <c r="UTO2" s="91"/>
      <c r="UTP2" s="91"/>
      <c r="UTQ2" s="91"/>
      <c r="UTR2" s="91"/>
      <c r="UTS2" s="91"/>
      <c r="UTT2" s="91"/>
      <c r="UTU2" s="91"/>
      <c r="UTV2" s="91"/>
      <c r="UTW2" s="91"/>
      <c r="UTX2" s="91"/>
      <c r="UTY2" s="91"/>
      <c r="UTZ2" s="91"/>
      <c r="UUA2" s="91"/>
      <c r="UUB2" s="91"/>
      <c r="UUC2" s="91"/>
      <c r="UUD2" s="91"/>
      <c r="UUE2" s="91"/>
      <c r="UUF2" s="91"/>
      <c r="UUG2" s="91"/>
      <c r="UUH2" s="91"/>
      <c r="UUI2" s="91"/>
      <c r="UUJ2" s="91"/>
      <c r="UUK2" s="91"/>
      <c r="UUL2" s="91"/>
      <c r="UUM2" s="91"/>
      <c r="UUN2" s="91"/>
      <c r="UUO2" s="91"/>
      <c r="UUP2" s="91"/>
      <c r="UUQ2" s="91"/>
      <c r="UUR2" s="91"/>
      <c r="UUS2" s="91"/>
      <c r="UUT2" s="91"/>
      <c r="UUU2" s="91"/>
      <c r="UUV2" s="91"/>
      <c r="UUW2" s="91"/>
      <c r="UUX2" s="91"/>
      <c r="UUY2" s="91"/>
      <c r="UUZ2" s="91"/>
      <c r="UVA2" s="91"/>
      <c r="UVB2" s="91"/>
      <c r="UVC2" s="91"/>
      <c r="UVD2" s="91"/>
      <c r="UVE2" s="91"/>
      <c r="UVF2" s="91"/>
      <c r="UVG2" s="91"/>
      <c r="UVH2" s="91"/>
      <c r="UVI2" s="91"/>
      <c r="UVJ2" s="91"/>
      <c r="UVK2" s="91"/>
      <c r="UVL2" s="91"/>
      <c r="UVM2" s="91"/>
      <c r="UVN2" s="91"/>
      <c r="UVO2" s="91"/>
      <c r="UVP2" s="91"/>
      <c r="UVQ2" s="91"/>
      <c r="UVR2" s="91"/>
      <c r="UVS2" s="91"/>
      <c r="UVT2" s="91"/>
      <c r="UVU2" s="91"/>
      <c r="UVV2" s="91"/>
      <c r="UVW2" s="91"/>
      <c r="UVX2" s="91"/>
      <c r="UVY2" s="91"/>
      <c r="UVZ2" s="91"/>
      <c r="UWA2" s="91"/>
      <c r="UWB2" s="91"/>
      <c r="UWC2" s="91"/>
      <c r="UWD2" s="91"/>
      <c r="UWE2" s="91"/>
      <c r="UWF2" s="91"/>
      <c r="UWG2" s="91"/>
      <c r="UWH2" s="91"/>
      <c r="UWI2" s="91"/>
      <c r="UWJ2" s="91"/>
      <c r="UWK2" s="91"/>
      <c r="UWL2" s="91"/>
      <c r="UWM2" s="91"/>
      <c r="UWN2" s="91"/>
      <c r="UWO2" s="91"/>
      <c r="UWP2" s="91"/>
      <c r="UWQ2" s="91"/>
      <c r="UWR2" s="91"/>
      <c r="UWS2" s="91"/>
      <c r="UWT2" s="91"/>
      <c r="UWU2" s="91"/>
      <c r="UWV2" s="91"/>
      <c r="UWW2" s="91"/>
      <c r="UWX2" s="91"/>
      <c r="UWY2" s="91"/>
      <c r="UWZ2" s="91"/>
      <c r="UXA2" s="91"/>
      <c r="UXB2" s="91"/>
      <c r="UXC2" s="91"/>
      <c r="UXD2" s="91"/>
      <c r="UXE2" s="91"/>
      <c r="UXF2" s="91"/>
      <c r="UXG2" s="91"/>
      <c r="UXH2" s="91"/>
      <c r="UXI2" s="91"/>
      <c r="UXJ2" s="91"/>
      <c r="UXK2" s="91"/>
      <c r="UXL2" s="91"/>
      <c r="UXM2" s="91"/>
      <c r="UXN2" s="91"/>
      <c r="UXO2" s="91"/>
      <c r="UXP2" s="91"/>
      <c r="UXQ2" s="91"/>
      <c r="UXR2" s="91"/>
      <c r="UXS2" s="91"/>
      <c r="UXT2" s="91"/>
      <c r="UXU2" s="91"/>
      <c r="UXV2" s="91"/>
      <c r="UXW2" s="91"/>
      <c r="UXX2" s="91"/>
      <c r="UXY2" s="91"/>
      <c r="UXZ2" s="91"/>
      <c r="UYA2" s="91"/>
      <c r="UYB2" s="91"/>
      <c r="UYC2" s="91"/>
      <c r="UYD2" s="91"/>
      <c r="UYE2" s="91"/>
      <c r="UYF2" s="91"/>
      <c r="UYG2" s="91"/>
      <c r="UYH2" s="91"/>
      <c r="UYI2" s="91"/>
      <c r="UYJ2" s="91"/>
      <c r="UYK2" s="91"/>
      <c r="UYL2" s="91"/>
      <c r="UYM2" s="91"/>
      <c r="UYN2" s="91"/>
      <c r="UYO2" s="91"/>
      <c r="UYP2" s="91"/>
      <c r="UYQ2" s="91"/>
      <c r="UYR2" s="91"/>
      <c r="UYS2" s="91"/>
      <c r="UYT2" s="91"/>
      <c r="UYU2" s="91"/>
      <c r="UYV2" s="91"/>
      <c r="UYW2" s="91"/>
      <c r="UYX2" s="91"/>
      <c r="UYY2" s="91"/>
      <c r="UYZ2" s="91"/>
      <c r="UZA2" s="91"/>
      <c r="UZB2" s="91"/>
      <c r="UZC2" s="91"/>
      <c r="UZD2" s="91"/>
      <c r="UZE2" s="91"/>
      <c r="UZF2" s="91"/>
      <c r="UZG2" s="91"/>
      <c r="UZH2" s="91"/>
      <c r="UZI2" s="91"/>
      <c r="UZJ2" s="91"/>
      <c r="UZK2" s="91"/>
      <c r="UZL2" s="91"/>
      <c r="UZM2" s="91"/>
      <c r="UZN2" s="91"/>
      <c r="UZO2" s="91"/>
      <c r="UZP2" s="91"/>
      <c r="UZQ2" s="91"/>
      <c r="UZR2" s="91"/>
      <c r="UZS2" s="91"/>
      <c r="UZT2" s="91"/>
      <c r="UZU2" s="91"/>
      <c r="UZV2" s="91"/>
      <c r="UZW2" s="91"/>
      <c r="UZX2" s="91"/>
      <c r="UZY2" s="91"/>
      <c r="UZZ2" s="91"/>
      <c r="VAA2" s="91"/>
      <c r="VAB2" s="91"/>
      <c r="VAC2" s="91"/>
      <c r="VAD2" s="91"/>
      <c r="VAE2" s="91"/>
      <c r="VAF2" s="91"/>
      <c r="VAG2" s="91"/>
      <c r="VAH2" s="91"/>
      <c r="VAI2" s="91"/>
      <c r="VAJ2" s="91"/>
      <c r="VAK2" s="91"/>
      <c r="VAL2" s="91"/>
      <c r="VAM2" s="91"/>
      <c r="VAN2" s="91"/>
      <c r="VAO2" s="91"/>
      <c r="VAP2" s="91"/>
      <c r="VAQ2" s="91"/>
      <c r="VAR2" s="91"/>
      <c r="VAS2" s="91"/>
      <c r="VAT2" s="91"/>
      <c r="VAU2" s="91"/>
      <c r="VAV2" s="91"/>
      <c r="VAW2" s="91"/>
      <c r="VAX2" s="91"/>
      <c r="VAY2" s="91"/>
      <c r="VAZ2" s="91"/>
      <c r="VBA2" s="91"/>
      <c r="VBB2" s="91"/>
      <c r="VBC2" s="91"/>
      <c r="VBD2" s="91"/>
      <c r="VBE2" s="91"/>
      <c r="VBF2" s="91"/>
      <c r="VBG2" s="91"/>
      <c r="VBH2" s="91"/>
      <c r="VBI2" s="91"/>
      <c r="VBJ2" s="91"/>
      <c r="VBK2" s="91"/>
      <c r="VBL2" s="91"/>
      <c r="VBM2" s="91"/>
      <c r="VBN2" s="91"/>
      <c r="VBO2" s="91"/>
      <c r="VBP2" s="91"/>
      <c r="VBQ2" s="91"/>
      <c r="VBR2" s="91"/>
      <c r="VBS2" s="91"/>
      <c r="VBT2" s="91"/>
      <c r="VBU2" s="91"/>
      <c r="VBV2" s="91"/>
      <c r="VBW2" s="91"/>
      <c r="VBX2" s="91"/>
      <c r="VBY2" s="91"/>
      <c r="VBZ2" s="91"/>
      <c r="VCA2" s="91"/>
      <c r="VCB2" s="91"/>
      <c r="VCC2" s="91"/>
      <c r="VCD2" s="91"/>
      <c r="VCE2" s="91"/>
      <c r="VCF2" s="91"/>
      <c r="VCG2" s="91"/>
      <c r="VCH2" s="91"/>
      <c r="VCI2" s="91"/>
      <c r="VCJ2" s="91"/>
      <c r="VCK2" s="91"/>
      <c r="VCL2" s="91"/>
      <c r="VCM2" s="91"/>
      <c r="VCN2" s="91"/>
      <c r="VCO2" s="91"/>
      <c r="VCP2" s="91"/>
      <c r="VCQ2" s="91"/>
      <c r="VCR2" s="91"/>
      <c r="VCS2" s="91"/>
      <c r="VCT2" s="91"/>
      <c r="VCU2" s="91"/>
      <c r="VCV2" s="91"/>
      <c r="VCW2" s="91"/>
      <c r="VCX2" s="91"/>
      <c r="VCY2" s="91"/>
      <c r="VCZ2" s="91"/>
      <c r="VDA2" s="91"/>
      <c r="VDB2" s="91"/>
      <c r="VDC2" s="91"/>
      <c r="VDD2" s="91"/>
      <c r="VDE2" s="91"/>
      <c r="VDF2" s="91"/>
      <c r="VDG2" s="91"/>
      <c r="VDH2" s="91"/>
      <c r="VDI2" s="91"/>
      <c r="VDJ2" s="91"/>
      <c r="VDK2" s="91"/>
      <c r="VDL2" s="91"/>
      <c r="VDM2" s="91"/>
      <c r="VDN2" s="91"/>
      <c r="VDO2" s="91"/>
      <c r="VDP2" s="91"/>
      <c r="VDQ2" s="91"/>
      <c r="VDR2" s="91"/>
      <c r="VDS2" s="91"/>
      <c r="VDT2" s="91"/>
      <c r="VDU2" s="91"/>
      <c r="VDV2" s="91"/>
      <c r="VDW2" s="91"/>
      <c r="VDX2" s="91"/>
      <c r="VDY2" s="91"/>
      <c r="VDZ2" s="91"/>
      <c r="VEA2" s="91"/>
      <c r="VEB2" s="91"/>
      <c r="VEC2" s="91"/>
      <c r="VED2" s="91"/>
      <c r="VEE2" s="91"/>
      <c r="VEF2" s="91"/>
      <c r="VEG2" s="91"/>
      <c r="VEH2" s="91"/>
      <c r="VEI2" s="91"/>
      <c r="VEJ2" s="91"/>
      <c r="VEK2" s="91"/>
      <c r="VEL2" s="91"/>
      <c r="VEM2" s="91"/>
      <c r="VEN2" s="91"/>
      <c r="VEO2" s="91"/>
      <c r="VEP2" s="91"/>
      <c r="VEQ2" s="91"/>
      <c r="VER2" s="91"/>
      <c r="VES2" s="91"/>
      <c r="VET2" s="91"/>
      <c r="VEU2" s="91"/>
      <c r="VEV2" s="91"/>
      <c r="VEW2" s="91"/>
      <c r="VEX2" s="91"/>
      <c r="VEY2" s="91"/>
      <c r="VEZ2" s="91"/>
      <c r="VFA2" s="91"/>
      <c r="VFB2" s="91"/>
      <c r="VFC2" s="91"/>
      <c r="VFD2" s="91"/>
      <c r="VFE2" s="91"/>
      <c r="VFF2" s="91"/>
      <c r="VFG2" s="91"/>
      <c r="VFH2" s="91"/>
      <c r="VFI2" s="91"/>
      <c r="VFJ2" s="91"/>
      <c r="VFK2" s="91"/>
      <c r="VFL2" s="91"/>
      <c r="VFM2" s="91"/>
      <c r="VFN2" s="91"/>
      <c r="VFO2" s="91"/>
      <c r="VFP2" s="91"/>
      <c r="VFQ2" s="91"/>
      <c r="VFR2" s="91"/>
      <c r="VFS2" s="91"/>
      <c r="VFT2" s="91"/>
      <c r="VFU2" s="91"/>
      <c r="VFV2" s="91"/>
      <c r="VFW2" s="91"/>
      <c r="VFX2" s="91"/>
      <c r="VFY2" s="91"/>
      <c r="VFZ2" s="91"/>
      <c r="VGA2" s="91"/>
      <c r="VGB2" s="91"/>
      <c r="VGC2" s="91"/>
      <c r="VGD2" s="91"/>
      <c r="VGE2" s="91"/>
      <c r="VGF2" s="91"/>
      <c r="VGG2" s="91"/>
      <c r="VGH2" s="91"/>
      <c r="VGI2" s="91"/>
      <c r="VGJ2" s="91"/>
      <c r="VGK2" s="91"/>
      <c r="VGL2" s="91"/>
      <c r="VGM2" s="91"/>
      <c r="VGN2" s="91"/>
      <c r="VGO2" s="91"/>
      <c r="VGP2" s="91"/>
      <c r="VGQ2" s="91"/>
      <c r="VGR2" s="91"/>
      <c r="VGS2" s="91"/>
      <c r="VGT2" s="91"/>
      <c r="VGU2" s="91"/>
      <c r="VGV2" s="91"/>
      <c r="VGW2" s="91"/>
      <c r="VGX2" s="91"/>
      <c r="VGY2" s="91"/>
      <c r="VGZ2" s="91"/>
      <c r="VHA2" s="91"/>
      <c r="VHB2" s="91"/>
      <c r="VHC2" s="91"/>
      <c r="VHD2" s="91"/>
      <c r="VHE2" s="91"/>
      <c r="VHF2" s="91"/>
      <c r="VHG2" s="91"/>
      <c r="VHH2" s="91"/>
      <c r="VHI2" s="91"/>
      <c r="VHJ2" s="91"/>
      <c r="VHK2" s="91"/>
      <c r="VHL2" s="91"/>
      <c r="VHM2" s="91"/>
      <c r="VHN2" s="91"/>
      <c r="VHO2" s="91"/>
      <c r="VHP2" s="91"/>
      <c r="VHQ2" s="91"/>
      <c r="VHR2" s="91"/>
      <c r="VHS2" s="91"/>
      <c r="VHT2" s="91"/>
      <c r="VHU2" s="91"/>
      <c r="VHV2" s="91"/>
      <c r="VHW2" s="91"/>
      <c r="VHX2" s="91"/>
      <c r="VHY2" s="91"/>
      <c r="VHZ2" s="91"/>
      <c r="VIA2" s="91"/>
      <c r="VIB2" s="91"/>
      <c r="VIC2" s="91"/>
      <c r="VID2" s="91"/>
      <c r="VIE2" s="91"/>
      <c r="VIF2" s="91"/>
      <c r="VIG2" s="91"/>
      <c r="VIH2" s="91"/>
      <c r="VII2" s="91"/>
      <c r="VIJ2" s="91"/>
      <c r="VIK2" s="91"/>
      <c r="VIL2" s="91"/>
      <c r="VIM2" s="91"/>
      <c r="VIN2" s="91"/>
      <c r="VIO2" s="91"/>
      <c r="VIP2" s="91"/>
      <c r="VIQ2" s="91"/>
      <c r="VIR2" s="91"/>
      <c r="VIS2" s="91"/>
      <c r="VIT2" s="91"/>
      <c r="VIU2" s="91"/>
      <c r="VIV2" s="91"/>
      <c r="VIW2" s="91"/>
      <c r="VIX2" s="91"/>
      <c r="VIY2" s="91"/>
      <c r="VIZ2" s="91"/>
      <c r="VJA2" s="91"/>
      <c r="VJB2" s="91"/>
      <c r="VJC2" s="91"/>
      <c r="VJD2" s="91"/>
      <c r="VJE2" s="91"/>
      <c r="VJF2" s="91"/>
      <c r="VJG2" s="91"/>
      <c r="VJH2" s="91"/>
      <c r="VJI2" s="91"/>
      <c r="VJJ2" s="91"/>
      <c r="VJK2" s="91"/>
      <c r="VJL2" s="91"/>
      <c r="VJM2" s="91"/>
      <c r="VJN2" s="91"/>
      <c r="VJO2" s="91"/>
      <c r="VJP2" s="91"/>
      <c r="VJQ2" s="91"/>
      <c r="VJR2" s="91"/>
      <c r="VJS2" s="91"/>
      <c r="VJT2" s="91"/>
      <c r="VJU2" s="91"/>
      <c r="VJV2" s="91"/>
      <c r="VJW2" s="91"/>
      <c r="VJX2" s="91"/>
      <c r="VJY2" s="91"/>
      <c r="VJZ2" s="91"/>
      <c r="VKA2" s="91"/>
      <c r="VKB2" s="91"/>
      <c r="VKC2" s="91"/>
      <c r="VKD2" s="91"/>
      <c r="VKE2" s="91"/>
      <c r="VKF2" s="91"/>
      <c r="VKG2" s="91"/>
      <c r="VKH2" s="91"/>
      <c r="VKI2" s="91"/>
      <c r="VKJ2" s="91"/>
      <c r="VKK2" s="91"/>
      <c r="VKL2" s="91"/>
      <c r="VKM2" s="91"/>
      <c r="VKN2" s="91"/>
      <c r="VKO2" s="91"/>
      <c r="VKP2" s="91"/>
      <c r="VKQ2" s="91"/>
      <c r="VKR2" s="91"/>
      <c r="VKS2" s="91"/>
      <c r="VKT2" s="91"/>
      <c r="VKU2" s="91"/>
      <c r="VKV2" s="91"/>
      <c r="VKW2" s="91"/>
      <c r="VKX2" s="91"/>
      <c r="VKY2" s="91"/>
      <c r="VKZ2" s="91"/>
      <c r="VLA2" s="91"/>
      <c r="VLB2" s="91"/>
      <c r="VLC2" s="91"/>
      <c r="VLD2" s="91"/>
      <c r="VLE2" s="91"/>
      <c r="VLF2" s="91"/>
      <c r="VLG2" s="91"/>
      <c r="VLH2" s="91"/>
      <c r="VLI2" s="91"/>
      <c r="VLJ2" s="91"/>
      <c r="VLK2" s="91"/>
      <c r="VLL2" s="91"/>
      <c r="VLM2" s="91"/>
      <c r="VLN2" s="91"/>
      <c r="VLO2" s="91"/>
      <c r="VLP2" s="91"/>
      <c r="VLQ2" s="91"/>
      <c r="VLR2" s="91"/>
      <c r="VLS2" s="91"/>
      <c r="VLT2" s="91"/>
      <c r="VLU2" s="91"/>
      <c r="VLV2" s="91"/>
      <c r="VLW2" s="91"/>
      <c r="VLX2" s="91"/>
      <c r="VLY2" s="91"/>
      <c r="VLZ2" s="91"/>
      <c r="VMA2" s="91"/>
      <c r="VMB2" s="91"/>
      <c r="VMC2" s="91"/>
      <c r="VMD2" s="91"/>
      <c r="VME2" s="91"/>
      <c r="VMF2" s="91"/>
      <c r="VMG2" s="91"/>
      <c r="VMH2" s="91"/>
      <c r="VMI2" s="91"/>
      <c r="VMJ2" s="91"/>
      <c r="VMK2" s="91"/>
      <c r="VML2" s="91"/>
      <c r="VMM2" s="91"/>
      <c r="VMN2" s="91"/>
      <c r="VMO2" s="91"/>
      <c r="VMP2" s="91"/>
      <c r="VMQ2" s="91"/>
      <c r="VMR2" s="91"/>
      <c r="VMS2" s="91"/>
      <c r="VMT2" s="91"/>
      <c r="VMU2" s="91"/>
      <c r="VMV2" s="91"/>
      <c r="VMW2" s="91"/>
      <c r="VMX2" s="91"/>
      <c r="VMY2" s="91"/>
      <c r="VMZ2" s="91"/>
      <c r="VNA2" s="91"/>
      <c r="VNB2" s="91"/>
      <c r="VNC2" s="91"/>
      <c r="VND2" s="91"/>
      <c r="VNE2" s="91"/>
      <c r="VNF2" s="91"/>
      <c r="VNG2" s="91"/>
      <c r="VNH2" s="91"/>
      <c r="VNI2" s="91"/>
      <c r="VNJ2" s="91"/>
      <c r="VNK2" s="91"/>
      <c r="VNL2" s="91"/>
      <c r="VNM2" s="91"/>
      <c r="VNN2" s="91"/>
      <c r="VNO2" s="91"/>
      <c r="VNP2" s="91"/>
      <c r="VNQ2" s="91"/>
      <c r="VNR2" s="91"/>
      <c r="VNS2" s="91"/>
      <c r="VNT2" s="91"/>
      <c r="VNU2" s="91"/>
      <c r="VNV2" s="91"/>
      <c r="VNW2" s="91"/>
      <c r="VNX2" s="91"/>
      <c r="VNY2" s="91"/>
      <c r="VNZ2" s="91"/>
      <c r="VOA2" s="91"/>
      <c r="VOB2" s="91"/>
      <c r="VOC2" s="91"/>
      <c r="VOD2" s="91"/>
      <c r="VOE2" s="91"/>
      <c r="VOF2" s="91"/>
      <c r="VOG2" s="91"/>
      <c r="VOH2" s="91"/>
      <c r="VOI2" s="91"/>
      <c r="VOJ2" s="91"/>
      <c r="VOK2" s="91"/>
      <c r="VOL2" s="91"/>
      <c r="VOM2" s="91"/>
      <c r="VON2" s="91"/>
      <c r="VOO2" s="91"/>
      <c r="VOP2" s="91"/>
      <c r="VOQ2" s="91"/>
      <c r="VOR2" s="91"/>
      <c r="VOS2" s="91"/>
      <c r="VOT2" s="91"/>
      <c r="VOU2" s="91"/>
      <c r="VOV2" s="91"/>
      <c r="VOW2" s="91"/>
      <c r="VOX2" s="91"/>
      <c r="VOY2" s="91"/>
      <c r="VOZ2" s="91"/>
      <c r="VPA2" s="91"/>
      <c r="VPB2" s="91"/>
      <c r="VPC2" s="91"/>
      <c r="VPD2" s="91"/>
      <c r="VPE2" s="91"/>
      <c r="VPF2" s="91"/>
      <c r="VPG2" s="91"/>
      <c r="VPH2" s="91"/>
      <c r="VPI2" s="91"/>
      <c r="VPJ2" s="91"/>
      <c r="VPK2" s="91"/>
      <c r="VPL2" s="91"/>
      <c r="VPM2" s="91"/>
      <c r="VPN2" s="91"/>
      <c r="VPO2" s="91"/>
      <c r="VPP2" s="91"/>
      <c r="VPQ2" s="91"/>
      <c r="VPR2" s="91"/>
      <c r="VPS2" s="91"/>
      <c r="VPT2" s="91"/>
      <c r="VPU2" s="91"/>
      <c r="VPV2" s="91"/>
      <c r="VPW2" s="91"/>
      <c r="VPX2" s="91"/>
      <c r="VPY2" s="91"/>
      <c r="VPZ2" s="91"/>
      <c r="VQA2" s="91"/>
      <c r="VQB2" s="91"/>
      <c r="VQC2" s="91"/>
      <c r="VQD2" s="91"/>
      <c r="VQE2" s="91"/>
      <c r="VQF2" s="91"/>
      <c r="VQG2" s="91"/>
      <c r="VQH2" s="91"/>
      <c r="VQI2" s="91"/>
      <c r="VQJ2" s="91"/>
      <c r="VQK2" s="91"/>
      <c r="VQL2" s="91"/>
      <c r="VQM2" s="91"/>
      <c r="VQN2" s="91"/>
      <c r="VQO2" s="91"/>
      <c r="VQP2" s="91"/>
      <c r="VQQ2" s="91"/>
      <c r="VQR2" s="91"/>
      <c r="VQS2" s="91"/>
      <c r="VQT2" s="91"/>
      <c r="VQU2" s="91"/>
      <c r="VQV2" s="91"/>
      <c r="VQW2" s="91"/>
      <c r="VQX2" s="91"/>
      <c r="VQY2" s="91"/>
      <c r="VQZ2" s="91"/>
      <c r="VRA2" s="91"/>
      <c r="VRB2" s="91"/>
      <c r="VRC2" s="91"/>
      <c r="VRD2" s="91"/>
      <c r="VRE2" s="91"/>
      <c r="VRF2" s="91"/>
      <c r="VRG2" s="91"/>
      <c r="VRH2" s="91"/>
      <c r="VRI2" s="91"/>
      <c r="VRJ2" s="91"/>
      <c r="VRK2" s="91"/>
      <c r="VRL2" s="91"/>
      <c r="VRM2" s="91"/>
      <c r="VRN2" s="91"/>
      <c r="VRO2" s="91"/>
      <c r="VRP2" s="91"/>
      <c r="VRQ2" s="91"/>
      <c r="VRR2" s="91"/>
      <c r="VRS2" s="91"/>
      <c r="VRT2" s="91"/>
      <c r="VRU2" s="91"/>
      <c r="VRV2" s="91"/>
      <c r="VRW2" s="91"/>
      <c r="VRX2" s="91"/>
      <c r="VRY2" s="91"/>
      <c r="VRZ2" s="91"/>
      <c r="VSA2" s="91"/>
      <c r="VSB2" s="91"/>
      <c r="VSC2" s="91"/>
      <c r="VSD2" s="91"/>
      <c r="VSE2" s="91"/>
      <c r="VSF2" s="91"/>
      <c r="VSG2" s="91"/>
      <c r="VSH2" s="91"/>
      <c r="VSI2" s="91"/>
      <c r="VSJ2" s="91"/>
      <c r="VSK2" s="91"/>
      <c r="VSL2" s="91"/>
      <c r="VSM2" s="91"/>
      <c r="VSN2" s="91"/>
      <c r="VSO2" s="91"/>
      <c r="VSP2" s="91"/>
      <c r="VSQ2" s="91"/>
      <c r="VSR2" s="91"/>
      <c r="VSS2" s="91"/>
      <c r="VST2" s="91"/>
      <c r="VSU2" s="91"/>
      <c r="VSV2" s="91"/>
      <c r="VSW2" s="91"/>
      <c r="VSX2" s="91"/>
      <c r="VSY2" s="91"/>
      <c r="VSZ2" s="91"/>
      <c r="VTA2" s="91"/>
      <c r="VTB2" s="91"/>
      <c r="VTC2" s="91"/>
      <c r="VTD2" s="91"/>
      <c r="VTE2" s="91"/>
      <c r="VTF2" s="91"/>
      <c r="VTG2" s="91"/>
      <c r="VTH2" s="91"/>
      <c r="VTI2" s="91"/>
      <c r="VTJ2" s="91"/>
      <c r="VTK2" s="91"/>
      <c r="VTL2" s="91"/>
      <c r="VTM2" s="91"/>
      <c r="VTN2" s="91"/>
      <c r="VTO2" s="91"/>
      <c r="VTP2" s="91"/>
      <c r="VTQ2" s="91"/>
      <c r="VTR2" s="91"/>
      <c r="VTS2" s="91"/>
      <c r="VTT2" s="91"/>
      <c r="VTU2" s="91"/>
      <c r="VTV2" s="91"/>
      <c r="VTW2" s="91"/>
      <c r="VTX2" s="91"/>
      <c r="VTY2" s="91"/>
      <c r="VTZ2" s="91"/>
      <c r="VUA2" s="91"/>
      <c r="VUB2" s="91"/>
      <c r="VUC2" s="91"/>
      <c r="VUD2" s="91"/>
      <c r="VUE2" s="91"/>
      <c r="VUF2" s="91"/>
      <c r="VUG2" s="91"/>
      <c r="VUH2" s="91"/>
      <c r="VUI2" s="91"/>
      <c r="VUJ2" s="91"/>
      <c r="VUK2" s="91"/>
      <c r="VUL2" s="91"/>
      <c r="VUM2" s="91"/>
      <c r="VUN2" s="91"/>
      <c r="VUO2" s="91"/>
      <c r="VUP2" s="91"/>
      <c r="VUQ2" s="91"/>
      <c r="VUR2" s="91"/>
      <c r="VUS2" s="91"/>
      <c r="VUT2" s="91"/>
      <c r="VUU2" s="91"/>
      <c r="VUV2" s="91"/>
      <c r="VUW2" s="91"/>
      <c r="VUX2" s="91"/>
      <c r="VUY2" s="91"/>
      <c r="VUZ2" s="91"/>
      <c r="VVA2" s="91"/>
      <c r="VVB2" s="91"/>
      <c r="VVC2" s="91"/>
      <c r="VVD2" s="91"/>
      <c r="VVE2" s="91"/>
      <c r="VVF2" s="91"/>
      <c r="VVG2" s="91"/>
      <c r="VVH2" s="91"/>
      <c r="VVI2" s="91"/>
      <c r="VVJ2" s="91"/>
      <c r="VVK2" s="91"/>
      <c r="VVL2" s="91"/>
      <c r="VVM2" s="91"/>
      <c r="VVN2" s="91"/>
      <c r="VVO2" s="91"/>
      <c r="VVP2" s="91"/>
      <c r="VVQ2" s="91"/>
      <c r="VVR2" s="91"/>
      <c r="VVS2" s="91"/>
      <c r="VVT2" s="91"/>
      <c r="VVU2" s="91"/>
      <c r="VVV2" s="91"/>
      <c r="VVW2" s="91"/>
      <c r="VVX2" s="91"/>
      <c r="VVY2" s="91"/>
      <c r="VVZ2" s="91"/>
      <c r="VWA2" s="91"/>
      <c r="VWB2" s="91"/>
      <c r="VWC2" s="91"/>
      <c r="VWD2" s="91"/>
      <c r="VWE2" s="91"/>
      <c r="VWF2" s="91"/>
      <c r="VWG2" s="91"/>
      <c r="VWH2" s="91"/>
      <c r="VWI2" s="91"/>
      <c r="VWJ2" s="91"/>
      <c r="VWK2" s="91"/>
      <c r="VWL2" s="91"/>
      <c r="VWM2" s="91"/>
      <c r="VWN2" s="91"/>
      <c r="VWO2" s="91"/>
      <c r="VWP2" s="91"/>
      <c r="VWQ2" s="91"/>
      <c r="VWR2" s="91"/>
      <c r="VWS2" s="91"/>
      <c r="VWT2" s="91"/>
      <c r="VWU2" s="91"/>
      <c r="VWV2" s="91"/>
      <c r="VWW2" s="91"/>
      <c r="VWX2" s="91"/>
      <c r="VWY2" s="91"/>
      <c r="VWZ2" s="91"/>
      <c r="VXA2" s="91"/>
      <c r="VXB2" s="91"/>
      <c r="VXC2" s="91"/>
      <c r="VXD2" s="91"/>
      <c r="VXE2" s="91"/>
      <c r="VXF2" s="91"/>
      <c r="VXG2" s="91"/>
      <c r="VXH2" s="91"/>
      <c r="VXI2" s="91"/>
      <c r="VXJ2" s="91"/>
      <c r="VXK2" s="91"/>
      <c r="VXL2" s="91"/>
      <c r="VXM2" s="91"/>
      <c r="VXN2" s="91"/>
      <c r="VXO2" s="91"/>
      <c r="VXP2" s="91"/>
      <c r="VXQ2" s="91"/>
      <c r="VXR2" s="91"/>
      <c r="VXS2" s="91"/>
      <c r="VXT2" s="91"/>
      <c r="VXU2" s="91"/>
      <c r="VXV2" s="91"/>
      <c r="VXW2" s="91"/>
      <c r="VXX2" s="91"/>
      <c r="VXY2" s="91"/>
      <c r="VXZ2" s="91"/>
      <c r="VYA2" s="91"/>
      <c r="VYB2" s="91"/>
      <c r="VYC2" s="91"/>
      <c r="VYD2" s="91"/>
      <c r="VYE2" s="91"/>
      <c r="VYF2" s="91"/>
      <c r="VYG2" s="91"/>
      <c r="VYH2" s="91"/>
      <c r="VYI2" s="91"/>
      <c r="VYJ2" s="91"/>
      <c r="VYK2" s="91"/>
      <c r="VYL2" s="91"/>
      <c r="VYM2" s="91"/>
      <c r="VYN2" s="91"/>
      <c r="VYO2" s="91"/>
      <c r="VYP2" s="91"/>
      <c r="VYQ2" s="91"/>
      <c r="VYR2" s="91"/>
      <c r="VYS2" s="91"/>
      <c r="VYT2" s="91"/>
      <c r="VYU2" s="91"/>
      <c r="VYV2" s="91"/>
      <c r="VYW2" s="91"/>
      <c r="VYX2" s="91"/>
      <c r="VYY2" s="91"/>
      <c r="VYZ2" s="91"/>
      <c r="VZA2" s="91"/>
      <c r="VZB2" s="91"/>
      <c r="VZC2" s="91"/>
      <c r="VZD2" s="91"/>
      <c r="VZE2" s="91"/>
      <c r="VZF2" s="91"/>
      <c r="VZG2" s="91"/>
      <c r="VZH2" s="91"/>
      <c r="VZI2" s="91"/>
      <c r="VZJ2" s="91"/>
      <c r="VZK2" s="91"/>
      <c r="VZL2" s="91"/>
      <c r="VZM2" s="91"/>
      <c r="VZN2" s="91"/>
      <c r="VZO2" s="91"/>
      <c r="VZP2" s="91"/>
      <c r="VZQ2" s="91"/>
      <c r="VZR2" s="91"/>
      <c r="VZS2" s="91"/>
      <c r="VZT2" s="91"/>
      <c r="VZU2" s="91"/>
      <c r="VZV2" s="91"/>
      <c r="VZW2" s="91"/>
      <c r="VZX2" s="91"/>
      <c r="VZY2" s="91"/>
      <c r="VZZ2" s="91"/>
      <c r="WAA2" s="91"/>
      <c r="WAB2" s="91"/>
      <c r="WAC2" s="91"/>
      <c r="WAD2" s="91"/>
      <c r="WAE2" s="91"/>
      <c r="WAF2" s="91"/>
      <c r="WAG2" s="91"/>
      <c r="WAH2" s="91"/>
      <c r="WAI2" s="91"/>
      <c r="WAJ2" s="91"/>
      <c r="WAK2" s="91"/>
      <c r="WAL2" s="91"/>
      <c r="WAM2" s="91"/>
      <c r="WAN2" s="91"/>
      <c r="WAO2" s="91"/>
      <c r="WAP2" s="91"/>
      <c r="WAQ2" s="91"/>
      <c r="WAR2" s="91"/>
      <c r="WAS2" s="91"/>
      <c r="WAT2" s="91"/>
      <c r="WAU2" s="91"/>
      <c r="WAV2" s="91"/>
      <c r="WAW2" s="91"/>
      <c r="WAX2" s="91"/>
      <c r="WAY2" s="91"/>
      <c r="WAZ2" s="91"/>
      <c r="WBA2" s="91"/>
      <c r="WBB2" s="91"/>
      <c r="WBC2" s="91"/>
      <c r="WBD2" s="91"/>
      <c r="WBE2" s="91"/>
      <c r="WBF2" s="91"/>
      <c r="WBG2" s="91"/>
      <c r="WBH2" s="91"/>
      <c r="WBI2" s="91"/>
      <c r="WBJ2" s="91"/>
      <c r="WBK2" s="91"/>
      <c r="WBL2" s="91"/>
      <c r="WBM2" s="91"/>
      <c r="WBN2" s="91"/>
      <c r="WBO2" s="91"/>
      <c r="WBP2" s="91"/>
      <c r="WBQ2" s="91"/>
      <c r="WBR2" s="91"/>
      <c r="WBS2" s="91"/>
      <c r="WBT2" s="91"/>
      <c r="WBU2" s="91"/>
      <c r="WBV2" s="91"/>
      <c r="WBW2" s="91"/>
      <c r="WBX2" s="91"/>
      <c r="WBY2" s="91"/>
      <c r="WBZ2" s="91"/>
      <c r="WCA2" s="91"/>
      <c r="WCB2" s="91"/>
      <c r="WCC2" s="91"/>
      <c r="WCD2" s="91"/>
      <c r="WCE2" s="91"/>
      <c r="WCF2" s="91"/>
      <c r="WCG2" s="91"/>
      <c r="WCH2" s="91"/>
      <c r="WCI2" s="91"/>
      <c r="WCJ2" s="91"/>
      <c r="WCK2" s="91"/>
      <c r="WCL2" s="91"/>
      <c r="WCM2" s="91"/>
      <c r="WCN2" s="91"/>
      <c r="WCO2" s="91"/>
      <c r="WCP2" s="91"/>
      <c r="WCQ2" s="91"/>
      <c r="WCR2" s="91"/>
      <c r="WCS2" s="91"/>
      <c r="WCT2" s="91"/>
      <c r="WCU2" s="91"/>
      <c r="WCV2" s="91"/>
      <c r="WCW2" s="91"/>
      <c r="WCX2" s="91"/>
      <c r="WCY2" s="91"/>
      <c r="WCZ2" s="91"/>
      <c r="WDA2" s="91"/>
      <c r="WDB2" s="91"/>
      <c r="WDC2" s="91"/>
      <c r="WDD2" s="91"/>
      <c r="WDE2" s="91"/>
      <c r="WDF2" s="91"/>
      <c r="WDG2" s="91"/>
      <c r="WDH2" s="91"/>
      <c r="WDI2" s="91"/>
      <c r="WDJ2" s="91"/>
      <c r="WDK2" s="91"/>
      <c r="WDL2" s="91"/>
      <c r="WDM2" s="91"/>
      <c r="WDN2" s="91"/>
      <c r="WDO2" s="91"/>
      <c r="WDP2" s="91"/>
      <c r="WDQ2" s="91"/>
      <c r="WDR2" s="91"/>
      <c r="WDS2" s="91"/>
      <c r="WDT2" s="91"/>
      <c r="WDU2" s="91"/>
      <c r="WDV2" s="91"/>
      <c r="WDW2" s="91"/>
      <c r="WDX2" s="91"/>
      <c r="WDY2" s="91"/>
      <c r="WDZ2" s="91"/>
      <c r="WEA2" s="91"/>
      <c r="WEB2" s="91"/>
      <c r="WEC2" s="91"/>
      <c r="WED2" s="91"/>
      <c r="WEE2" s="91"/>
      <c r="WEF2" s="91"/>
      <c r="WEG2" s="91"/>
      <c r="WEH2" s="91"/>
      <c r="WEI2" s="91"/>
      <c r="WEJ2" s="91"/>
      <c r="WEK2" s="91"/>
      <c r="WEL2" s="91"/>
      <c r="WEM2" s="91"/>
      <c r="WEN2" s="91"/>
      <c r="WEO2" s="91"/>
      <c r="WEP2" s="91"/>
      <c r="WEQ2" s="91"/>
      <c r="WER2" s="91"/>
      <c r="WES2" s="91"/>
      <c r="WET2" s="91"/>
      <c r="WEU2" s="91"/>
      <c r="WEV2" s="91"/>
      <c r="WEW2" s="91"/>
      <c r="WEX2" s="91"/>
      <c r="WEY2" s="91"/>
      <c r="WEZ2" s="91"/>
      <c r="WFA2" s="91"/>
      <c r="WFB2" s="91"/>
      <c r="WFC2" s="91"/>
      <c r="WFD2" s="91"/>
      <c r="WFE2" s="91"/>
      <c r="WFF2" s="91"/>
      <c r="WFG2" s="91"/>
      <c r="WFH2" s="91"/>
      <c r="WFI2" s="91"/>
      <c r="WFJ2" s="91"/>
      <c r="WFK2" s="91"/>
      <c r="WFL2" s="91"/>
      <c r="WFM2" s="91"/>
      <c r="WFN2" s="91"/>
      <c r="WFO2" s="91"/>
      <c r="WFP2" s="91"/>
      <c r="WFQ2" s="91"/>
      <c r="WFR2" s="91"/>
      <c r="WFS2" s="91"/>
      <c r="WFT2" s="91"/>
      <c r="WFU2" s="91"/>
      <c r="WFV2" s="91"/>
      <c r="WFW2" s="91"/>
      <c r="WFX2" s="91"/>
      <c r="WFY2" s="91"/>
      <c r="WFZ2" s="91"/>
      <c r="WGA2" s="91"/>
      <c r="WGB2" s="91"/>
      <c r="WGC2" s="91"/>
      <c r="WGD2" s="91"/>
      <c r="WGE2" s="91"/>
      <c r="WGF2" s="91"/>
      <c r="WGG2" s="91"/>
      <c r="WGH2" s="91"/>
      <c r="WGI2" s="91"/>
      <c r="WGJ2" s="91"/>
      <c r="WGK2" s="91"/>
      <c r="WGL2" s="91"/>
      <c r="WGM2" s="91"/>
      <c r="WGN2" s="91"/>
      <c r="WGO2" s="91"/>
      <c r="WGP2" s="91"/>
      <c r="WGQ2" s="91"/>
      <c r="WGR2" s="91"/>
      <c r="WGS2" s="91"/>
      <c r="WGT2" s="91"/>
      <c r="WGU2" s="91"/>
      <c r="WGV2" s="91"/>
      <c r="WGW2" s="91"/>
      <c r="WGX2" s="91"/>
      <c r="WGY2" s="91"/>
      <c r="WGZ2" s="91"/>
      <c r="WHA2" s="91"/>
      <c r="WHB2" s="91"/>
      <c r="WHC2" s="91"/>
      <c r="WHD2" s="91"/>
      <c r="WHE2" s="91"/>
      <c r="WHF2" s="91"/>
      <c r="WHG2" s="91"/>
      <c r="WHH2" s="91"/>
      <c r="WHI2" s="91"/>
      <c r="WHJ2" s="91"/>
      <c r="WHK2" s="91"/>
      <c r="WHL2" s="91"/>
      <c r="WHM2" s="91"/>
      <c r="WHN2" s="91"/>
      <c r="WHO2" s="91"/>
      <c r="WHP2" s="91"/>
      <c r="WHQ2" s="91"/>
      <c r="WHR2" s="91"/>
      <c r="WHS2" s="91"/>
      <c r="WHT2" s="91"/>
      <c r="WHU2" s="91"/>
      <c r="WHV2" s="91"/>
      <c r="WHW2" s="91"/>
      <c r="WHX2" s="91"/>
      <c r="WHY2" s="91"/>
      <c r="WHZ2" s="91"/>
      <c r="WIA2" s="91"/>
      <c r="WIB2" s="91"/>
      <c r="WIC2" s="91"/>
      <c r="WID2" s="91"/>
      <c r="WIE2" s="91"/>
      <c r="WIF2" s="91"/>
      <c r="WIG2" s="91"/>
      <c r="WIH2" s="91"/>
      <c r="WII2" s="91"/>
      <c r="WIJ2" s="91"/>
      <c r="WIK2" s="91"/>
      <c r="WIL2" s="91"/>
      <c r="WIM2" s="91"/>
      <c r="WIN2" s="91"/>
      <c r="WIO2" s="91"/>
      <c r="WIP2" s="91"/>
      <c r="WIQ2" s="91"/>
      <c r="WIR2" s="91"/>
      <c r="WIS2" s="91"/>
      <c r="WIT2" s="91"/>
      <c r="WIU2" s="91"/>
      <c r="WIV2" s="91"/>
      <c r="WIW2" s="91"/>
      <c r="WIX2" s="91"/>
      <c r="WIY2" s="91"/>
      <c r="WIZ2" s="91"/>
      <c r="WJA2" s="91"/>
      <c r="WJB2" s="91"/>
      <c r="WJC2" s="91"/>
      <c r="WJD2" s="91"/>
      <c r="WJE2" s="91"/>
      <c r="WJF2" s="91"/>
      <c r="WJG2" s="91"/>
      <c r="WJH2" s="91"/>
      <c r="WJI2" s="91"/>
      <c r="WJJ2" s="91"/>
      <c r="WJK2" s="91"/>
      <c r="WJL2" s="91"/>
      <c r="WJM2" s="91"/>
      <c r="WJN2" s="91"/>
      <c r="WJO2" s="91"/>
      <c r="WJP2" s="91"/>
      <c r="WJQ2" s="91"/>
      <c r="WJR2" s="91"/>
      <c r="WJS2" s="91"/>
      <c r="WJT2" s="91"/>
      <c r="WJU2" s="91"/>
      <c r="WJV2" s="91"/>
      <c r="WJW2" s="91"/>
      <c r="WJX2" s="91"/>
      <c r="WJY2" s="91"/>
      <c r="WJZ2" s="91"/>
      <c r="WKA2" s="91"/>
      <c r="WKB2" s="91"/>
      <c r="WKC2" s="91"/>
      <c r="WKD2" s="91"/>
      <c r="WKE2" s="91"/>
      <c r="WKF2" s="91"/>
      <c r="WKG2" s="91"/>
      <c r="WKH2" s="91"/>
      <c r="WKI2" s="91"/>
      <c r="WKJ2" s="91"/>
      <c r="WKK2" s="91"/>
      <c r="WKL2" s="91"/>
      <c r="WKM2" s="91"/>
      <c r="WKN2" s="91"/>
      <c r="WKO2" s="91"/>
      <c r="WKP2" s="91"/>
      <c r="WKQ2" s="91"/>
      <c r="WKR2" s="91"/>
      <c r="WKS2" s="91"/>
      <c r="WKT2" s="91"/>
      <c r="WKU2" s="91"/>
      <c r="WKV2" s="91"/>
      <c r="WKW2" s="91"/>
      <c r="WKX2" s="91"/>
      <c r="WKY2" s="91"/>
      <c r="WKZ2" s="91"/>
      <c r="WLA2" s="91"/>
      <c r="WLB2" s="91"/>
      <c r="WLC2" s="91"/>
      <c r="WLD2" s="91"/>
      <c r="WLE2" s="91"/>
      <c r="WLF2" s="91"/>
      <c r="WLG2" s="91"/>
      <c r="WLH2" s="91"/>
      <c r="WLI2" s="91"/>
      <c r="WLJ2" s="91"/>
      <c r="WLK2" s="91"/>
      <c r="WLL2" s="91"/>
      <c r="WLM2" s="91"/>
      <c r="WLN2" s="91"/>
      <c r="WLO2" s="91"/>
      <c r="WLP2" s="91"/>
      <c r="WLQ2" s="91"/>
      <c r="WLR2" s="91"/>
      <c r="WLS2" s="91"/>
      <c r="WLT2" s="91"/>
      <c r="WLU2" s="91"/>
      <c r="WLV2" s="91"/>
      <c r="WLW2" s="91"/>
      <c r="WLX2" s="91"/>
      <c r="WLY2" s="91"/>
      <c r="WLZ2" s="91"/>
      <c r="WMA2" s="91"/>
      <c r="WMB2" s="91"/>
      <c r="WMC2" s="91"/>
      <c r="WMD2" s="91"/>
      <c r="WME2" s="91"/>
      <c r="WMF2" s="91"/>
      <c r="WMG2" s="91"/>
      <c r="WMH2" s="91"/>
      <c r="WMI2" s="91"/>
      <c r="WMJ2" s="91"/>
      <c r="WMK2" s="91"/>
      <c r="WML2" s="91"/>
      <c r="WMM2" s="91"/>
      <c r="WMN2" s="91"/>
      <c r="WMO2" s="91"/>
      <c r="WMP2" s="91"/>
      <c r="WMQ2" s="91"/>
      <c r="WMR2" s="91"/>
      <c r="WMS2" s="91"/>
      <c r="WMT2" s="91"/>
      <c r="WMU2" s="91"/>
      <c r="WMV2" s="91"/>
      <c r="WMW2" s="91"/>
      <c r="WMX2" s="91"/>
      <c r="WMY2" s="91"/>
      <c r="WMZ2" s="91"/>
      <c r="WNA2" s="91"/>
      <c r="WNB2" s="91"/>
      <c r="WNC2" s="91"/>
      <c r="WND2" s="91"/>
      <c r="WNE2" s="91"/>
      <c r="WNF2" s="91"/>
      <c r="WNG2" s="91"/>
      <c r="WNH2" s="91"/>
      <c r="WNI2" s="91"/>
      <c r="WNJ2" s="91"/>
      <c r="WNK2" s="91"/>
      <c r="WNL2" s="91"/>
      <c r="WNM2" s="91"/>
      <c r="WNN2" s="91"/>
      <c r="WNO2" s="91"/>
      <c r="WNP2" s="91"/>
      <c r="WNQ2" s="91"/>
      <c r="WNR2" s="91"/>
      <c r="WNS2" s="91"/>
      <c r="WNT2" s="91"/>
      <c r="WNU2" s="91"/>
      <c r="WNV2" s="91"/>
      <c r="WNW2" s="91"/>
      <c r="WNX2" s="91"/>
      <c r="WNY2" s="91"/>
      <c r="WNZ2" s="91"/>
      <c r="WOA2" s="91"/>
      <c r="WOB2" s="91"/>
      <c r="WOC2" s="91"/>
      <c r="WOD2" s="91"/>
      <c r="WOE2" s="91"/>
      <c r="WOF2" s="91"/>
      <c r="WOG2" s="91"/>
      <c r="WOH2" s="91"/>
      <c r="WOI2" s="91"/>
      <c r="WOJ2" s="91"/>
      <c r="WOK2" s="91"/>
      <c r="WOL2" s="91"/>
      <c r="WOM2" s="91"/>
      <c r="WON2" s="91"/>
      <c r="WOO2" s="91"/>
      <c r="WOP2" s="91"/>
      <c r="WOQ2" s="91"/>
      <c r="WOR2" s="91"/>
      <c r="WOS2" s="91"/>
      <c r="WOT2" s="91"/>
      <c r="WOU2" s="91"/>
      <c r="WOV2" s="91"/>
      <c r="WOW2" s="91"/>
      <c r="WOX2" s="91"/>
      <c r="WOY2" s="91"/>
      <c r="WOZ2" s="91"/>
      <c r="WPA2" s="91"/>
      <c r="WPB2" s="91"/>
      <c r="WPC2" s="91"/>
      <c r="WPD2" s="91"/>
      <c r="WPE2" s="91"/>
      <c r="WPF2" s="91"/>
      <c r="WPG2" s="91"/>
      <c r="WPH2" s="91"/>
      <c r="WPI2" s="91"/>
      <c r="WPJ2" s="91"/>
      <c r="WPK2" s="91"/>
      <c r="WPL2" s="91"/>
      <c r="WPM2" s="91"/>
      <c r="WPN2" s="91"/>
      <c r="WPO2" s="91"/>
      <c r="WPP2" s="91"/>
      <c r="WPQ2" s="91"/>
      <c r="WPR2" s="91"/>
      <c r="WPS2" s="91"/>
      <c r="WPT2" s="91"/>
      <c r="WPU2" s="91"/>
      <c r="WPV2" s="91"/>
      <c r="WPW2" s="91"/>
      <c r="WPX2" s="91"/>
      <c r="WPY2" s="91"/>
      <c r="WPZ2" s="91"/>
      <c r="WQA2" s="91"/>
      <c r="WQB2" s="91"/>
      <c r="WQC2" s="91"/>
      <c r="WQD2" s="91"/>
      <c r="WQE2" s="91"/>
      <c r="WQF2" s="91"/>
      <c r="WQG2" s="91"/>
      <c r="WQH2" s="91"/>
      <c r="WQI2" s="91"/>
      <c r="WQJ2" s="91"/>
      <c r="WQK2" s="91"/>
      <c r="WQL2" s="91"/>
      <c r="WQM2" s="91"/>
      <c r="WQN2" s="91"/>
      <c r="WQO2" s="91"/>
      <c r="WQP2" s="91"/>
      <c r="WQQ2" s="91"/>
      <c r="WQR2" s="91"/>
      <c r="WQS2" s="91"/>
      <c r="WQT2" s="91"/>
      <c r="WQU2" s="91"/>
      <c r="WQV2" s="91"/>
      <c r="WQW2" s="91"/>
      <c r="WQX2" s="91"/>
      <c r="WQY2" s="91"/>
      <c r="WQZ2" s="91"/>
      <c r="WRA2" s="91"/>
      <c r="WRB2" s="91"/>
      <c r="WRC2" s="91"/>
      <c r="WRD2" s="91"/>
      <c r="WRE2" s="91"/>
      <c r="WRF2" s="91"/>
      <c r="WRG2" s="91"/>
      <c r="WRH2" s="91"/>
      <c r="WRI2" s="91"/>
      <c r="WRJ2" s="91"/>
      <c r="WRK2" s="91"/>
      <c r="WRL2" s="91"/>
      <c r="WRM2" s="91"/>
      <c r="WRN2" s="91"/>
      <c r="WRO2" s="91"/>
      <c r="WRP2" s="91"/>
      <c r="WRQ2" s="91"/>
      <c r="WRR2" s="91"/>
      <c r="WRS2" s="91"/>
      <c r="WRT2" s="91"/>
      <c r="WRU2" s="91"/>
      <c r="WRV2" s="91"/>
      <c r="WRW2" s="91"/>
      <c r="WRX2" s="91"/>
      <c r="WRY2" s="91"/>
      <c r="WRZ2" s="91"/>
      <c r="WSA2" s="91"/>
      <c r="WSB2" s="91"/>
      <c r="WSC2" s="91"/>
      <c r="WSD2" s="91"/>
      <c r="WSE2" s="91"/>
      <c r="WSF2" s="91"/>
      <c r="WSG2" s="91"/>
      <c r="WSH2" s="91"/>
      <c r="WSI2" s="91"/>
      <c r="WSJ2" s="91"/>
      <c r="WSK2" s="91"/>
      <c r="WSL2" s="91"/>
      <c r="WSM2" s="91"/>
      <c r="WSN2" s="91"/>
      <c r="WSO2" s="91"/>
      <c r="WSP2" s="91"/>
      <c r="WSQ2" s="91"/>
      <c r="WSR2" s="91"/>
      <c r="WSS2" s="91"/>
      <c r="WST2" s="91"/>
      <c r="WSU2" s="91"/>
      <c r="WSV2" s="91"/>
      <c r="WSW2" s="91"/>
      <c r="WSX2" s="91"/>
      <c r="WSY2" s="91"/>
      <c r="WSZ2" s="91"/>
      <c r="WTA2" s="91"/>
      <c r="WTB2" s="91"/>
      <c r="WTC2" s="91"/>
      <c r="WTD2" s="91"/>
      <c r="WTE2" s="91"/>
      <c r="WTF2" s="91"/>
      <c r="WTG2" s="91"/>
      <c r="WTH2" s="91"/>
      <c r="WTI2" s="91"/>
      <c r="WTJ2" s="91"/>
      <c r="WTK2" s="91"/>
      <c r="WTL2" s="91"/>
      <c r="WTM2" s="91"/>
      <c r="WTN2" s="91"/>
      <c r="WTO2" s="91"/>
      <c r="WTP2" s="91"/>
      <c r="WTQ2" s="91"/>
      <c r="WTR2" s="91"/>
      <c r="WTS2" s="91"/>
      <c r="WTT2" s="91"/>
      <c r="WTU2" s="91"/>
      <c r="WTV2" s="91"/>
      <c r="WTW2" s="91"/>
      <c r="WTX2" s="91"/>
      <c r="WTY2" s="91"/>
      <c r="WTZ2" s="91"/>
      <c r="WUA2" s="91"/>
      <c r="WUB2" s="91"/>
      <c r="WUC2" s="91"/>
      <c r="WUD2" s="91"/>
      <c r="WUE2" s="91"/>
      <c r="WUF2" s="91"/>
      <c r="WUG2" s="91"/>
      <c r="WUH2" s="91"/>
      <c r="WUI2" s="91"/>
      <c r="WUJ2" s="91"/>
      <c r="WUK2" s="91"/>
      <c r="WUL2" s="91"/>
      <c r="WUM2" s="91"/>
      <c r="WUN2" s="91"/>
      <c r="WUO2" s="91"/>
      <c r="WUP2" s="91"/>
      <c r="WUQ2" s="91"/>
      <c r="WUR2" s="91"/>
      <c r="WUS2" s="91"/>
      <c r="WUT2" s="91"/>
      <c r="WUU2" s="91"/>
      <c r="WUV2" s="91"/>
      <c r="WUW2" s="91"/>
      <c r="WUX2" s="91"/>
      <c r="WUY2" s="91"/>
      <c r="WUZ2" s="91"/>
      <c r="WVA2" s="91"/>
      <c r="WVB2" s="91"/>
      <c r="WVC2" s="91"/>
      <c r="WVD2" s="91"/>
      <c r="WVE2" s="91"/>
      <c r="WVF2" s="91"/>
      <c r="WVG2" s="91"/>
      <c r="WVH2" s="91"/>
      <c r="WVI2" s="91"/>
      <c r="WVJ2" s="91"/>
      <c r="WVK2" s="91"/>
      <c r="WVL2" s="91"/>
      <c r="WVM2" s="91"/>
      <c r="WVN2" s="91"/>
      <c r="WVO2" s="91"/>
      <c r="WVP2" s="91"/>
      <c r="WVQ2" s="91"/>
      <c r="WVR2" s="91"/>
      <c r="WVS2" s="91"/>
      <c r="WVT2" s="91"/>
      <c r="WVU2" s="91"/>
      <c r="WVV2" s="91"/>
      <c r="WVW2" s="91"/>
      <c r="WVX2" s="91"/>
      <c r="WVY2" s="91"/>
      <c r="WVZ2" s="91"/>
      <c r="WWA2" s="91"/>
      <c r="WWB2" s="91"/>
      <c r="WWC2" s="91"/>
      <c r="WWD2" s="91"/>
      <c r="WWE2" s="91"/>
      <c r="WWF2" s="91"/>
      <c r="WWG2" s="91"/>
      <c r="WWH2" s="91"/>
      <c r="WWI2" s="91"/>
      <c r="WWJ2" s="91"/>
      <c r="WWK2" s="91"/>
      <c r="WWL2" s="91"/>
      <c r="WWM2" s="91"/>
      <c r="WWN2" s="91"/>
      <c r="WWO2" s="91"/>
      <c r="WWP2" s="91"/>
      <c r="WWQ2" s="91"/>
      <c r="WWR2" s="91"/>
      <c r="WWS2" s="91"/>
      <c r="WWT2" s="91"/>
      <c r="WWU2" s="91"/>
      <c r="WWV2" s="91"/>
      <c r="WWW2" s="91"/>
      <c r="WWX2" s="91"/>
      <c r="WWY2" s="91"/>
      <c r="WWZ2" s="91"/>
      <c r="WXA2" s="91"/>
      <c r="WXB2" s="91"/>
      <c r="WXC2" s="91"/>
      <c r="WXD2" s="91"/>
      <c r="WXE2" s="91"/>
      <c r="WXF2" s="91"/>
      <c r="WXG2" s="91"/>
      <c r="WXH2" s="91"/>
      <c r="WXI2" s="91"/>
      <c r="WXJ2" s="91"/>
      <c r="WXK2" s="91"/>
      <c r="WXL2" s="91"/>
      <c r="WXM2" s="91"/>
      <c r="WXN2" s="91"/>
      <c r="WXO2" s="91"/>
      <c r="WXP2" s="91"/>
      <c r="WXQ2" s="91"/>
      <c r="WXR2" s="91"/>
      <c r="WXS2" s="91"/>
      <c r="WXT2" s="91"/>
      <c r="WXU2" s="91"/>
      <c r="WXV2" s="91"/>
      <c r="WXW2" s="91"/>
      <c r="WXX2" s="91"/>
      <c r="WXY2" s="91"/>
      <c r="WXZ2" s="91"/>
      <c r="WYA2" s="91"/>
      <c r="WYB2" s="91"/>
      <c r="WYC2" s="91"/>
      <c r="WYD2" s="91"/>
      <c r="WYE2" s="91"/>
      <c r="WYF2" s="91"/>
      <c r="WYG2" s="91"/>
      <c r="WYH2" s="91"/>
      <c r="WYI2" s="91"/>
      <c r="WYJ2" s="91"/>
      <c r="WYK2" s="91"/>
      <c r="WYL2" s="91"/>
      <c r="WYM2" s="91"/>
      <c r="WYN2" s="91"/>
      <c r="WYO2" s="91"/>
      <c r="WYP2" s="91"/>
      <c r="WYQ2" s="91"/>
      <c r="WYR2" s="91"/>
      <c r="WYS2" s="91"/>
      <c r="WYT2" s="91"/>
      <c r="WYU2" s="91"/>
      <c r="WYV2" s="91"/>
      <c r="WYW2" s="91"/>
      <c r="WYX2" s="91"/>
      <c r="WYY2" s="91"/>
      <c r="WYZ2" s="91"/>
      <c r="WZA2" s="91"/>
      <c r="WZB2" s="91"/>
      <c r="WZC2" s="91"/>
      <c r="WZD2" s="91"/>
      <c r="WZE2" s="91"/>
      <c r="WZF2" s="91"/>
      <c r="WZG2" s="91"/>
      <c r="WZH2" s="91"/>
      <c r="WZI2" s="91"/>
      <c r="WZJ2" s="91"/>
      <c r="WZK2" s="91"/>
      <c r="WZL2" s="91"/>
      <c r="WZM2" s="91"/>
      <c r="WZN2" s="91"/>
      <c r="WZO2" s="91"/>
      <c r="WZP2" s="91"/>
      <c r="WZQ2" s="91"/>
      <c r="WZR2" s="91"/>
      <c r="WZS2" s="91"/>
      <c r="WZT2" s="91"/>
      <c r="WZU2" s="91"/>
      <c r="WZV2" s="91"/>
      <c r="WZW2" s="91"/>
      <c r="WZX2" s="91"/>
      <c r="WZY2" s="91"/>
      <c r="WZZ2" s="91"/>
      <c r="XAA2" s="91"/>
      <c r="XAB2" s="91"/>
      <c r="XAC2" s="91"/>
      <c r="XAD2" s="91"/>
      <c r="XAE2" s="91"/>
      <c r="XAF2" s="91"/>
      <c r="XAG2" s="91"/>
      <c r="XAH2" s="91"/>
      <c r="XAI2" s="91"/>
      <c r="XAJ2" s="91"/>
      <c r="XAK2" s="91"/>
      <c r="XAL2" s="91"/>
      <c r="XAM2" s="91"/>
      <c r="XAN2" s="91"/>
      <c r="XAO2" s="91"/>
      <c r="XAP2" s="91"/>
      <c r="XAQ2" s="91"/>
      <c r="XAR2" s="91"/>
      <c r="XAS2" s="91"/>
      <c r="XAT2" s="91"/>
      <c r="XAU2" s="91"/>
      <c r="XAV2" s="91"/>
      <c r="XAW2" s="91"/>
      <c r="XAX2" s="91"/>
      <c r="XAY2" s="91"/>
      <c r="XAZ2" s="91"/>
      <c r="XBA2" s="91"/>
      <c r="XBB2" s="91"/>
      <c r="XBC2" s="91"/>
      <c r="XBD2" s="91"/>
      <c r="XBE2" s="91"/>
      <c r="XBF2" s="91"/>
      <c r="XBG2" s="91"/>
      <c r="XBH2" s="91"/>
      <c r="XBI2" s="91"/>
      <c r="XBJ2" s="91"/>
      <c r="XBK2" s="91"/>
      <c r="XBL2" s="91"/>
      <c r="XBM2" s="91"/>
      <c r="XBN2" s="91"/>
      <c r="XBO2" s="91"/>
      <c r="XBP2" s="91"/>
      <c r="XBQ2" s="91"/>
      <c r="XBR2" s="91"/>
      <c r="XBS2" s="91"/>
      <c r="XBT2" s="91"/>
      <c r="XBU2" s="91"/>
      <c r="XBV2" s="91"/>
      <c r="XBW2" s="91"/>
      <c r="XBX2" s="91"/>
      <c r="XBY2" s="91"/>
      <c r="XBZ2" s="91"/>
      <c r="XCA2" s="91"/>
      <c r="XCB2" s="91"/>
      <c r="XCC2" s="91"/>
      <c r="XCD2" s="91"/>
      <c r="XCE2" s="91"/>
      <c r="XCF2" s="91"/>
      <c r="XCG2" s="91"/>
      <c r="XCH2" s="91"/>
      <c r="XCI2" s="91"/>
      <c r="XCJ2" s="91"/>
      <c r="XCK2" s="91"/>
      <c r="XCL2" s="91"/>
      <c r="XCM2" s="91"/>
      <c r="XCN2" s="91"/>
      <c r="XCO2" s="91"/>
      <c r="XCP2" s="91"/>
      <c r="XCQ2" s="91"/>
      <c r="XCR2" s="91"/>
      <c r="XCS2" s="91"/>
      <c r="XCT2" s="91"/>
      <c r="XCU2" s="91"/>
      <c r="XCV2" s="91"/>
      <c r="XCW2" s="91"/>
      <c r="XCX2" s="91"/>
      <c r="XCY2" s="91"/>
      <c r="XCZ2" s="91"/>
      <c r="XDA2" s="91"/>
      <c r="XDB2" s="91"/>
      <c r="XDC2" s="91"/>
      <c r="XDD2" s="91"/>
      <c r="XDE2" s="91"/>
      <c r="XDF2" s="91"/>
      <c r="XDG2" s="91"/>
      <c r="XDH2" s="91"/>
      <c r="XDI2" s="91"/>
      <c r="XDJ2" s="91"/>
      <c r="XDK2" s="91"/>
      <c r="XDL2" s="91"/>
      <c r="XDM2" s="91"/>
      <c r="XDN2" s="91"/>
      <c r="XDO2" s="91"/>
      <c r="XDP2" s="91"/>
      <c r="XDQ2" s="91"/>
      <c r="XDR2" s="91"/>
      <c r="XDS2" s="91"/>
      <c r="XDT2" s="91"/>
      <c r="XDU2" s="91"/>
      <c r="XDV2" s="91"/>
      <c r="XDW2" s="91"/>
      <c r="XDX2" s="91"/>
      <c r="XDY2" s="91"/>
      <c r="XDZ2" s="91"/>
      <c r="XEA2" s="91"/>
      <c r="XEB2" s="91"/>
      <c r="XEC2" s="91"/>
      <c r="XED2" s="91"/>
      <c r="XEE2" s="91"/>
      <c r="XEF2" s="91"/>
      <c r="XEG2" s="91"/>
      <c r="XEH2" s="91"/>
      <c r="XEI2" s="91"/>
      <c r="XEJ2" s="91"/>
      <c r="XEK2" s="91"/>
      <c r="XEL2" s="91"/>
      <c r="XEM2" s="91"/>
      <c r="XEN2" s="91"/>
      <c r="XEO2" s="91"/>
      <c r="XEP2" s="91"/>
      <c r="XEQ2" s="91"/>
      <c r="XER2" s="91"/>
      <c r="XES2" s="91"/>
      <c r="XET2" s="91"/>
      <c r="XEU2" s="91"/>
      <c r="XEV2" s="91"/>
      <c r="XEW2" s="91"/>
      <c r="XEX2" s="91"/>
      <c r="XEY2" s="91"/>
      <c r="XEZ2" s="91"/>
      <c r="XFA2" s="91"/>
      <c r="XFB2" s="91"/>
    </row>
    <row r="3" spans="1:16382" customFormat="1" ht="16" customHeight="1">
      <c r="A3" s="128"/>
      <c r="B3" s="9" t="s">
        <v>203</v>
      </c>
      <c r="C3" s="129"/>
      <c r="D3" s="647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7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  <c r="BRW3" s="129"/>
      <c r="BRX3" s="129"/>
      <c r="BRY3" s="129"/>
      <c r="BRZ3" s="129"/>
      <c r="BSA3" s="129"/>
      <c r="BSB3" s="129"/>
      <c r="BSC3" s="129"/>
      <c r="BSD3" s="129"/>
      <c r="BSE3" s="129"/>
      <c r="BSF3" s="129"/>
      <c r="BSG3" s="129"/>
      <c r="BSH3" s="129"/>
      <c r="BSI3" s="129"/>
      <c r="BSJ3" s="129"/>
      <c r="BSK3" s="129"/>
      <c r="BSL3" s="129"/>
      <c r="BSM3" s="129"/>
      <c r="BSN3" s="129"/>
      <c r="BSO3" s="129"/>
      <c r="BSP3" s="129"/>
      <c r="BSQ3" s="129"/>
      <c r="BSR3" s="129"/>
      <c r="BSS3" s="129"/>
      <c r="BST3" s="129"/>
      <c r="BSU3" s="129"/>
      <c r="BSV3" s="129"/>
      <c r="BSW3" s="129"/>
      <c r="BSX3" s="129"/>
      <c r="BSY3" s="129"/>
      <c r="BSZ3" s="129"/>
      <c r="BTA3" s="129"/>
      <c r="BTB3" s="129"/>
      <c r="BTC3" s="129"/>
      <c r="BTD3" s="129"/>
      <c r="BTE3" s="129"/>
      <c r="BTF3" s="129"/>
      <c r="BTG3" s="129"/>
      <c r="BTH3" s="129"/>
      <c r="BTI3" s="129"/>
      <c r="BTJ3" s="129"/>
      <c r="BTK3" s="129"/>
      <c r="BTL3" s="129"/>
      <c r="BTM3" s="129"/>
      <c r="BTN3" s="129"/>
      <c r="BTO3" s="129"/>
      <c r="BTP3" s="129"/>
      <c r="BTQ3" s="129"/>
      <c r="BTR3" s="129"/>
      <c r="BTS3" s="129"/>
      <c r="BTT3" s="129"/>
      <c r="BTU3" s="129"/>
      <c r="BTV3" s="129"/>
      <c r="BTW3" s="129"/>
      <c r="BTX3" s="129"/>
      <c r="BTY3" s="129"/>
      <c r="BTZ3" s="129"/>
      <c r="BUA3" s="129"/>
      <c r="BUB3" s="129"/>
      <c r="BUC3" s="129"/>
      <c r="BUD3" s="129"/>
      <c r="BUE3" s="129"/>
      <c r="BUF3" s="129"/>
      <c r="BUG3" s="129"/>
      <c r="BUH3" s="129"/>
      <c r="BUI3" s="129"/>
      <c r="BUJ3" s="129"/>
      <c r="BUK3" s="129"/>
      <c r="BUL3" s="129"/>
      <c r="BUM3" s="129"/>
      <c r="BUN3" s="129"/>
      <c r="BUO3" s="129"/>
      <c r="BUP3" s="129"/>
      <c r="BUQ3" s="129"/>
      <c r="BUR3" s="129"/>
      <c r="BUS3" s="129"/>
      <c r="BUT3" s="129"/>
      <c r="BUU3" s="129"/>
      <c r="BUV3" s="129"/>
      <c r="BUW3" s="129"/>
      <c r="BUX3" s="129"/>
      <c r="BUY3" s="129"/>
      <c r="BUZ3" s="129"/>
      <c r="BVA3" s="129"/>
      <c r="BVB3" s="129"/>
      <c r="BVC3" s="129"/>
      <c r="BVD3" s="129"/>
      <c r="BVE3" s="129"/>
      <c r="BVF3" s="129"/>
      <c r="BVG3" s="129"/>
      <c r="BVH3" s="129"/>
      <c r="BVI3" s="129"/>
      <c r="BVJ3" s="129"/>
      <c r="BVK3" s="129"/>
      <c r="BVL3" s="129"/>
      <c r="BVM3" s="129"/>
      <c r="BVN3" s="129"/>
      <c r="BVO3" s="129"/>
      <c r="BVP3" s="129"/>
      <c r="BVQ3" s="129"/>
      <c r="BVR3" s="129"/>
      <c r="BVS3" s="129"/>
      <c r="BVT3" s="129"/>
      <c r="BVU3" s="129"/>
      <c r="BVV3" s="129"/>
      <c r="BVW3" s="129"/>
      <c r="BVX3" s="129"/>
      <c r="BVY3" s="129"/>
      <c r="BVZ3" s="129"/>
      <c r="BWA3" s="129"/>
      <c r="BWB3" s="129"/>
      <c r="BWC3" s="129"/>
      <c r="BWD3" s="129"/>
      <c r="BWE3" s="129"/>
      <c r="BWF3" s="129"/>
      <c r="BWG3" s="129"/>
      <c r="BWH3" s="129"/>
      <c r="BWI3" s="129"/>
      <c r="BWJ3" s="129"/>
      <c r="BWK3" s="129"/>
      <c r="BWL3" s="129"/>
      <c r="BWM3" s="129"/>
      <c r="BWN3" s="129"/>
      <c r="BWO3" s="129"/>
      <c r="BWP3" s="129"/>
      <c r="BWQ3" s="129"/>
      <c r="BWR3" s="129"/>
      <c r="BWS3" s="129"/>
      <c r="BWT3" s="129"/>
      <c r="BWU3" s="129"/>
      <c r="BWV3" s="129"/>
      <c r="BWW3" s="129"/>
      <c r="BWX3" s="129"/>
      <c r="BWY3" s="129"/>
      <c r="BWZ3" s="129"/>
      <c r="BXA3" s="129"/>
      <c r="BXB3" s="129"/>
      <c r="BXC3" s="129"/>
      <c r="BXD3" s="129"/>
      <c r="BXE3" s="129"/>
      <c r="BXF3" s="129"/>
      <c r="BXG3" s="129"/>
      <c r="BXH3" s="129"/>
      <c r="BXI3" s="129"/>
      <c r="BXJ3" s="129"/>
      <c r="BXK3" s="129"/>
      <c r="BXL3" s="129"/>
      <c r="BXM3" s="129"/>
      <c r="BXN3" s="129"/>
      <c r="BXO3" s="129"/>
      <c r="BXP3" s="129"/>
      <c r="BXQ3" s="129"/>
      <c r="BXR3" s="129"/>
      <c r="BXS3" s="129"/>
      <c r="BXT3" s="129"/>
      <c r="BXU3" s="129"/>
      <c r="BXV3" s="129"/>
      <c r="BXW3" s="129"/>
      <c r="BXX3" s="129"/>
      <c r="BXY3" s="129"/>
      <c r="BXZ3" s="129"/>
      <c r="BYA3" s="129"/>
      <c r="BYB3" s="129"/>
      <c r="BYC3" s="129"/>
      <c r="BYD3" s="129"/>
      <c r="BYE3" s="129"/>
      <c r="BYF3" s="129"/>
      <c r="BYG3" s="129"/>
      <c r="BYH3" s="129"/>
      <c r="BYI3" s="129"/>
      <c r="BYJ3" s="129"/>
      <c r="BYK3" s="129"/>
      <c r="BYL3" s="129"/>
      <c r="BYM3" s="129"/>
      <c r="BYN3" s="129"/>
      <c r="BYO3" s="129"/>
      <c r="BYP3" s="129"/>
      <c r="BYQ3" s="129"/>
      <c r="BYR3" s="129"/>
      <c r="BYS3" s="129"/>
      <c r="BYT3" s="129"/>
      <c r="BYU3" s="129"/>
      <c r="BYV3" s="129"/>
      <c r="BYW3" s="129"/>
      <c r="BYX3" s="129"/>
      <c r="BYY3" s="129"/>
      <c r="BYZ3" s="129"/>
      <c r="BZA3" s="129"/>
      <c r="BZB3" s="129"/>
      <c r="BZC3" s="129"/>
      <c r="BZD3" s="129"/>
      <c r="BZE3" s="129"/>
      <c r="BZF3" s="129"/>
      <c r="BZG3" s="129"/>
      <c r="BZH3" s="129"/>
      <c r="BZI3" s="129"/>
      <c r="BZJ3" s="129"/>
      <c r="BZK3" s="129"/>
      <c r="BZL3" s="129"/>
      <c r="BZM3" s="129"/>
      <c r="BZN3" s="129"/>
      <c r="BZO3" s="129"/>
      <c r="BZP3" s="129"/>
      <c r="BZQ3" s="129"/>
      <c r="BZR3" s="129"/>
      <c r="BZS3" s="129"/>
      <c r="BZT3" s="129"/>
      <c r="BZU3" s="129"/>
      <c r="BZV3" s="129"/>
      <c r="BZW3" s="129"/>
      <c r="BZX3" s="129"/>
      <c r="BZY3" s="129"/>
      <c r="BZZ3" s="129"/>
      <c r="CAA3" s="129"/>
      <c r="CAB3" s="129"/>
      <c r="CAC3" s="129"/>
      <c r="CAD3" s="129"/>
      <c r="CAE3" s="129"/>
      <c r="CAF3" s="129"/>
      <c r="CAG3" s="129"/>
      <c r="CAH3" s="129"/>
      <c r="CAI3" s="129"/>
      <c r="CAJ3" s="129"/>
      <c r="CAK3" s="129"/>
      <c r="CAL3" s="129"/>
      <c r="CAM3" s="129"/>
      <c r="CAN3" s="129"/>
      <c r="CAO3" s="129"/>
      <c r="CAP3" s="129"/>
      <c r="CAQ3" s="129"/>
      <c r="CAR3" s="129"/>
      <c r="CAS3" s="129"/>
      <c r="CAT3" s="129"/>
      <c r="CAU3" s="129"/>
      <c r="CAV3" s="129"/>
      <c r="CAW3" s="129"/>
      <c r="CAX3" s="129"/>
      <c r="CAY3" s="129"/>
      <c r="CAZ3" s="129"/>
      <c r="CBA3" s="129"/>
      <c r="CBB3" s="129"/>
      <c r="CBC3" s="129"/>
      <c r="CBD3" s="129"/>
      <c r="CBE3" s="129"/>
      <c r="CBF3" s="129"/>
      <c r="CBG3" s="129"/>
      <c r="CBH3" s="129"/>
      <c r="CBI3" s="129"/>
      <c r="CBJ3" s="129"/>
      <c r="CBK3" s="129"/>
      <c r="CBL3" s="129"/>
      <c r="CBM3" s="129"/>
      <c r="CBN3" s="129"/>
      <c r="CBO3" s="129"/>
      <c r="CBP3" s="129"/>
      <c r="CBQ3" s="129"/>
      <c r="CBR3" s="129"/>
      <c r="CBS3" s="129"/>
      <c r="CBT3" s="129"/>
      <c r="CBU3" s="129"/>
      <c r="CBV3" s="129"/>
      <c r="CBW3" s="129"/>
      <c r="CBX3" s="129"/>
      <c r="CBY3" s="129"/>
      <c r="CBZ3" s="129"/>
      <c r="CCA3" s="129"/>
      <c r="CCB3" s="129"/>
      <c r="CCC3" s="129"/>
      <c r="CCD3" s="129"/>
      <c r="CCE3" s="129"/>
      <c r="CCF3" s="129"/>
      <c r="CCG3" s="129"/>
      <c r="CCH3" s="129"/>
      <c r="CCI3" s="129"/>
      <c r="CCJ3" s="129"/>
      <c r="CCK3" s="129"/>
      <c r="CCL3" s="129"/>
      <c r="CCM3" s="129"/>
      <c r="CCN3" s="129"/>
      <c r="CCO3" s="129"/>
      <c r="CCP3" s="129"/>
      <c r="CCQ3" s="129"/>
      <c r="CCR3" s="129"/>
      <c r="CCS3" s="129"/>
      <c r="CCT3" s="129"/>
      <c r="CCU3" s="129"/>
      <c r="CCV3" s="129"/>
      <c r="CCW3" s="129"/>
      <c r="CCX3" s="129"/>
      <c r="CCY3" s="129"/>
      <c r="CCZ3" s="129"/>
      <c r="CDA3" s="129"/>
      <c r="CDB3" s="129"/>
      <c r="CDC3" s="129"/>
      <c r="CDD3" s="129"/>
      <c r="CDE3" s="129"/>
      <c r="CDF3" s="129"/>
      <c r="CDG3" s="129"/>
      <c r="CDH3" s="129"/>
      <c r="CDI3" s="129"/>
      <c r="CDJ3" s="129"/>
      <c r="CDK3" s="129"/>
      <c r="CDL3" s="129"/>
      <c r="CDM3" s="129"/>
      <c r="CDN3" s="129"/>
      <c r="CDO3" s="129"/>
      <c r="CDP3" s="129"/>
      <c r="CDQ3" s="129"/>
      <c r="CDR3" s="129"/>
      <c r="CDS3" s="129"/>
      <c r="CDT3" s="129"/>
      <c r="CDU3" s="129"/>
      <c r="CDV3" s="129"/>
      <c r="CDW3" s="129"/>
      <c r="CDX3" s="129"/>
      <c r="CDY3" s="129"/>
      <c r="CDZ3" s="129"/>
      <c r="CEA3" s="129"/>
      <c r="CEB3" s="129"/>
      <c r="CEC3" s="129"/>
      <c r="CED3" s="129"/>
      <c r="CEE3" s="129"/>
      <c r="CEF3" s="129"/>
      <c r="CEG3" s="129"/>
      <c r="CEH3" s="129"/>
      <c r="CEI3" s="129"/>
      <c r="CEJ3" s="129"/>
      <c r="CEK3" s="129"/>
      <c r="CEL3" s="129"/>
      <c r="CEM3" s="129"/>
      <c r="CEN3" s="129"/>
      <c r="CEO3" s="129"/>
      <c r="CEP3" s="129"/>
      <c r="CEQ3" s="129"/>
      <c r="CER3" s="129"/>
      <c r="CES3" s="129"/>
      <c r="CET3" s="129"/>
      <c r="CEU3" s="129"/>
      <c r="CEV3" s="129"/>
      <c r="CEW3" s="129"/>
      <c r="CEX3" s="129"/>
      <c r="CEY3" s="129"/>
      <c r="CEZ3" s="129"/>
      <c r="CFA3" s="129"/>
      <c r="CFB3" s="129"/>
      <c r="CFC3" s="129"/>
      <c r="CFD3" s="129"/>
      <c r="CFE3" s="129"/>
      <c r="CFF3" s="129"/>
      <c r="CFG3" s="129"/>
      <c r="CFH3" s="129"/>
      <c r="CFI3" s="129"/>
      <c r="CFJ3" s="129"/>
      <c r="CFK3" s="129"/>
      <c r="CFL3" s="129"/>
      <c r="CFM3" s="129"/>
      <c r="CFN3" s="129"/>
      <c r="CFO3" s="129"/>
      <c r="CFP3" s="129"/>
      <c r="CFQ3" s="129"/>
      <c r="CFR3" s="129"/>
      <c r="CFS3" s="129"/>
      <c r="CFT3" s="129"/>
      <c r="CFU3" s="129"/>
      <c r="CFV3" s="129"/>
      <c r="CFW3" s="129"/>
      <c r="CFX3" s="129"/>
      <c r="CFY3" s="129"/>
      <c r="CFZ3" s="129"/>
      <c r="CGA3" s="129"/>
      <c r="CGB3" s="129"/>
      <c r="CGC3" s="129"/>
      <c r="CGD3" s="129"/>
      <c r="CGE3" s="129"/>
      <c r="CGF3" s="129"/>
      <c r="CGG3" s="129"/>
      <c r="CGH3" s="129"/>
      <c r="CGI3" s="129"/>
      <c r="CGJ3" s="129"/>
      <c r="CGK3" s="129"/>
      <c r="CGL3" s="129"/>
      <c r="CGM3" s="129"/>
      <c r="CGN3" s="129"/>
      <c r="CGO3" s="129"/>
      <c r="CGP3" s="129"/>
      <c r="CGQ3" s="129"/>
      <c r="CGR3" s="129"/>
      <c r="CGS3" s="129"/>
      <c r="CGT3" s="129"/>
      <c r="CGU3" s="129"/>
      <c r="CGV3" s="129"/>
      <c r="CGW3" s="129"/>
      <c r="CGX3" s="129"/>
      <c r="CGY3" s="129"/>
      <c r="CGZ3" s="129"/>
      <c r="CHA3" s="129"/>
      <c r="CHB3" s="129"/>
      <c r="CHC3" s="129"/>
      <c r="CHD3" s="129"/>
      <c r="CHE3" s="129"/>
      <c r="CHF3" s="129"/>
      <c r="CHG3" s="129"/>
      <c r="CHH3" s="129"/>
      <c r="CHI3" s="129"/>
      <c r="CHJ3" s="129"/>
      <c r="CHK3" s="129"/>
      <c r="CHL3" s="129"/>
      <c r="CHM3" s="129"/>
      <c r="CHN3" s="129"/>
      <c r="CHO3" s="129"/>
      <c r="CHP3" s="129"/>
      <c r="CHQ3" s="129"/>
      <c r="CHR3" s="129"/>
      <c r="CHS3" s="129"/>
      <c r="CHT3" s="129"/>
      <c r="CHU3" s="129"/>
      <c r="CHV3" s="129"/>
      <c r="CHW3" s="129"/>
      <c r="CHX3" s="129"/>
      <c r="CHY3" s="129"/>
      <c r="CHZ3" s="129"/>
      <c r="CIA3" s="129"/>
      <c r="CIB3" s="129"/>
      <c r="CIC3" s="129"/>
      <c r="CID3" s="129"/>
      <c r="CIE3" s="129"/>
      <c r="CIF3" s="129"/>
      <c r="CIG3" s="129"/>
      <c r="CIH3" s="129"/>
      <c r="CII3" s="129"/>
      <c r="CIJ3" s="129"/>
      <c r="CIK3" s="129"/>
      <c r="CIL3" s="129"/>
      <c r="CIM3" s="129"/>
      <c r="CIN3" s="129"/>
      <c r="CIO3" s="129"/>
      <c r="CIP3" s="129"/>
      <c r="CIQ3" s="129"/>
      <c r="CIR3" s="129"/>
      <c r="CIS3" s="129"/>
      <c r="CIT3" s="129"/>
      <c r="CIU3" s="129"/>
      <c r="CIV3" s="129"/>
      <c r="CIW3" s="129"/>
      <c r="CIX3" s="129"/>
      <c r="CIY3" s="129"/>
      <c r="CIZ3" s="129"/>
      <c r="CJA3" s="129"/>
      <c r="CJB3" s="129"/>
      <c r="CJC3" s="129"/>
      <c r="CJD3" s="129"/>
      <c r="CJE3" s="129"/>
      <c r="CJF3" s="129"/>
      <c r="CJG3" s="129"/>
      <c r="CJH3" s="129"/>
      <c r="CJI3" s="129"/>
      <c r="CJJ3" s="129"/>
      <c r="CJK3" s="129"/>
      <c r="CJL3" s="129"/>
      <c r="CJM3" s="129"/>
      <c r="CJN3" s="129"/>
      <c r="CJO3" s="129"/>
      <c r="CJP3" s="129"/>
      <c r="CJQ3" s="129"/>
      <c r="CJR3" s="129"/>
      <c r="CJS3" s="129"/>
      <c r="CJT3" s="129"/>
      <c r="CJU3" s="129"/>
      <c r="CJV3" s="129"/>
      <c r="CJW3" s="129"/>
      <c r="CJX3" s="129"/>
      <c r="CJY3" s="129"/>
      <c r="CJZ3" s="129"/>
      <c r="CKA3" s="129"/>
      <c r="CKB3" s="129"/>
      <c r="CKC3" s="129"/>
      <c r="CKD3" s="129"/>
      <c r="CKE3" s="129"/>
      <c r="CKF3" s="129"/>
      <c r="CKG3" s="129"/>
      <c r="CKH3" s="129"/>
      <c r="CKI3" s="129"/>
      <c r="CKJ3" s="129"/>
      <c r="CKK3" s="129"/>
      <c r="CKL3" s="129"/>
      <c r="CKM3" s="129"/>
      <c r="CKN3" s="129"/>
      <c r="CKO3" s="129"/>
      <c r="CKP3" s="129"/>
      <c r="CKQ3" s="129"/>
      <c r="CKR3" s="129"/>
      <c r="CKS3" s="129"/>
      <c r="CKT3" s="129"/>
      <c r="CKU3" s="129"/>
      <c r="CKV3" s="129"/>
      <c r="CKW3" s="129"/>
      <c r="CKX3" s="129"/>
      <c r="CKY3" s="129"/>
      <c r="CKZ3" s="129"/>
      <c r="CLA3" s="129"/>
      <c r="CLB3" s="129"/>
      <c r="CLC3" s="129"/>
      <c r="CLD3" s="129"/>
      <c r="CLE3" s="129"/>
      <c r="CLF3" s="129"/>
      <c r="CLG3" s="129"/>
      <c r="CLH3" s="129"/>
      <c r="CLI3" s="129"/>
      <c r="CLJ3" s="129"/>
      <c r="CLK3" s="129"/>
      <c r="CLL3" s="129"/>
      <c r="CLM3" s="129"/>
      <c r="CLN3" s="129"/>
      <c r="CLO3" s="129"/>
      <c r="CLP3" s="129"/>
      <c r="CLQ3" s="129"/>
      <c r="CLR3" s="129"/>
      <c r="CLS3" s="129"/>
      <c r="CLT3" s="129"/>
      <c r="CLU3" s="129"/>
      <c r="CLV3" s="129"/>
      <c r="CLW3" s="129"/>
      <c r="CLX3" s="129"/>
      <c r="CLY3" s="129"/>
      <c r="CLZ3" s="129"/>
      <c r="CMA3" s="129"/>
      <c r="CMB3" s="129"/>
      <c r="CMC3" s="129"/>
      <c r="CMD3" s="129"/>
      <c r="CME3" s="129"/>
      <c r="CMF3" s="129"/>
      <c r="CMG3" s="129"/>
      <c r="CMH3" s="129"/>
      <c r="CMI3" s="129"/>
      <c r="CMJ3" s="129"/>
      <c r="CMK3" s="129"/>
      <c r="CML3" s="129"/>
      <c r="CMM3" s="129"/>
      <c r="CMN3" s="129"/>
      <c r="CMO3" s="129"/>
      <c r="CMP3" s="129"/>
      <c r="CMQ3" s="129"/>
      <c r="CMR3" s="129"/>
      <c r="CMS3" s="129"/>
      <c r="CMT3" s="129"/>
      <c r="CMU3" s="129"/>
      <c r="CMV3" s="129"/>
      <c r="CMW3" s="129"/>
      <c r="CMX3" s="129"/>
      <c r="CMY3" s="129"/>
      <c r="CMZ3" s="129"/>
      <c r="CNA3" s="129"/>
      <c r="CNB3" s="129"/>
      <c r="CNC3" s="129"/>
      <c r="CND3" s="129"/>
      <c r="CNE3" s="129"/>
      <c r="CNF3" s="129"/>
      <c r="CNG3" s="129"/>
      <c r="CNH3" s="129"/>
      <c r="CNI3" s="129"/>
      <c r="CNJ3" s="129"/>
      <c r="CNK3" s="129"/>
      <c r="CNL3" s="129"/>
      <c r="CNM3" s="129"/>
      <c r="CNN3" s="129"/>
      <c r="CNO3" s="129"/>
      <c r="CNP3" s="129"/>
      <c r="CNQ3" s="129"/>
      <c r="CNR3" s="129"/>
      <c r="CNS3" s="129"/>
      <c r="CNT3" s="129"/>
      <c r="CNU3" s="129"/>
      <c r="CNV3" s="129"/>
      <c r="CNW3" s="129"/>
      <c r="CNX3" s="129"/>
      <c r="CNY3" s="129"/>
      <c r="CNZ3" s="129"/>
      <c r="COA3" s="129"/>
      <c r="COB3" s="129"/>
      <c r="COC3" s="129"/>
      <c r="COD3" s="129"/>
      <c r="COE3" s="129"/>
      <c r="COF3" s="129"/>
      <c r="COG3" s="129"/>
      <c r="COH3" s="129"/>
      <c r="COI3" s="129"/>
      <c r="COJ3" s="129"/>
      <c r="COK3" s="129"/>
      <c r="COL3" s="129"/>
      <c r="COM3" s="129"/>
      <c r="CON3" s="129"/>
      <c r="COO3" s="129"/>
      <c r="COP3" s="129"/>
      <c r="COQ3" s="129"/>
      <c r="COR3" s="129"/>
      <c r="COS3" s="129"/>
      <c r="COT3" s="129"/>
      <c r="COU3" s="129"/>
      <c r="COV3" s="129"/>
      <c r="COW3" s="129"/>
      <c r="COX3" s="129"/>
      <c r="COY3" s="129"/>
      <c r="COZ3" s="129"/>
      <c r="CPA3" s="129"/>
      <c r="CPB3" s="129"/>
      <c r="CPC3" s="129"/>
      <c r="CPD3" s="129"/>
      <c r="CPE3" s="129"/>
      <c r="CPF3" s="129"/>
      <c r="CPG3" s="129"/>
      <c r="CPH3" s="129"/>
      <c r="CPI3" s="129"/>
      <c r="CPJ3" s="129"/>
      <c r="CPK3" s="129"/>
      <c r="CPL3" s="129"/>
      <c r="CPM3" s="129"/>
      <c r="CPN3" s="129"/>
      <c r="CPO3" s="129"/>
      <c r="CPP3" s="129"/>
      <c r="CPQ3" s="129"/>
      <c r="CPR3" s="129"/>
      <c r="CPS3" s="129"/>
      <c r="CPT3" s="129"/>
      <c r="CPU3" s="129"/>
      <c r="CPV3" s="129"/>
      <c r="CPW3" s="129"/>
      <c r="CPX3" s="129"/>
      <c r="CPY3" s="129"/>
      <c r="CPZ3" s="129"/>
      <c r="CQA3" s="129"/>
      <c r="CQB3" s="129"/>
      <c r="CQC3" s="129"/>
      <c r="CQD3" s="129"/>
      <c r="CQE3" s="129"/>
      <c r="CQF3" s="129"/>
      <c r="CQG3" s="129"/>
      <c r="CQH3" s="129"/>
      <c r="CQI3" s="129"/>
      <c r="CQJ3" s="129"/>
      <c r="CQK3" s="129"/>
      <c r="CQL3" s="129"/>
      <c r="CQM3" s="129"/>
      <c r="CQN3" s="129"/>
      <c r="CQO3" s="129"/>
      <c r="CQP3" s="129"/>
      <c r="CQQ3" s="129"/>
      <c r="CQR3" s="129"/>
      <c r="CQS3" s="129"/>
      <c r="CQT3" s="129"/>
      <c r="CQU3" s="129"/>
      <c r="CQV3" s="129"/>
      <c r="CQW3" s="129"/>
      <c r="CQX3" s="129"/>
      <c r="CQY3" s="129"/>
      <c r="CQZ3" s="129"/>
      <c r="CRA3" s="129"/>
      <c r="CRB3" s="129"/>
      <c r="CRC3" s="129"/>
      <c r="CRD3" s="129"/>
      <c r="CRE3" s="129"/>
      <c r="CRF3" s="129"/>
      <c r="CRG3" s="129"/>
      <c r="CRH3" s="129"/>
      <c r="CRI3" s="129"/>
      <c r="CRJ3" s="129"/>
      <c r="CRK3" s="129"/>
      <c r="CRL3" s="129"/>
      <c r="CRM3" s="129"/>
      <c r="CRN3" s="129"/>
      <c r="CRO3" s="129"/>
      <c r="CRP3" s="129"/>
      <c r="CRQ3" s="129"/>
      <c r="CRR3" s="129"/>
      <c r="CRS3" s="129"/>
      <c r="CRT3" s="129"/>
      <c r="CRU3" s="129"/>
      <c r="CRV3" s="129"/>
      <c r="CRW3" s="129"/>
      <c r="CRX3" s="129"/>
      <c r="CRY3" s="129"/>
      <c r="CRZ3" s="129"/>
      <c r="CSA3" s="129"/>
      <c r="CSB3" s="129"/>
      <c r="CSC3" s="129"/>
      <c r="CSD3" s="129"/>
      <c r="CSE3" s="129"/>
      <c r="CSF3" s="129"/>
      <c r="CSG3" s="129"/>
      <c r="CSH3" s="129"/>
      <c r="CSI3" s="129"/>
      <c r="CSJ3" s="129"/>
      <c r="CSK3" s="129"/>
      <c r="CSL3" s="129"/>
      <c r="CSM3" s="129"/>
      <c r="CSN3" s="129"/>
      <c r="CSO3" s="129"/>
      <c r="CSP3" s="129"/>
      <c r="CSQ3" s="129"/>
      <c r="CSR3" s="129"/>
      <c r="CSS3" s="129"/>
      <c r="CST3" s="129"/>
      <c r="CSU3" s="129"/>
      <c r="CSV3" s="129"/>
      <c r="CSW3" s="129"/>
      <c r="CSX3" s="129"/>
      <c r="CSY3" s="129"/>
      <c r="CSZ3" s="129"/>
      <c r="CTA3" s="129"/>
      <c r="CTB3" s="129"/>
      <c r="CTC3" s="129"/>
      <c r="CTD3" s="129"/>
      <c r="CTE3" s="129"/>
      <c r="CTF3" s="129"/>
      <c r="CTG3" s="129"/>
      <c r="CTH3" s="129"/>
      <c r="CTI3" s="129"/>
      <c r="CTJ3" s="129"/>
      <c r="CTK3" s="129"/>
      <c r="CTL3" s="129"/>
      <c r="CTM3" s="129"/>
      <c r="CTN3" s="129"/>
      <c r="CTO3" s="129"/>
      <c r="CTP3" s="129"/>
      <c r="CTQ3" s="129"/>
      <c r="CTR3" s="129"/>
      <c r="CTS3" s="129"/>
      <c r="CTT3" s="129"/>
      <c r="CTU3" s="129"/>
      <c r="CTV3" s="129"/>
      <c r="CTW3" s="129"/>
      <c r="CTX3" s="129"/>
      <c r="CTY3" s="129"/>
      <c r="CTZ3" s="129"/>
      <c r="CUA3" s="129"/>
      <c r="CUB3" s="129"/>
      <c r="CUC3" s="129"/>
      <c r="CUD3" s="129"/>
      <c r="CUE3" s="129"/>
      <c r="CUF3" s="129"/>
      <c r="CUG3" s="129"/>
      <c r="CUH3" s="129"/>
      <c r="CUI3" s="129"/>
      <c r="CUJ3" s="129"/>
      <c r="CUK3" s="129"/>
      <c r="CUL3" s="129"/>
      <c r="CUM3" s="129"/>
      <c r="CUN3" s="129"/>
      <c r="CUO3" s="129"/>
      <c r="CUP3" s="129"/>
      <c r="CUQ3" s="129"/>
      <c r="CUR3" s="129"/>
      <c r="CUS3" s="129"/>
      <c r="CUT3" s="129"/>
      <c r="CUU3" s="129"/>
      <c r="CUV3" s="129"/>
      <c r="CUW3" s="129"/>
      <c r="CUX3" s="129"/>
      <c r="CUY3" s="129"/>
      <c r="CUZ3" s="129"/>
      <c r="CVA3" s="129"/>
      <c r="CVB3" s="129"/>
      <c r="CVC3" s="129"/>
      <c r="CVD3" s="129"/>
      <c r="CVE3" s="129"/>
      <c r="CVF3" s="129"/>
      <c r="CVG3" s="129"/>
      <c r="CVH3" s="129"/>
      <c r="CVI3" s="129"/>
      <c r="CVJ3" s="129"/>
      <c r="CVK3" s="129"/>
      <c r="CVL3" s="129"/>
      <c r="CVM3" s="129"/>
      <c r="CVN3" s="129"/>
      <c r="CVO3" s="129"/>
      <c r="CVP3" s="129"/>
      <c r="CVQ3" s="129"/>
      <c r="CVR3" s="129"/>
      <c r="CVS3" s="129"/>
      <c r="CVT3" s="129"/>
      <c r="CVU3" s="129"/>
      <c r="CVV3" s="129"/>
      <c r="CVW3" s="129"/>
      <c r="CVX3" s="129"/>
      <c r="CVY3" s="129"/>
      <c r="CVZ3" s="129"/>
      <c r="CWA3" s="129"/>
      <c r="CWB3" s="129"/>
      <c r="CWC3" s="129"/>
      <c r="CWD3" s="129"/>
      <c r="CWE3" s="129"/>
      <c r="CWF3" s="129"/>
      <c r="CWG3" s="129"/>
      <c r="CWH3" s="129"/>
      <c r="CWI3" s="129"/>
      <c r="CWJ3" s="129"/>
      <c r="CWK3" s="129"/>
      <c r="CWL3" s="129"/>
      <c r="CWM3" s="129"/>
      <c r="CWN3" s="129"/>
      <c r="CWO3" s="129"/>
      <c r="CWP3" s="129"/>
      <c r="CWQ3" s="129"/>
      <c r="CWR3" s="129"/>
      <c r="CWS3" s="129"/>
      <c r="CWT3" s="129"/>
      <c r="CWU3" s="129"/>
      <c r="CWV3" s="129"/>
      <c r="CWW3" s="129"/>
      <c r="CWX3" s="129"/>
      <c r="CWY3" s="129"/>
      <c r="CWZ3" s="129"/>
      <c r="CXA3" s="129"/>
      <c r="CXB3" s="129"/>
      <c r="CXC3" s="129"/>
      <c r="CXD3" s="129"/>
      <c r="CXE3" s="129"/>
      <c r="CXF3" s="129"/>
      <c r="CXG3" s="129"/>
      <c r="CXH3" s="129"/>
      <c r="CXI3" s="129"/>
      <c r="CXJ3" s="129"/>
      <c r="CXK3" s="129"/>
      <c r="CXL3" s="129"/>
      <c r="CXM3" s="129"/>
      <c r="CXN3" s="129"/>
      <c r="CXO3" s="129"/>
      <c r="CXP3" s="129"/>
      <c r="CXQ3" s="129"/>
      <c r="CXR3" s="129"/>
      <c r="CXS3" s="129"/>
      <c r="CXT3" s="129"/>
      <c r="CXU3" s="129"/>
      <c r="CXV3" s="129"/>
      <c r="CXW3" s="129"/>
      <c r="CXX3" s="129"/>
      <c r="CXY3" s="129"/>
      <c r="CXZ3" s="129"/>
      <c r="CYA3" s="129"/>
      <c r="CYB3" s="129"/>
      <c r="CYC3" s="129"/>
      <c r="CYD3" s="129"/>
      <c r="CYE3" s="129"/>
      <c r="CYF3" s="129"/>
      <c r="CYG3" s="129"/>
      <c r="CYH3" s="129"/>
      <c r="CYI3" s="129"/>
      <c r="CYJ3" s="129"/>
      <c r="CYK3" s="129"/>
      <c r="CYL3" s="129"/>
      <c r="CYM3" s="129"/>
      <c r="CYN3" s="129"/>
      <c r="CYO3" s="129"/>
      <c r="CYP3" s="129"/>
      <c r="CYQ3" s="129"/>
      <c r="CYR3" s="129"/>
      <c r="CYS3" s="129"/>
      <c r="CYT3" s="129"/>
      <c r="CYU3" s="129"/>
      <c r="CYV3" s="129"/>
      <c r="CYW3" s="129"/>
      <c r="CYX3" s="129"/>
      <c r="CYY3" s="129"/>
      <c r="CYZ3" s="129"/>
      <c r="CZA3" s="129"/>
      <c r="CZB3" s="129"/>
      <c r="CZC3" s="129"/>
      <c r="CZD3" s="129"/>
      <c r="CZE3" s="129"/>
      <c r="CZF3" s="129"/>
      <c r="CZG3" s="129"/>
      <c r="CZH3" s="129"/>
      <c r="CZI3" s="129"/>
      <c r="CZJ3" s="129"/>
      <c r="CZK3" s="129"/>
      <c r="CZL3" s="129"/>
      <c r="CZM3" s="129"/>
      <c r="CZN3" s="129"/>
      <c r="CZO3" s="129"/>
      <c r="CZP3" s="129"/>
      <c r="CZQ3" s="129"/>
      <c r="CZR3" s="129"/>
      <c r="CZS3" s="129"/>
      <c r="CZT3" s="129"/>
      <c r="CZU3" s="129"/>
      <c r="CZV3" s="129"/>
      <c r="CZW3" s="129"/>
      <c r="CZX3" s="129"/>
      <c r="CZY3" s="129"/>
      <c r="CZZ3" s="129"/>
      <c r="DAA3" s="129"/>
      <c r="DAB3" s="129"/>
      <c r="DAC3" s="129"/>
      <c r="DAD3" s="129"/>
      <c r="DAE3" s="129"/>
      <c r="DAF3" s="129"/>
      <c r="DAG3" s="129"/>
      <c r="DAH3" s="129"/>
      <c r="DAI3" s="129"/>
      <c r="DAJ3" s="129"/>
      <c r="DAK3" s="129"/>
      <c r="DAL3" s="129"/>
      <c r="DAM3" s="129"/>
      <c r="DAN3" s="129"/>
      <c r="DAO3" s="129"/>
      <c r="DAP3" s="129"/>
      <c r="DAQ3" s="129"/>
      <c r="DAR3" s="129"/>
      <c r="DAS3" s="129"/>
      <c r="DAT3" s="129"/>
      <c r="DAU3" s="129"/>
      <c r="DAV3" s="129"/>
      <c r="DAW3" s="129"/>
      <c r="DAX3" s="129"/>
      <c r="DAY3" s="129"/>
      <c r="DAZ3" s="129"/>
      <c r="DBA3" s="129"/>
      <c r="DBB3" s="129"/>
      <c r="DBC3" s="129"/>
      <c r="DBD3" s="129"/>
      <c r="DBE3" s="129"/>
      <c r="DBF3" s="129"/>
      <c r="DBG3" s="129"/>
      <c r="DBH3" s="129"/>
      <c r="DBI3" s="129"/>
      <c r="DBJ3" s="129"/>
      <c r="DBK3" s="129"/>
      <c r="DBL3" s="129"/>
      <c r="DBM3" s="129"/>
      <c r="DBN3" s="129"/>
      <c r="DBO3" s="129"/>
      <c r="DBP3" s="129"/>
      <c r="DBQ3" s="129"/>
      <c r="DBR3" s="129"/>
      <c r="DBS3" s="129"/>
      <c r="DBT3" s="129"/>
      <c r="DBU3" s="129"/>
      <c r="DBV3" s="129"/>
      <c r="DBW3" s="129"/>
      <c r="DBX3" s="129"/>
      <c r="DBY3" s="129"/>
      <c r="DBZ3" s="129"/>
      <c r="DCA3" s="129"/>
      <c r="DCB3" s="129"/>
      <c r="DCC3" s="129"/>
      <c r="DCD3" s="129"/>
      <c r="DCE3" s="129"/>
      <c r="DCF3" s="129"/>
      <c r="DCG3" s="129"/>
      <c r="DCH3" s="129"/>
      <c r="DCI3" s="129"/>
      <c r="DCJ3" s="129"/>
      <c r="DCK3" s="129"/>
      <c r="DCL3" s="129"/>
      <c r="DCM3" s="129"/>
      <c r="DCN3" s="129"/>
      <c r="DCO3" s="129"/>
      <c r="DCP3" s="129"/>
      <c r="DCQ3" s="129"/>
      <c r="DCR3" s="129"/>
      <c r="DCS3" s="129"/>
      <c r="DCT3" s="129"/>
      <c r="DCU3" s="129"/>
      <c r="DCV3" s="129"/>
      <c r="DCW3" s="129"/>
      <c r="DCX3" s="129"/>
      <c r="DCY3" s="129"/>
      <c r="DCZ3" s="129"/>
      <c r="DDA3" s="129"/>
      <c r="DDB3" s="129"/>
      <c r="DDC3" s="129"/>
      <c r="DDD3" s="129"/>
      <c r="DDE3" s="129"/>
      <c r="DDF3" s="129"/>
      <c r="DDG3" s="129"/>
      <c r="DDH3" s="129"/>
      <c r="DDI3" s="129"/>
      <c r="DDJ3" s="129"/>
      <c r="DDK3" s="129"/>
      <c r="DDL3" s="129"/>
      <c r="DDM3" s="129"/>
      <c r="DDN3" s="129"/>
      <c r="DDO3" s="129"/>
      <c r="DDP3" s="129"/>
      <c r="DDQ3" s="129"/>
      <c r="DDR3" s="129"/>
      <c r="DDS3" s="129"/>
      <c r="DDT3" s="129"/>
      <c r="DDU3" s="129"/>
      <c r="DDV3" s="129"/>
      <c r="DDW3" s="129"/>
      <c r="DDX3" s="129"/>
      <c r="DDY3" s="129"/>
      <c r="DDZ3" s="129"/>
      <c r="DEA3" s="129"/>
      <c r="DEB3" s="129"/>
      <c r="DEC3" s="129"/>
      <c r="DED3" s="129"/>
      <c r="DEE3" s="129"/>
      <c r="DEF3" s="129"/>
      <c r="DEG3" s="129"/>
      <c r="DEH3" s="129"/>
      <c r="DEI3" s="129"/>
      <c r="DEJ3" s="129"/>
      <c r="DEK3" s="129"/>
      <c r="DEL3" s="129"/>
      <c r="DEM3" s="129"/>
      <c r="DEN3" s="129"/>
      <c r="DEO3" s="129"/>
      <c r="DEP3" s="129"/>
      <c r="DEQ3" s="129"/>
      <c r="DER3" s="129"/>
      <c r="DES3" s="129"/>
      <c r="DET3" s="129"/>
      <c r="DEU3" s="129"/>
      <c r="DEV3" s="129"/>
      <c r="DEW3" s="129"/>
      <c r="DEX3" s="129"/>
      <c r="DEY3" s="129"/>
      <c r="DEZ3" s="129"/>
      <c r="DFA3" s="129"/>
      <c r="DFB3" s="129"/>
      <c r="DFC3" s="129"/>
      <c r="DFD3" s="129"/>
      <c r="DFE3" s="129"/>
      <c r="DFF3" s="129"/>
      <c r="DFG3" s="129"/>
      <c r="DFH3" s="129"/>
      <c r="DFI3" s="129"/>
      <c r="DFJ3" s="129"/>
      <c r="DFK3" s="129"/>
      <c r="DFL3" s="129"/>
      <c r="DFM3" s="129"/>
      <c r="DFN3" s="129"/>
      <c r="DFO3" s="129"/>
      <c r="DFP3" s="129"/>
      <c r="DFQ3" s="129"/>
      <c r="DFR3" s="129"/>
      <c r="DFS3" s="129"/>
      <c r="DFT3" s="129"/>
      <c r="DFU3" s="129"/>
      <c r="DFV3" s="129"/>
      <c r="DFW3" s="129"/>
      <c r="DFX3" s="129"/>
      <c r="DFY3" s="129"/>
      <c r="DFZ3" s="129"/>
      <c r="DGA3" s="129"/>
      <c r="DGB3" s="129"/>
      <c r="DGC3" s="129"/>
      <c r="DGD3" s="129"/>
      <c r="DGE3" s="129"/>
      <c r="DGF3" s="129"/>
      <c r="DGG3" s="129"/>
      <c r="DGH3" s="129"/>
      <c r="DGI3" s="129"/>
      <c r="DGJ3" s="129"/>
      <c r="DGK3" s="129"/>
      <c r="DGL3" s="129"/>
      <c r="DGM3" s="129"/>
      <c r="DGN3" s="129"/>
      <c r="DGO3" s="129"/>
      <c r="DGP3" s="129"/>
      <c r="DGQ3" s="129"/>
      <c r="DGR3" s="129"/>
      <c r="DGS3" s="129"/>
      <c r="DGT3" s="129"/>
      <c r="DGU3" s="129"/>
      <c r="DGV3" s="129"/>
      <c r="DGW3" s="129"/>
      <c r="DGX3" s="129"/>
      <c r="DGY3" s="129"/>
      <c r="DGZ3" s="129"/>
      <c r="DHA3" s="129"/>
      <c r="DHB3" s="129"/>
      <c r="DHC3" s="129"/>
      <c r="DHD3" s="129"/>
      <c r="DHE3" s="129"/>
      <c r="DHF3" s="129"/>
      <c r="DHG3" s="129"/>
      <c r="DHH3" s="129"/>
      <c r="DHI3" s="129"/>
      <c r="DHJ3" s="129"/>
      <c r="DHK3" s="129"/>
      <c r="DHL3" s="129"/>
      <c r="DHM3" s="129"/>
      <c r="DHN3" s="129"/>
      <c r="DHO3" s="129"/>
      <c r="DHP3" s="129"/>
      <c r="DHQ3" s="129"/>
      <c r="DHR3" s="129"/>
      <c r="DHS3" s="129"/>
      <c r="DHT3" s="129"/>
      <c r="DHU3" s="129"/>
      <c r="DHV3" s="129"/>
      <c r="DHW3" s="129"/>
      <c r="DHX3" s="129"/>
      <c r="DHY3" s="129"/>
      <c r="DHZ3" s="129"/>
      <c r="DIA3" s="129"/>
      <c r="DIB3" s="129"/>
      <c r="DIC3" s="129"/>
      <c r="DID3" s="129"/>
      <c r="DIE3" s="129"/>
      <c r="DIF3" s="129"/>
      <c r="DIG3" s="129"/>
      <c r="DIH3" s="129"/>
      <c r="DII3" s="129"/>
      <c r="DIJ3" s="129"/>
      <c r="DIK3" s="129"/>
      <c r="DIL3" s="129"/>
      <c r="DIM3" s="129"/>
      <c r="DIN3" s="129"/>
      <c r="DIO3" s="129"/>
      <c r="DIP3" s="129"/>
      <c r="DIQ3" s="129"/>
      <c r="DIR3" s="129"/>
      <c r="DIS3" s="129"/>
      <c r="DIT3" s="129"/>
      <c r="DIU3" s="129"/>
      <c r="DIV3" s="129"/>
      <c r="DIW3" s="129"/>
      <c r="DIX3" s="129"/>
      <c r="DIY3" s="129"/>
      <c r="DIZ3" s="129"/>
      <c r="DJA3" s="129"/>
      <c r="DJB3" s="129"/>
      <c r="DJC3" s="129"/>
      <c r="DJD3" s="129"/>
      <c r="DJE3" s="129"/>
      <c r="DJF3" s="129"/>
      <c r="DJG3" s="129"/>
      <c r="DJH3" s="129"/>
      <c r="DJI3" s="129"/>
      <c r="DJJ3" s="129"/>
      <c r="DJK3" s="129"/>
      <c r="DJL3" s="129"/>
      <c r="DJM3" s="129"/>
      <c r="DJN3" s="129"/>
      <c r="DJO3" s="129"/>
      <c r="DJP3" s="129"/>
      <c r="DJQ3" s="129"/>
      <c r="DJR3" s="129"/>
      <c r="DJS3" s="129"/>
      <c r="DJT3" s="129"/>
      <c r="DJU3" s="129"/>
      <c r="DJV3" s="129"/>
      <c r="DJW3" s="129"/>
      <c r="DJX3" s="129"/>
      <c r="DJY3" s="129"/>
      <c r="DJZ3" s="129"/>
      <c r="DKA3" s="129"/>
      <c r="DKB3" s="129"/>
      <c r="DKC3" s="129"/>
      <c r="DKD3" s="129"/>
      <c r="DKE3" s="129"/>
      <c r="DKF3" s="129"/>
      <c r="DKG3" s="129"/>
      <c r="DKH3" s="129"/>
      <c r="DKI3" s="129"/>
      <c r="DKJ3" s="129"/>
      <c r="DKK3" s="129"/>
      <c r="DKL3" s="129"/>
      <c r="DKM3" s="129"/>
      <c r="DKN3" s="129"/>
      <c r="DKO3" s="129"/>
      <c r="DKP3" s="129"/>
      <c r="DKQ3" s="129"/>
      <c r="DKR3" s="129"/>
      <c r="DKS3" s="129"/>
      <c r="DKT3" s="129"/>
      <c r="DKU3" s="129"/>
      <c r="DKV3" s="129"/>
      <c r="DKW3" s="129"/>
      <c r="DKX3" s="129"/>
      <c r="DKY3" s="129"/>
      <c r="DKZ3" s="129"/>
      <c r="DLA3" s="129"/>
      <c r="DLB3" s="129"/>
      <c r="DLC3" s="129"/>
      <c r="DLD3" s="129"/>
      <c r="DLE3" s="129"/>
      <c r="DLF3" s="129"/>
      <c r="DLG3" s="129"/>
      <c r="DLH3" s="129"/>
      <c r="DLI3" s="129"/>
      <c r="DLJ3" s="129"/>
      <c r="DLK3" s="129"/>
      <c r="DLL3" s="129"/>
      <c r="DLM3" s="129"/>
      <c r="DLN3" s="129"/>
      <c r="DLO3" s="129"/>
      <c r="DLP3" s="129"/>
      <c r="DLQ3" s="129"/>
      <c r="DLR3" s="129"/>
      <c r="DLS3" s="129"/>
      <c r="DLT3" s="129"/>
      <c r="DLU3" s="129"/>
      <c r="DLV3" s="129"/>
      <c r="DLW3" s="129"/>
      <c r="DLX3" s="129"/>
      <c r="DLY3" s="129"/>
      <c r="DLZ3" s="129"/>
      <c r="DMA3" s="129"/>
      <c r="DMB3" s="129"/>
      <c r="DMC3" s="129"/>
      <c r="DMD3" s="129"/>
      <c r="DME3" s="129"/>
      <c r="DMF3" s="129"/>
      <c r="DMG3" s="129"/>
      <c r="DMH3" s="129"/>
      <c r="DMI3" s="129"/>
      <c r="DMJ3" s="129"/>
      <c r="DMK3" s="129"/>
      <c r="DML3" s="129"/>
      <c r="DMM3" s="129"/>
      <c r="DMN3" s="129"/>
      <c r="DMO3" s="129"/>
      <c r="DMP3" s="129"/>
      <c r="DMQ3" s="129"/>
      <c r="DMR3" s="129"/>
      <c r="DMS3" s="129"/>
      <c r="DMT3" s="129"/>
      <c r="DMU3" s="129"/>
      <c r="DMV3" s="129"/>
      <c r="DMW3" s="129"/>
      <c r="DMX3" s="129"/>
      <c r="DMY3" s="129"/>
      <c r="DMZ3" s="129"/>
      <c r="DNA3" s="129"/>
      <c r="DNB3" s="129"/>
      <c r="DNC3" s="129"/>
      <c r="DND3" s="129"/>
      <c r="DNE3" s="129"/>
      <c r="DNF3" s="129"/>
      <c r="DNG3" s="129"/>
      <c r="DNH3" s="129"/>
      <c r="DNI3" s="129"/>
      <c r="DNJ3" s="129"/>
      <c r="DNK3" s="129"/>
      <c r="DNL3" s="129"/>
      <c r="DNM3" s="129"/>
      <c r="DNN3" s="129"/>
      <c r="DNO3" s="129"/>
      <c r="DNP3" s="129"/>
      <c r="DNQ3" s="129"/>
      <c r="DNR3" s="129"/>
      <c r="DNS3" s="129"/>
      <c r="DNT3" s="129"/>
      <c r="DNU3" s="129"/>
      <c r="DNV3" s="129"/>
      <c r="DNW3" s="129"/>
      <c r="DNX3" s="129"/>
      <c r="DNY3" s="129"/>
      <c r="DNZ3" s="129"/>
      <c r="DOA3" s="129"/>
      <c r="DOB3" s="129"/>
      <c r="DOC3" s="129"/>
      <c r="DOD3" s="129"/>
      <c r="DOE3" s="129"/>
      <c r="DOF3" s="129"/>
      <c r="DOG3" s="129"/>
      <c r="DOH3" s="129"/>
      <c r="DOI3" s="129"/>
      <c r="DOJ3" s="129"/>
      <c r="DOK3" s="129"/>
      <c r="DOL3" s="129"/>
      <c r="DOM3" s="129"/>
      <c r="DON3" s="129"/>
      <c r="DOO3" s="129"/>
      <c r="DOP3" s="129"/>
      <c r="DOQ3" s="129"/>
      <c r="DOR3" s="129"/>
      <c r="DOS3" s="129"/>
      <c r="DOT3" s="129"/>
      <c r="DOU3" s="129"/>
      <c r="DOV3" s="129"/>
      <c r="DOW3" s="129"/>
      <c r="DOX3" s="129"/>
      <c r="DOY3" s="129"/>
      <c r="DOZ3" s="129"/>
      <c r="DPA3" s="129"/>
      <c r="DPB3" s="129"/>
      <c r="DPC3" s="129"/>
      <c r="DPD3" s="129"/>
      <c r="DPE3" s="129"/>
      <c r="DPF3" s="129"/>
      <c r="DPG3" s="129"/>
      <c r="DPH3" s="129"/>
      <c r="DPI3" s="129"/>
      <c r="DPJ3" s="129"/>
      <c r="DPK3" s="129"/>
      <c r="DPL3" s="129"/>
      <c r="DPM3" s="129"/>
      <c r="DPN3" s="129"/>
      <c r="DPO3" s="129"/>
      <c r="DPP3" s="129"/>
      <c r="DPQ3" s="129"/>
      <c r="DPR3" s="129"/>
      <c r="DPS3" s="129"/>
      <c r="DPT3" s="129"/>
      <c r="DPU3" s="129"/>
      <c r="DPV3" s="129"/>
      <c r="DPW3" s="129"/>
      <c r="DPX3" s="129"/>
      <c r="DPY3" s="129"/>
      <c r="DPZ3" s="129"/>
      <c r="DQA3" s="129"/>
      <c r="DQB3" s="129"/>
      <c r="DQC3" s="129"/>
      <c r="DQD3" s="129"/>
      <c r="DQE3" s="129"/>
      <c r="DQF3" s="129"/>
      <c r="DQG3" s="129"/>
      <c r="DQH3" s="129"/>
      <c r="DQI3" s="129"/>
      <c r="DQJ3" s="129"/>
      <c r="DQK3" s="129"/>
      <c r="DQL3" s="129"/>
      <c r="DQM3" s="129"/>
      <c r="DQN3" s="129"/>
      <c r="DQO3" s="129"/>
      <c r="DQP3" s="129"/>
      <c r="DQQ3" s="129"/>
      <c r="DQR3" s="129"/>
      <c r="DQS3" s="129"/>
      <c r="DQT3" s="129"/>
      <c r="DQU3" s="129"/>
      <c r="DQV3" s="129"/>
      <c r="DQW3" s="129"/>
      <c r="DQX3" s="129"/>
      <c r="DQY3" s="129"/>
      <c r="DQZ3" s="129"/>
      <c r="DRA3" s="129"/>
      <c r="DRB3" s="129"/>
      <c r="DRC3" s="129"/>
      <c r="DRD3" s="129"/>
      <c r="DRE3" s="129"/>
      <c r="DRF3" s="129"/>
      <c r="DRG3" s="129"/>
      <c r="DRH3" s="129"/>
      <c r="DRI3" s="129"/>
      <c r="DRJ3" s="129"/>
      <c r="DRK3" s="129"/>
      <c r="DRL3" s="129"/>
      <c r="DRM3" s="129"/>
      <c r="DRN3" s="129"/>
      <c r="DRO3" s="129"/>
      <c r="DRP3" s="129"/>
      <c r="DRQ3" s="129"/>
      <c r="DRR3" s="129"/>
      <c r="DRS3" s="129"/>
      <c r="DRT3" s="129"/>
      <c r="DRU3" s="129"/>
      <c r="DRV3" s="129"/>
      <c r="DRW3" s="129"/>
      <c r="DRX3" s="129"/>
      <c r="DRY3" s="129"/>
      <c r="DRZ3" s="129"/>
      <c r="DSA3" s="129"/>
      <c r="DSB3" s="129"/>
      <c r="DSC3" s="129"/>
      <c r="DSD3" s="129"/>
      <c r="DSE3" s="129"/>
      <c r="DSF3" s="129"/>
      <c r="DSG3" s="129"/>
      <c r="DSH3" s="129"/>
      <c r="DSI3" s="129"/>
      <c r="DSJ3" s="129"/>
      <c r="DSK3" s="129"/>
      <c r="DSL3" s="129"/>
      <c r="DSM3" s="129"/>
      <c r="DSN3" s="129"/>
      <c r="DSO3" s="129"/>
      <c r="DSP3" s="129"/>
      <c r="DSQ3" s="129"/>
      <c r="DSR3" s="129"/>
      <c r="DSS3" s="129"/>
      <c r="DST3" s="129"/>
      <c r="DSU3" s="129"/>
      <c r="DSV3" s="129"/>
      <c r="DSW3" s="129"/>
      <c r="DSX3" s="129"/>
      <c r="DSY3" s="129"/>
      <c r="DSZ3" s="129"/>
      <c r="DTA3" s="129"/>
      <c r="DTB3" s="129"/>
      <c r="DTC3" s="129"/>
      <c r="DTD3" s="129"/>
      <c r="DTE3" s="129"/>
      <c r="DTF3" s="129"/>
      <c r="DTG3" s="129"/>
      <c r="DTH3" s="129"/>
      <c r="DTI3" s="129"/>
      <c r="DTJ3" s="129"/>
      <c r="DTK3" s="129"/>
      <c r="DTL3" s="129"/>
      <c r="DTM3" s="129"/>
      <c r="DTN3" s="129"/>
      <c r="DTO3" s="129"/>
      <c r="DTP3" s="129"/>
      <c r="DTQ3" s="129"/>
      <c r="DTR3" s="129"/>
      <c r="DTS3" s="129"/>
      <c r="DTT3" s="129"/>
      <c r="DTU3" s="129"/>
      <c r="DTV3" s="129"/>
      <c r="DTW3" s="129"/>
      <c r="DTX3" s="129"/>
      <c r="DTY3" s="129"/>
      <c r="DTZ3" s="129"/>
      <c r="DUA3" s="129"/>
      <c r="DUB3" s="129"/>
      <c r="DUC3" s="129"/>
      <c r="DUD3" s="129"/>
      <c r="DUE3" s="129"/>
      <c r="DUF3" s="129"/>
      <c r="DUG3" s="129"/>
      <c r="DUH3" s="129"/>
      <c r="DUI3" s="129"/>
      <c r="DUJ3" s="129"/>
      <c r="DUK3" s="129"/>
      <c r="DUL3" s="129"/>
      <c r="DUM3" s="129"/>
      <c r="DUN3" s="129"/>
      <c r="DUO3" s="129"/>
      <c r="DUP3" s="129"/>
      <c r="DUQ3" s="129"/>
      <c r="DUR3" s="129"/>
      <c r="DUS3" s="129"/>
      <c r="DUT3" s="129"/>
      <c r="DUU3" s="129"/>
      <c r="DUV3" s="129"/>
      <c r="DUW3" s="129"/>
      <c r="DUX3" s="129"/>
      <c r="DUY3" s="129"/>
      <c r="DUZ3" s="129"/>
      <c r="DVA3" s="129"/>
      <c r="DVB3" s="129"/>
      <c r="DVC3" s="129"/>
      <c r="DVD3" s="129"/>
      <c r="DVE3" s="129"/>
      <c r="DVF3" s="129"/>
      <c r="DVG3" s="129"/>
      <c r="DVH3" s="129"/>
      <c r="DVI3" s="129"/>
      <c r="DVJ3" s="129"/>
      <c r="DVK3" s="129"/>
      <c r="DVL3" s="129"/>
      <c r="DVM3" s="129"/>
      <c r="DVN3" s="129"/>
      <c r="DVO3" s="129"/>
      <c r="DVP3" s="129"/>
      <c r="DVQ3" s="129"/>
      <c r="DVR3" s="129"/>
      <c r="DVS3" s="129"/>
      <c r="DVT3" s="129"/>
      <c r="DVU3" s="129"/>
      <c r="DVV3" s="129"/>
      <c r="DVW3" s="129"/>
      <c r="DVX3" s="129"/>
      <c r="DVY3" s="129"/>
      <c r="DVZ3" s="129"/>
      <c r="DWA3" s="129"/>
      <c r="DWB3" s="129"/>
      <c r="DWC3" s="129"/>
      <c r="DWD3" s="129"/>
      <c r="DWE3" s="129"/>
      <c r="DWF3" s="129"/>
      <c r="DWG3" s="129"/>
      <c r="DWH3" s="129"/>
      <c r="DWI3" s="129"/>
      <c r="DWJ3" s="129"/>
      <c r="DWK3" s="129"/>
      <c r="DWL3" s="129"/>
      <c r="DWM3" s="129"/>
      <c r="DWN3" s="129"/>
      <c r="DWO3" s="129"/>
      <c r="DWP3" s="129"/>
      <c r="DWQ3" s="129"/>
      <c r="DWR3" s="129"/>
      <c r="DWS3" s="129"/>
      <c r="DWT3" s="129"/>
      <c r="DWU3" s="129"/>
      <c r="DWV3" s="129"/>
      <c r="DWW3" s="129"/>
      <c r="DWX3" s="129"/>
      <c r="DWY3" s="129"/>
      <c r="DWZ3" s="129"/>
      <c r="DXA3" s="129"/>
      <c r="DXB3" s="129"/>
      <c r="DXC3" s="129"/>
      <c r="DXD3" s="129"/>
      <c r="DXE3" s="129"/>
      <c r="DXF3" s="129"/>
      <c r="DXG3" s="129"/>
      <c r="DXH3" s="129"/>
      <c r="DXI3" s="129"/>
      <c r="DXJ3" s="129"/>
      <c r="DXK3" s="129"/>
      <c r="DXL3" s="129"/>
      <c r="DXM3" s="129"/>
      <c r="DXN3" s="129"/>
      <c r="DXO3" s="129"/>
      <c r="DXP3" s="129"/>
      <c r="DXQ3" s="129"/>
      <c r="DXR3" s="129"/>
      <c r="DXS3" s="129"/>
      <c r="DXT3" s="129"/>
      <c r="DXU3" s="129"/>
      <c r="DXV3" s="129"/>
      <c r="DXW3" s="129"/>
      <c r="DXX3" s="129"/>
      <c r="DXY3" s="129"/>
      <c r="DXZ3" s="129"/>
      <c r="DYA3" s="129"/>
      <c r="DYB3" s="129"/>
      <c r="DYC3" s="129"/>
      <c r="DYD3" s="129"/>
      <c r="DYE3" s="129"/>
      <c r="DYF3" s="129"/>
      <c r="DYG3" s="129"/>
      <c r="DYH3" s="129"/>
      <c r="DYI3" s="129"/>
      <c r="DYJ3" s="129"/>
      <c r="DYK3" s="129"/>
      <c r="DYL3" s="129"/>
      <c r="DYM3" s="129"/>
      <c r="DYN3" s="129"/>
      <c r="DYO3" s="129"/>
      <c r="DYP3" s="129"/>
      <c r="DYQ3" s="129"/>
      <c r="DYR3" s="129"/>
      <c r="DYS3" s="129"/>
      <c r="DYT3" s="129"/>
      <c r="DYU3" s="129"/>
      <c r="DYV3" s="129"/>
      <c r="DYW3" s="129"/>
      <c r="DYX3" s="129"/>
      <c r="DYY3" s="129"/>
      <c r="DYZ3" s="129"/>
      <c r="DZA3" s="129"/>
      <c r="DZB3" s="129"/>
      <c r="DZC3" s="129"/>
      <c r="DZD3" s="129"/>
      <c r="DZE3" s="129"/>
      <c r="DZF3" s="129"/>
      <c r="DZG3" s="129"/>
      <c r="DZH3" s="129"/>
      <c r="DZI3" s="129"/>
      <c r="DZJ3" s="129"/>
      <c r="DZK3" s="129"/>
      <c r="DZL3" s="129"/>
      <c r="DZM3" s="129"/>
      <c r="DZN3" s="129"/>
      <c r="DZO3" s="129"/>
      <c r="DZP3" s="129"/>
      <c r="DZQ3" s="129"/>
      <c r="DZR3" s="129"/>
      <c r="DZS3" s="129"/>
      <c r="DZT3" s="129"/>
      <c r="DZU3" s="129"/>
      <c r="DZV3" s="129"/>
      <c r="DZW3" s="129"/>
      <c r="DZX3" s="129"/>
      <c r="DZY3" s="129"/>
      <c r="DZZ3" s="129"/>
      <c r="EAA3" s="129"/>
      <c r="EAB3" s="129"/>
      <c r="EAC3" s="129"/>
      <c r="EAD3" s="129"/>
      <c r="EAE3" s="129"/>
      <c r="EAF3" s="129"/>
      <c r="EAG3" s="129"/>
      <c r="EAH3" s="129"/>
      <c r="EAI3" s="129"/>
      <c r="EAJ3" s="129"/>
      <c r="EAK3" s="129"/>
      <c r="EAL3" s="129"/>
      <c r="EAM3" s="129"/>
      <c r="EAN3" s="129"/>
      <c r="EAO3" s="129"/>
      <c r="EAP3" s="129"/>
      <c r="EAQ3" s="129"/>
      <c r="EAR3" s="129"/>
      <c r="EAS3" s="129"/>
      <c r="EAT3" s="129"/>
      <c r="EAU3" s="129"/>
      <c r="EAV3" s="129"/>
      <c r="EAW3" s="129"/>
      <c r="EAX3" s="129"/>
      <c r="EAY3" s="129"/>
      <c r="EAZ3" s="129"/>
      <c r="EBA3" s="129"/>
      <c r="EBB3" s="129"/>
      <c r="EBC3" s="129"/>
      <c r="EBD3" s="129"/>
      <c r="EBE3" s="129"/>
      <c r="EBF3" s="129"/>
      <c r="EBG3" s="129"/>
      <c r="EBH3" s="129"/>
      <c r="EBI3" s="129"/>
      <c r="EBJ3" s="129"/>
      <c r="EBK3" s="129"/>
      <c r="EBL3" s="129"/>
      <c r="EBM3" s="129"/>
      <c r="EBN3" s="129"/>
      <c r="EBO3" s="129"/>
      <c r="EBP3" s="129"/>
      <c r="EBQ3" s="129"/>
      <c r="EBR3" s="129"/>
      <c r="EBS3" s="129"/>
      <c r="EBT3" s="129"/>
      <c r="EBU3" s="129"/>
      <c r="EBV3" s="129"/>
      <c r="EBW3" s="129"/>
      <c r="EBX3" s="129"/>
      <c r="EBY3" s="129"/>
      <c r="EBZ3" s="129"/>
      <c r="ECA3" s="129"/>
      <c r="ECB3" s="129"/>
      <c r="ECC3" s="129"/>
      <c r="ECD3" s="129"/>
      <c r="ECE3" s="129"/>
      <c r="ECF3" s="129"/>
      <c r="ECG3" s="129"/>
      <c r="ECH3" s="129"/>
      <c r="ECI3" s="129"/>
      <c r="ECJ3" s="129"/>
      <c r="ECK3" s="129"/>
      <c r="ECL3" s="129"/>
      <c r="ECM3" s="129"/>
      <c r="ECN3" s="129"/>
      <c r="ECO3" s="129"/>
      <c r="ECP3" s="129"/>
      <c r="ECQ3" s="129"/>
      <c r="ECR3" s="129"/>
      <c r="ECS3" s="129"/>
      <c r="ECT3" s="129"/>
      <c r="ECU3" s="129"/>
      <c r="ECV3" s="129"/>
      <c r="ECW3" s="129"/>
      <c r="ECX3" s="129"/>
      <c r="ECY3" s="129"/>
      <c r="ECZ3" s="129"/>
      <c r="EDA3" s="129"/>
      <c r="EDB3" s="129"/>
      <c r="EDC3" s="129"/>
      <c r="EDD3" s="129"/>
      <c r="EDE3" s="129"/>
      <c r="EDF3" s="129"/>
      <c r="EDG3" s="129"/>
      <c r="EDH3" s="129"/>
      <c r="EDI3" s="129"/>
      <c r="EDJ3" s="129"/>
      <c r="EDK3" s="129"/>
      <c r="EDL3" s="129"/>
      <c r="EDM3" s="129"/>
      <c r="EDN3" s="129"/>
      <c r="EDO3" s="129"/>
      <c r="EDP3" s="129"/>
      <c r="EDQ3" s="129"/>
      <c r="EDR3" s="129"/>
      <c r="EDS3" s="129"/>
      <c r="EDT3" s="129"/>
      <c r="EDU3" s="129"/>
      <c r="EDV3" s="129"/>
      <c r="EDW3" s="129"/>
      <c r="EDX3" s="129"/>
      <c r="EDY3" s="129"/>
      <c r="EDZ3" s="129"/>
      <c r="EEA3" s="129"/>
      <c r="EEB3" s="129"/>
      <c r="EEC3" s="129"/>
      <c r="EED3" s="129"/>
      <c r="EEE3" s="129"/>
      <c r="EEF3" s="129"/>
      <c r="EEG3" s="129"/>
      <c r="EEH3" s="129"/>
      <c r="EEI3" s="129"/>
      <c r="EEJ3" s="129"/>
      <c r="EEK3" s="129"/>
      <c r="EEL3" s="129"/>
      <c r="EEM3" s="129"/>
      <c r="EEN3" s="129"/>
      <c r="EEO3" s="129"/>
      <c r="EEP3" s="129"/>
      <c r="EEQ3" s="129"/>
      <c r="EER3" s="129"/>
      <c r="EES3" s="129"/>
      <c r="EET3" s="129"/>
      <c r="EEU3" s="129"/>
      <c r="EEV3" s="129"/>
      <c r="EEW3" s="129"/>
      <c r="EEX3" s="129"/>
      <c r="EEY3" s="129"/>
      <c r="EEZ3" s="129"/>
      <c r="EFA3" s="129"/>
      <c r="EFB3" s="129"/>
      <c r="EFC3" s="129"/>
      <c r="EFD3" s="129"/>
      <c r="EFE3" s="129"/>
      <c r="EFF3" s="129"/>
      <c r="EFG3" s="129"/>
      <c r="EFH3" s="129"/>
      <c r="EFI3" s="129"/>
      <c r="EFJ3" s="129"/>
      <c r="EFK3" s="129"/>
      <c r="EFL3" s="129"/>
      <c r="EFM3" s="129"/>
      <c r="EFN3" s="129"/>
      <c r="EFO3" s="129"/>
      <c r="EFP3" s="129"/>
      <c r="EFQ3" s="129"/>
      <c r="EFR3" s="129"/>
      <c r="EFS3" s="129"/>
      <c r="EFT3" s="129"/>
      <c r="EFU3" s="129"/>
      <c r="EFV3" s="129"/>
      <c r="EFW3" s="129"/>
      <c r="EFX3" s="129"/>
      <c r="EFY3" s="129"/>
      <c r="EFZ3" s="129"/>
      <c r="EGA3" s="129"/>
      <c r="EGB3" s="129"/>
      <c r="EGC3" s="129"/>
      <c r="EGD3" s="129"/>
      <c r="EGE3" s="129"/>
      <c r="EGF3" s="129"/>
      <c r="EGG3" s="129"/>
      <c r="EGH3" s="129"/>
      <c r="EGI3" s="129"/>
      <c r="EGJ3" s="129"/>
      <c r="EGK3" s="129"/>
      <c r="EGL3" s="129"/>
      <c r="EGM3" s="129"/>
      <c r="EGN3" s="129"/>
      <c r="EGO3" s="129"/>
      <c r="EGP3" s="129"/>
      <c r="EGQ3" s="129"/>
      <c r="EGR3" s="129"/>
      <c r="EGS3" s="129"/>
      <c r="EGT3" s="129"/>
      <c r="EGU3" s="129"/>
      <c r="EGV3" s="129"/>
      <c r="EGW3" s="129"/>
      <c r="EGX3" s="129"/>
      <c r="EGY3" s="129"/>
      <c r="EGZ3" s="129"/>
      <c r="EHA3" s="129"/>
      <c r="EHB3" s="129"/>
      <c r="EHC3" s="129"/>
      <c r="EHD3" s="129"/>
      <c r="EHE3" s="129"/>
      <c r="EHF3" s="129"/>
      <c r="EHG3" s="129"/>
      <c r="EHH3" s="129"/>
      <c r="EHI3" s="129"/>
      <c r="EHJ3" s="129"/>
      <c r="EHK3" s="129"/>
      <c r="EHL3" s="129"/>
      <c r="EHM3" s="129"/>
      <c r="EHN3" s="129"/>
      <c r="EHO3" s="129"/>
      <c r="EHP3" s="129"/>
      <c r="EHQ3" s="129"/>
      <c r="EHR3" s="129"/>
      <c r="EHS3" s="129"/>
      <c r="EHT3" s="129"/>
      <c r="EHU3" s="129"/>
      <c r="EHV3" s="129"/>
      <c r="EHW3" s="129"/>
      <c r="EHX3" s="129"/>
      <c r="EHY3" s="129"/>
      <c r="EHZ3" s="129"/>
      <c r="EIA3" s="129"/>
      <c r="EIB3" s="129"/>
      <c r="EIC3" s="129"/>
      <c r="EID3" s="129"/>
      <c r="EIE3" s="129"/>
      <c r="EIF3" s="129"/>
      <c r="EIG3" s="129"/>
      <c r="EIH3" s="129"/>
      <c r="EII3" s="129"/>
      <c r="EIJ3" s="129"/>
      <c r="EIK3" s="129"/>
      <c r="EIL3" s="129"/>
      <c r="EIM3" s="129"/>
      <c r="EIN3" s="129"/>
      <c r="EIO3" s="129"/>
      <c r="EIP3" s="129"/>
      <c r="EIQ3" s="129"/>
      <c r="EIR3" s="129"/>
      <c r="EIS3" s="129"/>
      <c r="EIT3" s="129"/>
      <c r="EIU3" s="129"/>
      <c r="EIV3" s="129"/>
      <c r="EIW3" s="129"/>
      <c r="EIX3" s="129"/>
      <c r="EIY3" s="129"/>
      <c r="EIZ3" s="129"/>
      <c r="EJA3" s="129"/>
      <c r="EJB3" s="129"/>
      <c r="EJC3" s="129"/>
      <c r="EJD3" s="129"/>
      <c r="EJE3" s="129"/>
      <c r="EJF3" s="129"/>
      <c r="EJG3" s="129"/>
      <c r="EJH3" s="129"/>
      <c r="EJI3" s="129"/>
      <c r="EJJ3" s="129"/>
      <c r="EJK3" s="129"/>
      <c r="EJL3" s="129"/>
      <c r="EJM3" s="129"/>
      <c r="EJN3" s="129"/>
      <c r="EJO3" s="129"/>
      <c r="EJP3" s="129"/>
      <c r="EJQ3" s="129"/>
      <c r="EJR3" s="129"/>
      <c r="EJS3" s="129"/>
      <c r="EJT3" s="129"/>
      <c r="EJU3" s="129"/>
      <c r="EJV3" s="129"/>
      <c r="EJW3" s="129"/>
      <c r="EJX3" s="129"/>
      <c r="EJY3" s="129"/>
      <c r="EJZ3" s="129"/>
      <c r="EKA3" s="129"/>
      <c r="EKB3" s="129"/>
      <c r="EKC3" s="129"/>
      <c r="EKD3" s="129"/>
      <c r="EKE3" s="129"/>
      <c r="EKF3" s="129"/>
      <c r="EKG3" s="129"/>
      <c r="EKH3" s="129"/>
      <c r="EKI3" s="129"/>
      <c r="EKJ3" s="129"/>
      <c r="EKK3" s="129"/>
      <c r="EKL3" s="129"/>
      <c r="EKM3" s="129"/>
      <c r="EKN3" s="129"/>
      <c r="EKO3" s="129"/>
      <c r="EKP3" s="129"/>
      <c r="EKQ3" s="129"/>
      <c r="EKR3" s="129"/>
      <c r="EKS3" s="129"/>
      <c r="EKT3" s="129"/>
      <c r="EKU3" s="129"/>
      <c r="EKV3" s="129"/>
      <c r="EKW3" s="129"/>
      <c r="EKX3" s="129"/>
      <c r="EKY3" s="129"/>
      <c r="EKZ3" s="129"/>
      <c r="ELA3" s="129"/>
      <c r="ELB3" s="129"/>
      <c r="ELC3" s="129"/>
      <c r="ELD3" s="129"/>
      <c r="ELE3" s="129"/>
      <c r="ELF3" s="129"/>
      <c r="ELG3" s="129"/>
      <c r="ELH3" s="129"/>
      <c r="ELI3" s="129"/>
      <c r="ELJ3" s="129"/>
      <c r="ELK3" s="129"/>
      <c r="ELL3" s="129"/>
      <c r="ELM3" s="129"/>
      <c r="ELN3" s="129"/>
      <c r="ELO3" s="129"/>
      <c r="ELP3" s="129"/>
      <c r="ELQ3" s="129"/>
      <c r="ELR3" s="129"/>
      <c r="ELS3" s="129"/>
      <c r="ELT3" s="129"/>
      <c r="ELU3" s="129"/>
      <c r="ELV3" s="129"/>
      <c r="ELW3" s="129"/>
      <c r="ELX3" s="129"/>
      <c r="ELY3" s="129"/>
      <c r="ELZ3" s="129"/>
      <c r="EMA3" s="129"/>
      <c r="EMB3" s="129"/>
      <c r="EMC3" s="129"/>
      <c r="EMD3" s="129"/>
      <c r="EME3" s="129"/>
      <c r="EMF3" s="129"/>
      <c r="EMG3" s="129"/>
      <c r="EMH3" s="129"/>
      <c r="EMI3" s="129"/>
      <c r="EMJ3" s="129"/>
      <c r="EMK3" s="129"/>
      <c r="EML3" s="129"/>
      <c r="EMM3" s="129"/>
      <c r="EMN3" s="129"/>
      <c r="EMO3" s="129"/>
      <c r="EMP3" s="129"/>
      <c r="EMQ3" s="129"/>
      <c r="EMR3" s="129"/>
      <c r="EMS3" s="129"/>
      <c r="EMT3" s="129"/>
      <c r="EMU3" s="129"/>
      <c r="EMV3" s="129"/>
      <c r="EMW3" s="129"/>
      <c r="EMX3" s="129"/>
      <c r="EMY3" s="129"/>
      <c r="EMZ3" s="129"/>
      <c r="ENA3" s="129"/>
      <c r="ENB3" s="129"/>
      <c r="ENC3" s="129"/>
      <c r="END3" s="129"/>
      <c r="ENE3" s="129"/>
      <c r="ENF3" s="129"/>
      <c r="ENG3" s="129"/>
      <c r="ENH3" s="129"/>
      <c r="ENI3" s="129"/>
      <c r="ENJ3" s="129"/>
      <c r="ENK3" s="129"/>
      <c r="ENL3" s="129"/>
      <c r="ENM3" s="129"/>
      <c r="ENN3" s="129"/>
      <c r="ENO3" s="129"/>
      <c r="ENP3" s="129"/>
      <c r="ENQ3" s="129"/>
      <c r="ENR3" s="129"/>
      <c r="ENS3" s="129"/>
      <c r="ENT3" s="129"/>
      <c r="ENU3" s="129"/>
      <c r="ENV3" s="129"/>
      <c r="ENW3" s="129"/>
      <c r="ENX3" s="129"/>
      <c r="ENY3" s="129"/>
      <c r="ENZ3" s="129"/>
      <c r="EOA3" s="129"/>
      <c r="EOB3" s="129"/>
      <c r="EOC3" s="129"/>
      <c r="EOD3" s="129"/>
      <c r="EOE3" s="129"/>
      <c r="EOF3" s="129"/>
      <c r="EOG3" s="129"/>
      <c r="EOH3" s="129"/>
      <c r="EOI3" s="129"/>
      <c r="EOJ3" s="129"/>
      <c r="EOK3" s="129"/>
      <c r="EOL3" s="129"/>
      <c r="EOM3" s="129"/>
      <c r="EON3" s="129"/>
      <c r="EOO3" s="129"/>
      <c r="EOP3" s="129"/>
      <c r="EOQ3" s="129"/>
      <c r="EOR3" s="129"/>
      <c r="EOS3" s="129"/>
      <c r="EOT3" s="129"/>
      <c r="EOU3" s="129"/>
      <c r="EOV3" s="129"/>
      <c r="EOW3" s="129"/>
      <c r="EOX3" s="129"/>
      <c r="EOY3" s="129"/>
      <c r="EOZ3" s="129"/>
      <c r="EPA3" s="129"/>
      <c r="EPB3" s="129"/>
      <c r="EPC3" s="129"/>
      <c r="EPD3" s="129"/>
      <c r="EPE3" s="129"/>
      <c r="EPF3" s="129"/>
      <c r="EPG3" s="129"/>
      <c r="EPH3" s="129"/>
      <c r="EPI3" s="129"/>
      <c r="EPJ3" s="129"/>
      <c r="EPK3" s="129"/>
      <c r="EPL3" s="129"/>
      <c r="EPM3" s="129"/>
      <c r="EPN3" s="129"/>
      <c r="EPO3" s="129"/>
      <c r="EPP3" s="129"/>
      <c r="EPQ3" s="129"/>
      <c r="EPR3" s="129"/>
      <c r="EPS3" s="129"/>
      <c r="EPT3" s="129"/>
      <c r="EPU3" s="129"/>
      <c r="EPV3" s="129"/>
      <c r="EPW3" s="129"/>
      <c r="EPX3" s="129"/>
      <c r="EPY3" s="129"/>
      <c r="EPZ3" s="129"/>
      <c r="EQA3" s="129"/>
      <c r="EQB3" s="129"/>
      <c r="EQC3" s="129"/>
      <c r="EQD3" s="129"/>
      <c r="EQE3" s="129"/>
      <c r="EQF3" s="129"/>
      <c r="EQG3" s="129"/>
      <c r="EQH3" s="129"/>
      <c r="EQI3" s="129"/>
      <c r="EQJ3" s="129"/>
      <c r="EQK3" s="129"/>
      <c r="EQL3" s="129"/>
      <c r="EQM3" s="129"/>
      <c r="EQN3" s="129"/>
      <c r="EQO3" s="129"/>
      <c r="EQP3" s="129"/>
      <c r="EQQ3" s="129"/>
      <c r="EQR3" s="129"/>
      <c r="EQS3" s="129"/>
      <c r="EQT3" s="129"/>
      <c r="EQU3" s="129"/>
      <c r="EQV3" s="129"/>
      <c r="EQW3" s="129"/>
      <c r="EQX3" s="129"/>
      <c r="EQY3" s="129"/>
      <c r="EQZ3" s="129"/>
      <c r="ERA3" s="129"/>
      <c r="ERB3" s="129"/>
      <c r="ERC3" s="129"/>
      <c r="ERD3" s="129"/>
      <c r="ERE3" s="129"/>
      <c r="ERF3" s="129"/>
      <c r="ERG3" s="129"/>
      <c r="ERH3" s="129"/>
      <c r="ERI3" s="129"/>
      <c r="ERJ3" s="129"/>
      <c r="ERK3" s="129"/>
      <c r="ERL3" s="129"/>
      <c r="ERM3" s="129"/>
      <c r="ERN3" s="129"/>
      <c r="ERO3" s="129"/>
      <c r="ERP3" s="129"/>
      <c r="ERQ3" s="129"/>
      <c r="ERR3" s="129"/>
      <c r="ERS3" s="129"/>
      <c r="ERT3" s="129"/>
      <c r="ERU3" s="129"/>
      <c r="ERV3" s="129"/>
      <c r="ERW3" s="129"/>
      <c r="ERX3" s="129"/>
      <c r="ERY3" s="129"/>
      <c r="ERZ3" s="129"/>
      <c r="ESA3" s="129"/>
      <c r="ESB3" s="129"/>
      <c r="ESC3" s="129"/>
      <c r="ESD3" s="129"/>
      <c r="ESE3" s="129"/>
      <c r="ESF3" s="129"/>
      <c r="ESG3" s="129"/>
      <c r="ESH3" s="129"/>
      <c r="ESI3" s="129"/>
      <c r="ESJ3" s="129"/>
      <c r="ESK3" s="129"/>
      <c r="ESL3" s="129"/>
      <c r="ESM3" s="129"/>
      <c r="ESN3" s="129"/>
      <c r="ESO3" s="129"/>
      <c r="ESP3" s="129"/>
      <c r="ESQ3" s="129"/>
      <c r="ESR3" s="129"/>
      <c r="ESS3" s="129"/>
      <c r="EST3" s="129"/>
      <c r="ESU3" s="129"/>
      <c r="ESV3" s="129"/>
      <c r="ESW3" s="129"/>
      <c r="ESX3" s="129"/>
      <c r="ESY3" s="129"/>
      <c r="ESZ3" s="129"/>
      <c r="ETA3" s="129"/>
      <c r="ETB3" s="129"/>
      <c r="ETC3" s="129"/>
      <c r="ETD3" s="129"/>
      <c r="ETE3" s="129"/>
      <c r="ETF3" s="129"/>
      <c r="ETG3" s="129"/>
      <c r="ETH3" s="129"/>
      <c r="ETI3" s="129"/>
      <c r="ETJ3" s="129"/>
      <c r="ETK3" s="129"/>
      <c r="ETL3" s="129"/>
      <c r="ETM3" s="129"/>
      <c r="ETN3" s="129"/>
      <c r="ETO3" s="129"/>
      <c r="ETP3" s="129"/>
      <c r="ETQ3" s="129"/>
      <c r="ETR3" s="129"/>
      <c r="ETS3" s="129"/>
      <c r="ETT3" s="129"/>
      <c r="ETU3" s="129"/>
      <c r="ETV3" s="129"/>
      <c r="ETW3" s="129"/>
      <c r="ETX3" s="129"/>
      <c r="ETY3" s="129"/>
      <c r="ETZ3" s="129"/>
      <c r="EUA3" s="129"/>
      <c r="EUB3" s="129"/>
      <c r="EUC3" s="129"/>
      <c r="EUD3" s="129"/>
      <c r="EUE3" s="129"/>
      <c r="EUF3" s="129"/>
      <c r="EUG3" s="129"/>
      <c r="EUH3" s="129"/>
      <c r="EUI3" s="129"/>
      <c r="EUJ3" s="129"/>
      <c r="EUK3" s="129"/>
      <c r="EUL3" s="129"/>
      <c r="EUM3" s="129"/>
      <c r="EUN3" s="129"/>
      <c r="EUO3" s="129"/>
      <c r="EUP3" s="129"/>
      <c r="EUQ3" s="129"/>
      <c r="EUR3" s="129"/>
      <c r="EUS3" s="129"/>
      <c r="EUT3" s="129"/>
      <c r="EUU3" s="129"/>
      <c r="EUV3" s="129"/>
      <c r="EUW3" s="129"/>
      <c r="EUX3" s="129"/>
      <c r="EUY3" s="129"/>
      <c r="EUZ3" s="129"/>
      <c r="EVA3" s="129"/>
      <c r="EVB3" s="129"/>
      <c r="EVC3" s="129"/>
      <c r="EVD3" s="129"/>
      <c r="EVE3" s="129"/>
      <c r="EVF3" s="129"/>
      <c r="EVG3" s="129"/>
      <c r="EVH3" s="129"/>
      <c r="EVI3" s="129"/>
      <c r="EVJ3" s="129"/>
      <c r="EVK3" s="129"/>
      <c r="EVL3" s="129"/>
      <c r="EVM3" s="129"/>
      <c r="EVN3" s="129"/>
      <c r="EVO3" s="129"/>
      <c r="EVP3" s="129"/>
      <c r="EVQ3" s="129"/>
      <c r="EVR3" s="129"/>
      <c r="EVS3" s="129"/>
      <c r="EVT3" s="129"/>
      <c r="EVU3" s="129"/>
      <c r="EVV3" s="129"/>
      <c r="EVW3" s="129"/>
      <c r="EVX3" s="129"/>
      <c r="EVY3" s="129"/>
      <c r="EVZ3" s="129"/>
      <c r="EWA3" s="129"/>
      <c r="EWB3" s="129"/>
      <c r="EWC3" s="129"/>
      <c r="EWD3" s="129"/>
      <c r="EWE3" s="129"/>
      <c r="EWF3" s="129"/>
      <c r="EWG3" s="129"/>
      <c r="EWH3" s="129"/>
      <c r="EWI3" s="129"/>
      <c r="EWJ3" s="129"/>
      <c r="EWK3" s="129"/>
      <c r="EWL3" s="129"/>
      <c r="EWM3" s="129"/>
      <c r="EWN3" s="129"/>
      <c r="EWO3" s="129"/>
      <c r="EWP3" s="129"/>
      <c r="EWQ3" s="129"/>
      <c r="EWR3" s="129"/>
      <c r="EWS3" s="129"/>
      <c r="EWT3" s="129"/>
      <c r="EWU3" s="129"/>
      <c r="EWV3" s="129"/>
      <c r="EWW3" s="129"/>
      <c r="EWX3" s="129"/>
      <c r="EWY3" s="129"/>
      <c r="EWZ3" s="129"/>
      <c r="EXA3" s="129"/>
      <c r="EXB3" s="129"/>
      <c r="EXC3" s="129"/>
      <c r="EXD3" s="129"/>
      <c r="EXE3" s="129"/>
      <c r="EXF3" s="129"/>
      <c r="EXG3" s="129"/>
      <c r="EXH3" s="129"/>
      <c r="EXI3" s="129"/>
      <c r="EXJ3" s="129"/>
      <c r="EXK3" s="129"/>
      <c r="EXL3" s="129"/>
      <c r="EXM3" s="129"/>
      <c r="EXN3" s="129"/>
      <c r="EXO3" s="129"/>
      <c r="EXP3" s="129"/>
      <c r="EXQ3" s="129"/>
      <c r="EXR3" s="129"/>
      <c r="EXS3" s="129"/>
      <c r="EXT3" s="129"/>
      <c r="EXU3" s="129"/>
      <c r="EXV3" s="129"/>
      <c r="EXW3" s="129"/>
      <c r="EXX3" s="129"/>
      <c r="EXY3" s="129"/>
      <c r="EXZ3" s="129"/>
      <c r="EYA3" s="129"/>
      <c r="EYB3" s="129"/>
      <c r="EYC3" s="129"/>
      <c r="EYD3" s="129"/>
      <c r="EYE3" s="129"/>
      <c r="EYF3" s="129"/>
      <c r="EYG3" s="129"/>
      <c r="EYH3" s="129"/>
      <c r="EYI3" s="129"/>
      <c r="EYJ3" s="129"/>
      <c r="EYK3" s="129"/>
      <c r="EYL3" s="129"/>
      <c r="EYM3" s="129"/>
      <c r="EYN3" s="129"/>
      <c r="EYO3" s="129"/>
      <c r="EYP3" s="129"/>
      <c r="EYQ3" s="129"/>
      <c r="EYR3" s="129"/>
      <c r="EYS3" s="129"/>
      <c r="EYT3" s="129"/>
      <c r="EYU3" s="129"/>
      <c r="EYV3" s="129"/>
      <c r="EYW3" s="129"/>
      <c r="EYX3" s="129"/>
      <c r="EYY3" s="129"/>
      <c r="EYZ3" s="129"/>
      <c r="EZA3" s="129"/>
      <c r="EZB3" s="129"/>
      <c r="EZC3" s="129"/>
      <c r="EZD3" s="129"/>
      <c r="EZE3" s="129"/>
      <c r="EZF3" s="129"/>
      <c r="EZG3" s="129"/>
      <c r="EZH3" s="129"/>
      <c r="EZI3" s="129"/>
      <c r="EZJ3" s="129"/>
      <c r="EZK3" s="129"/>
      <c r="EZL3" s="129"/>
      <c r="EZM3" s="129"/>
      <c r="EZN3" s="129"/>
      <c r="EZO3" s="129"/>
      <c r="EZP3" s="129"/>
      <c r="EZQ3" s="129"/>
      <c r="EZR3" s="129"/>
      <c r="EZS3" s="129"/>
      <c r="EZT3" s="129"/>
      <c r="EZU3" s="129"/>
      <c r="EZV3" s="129"/>
      <c r="EZW3" s="129"/>
      <c r="EZX3" s="129"/>
      <c r="EZY3" s="129"/>
      <c r="EZZ3" s="129"/>
      <c r="FAA3" s="129"/>
      <c r="FAB3" s="129"/>
      <c r="FAC3" s="129"/>
      <c r="FAD3" s="129"/>
      <c r="FAE3" s="129"/>
      <c r="FAF3" s="129"/>
      <c r="FAG3" s="129"/>
      <c r="FAH3" s="129"/>
      <c r="FAI3" s="129"/>
      <c r="FAJ3" s="129"/>
      <c r="FAK3" s="129"/>
      <c r="FAL3" s="129"/>
      <c r="FAM3" s="129"/>
      <c r="FAN3" s="129"/>
      <c r="FAO3" s="129"/>
      <c r="FAP3" s="129"/>
      <c r="FAQ3" s="129"/>
      <c r="FAR3" s="129"/>
      <c r="FAS3" s="129"/>
      <c r="FAT3" s="129"/>
      <c r="FAU3" s="129"/>
      <c r="FAV3" s="129"/>
      <c r="FAW3" s="129"/>
      <c r="FAX3" s="129"/>
      <c r="FAY3" s="129"/>
      <c r="FAZ3" s="129"/>
      <c r="FBA3" s="129"/>
      <c r="FBB3" s="129"/>
      <c r="FBC3" s="129"/>
      <c r="FBD3" s="129"/>
      <c r="FBE3" s="129"/>
      <c r="FBF3" s="129"/>
      <c r="FBG3" s="129"/>
      <c r="FBH3" s="129"/>
      <c r="FBI3" s="129"/>
      <c r="FBJ3" s="129"/>
      <c r="FBK3" s="129"/>
      <c r="FBL3" s="129"/>
      <c r="FBM3" s="129"/>
      <c r="FBN3" s="129"/>
      <c r="FBO3" s="129"/>
      <c r="FBP3" s="129"/>
      <c r="FBQ3" s="129"/>
      <c r="FBR3" s="129"/>
      <c r="FBS3" s="129"/>
      <c r="FBT3" s="129"/>
      <c r="FBU3" s="129"/>
      <c r="FBV3" s="129"/>
      <c r="FBW3" s="129"/>
      <c r="FBX3" s="129"/>
      <c r="FBY3" s="129"/>
      <c r="FBZ3" s="129"/>
      <c r="FCA3" s="129"/>
      <c r="FCB3" s="129"/>
      <c r="FCC3" s="129"/>
      <c r="FCD3" s="129"/>
      <c r="FCE3" s="129"/>
      <c r="FCF3" s="129"/>
      <c r="FCG3" s="129"/>
      <c r="FCH3" s="129"/>
      <c r="FCI3" s="129"/>
      <c r="FCJ3" s="129"/>
      <c r="FCK3" s="129"/>
      <c r="FCL3" s="129"/>
      <c r="FCM3" s="129"/>
      <c r="FCN3" s="129"/>
      <c r="FCO3" s="129"/>
      <c r="FCP3" s="129"/>
      <c r="FCQ3" s="129"/>
      <c r="FCR3" s="129"/>
      <c r="FCS3" s="129"/>
      <c r="FCT3" s="129"/>
      <c r="FCU3" s="129"/>
      <c r="FCV3" s="129"/>
      <c r="FCW3" s="129"/>
      <c r="FCX3" s="129"/>
      <c r="FCY3" s="129"/>
      <c r="FCZ3" s="129"/>
      <c r="FDA3" s="129"/>
      <c r="FDB3" s="129"/>
      <c r="FDC3" s="129"/>
      <c r="FDD3" s="129"/>
      <c r="FDE3" s="129"/>
      <c r="FDF3" s="129"/>
      <c r="FDG3" s="129"/>
      <c r="FDH3" s="129"/>
      <c r="FDI3" s="129"/>
      <c r="FDJ3" s="129"/>
      <c r="FDK3" s="129"/>
      <c r="FDL3" s="129"/>
      <c r="FDM3" s="129"/>
      <c r="FDN3" s="129"/>
      <c r="FDO3" s="129"/>
      <c r="FDP3" s="129"/>
      <c r="FDQ3" s="129"/>
      <c r="FDR3" s="129"/>
      <c r="FDS3" s="129"/>
      <c r="FDT3" s="129"/>
      <c r="FDU3" s="129"/>
      <c r="FDV3" s="129"/>
      <c r="FDW3" s="129"/>
      <c r="FDX3" s="129"/>
      <c r="FDY3" s="129"/>
      <c r="FDZ3" s="129"/>
      <c r="FEA3" s="129"/>
      <c r="FEB3" s="129"/>
      <c r="FEC3" s="129"/>
      <c r="FED3" s="129"/>
      <c r="FEE3" s="129"/>
      <c r="FEF3" s="129"/>
      <c r="FEG3" s="129"/>
      <c r="FEH3" s="129"/>
      <c r="FEI3" s="129"/>
      <c r="FEJ3" s="129"/>
      <c r="FEK3" s="129"/>
      <c r="FEL3" s="129"/>
      <c r="FEM3" s="129"/>
      <c r="FEN3" s="129"/>
      <c r="FEO3" s="129"/>
      <c r="FEP3" s="129"/>
      <c r="FEQ3" s="129"/>
      <c r="FER3" s="129"/>
      <c r="FES3" s="129"/>
      <c r="FET3" s="129"/>
      <c r="FEU3" s="129"/>
      <c r="FEV3" s="129"/>
      <c r="FEW3" s="129"/>
      <c r="FEX3" s="129"/>
      <c r="FEY3" s="129"/>
      <c r="FEZ3" s="129"/>
      <c r="FFA3" s="129"/>
      <c r="FFB3" s="129"/>
      <c r="FFC3" s="129"/>
      <c r="FFD3" s="129"/>
      <c r="FFE3" s="129"/>
      <c r="FFF3" s="129"/>
      <c r="FFG3" s="129"/>
      <c r="FFH3" s="129"/>
      <c r="FFI3" s="129"/>
      <c r="FFJ3" s="129"/>
      <c r="FFK3" s="129"/>
      <c r="FFL3" s="129"/>
      <c r="FFM3" s="129"/>
      <c r="FFN3" s="129"/>
      <c r="FFO3" s="129"/>
      <c r="FFP3" s="129"/>
      <c r="FFQ3" s="129"/>
      <c r="FFR3" s="129"/>
      <c r="FFS3" s="129"/>
      <c r="FFT3" s="129"/>
      <c r="FFU3" s="129"/>
      <c r="FFV3" s="129"/>
      <c r="FFW3" s="129"/>
      <c r="FFX3" s="129"/>
      <c r="FFY3" s="129"/>
      <c r="FFZ3" s="129"/>
      <c r="FGA3" s="129"/>
      <c r="FGB3" s="129"/>
      <c r="FGC3" s="129"/>
      <c r="FGD3" s="129"/>
      <c r="FGE3" s="129"/>
      <c r="FGF3" s="129"/>
      <c r="FGG3" s="129"/>
      <c r="FGH3" s="129"/>
      <c r="FGI3" s="129"/>
      <c r="FGJ3" s="129"/>
      <c r="FGK3" s="129"/>
      <c r="FGL3" s="129"/>
      <c r="FGM3" s="129"/>
      <c r="FGN3" s="129"/>
      <c r="FGO3" s="129"/>
      <c r="FGP3" s="129"/>
      <c r="FGQ3" s="129"/>
      <c r="FGR3" s="129"/>
      <c r="FGS3" s="129"/>
      <c r="FGT3" s="129"/>
      <c r="FGU3" s="129"/>
      <c r="FGV3" s="129"/>
      <c r="FGW3" s="129"/>
      <c r="FGX3" s="129"/>
      <c r="FGY3" s="129"/>
      <c r="FGZ3" s="129"/>
      <c r="FHA3" s="129"/>
      <c r="FHB3" s="129"/>
      <c r="FHC3" s="129"/>
      <c r="FHD3" s="129"/>
      <c r="FHE3" s="129"/>
      <c r="FHF3" s="129"/>
      <c r="FHG3" s="129"/>
      <c r="FHH3" s="129"/>
      <c r="FHI3" s="129"/>
      <c r="FHJ3" s="129"/>
      <c r="FHK3" s="129"/>
      <c r="FHL3" s="129"/>
      <c r="FHM3" s="129"/>
      <c r="FHN3" s="129"/>
      <c r="FHO3" s="129"/>
      <c r="FHP3" s="129"/>
      <c r="FHQ3" s="129"/>
      <c r="FHR3" s="129"/>
      <c r="FHS3" s="129"/>
      <c r="FHT3" s="129"/>
      <c r="FHU3" s="129"/>
      <c r="FHV3" s="129"/>
      <c r="FHW3" s="129"/>
      <c r="FHX3" s="129"/>
      <c r="FHY3" s="129"/>
      <c r="FHZ3" s="129"/>
      <c r="FIA3" s="129"/>
      <c r="FIB3" s="129"/>
      <c r="FIC3" s="129"/>
      <c r="FID3" s="129"/>
      <c r="FIE3" s="129"/>
      <c r="FIF3" s="129"/>
      <c r="FIG3" s="129"/>
      <c r="FIH3" s="129"/>
      <c r="FII3" s="129"/>
      <c r="FIJ3" s="129"/>
      <c r="FIK3" s="129"/>
      <c r="FIL3" s="129"/>
      <c r="FIM3" s="129"/>
      <c r="FIN3" s="129"/>
      <c r="FIO3" s="129"/>
      <c r="FIP3" s="129"/>
      <c r="FIQ3" s="129"/>
      <c r="FIR3" s="129"/>
      <c r="FIS3" s="129"/>
      <c r="FIT3" s="129"/>
      <c r="FIU3" s="129"/>
      <c r="FIV3" s="129"/>
      <c r="FIW3" s="129"/>
      <c r="FIX3" s="129"/>
      <c r="FIY3" s="129"/>
      <c r="FIZ3" s="129"/>
      <c r="FJA3" s="129"/>
      <c r="FJB3" s="129"/>
      <c r="FJC3" s="129"/>
      <c r="FJD3" s="129"/>
      <c r="FJE3" s="129"/>
      <c r="FJF3" s="129"/>
      <c r="FJG3" s="129"/>
      <c r="FJH3" s="129"/>
      <c r="FJI3" s="129"/>
      <c r="FJJ3" s="129"/>
      <c r="FJK3" s="129"/>
      <c r="FJL3" s="129"/>
      <c r="FJM3" s="129"/>
      <c r="FJN3" s="129"/>
      <c r="FJO3" s="129"/>
      <c r="FJP3" s="129"/>
      <c r="FJQ3" s="129"/>
      <c r="FJR3" s="129"/>
      <c r="FJS3" s="129"/>
      <c r="FJT3" s="129"/>
      <c r="FJU3" s="129"/>
      <c r="FJV3" s="129"/>
      <c r="FJW3" s="129"/>
      <c r="FJX3" s="129"/>
      <c r="FJY3" s="129"/>
      <c r="FJZ3" s="129"/>
      <c r="FKA3" s="129"/>
      <c r="FKB3" s="129"/>
      <c r="FKC3" s="129"/>
      <c r="FKD3" s="129"/>
      <c r="FKE3" s="129"/>
      <c r="FKF3" s="129"/>
      <c r="FKG3" s="129"/>
      <c r="FKH3" s="129"/>
      <c r="FKI3" s="129"/>
      <c r="FKJ3" s="129"/>
      <c r="FKK3" s="129"/>
      <c r="FKL3" s="129"/>
      <c r="FKM3" s="129"/>
      <c r="FKN3" s="129"/>
      <c r="FKO3" s="129"/>
      <c r="FKP3" s="129"/>
      <c r="FKQ3" s="129"/>
      <c r="FKR3" s="129"/>
      <c r="FKS3" s="129"/>
      <c r="FKT3" s="129"/>
      <c r="FKU3" s="129"/>
      <c r="FKV3" s="129"/>
      <c r="FKW3" s="129"/>
      <c r="FKX3" s="129"/>
      <c r="FKY3" s="129"/>
      <c r="FKZ3" s="129"/>
      <c r="FLA3" s="129"/>
      <c r="FLB3" s="129"/>
      <c r="FLC3" s="129"/>
      <c r="FLD3" s="129"/>
      <c r="FLE3" s="129"/>
      <c r="FLF3" s="129"/>
      <c r="FLG3" s="129"/>
      <c r="FLH3" s="129"/>
      <c r="FLI3" s="129"/>
      <c r="FLJ3" s="129"/>
      <c r="FLK3" s="129"/>
      <c r="FLL3" s="129"/>
      <c r="FLM3" s="129"/>
      <c r="FLN3" s="129"/>
      <c r="FLO3" s="129"/>
      <c r="FLP3" s="129"/>
      <c r="FLQ3" s="129"/>
      <c r="FLR3" s="129"/>
      <c r="FLS3" s="129"/>
      <c r="FLT3" s="129"/>
      <c r="FLU3" s="129"/>
      <c r="FLV3" s="129"/>
      <c r="FLW3" s="129"/>
      <c r="FLX3" s="129"/>
      <c r="FLY3" s="129"/>
      <c r="FLZ3" s="129"/>
      <c r="FMA3" s="129"/>
      <c r="FMB3" s="129"/>
      <c r="FMC3" s="129"/>
      <c r="FMD3" s="129"/>
      <c r="FME3" s="129"/>
      <c r="FMF3" s="129"/>
      <c r="FMG3" s="129"/>
      <c r="FMH3" s="129"/>
      <c r="FMI3" s="129"/>
      <c r="FMJ3" s="129"/>
      <c r="FMK3" s="129"/>
      <c r="FML3" s="129"/>
      <c r="FMM3" s="129"/>
      <c r="FMN3" s="129"/>
      <c r="FMO3" s="129"/>
      <c r="FMP3" s="129"/>
      <c r="FMQ3" s="129"/>
      <c r="FMR3" s="129"/>
      <c r="FMS3" s="129"/>
      <c r="FMT3" s="129"/>
      <c r="FMU3" s="129"/>
      <c r="FMV3" s="129"/>
      <c r="FMW3" s="129"/>
      <c r="FMX3" s="129"/>
      <c r="FMY3" s="129"/>
      <c r="FMZ3" s="129"/>
      <c r="FNA3" s="129"/>
      <c r="FNB3" s="129"/>
      <c r="FNC3" s="129"/>
      <c r="FND3" s="129"/>
      <c r="FNE3" s="129"/>
      <c r="FNF3" s="129"/>
      <c r="FNG3" s="129"/>
      <c r="FNH3" s="129"/>
      <c r="FNI3" s="129"/>
      <c r="FNJ3" s="129"/>
      <c r="FNK3" s="129"/>
      <c r="FNL3" s="129"/>
      <c r="FNM3" s="129"/>
      <c r="FNN3" s="129"/>
      <c r="FNO3" s="129"/>
      <c r="FNP3" s="129"/>
      <c r="FNQ3" s="129"/>
      <c r="FNR3" s="129"/>
      <c r="FNS3" s="129"/>
      <c r="FNT3" s="129"/>
      <c r="FNU3" s="129"/>
      <c r="FNV3" s="129"/>
      <c r="FNW3" s="129"/>
      <c r="FNX3" s="129"/>
      <c r="FNY3" s="129"/>
      <c r="FNZ3" s="129"/>
      <c r="FOA3" s="129"/>
      <c r="FOB3" s="129"/>
      <c r="FOC3" s="129"/>
      <c r="FOD3" s="129"/>
      <c r="FOE3" s="129"/>
      <c r="FOF3" s="129"/>
      <c r="FOG3" s="129"/>
      <c r="FOH3" s="129"/>
      <c r="FOI3" s="129"/>
      <c r="FOJ3" s="129"/>
      <c r="FOK3" s="129"/>
      <c r="FOL3" s="129"/>
      <c r="FOM3" s="129"/>
      <c r="FON3" s="129"/>
      <c r="FOO3" s="129"/>
      <c r="FOP3" s="129"/>
      <c r="FOQ3" s="129"/>
      <c r="FOR3" s="129"/>
      <c r="FOS3" s="129"/>
      <c r="FOT3" s="129"/>
      <c r="FOU3" s="129"/>
      <c r="FOV3" s="129"/>
      <c r="FOW3" s="129"/>
      <c r="FOX3" s="129"/>
      <c r="FOY3" s="129"/>
      <c r="FOZ3" s="129"/>
      <c r="FPA3" s="129"/>
      <c r="FPB3" s="129"/>
      <c r="FPC3" s="129"/>
      <c r="FPD3" s="129"/>
      <c r="FPE3" s="129"/>
      <c r="FPF3" s="129"/>
      <c r="FPG3" s="129"/>
      <c r="FPH3" s="129"/>
      <c r="FPI3" s="129"/>
      <c r="FPJ3" s="129"/>
      <c r="FPK3" s="129"/>
      <c r="FPL3" s="129"/>
      <c r="FPM3" s="129"/>
      <c r="FPN3" s="129"/>
      <c r="FPO3" s="129"/>
      <c r="FPP3" s="129"/>
      <c r="FPQ3" s="129"/>
      <c r="FPR3" s="129"/>
      <c r="FPS3" s="129"/>
      <c r="FPT3" s="129"/>
      <c r="FPU3" s="129"/>
      <c r="FPV3" s="129"/>
      <c r="FPW3" s="129"/>
      <c r="FPX3" s="129"/>
      <c r="FPY3" s="129"/>
      <c r="FPZ3" s="129"/>
      <c r="FQA3" s="129"/>
      <c r="FQB3" s="129"/>
      <c r="FQC3" s="129"/>
      <c r="FQD3" s="129"/>
      <c r="FQE3" s="129"/>
      <c r="FQF3" s="129"/>
      <c r="FQG3" s="129"/>
      <c r="FQH3" s="129"/>
      <c r="FQI3" s="129"/>
      <c r="FQJ3" s="129"/>
      <c r="FQK3" s="129"/>
      <c r="FQL3" s="129"/>
      <c r="FQM3" s="129"/>
      <c r="FQN3" s="129"/>
      <c r="FQO3" s="129"/>
      <c r="FQP3" s="129"/>
      <c r="FQQ3" s="129"/>
      <c r="FQR3" s="129"/>
      <c r="FQS3" s="129"/>
      <c r="FQT3" s="129"/>
      <c r="FQU3" s="129"/>
      <c r="FQV3" s="129"/>
      <c r="FQW3" s="129"/>
      <c r="FQX3" s="129"/>
      <c r="FQY3" s="129"/>
      <c r="FQZ3" s="129"/>
      <c r="FRA3" s="129"/>
      <c r="FRB3" s="129"/>
      <c r="FRC3" s="129"/>
      <c r="FRD3" s="129"/>
      <c r="FRE3" s="129"/>
      <c r="FRF3" s="129"/>
      <c r="FRG3" s="129"/>
      <c r="FRH3" s="129"/>
      <c r="FRI3" s="129"/>
      <c r="FRJ3" s="129"/>
      <c r="FRK3" s="129"/>
      <c r="FRL3" s="129"/>
      <c r="FRM3" s="129"/>
      <c r="FRN3" s="129"/>
      <c r="FRO3" s="129"/>
      <c r="FRP3" s="129"/>
      <c r="FRQ3" s="129"/>
      <c r="FRR3" s="129"/>
      <c r="FRS3" s="129"/>
      <c r="FRT3" s="129"/>
      <c r="FRU3" s="129"/>
      <c r="FRV3" s="129"/>
      <c r="FRW3" s="129"/>
      <c r="FRX3" s="129"/>
      <c r="FRY3" s="129"/>
      <c r="FRZ3" s="129"/>
      <c r="FSA3" s="129"/>
      <c r="FSB3" s="129"/>
      <c r="FSC3" s="129"/>
      <c r="FSD3" s="129"/>
      <c r="FSE3" s="129"/>
      <c r="FSF3" s="129"/>
      <c r="FSG3" s="129"/>
      <c r="FSH3" s="129"/>
      <c r="FSI3" s="129"/>
      <c r="FSJ3" s="129"/>
      <c r="FSK3" s="129"/>
      <c r="FSL3" s="129"/>
      <c r="FSM3" s="129"/>
      <c r="FSN3" s="129"/>
      <c r="FSO3" s="129"/>
      <c r="FSP3" s="129"/>
      <c r="FSQ3" s="129"/>
      <c r="FSR3" s="129"/>
      <c r="FSS3" s="129"/>
      <c r="FST3" s="129"/>
      <c r="FSU3" s="129"/>
      <c r="FSV3" s="129"/>
      <c r="FSW3" s="129"/>
      <c r="FSX3" s="129"/>
      <c r="FSY3" s="129"/>
      <c r="FSZ3" s="129"/>
      <c r="FTA3" s="129"/>
      <c r="FTB3" s="129"/>
      <c r="FTC3" s="129"/>
      <c r="FTD3" s="129"/>
      <c r="FTE3" s="129"/>
      <c r="FTF3" s="129"/>
      <c r="FTG3" s="129"/>
      <c r="FTH3" s="129"/>
      <c r="FTI3" s="129"/>
      <c r="FTJ3" s="129"/>
      <c r="FTK3" s="129"/>
      <c r="FTL3" s="129"/>
      <c r="FTM3" s="129"/>
      <c r="FTN3" s="129"/>
      <c r="FTO3" s="129"/>
      <c r="FTP3" s="129"/>
      <c r="FTQ3" s="129"/>
      <c r="FTR3" s="129"/>
      <c r="FTS3" s="129"/>
      <c r="FTT3" s="129"/>
      <c r="FTU3" s="129"/>
      <c r="FTV3" s="129"/>
      <c r="FTW3" s="129"/>
      <c r="FTX3" s="129"/>
      <c r="FTY3" s="129"/>
      <c r="FTZ3" s="129"/>
      <c r="FUA3" s="129"/>
      <c r="FUB3" s="129"/>
      <c r="FUC3" s="129"/>
      <c r="FUD3" s="129"/>
      <c r="FUE3" s="129"/>
      <c r="FUF3" s="129"/>
      <c r="FUG3" s="129"/>
      <c r="FUH3" s="129"/>
      <c r="FUI3" s="129"/>
      <c r="FUJ3" s="129"/>
      <c r="FUK3" s="129"/>
      <c r="FUL3" s="129"/>
      <c r="FUM3" s="129"/>
      <c r="FUN3" s="129"/>
      <c r="FUO3" s="129"/>
      <c r="FUP3" s="129"/>
      <c r="FUQ3" s="129"/>
      <c r="FUR3" s="129"/>
      <c r="FUS3" s="129"/>
      <c r="FUT3" s="129"/>
      <c r="FUU3" s="129"/>
      <c r="FUV3" s="129"/>
      <c r="FUW3" s="129"/>
      <c r="FUX3" s="129"/>
      <c r="FUY3" s="129"/>
      <c r="FUZ3" s="129"/>
      <c r="FVA3" s="129"/>
      <c r="FVB3" s="129"/>
      <c r="FVC3" s="129"/>
      <c r="FVD3" s="129"/>
      <c r="FVE3" s="129"/>
      <c r="FVF3" s="129"/>
      <c r="FVG3" s="129"/>
      <c r="FVH3" s="129"/>
      <c r="FVI3" s="129"/>
      <c r="FVJ3" s="129"/>
      <c r="FVK3" s="129"/>
      <c r="FVL3" s="129"/>
      <c r="FVM3" s="129"/>
      <c r="FVN3" s="129"/>
      <c r="FVO3" s="129"/>
      <c r="FVP3" s="129"/>
      <c r="FVQ3" s="129"/>
      <c r="FVR3" s="129"/>
      <c r="FVS3" s="129"/>
      <c r="FVT3" s="129"/>
      <c r="FVU3" s="129"/>
      <c r="FVV3" s="129"/>
      <c r="FVW3" s="129"/>
      <c r="FVX3" s="129"/>
      <c r="FVY3" s="129"/>
      <c r="FVZ3" s="129"/>
      <c r="FWA3" s="129"/>
      <c r="FWB3" s="129"/>
      <c r="FWC3" s="129"/>
      <c r="FWD3" s="129"/>
      <c r="FWE3" s="129"/>
      <c r="FWF3" s="129"/>
      <c r="FWG3" s="129"/>
      <c r="FWH3" s="129"/>
      <c r="FWI3" s="129"/>
      <c r="FWJ3" s="129"/>
      <c r="FWK3" s="129"/>
      <c r="FWL3" s="129"/>
      <c r="FWM3" s="129"/>
      <c r="FWN3" s="129"/>
      <c r="FWO3" s="129"/>
      <c r="FWP3" s="129"/>
      <c r="FWQ3" s="129"/>
      <c r="FWR3" s="129"/>
      <c r="FWS3" s="129"/>
      <c r="FWT3" s="129"/>
      <c r="FWU3" s="129"/>
      <c r="FWV3" s="129"/>
      <c r="FWW3" s="129"/>
      <c r="FWX3" s="129"/>
      <c r="FWY3" s="129"/>
      <c r="FWZ3" s="129"/>
      <c r="FXA3" s="129"/>
      <c r="FXB3" s="129"/>
      <c r="FXC3" s="129"/>
      <c r="FXD3" s="129"/>
      <c r="FXE3" s="129"/>
      <c r="FXF3" s="129"/>
      <c r="FXG3" s="129"/>
      <c r="FXH3" s="129"/>
      <c r="FXI3" s="129"/>
      <c r="FXJ3" s="129"/>
      <c r="FXK3" s="129"/>
      <c r="FXL3" s="129"/>
      <c r="FXM3" s="129"/>
      <c r="FXN3" s="129"/>
      <c r="FXO3" s="129"/>
      <c r="FXP3" s="129"/>
      <c r="FXQ3" s="129"/>
      <c r="FXR3" s="129"/>
      <c r="FXS3" s="129"/>
      <c r="FXT3" s="129"/>
      <c r="FXU3" s="129"/>
      <c r="FXV3" s="129"/>
      <c r="FXW3" s="129"/>
      <c r="FXX3" s="129"/>
      <c r="FXY3" s="129"/>
      <c r="FXZ3" s="129"/>
      <c r="FYA3" s="129"/>
      <c r="FYB3" s="129"/>
      <c r="FYC3" s="129"/>
      <c r="FYD3" s="129"/>
      <c r="FYE3" s="129"/>
      <c r="FYF3" s="129"/>
      <c r="FYG3" s="129"/>
      <c r="FYH3" s="129"/>
      <c r="FYI3" s="129"/>
      <c r="FYJ3" s="129"/>
      <c r="FYK3" s="129"/>
      <c r="FYL3" s="129"/>
      <c r="FYM3" s="129"/>
      <c r="FYN3" s="129"/>
      <c r="FYO3" s="129"/>
      <c r="FYP3" s="129"/>
      <c r="FYQ3" s="129"/>
      <c r="FYR3" s="129"/>
      <c r="FYS3" s="129"/>
      <c r="FYT3" s="129"/>
      <c r="FYU3" s="129"/>
      <c r="FYV3" s="129"/>
      <c r="FYW3" s="129"/>
      <c r="FYX3" s="129"/>
      <c r="FYY3" s="129"/>
      <c r="FYZ3" s="129"/>
      <c r="FZA3" s="129"/>
      <c r="FZB3" s="129"/>
      <c r="FZC3" s="129"/>
      <c r="FZD3" s="129"/>
      <c r="FZE3" s="129"/>
      <c r="FZF3" s="129"/>
      <c r="FZG3" s="129"/>
      <c r="FZH3" s="129"/>
      <c r="FZI3" s="129"/>
      <c r="FZJ3" s="129"/>
      <c r="FZK3" s="129"/>
      <c r="FZL3" s="129"/>
      <c r="FZM3" s="129"/>
      <c r="FZN3" s="129"/>
      <c r="FZO3" s="129"/>
      <c r="FZP3" s="129"/>
      <c r="FZQ3" s="129"/>
      <c r="FZR3" s="129"/>
      <c r="FZS3" s="129"/>
      <c r="FZT3" s="129"/>
      <c r="FZU3" s="129"/>
      <c r="FZV3" s="129"/>
      <c r="FZW3" s="129"/>
      <c r="FZX3" s="129"/>
      <c r="FZY3" s="129"/>
      <c r="FZZ3" s="129"/>
      <c r="GAA3" s="129"/>
      <c r="GAB3" s="129"/>
      <c r="GAC3" s="129"/>
      <c r="GAD3" s="129"/>
      <c r="GAE3" s="129"/>
      <c r="GAF3" s="129"/>
      <c r="GAG3" s="129"/>
      <c r="GAH3" s="129"/>
      <c r="GAI3" s="129"/>
      <c r="GAJ3" s="129"/>
      <c r="GAK3" s="129"/>
      <c r="GAL3" s="129"/>
      <c r="GAM3" s="129"/>
      <c r="GAN3" s="129"/>
      <c r="GAO3" s="129"/>
      <c r="GAP3" s="129"/>
      <c r="GAQ3" s="129"/>
      <c r="GAR3" s="129"/>
      <c r="GAS3" s="129"/>
      <c r="GAT3" s="129"/>
      <c r="GAU3" s="129"/>
      <c r="GAV3" s="129"/>
      <c r="GAW3" s="129"/>
      <c r="GAX3" s="129"/>
      <c r="GAY3" s="129"/>
      <c r="GAZ3" s="129"/>
      <c r="GBA3" s="129"/>
      <c r="GBB3" s="129"/>
      <c r="GBC3" s="129"/>
      <c r="GBD3" s="129"/>
      <c r="GBE3" s="129"/>
      <c r="GBF3" s="129"/>
      <c r="GBG3" s="129"/>
      <c r="GBH3" s="129"/>
      <c r="GBI3" s="129"/>
      <c r="GBJ3" s="129"/>
      <c r="GBK3" s="129"/>
      <c r="GBL3" s="129"/>
      <c r="GBM3" s="129"/>
      <c r="GBN3" s="129"/>
      <c r="GBO3" s="129"/>
      <c r="GBP3" s="129"/>
      <c r="GBQ3" s="129"/>
      <c r="GBR3" s="129"/>
      <c r="GBS3" s="129"/>
      <c r="GBT3" s="129"/>
      <c r="GBU3" s="129"/>
      <c r="GBV3" s="129"/>
      <c r="GBW3" s="129"/>
      <c r="GBX3" s="129"/>
      <c r="GBY3" s="129"/>
      <c r="GBZ3" s="129"/>
      <c r="GCA3" s="129"/>
      <c r="GCB3" s="129"/>
      <c r="GCC3" s="129"/>
      <c r="GCD3" s="129"/>
      <c r="GCE3" s="129"/>
      <c r="GCF3" s="129"/>
      <c r="GCG3" s="129"/>
      <c r="GCH3" s="129"/>
      <c r="GCI3" s="129"/>
      <c r="GCJ3" s="129"/>
      <c r="GCK3" s="129"/>
      <c r="GCL3" s="129"/>
      <c r="GCM3" s="129"/>
      <c r="GCN3" s="129"/>
      <c r="GCO3" s="129"/>
      <c r="GCP3" s="129"/>
      <c r="GCQ3" s="129"/>
      <c r="GCR3" s="129"/>
      <c r="GCS3" s="129"/>
      <c r="GCT3" s="129"/>
      <c r="GCU3" s="129"/>
      <c r="GCV3" s="129"/>
      <c r="GCW3" s="129"/>
      <c r="GCX3" s="129"/>
      <c r="GCY3" s="129"/>
      <c r="GCZ3" s="129"/>
      <c r="GDA3" s="129"/>
      <c r="GDB3" s="129"/>
      <c r="GDC3" s="129"/>
      <c r="GDD3" s="129"/>
      <c r="GDE3" s="129"/>
      <c r="GDF3" s="129"/>
      <c r="GDG3" s="129"/>
      <c r="GDH3" s="129"/>
      <c r="GDI3" s="129"/>
      <c r="GDJ3" s="129"/>
      <c r="GDK3" s="129"/>
      <c r="GDL3" s="129"/>
      <c r="GDM3" s="129"/>
      <c r="GDN3" s="129"/>
      <c r="GDO3" s="129"/>
      <c r="GDP3" s="129"/>
      <c r="GDQ3" s="129"/>
      <c r="GDR3" s="129"/>
      <c r="GDS3" s="129"/>
      <c r="GDT3" s="129"/>
      <c r="GDU3" s="129"/>
      <c r="GDV3" s="129"/>
      <c r="GDW3" s="129"/>
      <c r="GDX3" s="129"/>
      <c r="GDY3" s="129"/>
      <c r="GDZ3" s="129"/>
      <c r="GEA3" s="129"/>
      <c r="GEB3" s="129"/>
      <c r="GEC3" s="129"/>
      <c r="GED3" s="129"/>
      <c r="GEE3" s="129"/>
      <c r="GEF3" s="129"/>
      <c r="GEG3" s="129"/>
      <c r="GEH3" s="129"/>
      <c r="GEI3" s="129"/>
      <c r="GEJ3" s="129"/>
      <c r="GEK3" s="129"/>
      <c r="GEL3" s="129"/>
      <c r="GEM3" s="129"/>
      <c r="GEN3" s="129"/>
      <c r="GEO3" s="129"/>
      <c r="GEP3" s="129"/>
      <c r="GEQ3" s="129"/>
      <c r="GER3" s="129"/>
      <c r="GES3" s="129"/>
      <c r="GET3" s="129"/>
      <c r="GEU3" s="129"/>
      <c r="GEV3" s="129"/>
      <c r="GEW3" s="129"/>
      <c r="GEX3" s="129"/>
      <c r="GEY3" s="129"/>
      <c r="GEZ3" s="129"/>
      <c r="GFA3" s="129"/>
      <c r="GFB3" s="129"/>
      <c r="GFC3" s="129"/>
      <c r="GFD3" s="129"/>
      <c r="GFE3" s="129"/>
      <c r="GFF3" s="129"/>
      <c r="GFG3" s="129"/>
      <c r="GFH3" s="129"/>
      <c r="GFI3" s="129"/>
      <c r="GFJ3" s="129"/>
      <c r="GFK3" s="129"/>
      <c r="GFL3" s="129"/>
      <c r="GFM3" s="129"/>
      <c r="GFN3" s="129"/>
      <c r="GFO3" s="129"/>
      <c r="GFP3" s="129"/>
      <c r="GFQ3" s="129"/>
      <c r="GFR3" s="129"/>
      <c r="GFS3" s="129"/>
      <c r="GFT3" s="129"/>
      <c r="GFU3" s="129"/>
      <c r="GFV3" s="129"/>
      <c r="GFW3" s="129"/>
      <c r="GFX3" s="129"/>
      <c r="GFY3" s="129"/>
      <c r="GFZ3" s="129"/>
      <c r="GGA3" s="129"/>
      <c r="GGB3" s="129"/>
      <c r="GGC3" s="129"/>
      <c r="GGD3" s="129"/>
      <c r="GGE3" s="129"/>
      <c r="GGF3" s="129"/>
      <c r="GGG3" s="129"/>
      <c r="GGH3" s="129"/>
      <c r="GGI3" s="129"/>
      <c r="GGJ3" s="129"/>
      <c r="GGK3" s="129"/>
      <c r="GGL3" s="129"/>
      <c r="GGM3" s="129"/>
      <c r="GGN3" s="129"/>
      <c r="GGO3" s="129"/>
      <c r="GGP3" s="129"/>
      <c r="GGQ3" s="129"/>
      <c r="GGR3" s="129"/>
      <c r="GGS3" s="129"/>
      <c r="GGT3" s="129"/>
      <c r="GGU3" s="129"/>
      <c r="GGV3" s="129"/>
      <c r="GGW3" s="129"/>
      <c r="GGX3" s="129"/>
      <c r="GGY3" s="129"/>
      <c r="GGZ3" s="129"/>
      <c r="GHA3" s="129"/>
      <c r="GHB3" s="129"/>
      <c r="GHC3" s="129"/>
      <c r="GHD3" s="129"/>
      <c r="GHE3" s="129"/>
      <c r="GHF3" s="129"/>
      <c r="GHG3" s="129"/>
      <c r="GHH3" s="129"/>
      <c r="GHI3" s="129"/>
      <c r="GHJ3" s="129"/>
      <c r="GHK3" s="129"/>
      <c r="GHL3" s="129"/>
      <c r="GHM3" s="129"/>
      <c r="GHN3" s="129"/>
      <c r="GHO3" s="129"/>
      <c r="GHP3" s="129"/>
      <c r="GHQ3" s="129"/>
      <c r="GHR3" s="129"/>
      <c r="GHS3" s="129"/>
      <c r="GHT3" s="129"/>
      <c r="GHU3" s="129"/>
      <c r="GHV3" s="129"/>
      <c r="GHW3" s="129"/>
      <c r="GHX3" s="129"/>
      <c r="GHY3" s="129"/>
      <c r="GHZ3" s="129"/>
      <c r="GIA3" s="129"/>
      <c r="GIB3" s="129"/>
      <c r="GIC3" s="129"/>
      <c r="GID3" s="129"/>
      <c r="GIE3" s="129"/>
      <c r="GIF3" s="129"/>
      <c r="GIG3" s="129"/>
      <c r="GIH3" s="129"/>
      <c r="GII3" s="129"/>
      <c r="GIJ3" s="129"/>
      <c r="GIK3" s="129"/>
      <c r="GIL3" s="129"/>
      <c r="GIM3" s="129"/>
      <c r="GIN3" s="129"/>
      <c r="GIO3" s="129"/>
      <c r="GIP3" s="129"/>
      <c r="GIQ3" s="129"/>
      <c r="GIR3" s="129"/>
      <c r="GIS3" s="129"/>
      <c r="GIT3" s="129"/>
      <c r="GIU3" s="129"/>
      <c r="GIV3" s="129"/>
      <c r="GIW3" s="129"/>
      <c r="GIX3" s="129"/>
      <c r="GIY3" s="129"/>
      <c r="GIZ3" s="129"/>
      <c r="GJA3" s="129"/>
      <c r="GJB3" s="129"/>
      <c r="GJC3" s="129"/>
      <c r="GJD3" s="129"/>
      <c r="GJE3" s="129"/>
      <c r="GJF3" s="129"/>
      <c r="GJG3" s="129"/>
      <c r="GJH3" s="129"/>
      <c r="GJI3" s="129"/>
      <c r="GJJ3" s="129"/>
      <c r="GJK3" s="129"/>
      <c r="GJL3" s="129"/>
      <c r="GJM3" s="129"/>
      <c r="GJN3" s="129"/>
      <c r="GJO3" s="129"/>
      <c r="GJP3" s="129"/>
      <c r="GJQ3" s="129"/>
      <c r="GJR3" s="129"/>
      <c r="GJS3" s="129"/>
      <c r="GJT3" s="129"/>
      <c r="GJU3" s="129"/>
      <c r="GJV3" s="129"/>
      <c r="GJW3" s="129"/>
      <c r="GJX3" s="129"/>
      <c r="GJY3" s="129"/>
      <c r="GJZ3" s="129"/>
      <c r="GKA3" s="129"/>
      <c r="GKB3" s="129"/>
      <c r="GKC3" s="129"/>
      <c r="GKD3" s="129"/>
      <c r="GKE3" s="129"/>
      <c r="GKF3" s="129"/>
      <c r="GKG3" s="129"/>
      <c r="GKH3" s="129"/>
      <c r="GKI3" s="129"/>
      <c r="GKJ3" s="129"/>
      <c r="GKK3" s="129"/>
      <c r="GKL3" s="129"/>
      <c r="GKM3" s="129"/>
      <c r="GKN3" s="129"/>
      <c r="GKO3" s="129"/>
      <c r="GKP3" s="129"/>
      <c r="GKQ3" s="129"/>
      <c r="GKR3" s="129"/>
      <c r="GKS3" s="129"/>
      <c r="GKT3" s="129"/>
      <c r="GKU3" s="129"/>
      <c r="GKV3" s="129"/>
      <c r="GKW3" s="129"/>
      <c r="GKX3" s="129"/>
      <c r="GKY3" s="129"/>
      <c r="GKZ3" s="129"/>
      <c r="GLA3" s="129"/>
      <c r="GLB3" s="129"/>
      <c r="GLC3" s="129"/>
      <c r="GLD3" s="129"/>
      <c r="GLE3" s="129"/>
      <c r="GLF3" s="129"/>
      <c r="GLG3" s="129"/>
      <c r="GLH3" s="129"/>
      <c r="GLI3" s="129"/>
      <c r="GLJ3" s="129"/>
      <c r="GLK3" s="129"/>
      <c r="GLL3" s="129"/>
      <c r="GLM3" s="129"/>
      <c r="GLN3" s="129"/>
      <c r="GLO3" s="129"/>
      <c r="GLP3" s="129"/>
      <c r="GLQ3" s="129"/>
      <c r="GLR3" s="129"/>
      <c r="GLS3" s="129"/>
      <c r="GLT3" s="129"/>
      <c r="GLU3" s="129"/>
      <c r="GLV3" s="129"/>
      <c r="GLW3" s="129"/>
      <c r="GLX3" s="129"/>
      <c r="GLY3" s="129"/>
      <c r="GLZ3" s="129"/>
      <c r="GMA3" s="129"/>
      <c r="GMB3" s="129"/>
      <c r="GMC3" s="129"/>
      <c r="GMD3" s="129"/>
      <c r="GME3" s="129"/>
      <c r="GMF3" s="129"/>
      <c r="GMG3" s="129"/>
      <c r="GMH3" s="129"/>
      <c r="GMI3" s="129"/>
      <c r="GMJ3" s="129"/>
      <c r="GMK3" s="129"/>
      <c r="GML3" s="129"/>
      <c r="GMM3" s="129"/>
      <c r="GMN3" s="129"/>
      <c r="GMO3" s="129"/>
      <c r="GMP3" s="129"/>
      <c r="GMQ3" s="129"/>
      <c r="GMR3" s="129"/>
      <c r="GMS3" s="129"/>
      <c r="GMT3" s="129"/>
      <c r="GMU3" s="129"/>
      <c r="GMV3" s="129"/>
      <c r="GMW3" s="129"/>
      <c r="GMX3" s="129"/>
      <c r="GMY3" s="129"/>
      <c r="GMZ3" s="129"/>
      <c r="GNA3" s="129"/>
      <c r="GNB3" s="129"/>
      <c r="GNC3" s="129"/>
      <c r="GND3" s="129"/>
      <c r="GNE3" s="129"/>
      <c r="GNF3" s="129"/>
      <c r="GNG3" s="129"/>
      <c r="GNH3" s="129"/>
      <c r="GNI3" s="129"/>
      <c r="GNJ3" s="129"/>
      <c r="GNK3" s="129"/>
      <c r="GNL3" s="129"/>
      <c r="GNM3" s="129"/>
      <c r="GNN3" s="129"/>
      <c r="GNO3" s="129"/>
      <c r="GNP3" s="129"/>
      <c r="GNQ3" s="129"/>
      <c r="GNR3" s="129"/>
      <c r="GNS3" s="129"/>
      <c r="GNT3" s="129"/>
      <c r="GNU3" s="129"/>
      <c r="GNV3" s="129"/>
      <c r="GNW3" s="129"/>
      <c r="GNX3" s="129"/>
      <c r="GNY3" s="129"/>
      <c r="GNZ3" s="129"/>
      <c r="GOA3" s="129"/>
      <c r="GOB3" s="129"/>
      <c r="GOC3" s="129"/>
      <c r="GOD3" s="129"/>
      <c r="GOE3" s="129"/>
      <c r="GOF3" s="129"/>
      <c r="GOG3" s="129"/>
      <c r="GOH3" s="129"/>
      <c r="GOI3" s="129"/>
      <c r="GOJ3" s="129"/>
      <c r="GOK3" s="129"/>
      <c r="GOL3" s="129"/>
      <c r="GOM3" s="129"/>
      <c r="GON3" s="129"/>
      <c r="GOO3" s="129"/>
      <c r="GOP3" s="129"/>
      <c r="GOQ3" s="129"/>
      <c r="GOR3" s="129"/>
      <c r="GOS3" s="129"/>
      <c r="GOT3" s="129"/>
      <c r="GOU3" s="129"/>
      <c r="GOV3" s="129"/>
      <c r="GOW3" s="129"/>
      <c r="GOX3" s="129"/>
      <c r="GOY3" s="129"/>
      <c r="GOZ3" s="129"/>
      <c r="GPA3" s="129"/>
      <c r="GPB3" s="129"/>
      <c r="GPC3" s="129"/>
      <c r="GPD3" s="129"/>
      <c r="GPE3" s="129"/>
      <c r="GPF3" s="129"/>
      <c r="GPG3" s="129"/>
      <c r="GPH3" s="129"/>
      <c r="GPI3" s="129"/>
      <c r="GPJ3" s="129"/>
      <c r="GPK3" s="129"/>
      <c r="GPL3" s="129"/>
      <c r="GPM3" s="129"/>
      <c r="GPN3" s="129"/>
      <c r="GPO3" s="129"/>
      <c r="GPP3" s="129"/>
      <c r="GPQ3" s="129"/>
      <c r="GPR3" s="129"/>
      <c r="GPS3" s="129"/>
      <c r="GPT3" s="129"/>
      <c r="GPU3" s="129"/>
      <c r="GPV3" s="129"/>
      <c r="GPW3" s="129"/>
      <c r="GPX3" s="129"/>
      <c r="GPY3" s="129"/>
      <c r="GPZ3" s="129"/>
      <c r="GQA3" s="129"/>
      <c r="GQB3" s="129"/>
      <c r="GQC3" s="129"/>
      <c r="GQD3" s="129"/>
      <c r="GQE3" s="129"/>
      <c r="GQF3" s="129"/>
      <c r="GQG3" s="129"/>
      <c r="GQH3" s="129"/>
      <c r="GQI3" s="129"/>
      <c r="GQJ3" s="129"/>
      <c r="GQK3" s="129"/>
      <c r="GQL3" s="129"/>
      <c r="GQM3" s="129"/>
      <c r="GQN3" s="129"/>
      <c r="GQO3" s="129"/>
      <c r="GQP3" s="129"/>
      <c r="GQQ3" s="129"/>
      <c r="GQR3" s="129"/>
      <c r="GQS3" s="129"/>
      <c r="GQT3" s="129"/>
      <c r="GQU3" s="129"/>
      <c r="GQV3" s="129"/>
      <c r="GQW3" s="129"/>
      <c r="GQX3" s="129"/>
      <c r="GQY3" s="129"/>
      <c r="GQZ3" s="129"/>
      <c r="GRA3" s="129"/>
      <c r="GRB3" s="129"/>
      <c r="GRC3" s="129"/>
      <c r="GRD3" s="129"/>
      <c r="GRE3" s="129"/>
      <c r="GRF3" s="129"/>
      <c r="GRG3" s="129"/>
      <c r="GRH3" s="129"/>
      <c r="GRI3" s="129"/>
      <c r="GRJ3" s="129"/>
      <c r="GRK3" s="129"/>
      <c r="GRL3" s="129"/>
      <c r="GRM3" s="129"/>
      <c r="GRN3" s="129"/>
      <c r="GRO3" s="129"/>
      <c r="GRP3" s="129"/>
      <c r="GRQ3" s="129"/>
      <c r="GRR3" s="129"/>
      <c r="GRS3" s="129"/>
      <c r="GRT3" s="129"/>
      <c r="GRU3" s="129"/>
      <c r="GRV3" s="129"/>
      <c r="GRW3" s="129"/>
      <c r="GRX3" s="129"/>
      <c r="GRY3" s="129"/>
      <c r="GRZ3" s="129"/>
      <c r="GSA3" s="129"/>
      <c r="GSB3" s="129"/>
      <c r="GSC3" s="129"/>
      <c r="GSD3" s="129"/>
      <c r="GSE3" s="129"/>
      <c r="GSF3" s="129"/>
      <c r="GSG3" s="129"/>
      <c r="GSH3" s="129"/>
      <c r="GSI3" s="129"/>
      <c r="GSJ3" s="129"/>
      <c r="GSK3" s="129"/>
      <c r="GSL3" s="129"/>
      <c r="GSM3" s="129"/>
      <c r="GSN3" s="129"/>
      <c r="GSO3" s="129"/>
      <c r="GSP3" s="129"/>
      <c r="GSQ3" s="129"/>
      <c r="GSR3" s="129"/>
      <c r="GSS3" s="129"/>
      <c r="GST3" s="129"/>
      <c r="GSU3" s="129"/>
      <c r="GSV3" s="129"/>
      <c r="GSW3" s="129"/>
      <c r="GSX3" s="129"/>
      <c r="GSY3" s="129"/>
      <c r="GSZ3" s="129"/>
      <c r="GTA3" s="129"/>
      <c r="GTB3" s="129"/>
      <c r="GTC3" s="129"/>
      <c r="GTD3" s="129"/>
      <c r="GTE3" s="129"/>
      <c r="GTF3" s="129"/>
      <c r="GTG3" s="129"/>
      <c r="GTH3" s="129"/>
      <c r="GTI3" s="129"/>
      <c r="GTJ3" s="129"/>
      <c r="GTK3" s="129"/>
      <c r="GTL3" s="129"/>
      <c r="GTM3" s="129"/>
      <c r="GTN3" s="129"/>
      <c r="GTO3" s="129"/>
      <c r="GTP3" s="129"/>
      <c r="GTQ3" s="129"/>
      <c r="GTR3" s="129"/>
      <c r="GTS3" s="129"/>
      <c r="GTT3" s="129"/>
      <c r="GTU3" s="129"/>
      <c r="GTV3" s="129"/>
      <c r="GTW3" s="129"/>
      <c r="GTX3" s="129"/>
      <c r="GTY3" s="129"/>
      <c r="GTZ3" s="129"/>
      <c r="GUA3" s="129"/>
      <c r="GUB3" s="129"/>
      <c r="GUC3" s="129"/>
      <c r="GUD3" s="129"/>
      <c r="GUE3" s="129"/>
      <c r="GUF3" s="129"/>
      <c r="GUG3" s="129"/>
      <c r="GUH3" s="129"/>
      <c r="GUI3" s="129"/>
      <c r="GUJ3" s="129"/>
      <c r="GUK3" s="129"/>
      <c r="GUL3" s="129"/>
      <c r="GUM3" s="129"/>
      <c r="GUN3" s="129"/>
      <c r="GUO3" s="129"/>
      <c r="GUP3" s="129"/>
      <c r="GUQ3" s="129"/>
      <c r="GUR3" s="129"/>
      <c r="GUS3" s="129"/>
      <c r="GUT3" s="129"/>
      <c r="GUU3" s="129"/>
      <c r="GUV3" s="129"/>
      <c r="GUW3" s="129"/>
      <c r="GUX3" s="129"/>
      <c r="GUY3" s="129"/>
      <c r="GUZ3" s="129"/>
      <c r="GVA3" s="129"/>
      <c r="GVB3" s="129"/>
      <c r="GVC3" s="129"/>
      <c r="GVD3" s="129"/>
      <c r="GVE3" s="129"/>
      <c r="GVF3" s="129"/>
      <c r="GVG3" s="129"/>
      <c r="GVH3" s="129"/>
      <c r="GVI3" s="129"/>
      <c r="GVJ3" s="129"/>
      <c r="GVK3" s="129"/>
      <c r="GVL3" s="129"/>
      <c r="GVM3" s="129"/>
      <c r="GVN3" s="129"/>
      <c r="GVO3" s="129"/>
      <c r="GVP3" s="129"/>
      <c r="GVQ3" s="129"/>
      <c r="GVR3" s="129"/>
      <c r="GVS3" s="129"/>
      <c r="GVT3" s="129"/>
      <c r="GVU3" s="129"/>
      <c r="GVV3" s="129"/>
      <c r="GVW3" s="129"/>
      <c r="GVX3" s="129"/>
      <c r="GVY3" s="129"/>
      <c r="GVZ3" s="129"/>
      <c r="GWA3" s="129"/>
      <c r="GWB3" s="129"/>
      <c r="GWC3" s="129"/>
      <c r="GWD3" s="129"/>
      <c r="GWE3" s="129"/>
      <c r="GWF3" s="129"/>
      <c r="GWG3" s="129"/>
      <c r="GWH3" s="129"/>
      <c r="GWI3" s="129"/>
      <c r="GWJ3" s="129"/>
      <c r="GWK3" s="129"/>
      <c r="GWL3" s="129"/>
      <c r="GWM3" s="129"/>
      <c r="GWN3" s="129"/>
      <c r="GWO3" s="129"/>
      <c r="GWP3" s="129"/>
      <c r="GWQ3" s="129"/>
      <c r="GWR3" s="129"/>
      <c r="GWS3" s="129"/>
      <c r="GWT3" s="129"/>
      <c r="GWU3" s="129"/>
      <c r="GWV3" s="129"/>
      <c r="GWW3" s="129"/>
      <c r="GWX3" s="129"/>
      <c r="GWY3" s="129"/>
      <c r="GWZ3" s="129"/>
      <c r="GXA3" s="129"/>
      <c r="GXB3" s="129"/>
      <c r="GXC3" s="129"/>
      <c r="GXD3" s="129"/>
      <c r="GXE3" s="129"/>
      <c r="GXF3" s="129"/>
      <c r="GXG3" s="129"/>
      <c r="GXH3" s="129"/>
      <c r="GXI3" s="129"/>
      <c r="GXJ3" s="129"/>
      <c r="GXK3" s="129"/>
      <c r="GXL3" s="129"/>
      <c r="GXM3" s="129"/>
      <c r="GXN3" s="129"/>
      <c r="GXO3" s="129"/>
      <c r="GXP3" s="129"/>
      <c r="GXQ3" s="129"/>
      <c r="GXR3" s="129"/>
      <c r="GXS3" s="129"/>
      <c r="GXT3" s="129"/>
      <c r="GXU3" s="129"/>
      <c r="GXV3" s="129"/>
      <c r="GXW3" s="129"/>
      <c r="GXX3" s="129"/>
      <c r="GXY3" s="129"/>
      <c r="GXZ3" s="129"/>
      <c r="GYA3" s="129"/>
      <c r="GYB3" s="129"/>
      <c r="GYC3" s="129"/>
      <c r="GYD3" s="129"/>
      <c r="GYE3" s="129"/>
      <c r="GYF3" s="129"/>
      <c r="GYG3" s="129"/>
      <c r="GYH3" s="129"/>
      <c r="GYI3" s="129"/>
      <c r="GYJ3" s="129"/>
      <c r="GYK3" s="129"/>
      <c r="GYL3" s="129"/>
      <c r="GYM3" s="129"/>
      <c r="GYN3" s="129"/>
      <c r="GYO3" s="129"/>
      <c r="GYP3" s="129"/>
      <c r="GYQ3" s="129"/>
      <c r="GYR3" s="129"/>
      <c r="GYS3" s="129"/>
      <c r="GYT3" s="129"/>
      <c r="GYU3" s="129"/>
      <c r="GYV3" s="129"/>
      <c r="GYW3" s="129"/>
      <c r="GYX3" s="129"/>
      <c r="GYY3" s="129"/>
      <c r="GYZ3" s="129"/>
      <c r="GZA3" s="129"/>
      <c r="GZB3" s="129"/>
      <c r="GZC3" s="129"/>
      <c r="GZD3" s="129"/>
      <c r="GZE3" s="129"/>
      <c r="GZF3" s="129"/>
      <c r="GZG3" s="129"/>
      <c r="GZH3" s="129"/>
      <c r="GZI3" s="129"/>
      <c r="GZJ3" s="129"/>
      <c r="GZK3" s="129"/>
      <c r="GZL3" s="129"/>
      <c r="GZM3" s="129"/>
      <c r="GZN3" s="129"/>
      <c r="GZO3" s="129"/>
      <c r="GZP3" s="129"/>
      <c r="GZQ3" s="129"/>
      <c r="GZR3" s="129"/>
      <c r="GZS3" s="129"/>
      <c r="GZT3" s="129"/>
      <c r="GZU3" s="129"/>
      <c r="GZV3" s="129"/>
      <c r="GZW3" s="129"/>
      <c r="GZX3" s="129"/>
      <c r="GZY3" s="129"/>
      <c r="GZZ3" s="129"/>
      <c r="HAA3" s="129"/>
      <c r="HAB3" s="129"/>
      <c r="HAC3" s="129"/>
      <c r="HAD3" s="129"/>
      <c r="HAE3" s="129"/>
      <c r="HAF3" s="129"/>
      <c r="HAG3" s="129"/>
      <c r="HAH3" s="129"/>
      <c r="HAI3" s="129"/>
      <c r="HAJ3" s="129"/>
      <c r="HAK3" s="129"/>
      <c r="HAL3" s="129"/>
      <c r="HAM3" s="129"/>
      <c r="HAN3" s="129"/>
      <c r="HAO3" s="129"/>
      <c r="HAP3" s="129"/>
      <c r="HAQ3" s="129"/>
      <c r="HAR3" s="129"/>
      <c r="HAS3" s="129"/>
      <c r="HAT3" s="129"/>
      <c r="HAU3" s="129"/>
      <c r="HAV3" s="129"/>
      <c r="HAW3" s="129"/>
      <c r="HAX3" s="129"/>
      <c r="HAY3" s="129"/>
      <c r="HAZ3" s="129"/>
      <c r="HBA3" s="129"/>
      <c r="HBB3" s="129"/>
      <c r="HBC3" s="129"/>
      <c r="HBD3" s="129"/>
      <c r="HBE3" s="129"/>
      <c r="HBF3" s="129"/>
      <c r="HBG3" s="129"/>
      <c r="HBH3" s="129"/>
      <c r="HBI3" s="129"/>
      <c r="HBJ3" s="129"/>
      <c r="HBK3" s="129"/>
      <c r="HBL3" s="129"/>
      <c r="HBM3" s="129"/>
      <c r="HBN3" s="129"/>
      <c r="HBO3" s="129"/>
      <c r="HBP3" s="129"/>
      <c r="HBQ3" s="129"/>
      <c r="HBR3" s="129"/>
      <c r="HBS3" s="129"/>
      <c r="HBT3" s="129"/>
      <c r="HBU3" s="129"/>
      <c r="HBV3" s="129"/>
      <c r="HBW3" s="129"/>
      <c r="HBX3" s="129"/>
      <c r="HBY3" s="129"/>
      <c r="HBZ3" s="129"/>
      <c r="HCA3" s="129"/>
      <c r="HCB3" s="129"/>
      <c r="HCC3" s="129"/>
      <c r="HCD3" s="129"/>
      <c r="HCE3" s="129"/>
      <c r="HCF3" s="129"/>
      <c r="HCG3" s="129"/>
      <c r="HCH3" s="129"/>
      <c r="HCI3" s="129"/>
      <c r="HCJ3" s="129"/>
      <c r="HCK3" s="129"/>
      <c r="HCL3" s="129"/>
      <c r="HCM3" s="129"/>
      <c r="HCN3" s="129"/>
      <c r="HCO3" s="129"/>
      <c r="HCP3" s="129"/>
      <c r="HCQ3" s="129"/>
      <c r="HCR3" s="129"/>
      <c r="HCS3" s="129"/>
      <c r="HCT3" s="129"/>
      <c r="HCU3" s="129"/>
      <c r="HCV3" s="129"/>
      <c r="HCW3" s="129"/>
      <c r="HCX3" s="129"/>
      <c r="HCY3" s="129"/>
      <c r="HCZ3" s="129"/>
      <c r="HDA3" s="129"/>
      <c r="HDB3" s="129"/>
      <c r="HDC3" s="129"/>
      <c r="HDD3" s="129"/>
      <c r="HDE3" s="129"/>
      <c r="HDF3" s="129"/>
      <c r="HDG3" s="129"/>
      <c r="HDH3" s="129"/>
      <c r="HDI3" s="129"/>
      <c r="HDJ3" s="129"/>
      <c r="HDK3" s="129"/>
      <c r="HDL3" s="129"/>
      <c r="HDM3" s="129"/>
      <c r="HDN3" s="129"/>
      <c r="HDO3" s="129"/>
      <c r="HDP3" s="129"/>
      <c r="HDQ3" s="129"/>
      <c r="HDR3" s="129"/>
      <c r="HDS3" s="129"/>
      <c r="HDT3" s="129"/>
      <c r="HDU3" s="129"/>
      <c r="HDV3" s="129"/>
      <c r="HDW3" s="129"/>
      <c r="HDX3" s="129"/>
      <c r="HDY3" s="129"/>
      <c r="HDZ3" s="129"/>
      <c r="HEA3" s="129"/>
      <c r="HEB3" s="129"/>
      <c r="HEC3" s="129"/>
      <c r="HED3" s="129"/>
      <c r="HEE3" s="129"/>
      <c r="HEF3" s="129"/>
      <c r="HEG3" s="129"/>
      <c r="HEH3" s="129"/>
      <c r="HEI3" s="129"/>
      <c r="HEJ3" s="129"/>
      <c r="HEK3" s="129"/>
      <c r="HEL3" s="129"/>
      <c r="HEM3" s="129"/>
      <c r="HEN3" s="129"/>
      <c r="HEO3" s="129"/>
      <c r="HEP3" s="129"/>
      <c r="HEQ3" s="129"/>
      <c r="HER3" s="129"/>
      <c r="HES3" s="129"/>
      <c r="HET3" s="129"/>
      <c r="HEU3" s="129"/>
      <c r="HEV3" s="129"/>
      <c r="HEW3" s="129"/>
      <c r="HEX3" s="129"/>
      <c r="HEY3" s="129"/>
      <c r="HEZ3" s="129"/>
      <c r="HFA3" s="129"/>
      <c r="HFB3" s="129"/>
      <c r="HFC3" s="129"/>
      <c r="HFD3" s="129"/>
      <c r="HFE3" s="129"/>
      <c r="HFF3" s="129"/>
      <c r="HFG3" s="129"/>
      <c r="HFH3" s="129"/>
      <c r="HFI3" s="129"/>
      <c r="HFJ3" s="129"/>
      <c r="HFK3" s="129"/>
      <c r="HFL3" s="129"/>
      <c r="HFM3" s="129"/>
      <c r="HFN3" s="129"/>
      <c r="HFO3" s="129"/>
      <c r="HFP3" s="129"/>
      <c r="HFQ3" s="129"/>
      <c r="HFR3" s="129"/>
      <c r="HFS3" s="129"/>
      <c r="HFT3" s="129"/>
      <c r="HFU3" s="129"/>
      <c r="HFV3" s="129"/>
      <c r="HFW3" s="129"/>
      <c r="HFX3" s="129"/>
      <c r="HFY3" s="129"/>
      <c r="HFZ3" s="129"/>
      <c r="HGA3" s="129"/>
      <c r="HGB3" s="129"/>
      <c r="HGC3" s="129"/>
      <c r="HGD3" s="129"/>
      <c r="HGE3" s="129"/>
      <c r="HGF3" s="129"/>
      <c r="HGG3" s="129"/>
      <c r="HGH3" s="129"/>
      <c r="HGI3" s="129"/>
      <c r="HGJ3" s="129"/>
      <c r="HGK3" s="129"/>
      <c r="HGL3" s="129"/>
      <c r="HGM3" s="129"/>
      <c r="HGN3" s="129"/>
      <c r="HGO3" s="129"/>
      <c r="HGP3" s="129"/>
      <c r="HGQ3" s="129"/>
      <c r="HGR3" s="129"/>
      <c r="HGS3" s="129"/>
      <c r="HGT3" s="129"/>
      <c r="HGU3" s="129"/>
      <c r="HGV3" s="129"/>
      <c r="HGW3" s="129"/>
      <c r="HGX3" s="129"/>
      <c r="HGY3" s="129"/>
      <c r="HGZ3" s="129"/>
      <c r="HHA3" s="129"/>
      <c r="HHB3" s="129"/>
      <c r="HHC3" s="129"/>
      <c r="HHD3" s="129"/>
      <c r="HHE3" s="129"/>
      <c r="HHF3" s="129"/>
      <c r="HHG3" s="129"/>
      <c r="HHH3" s="129"/>
      <c r="HHI3" s="129"/>
      <c r="HHJ3" s="129"/>
      <c r="HHK3" s="129"/>
      <c r="HHL3" s="129"/>
      <c r="HHM3" s="129"/>
      <c r="HHN3" s="129"/>
      <c r="HHO3" s="129"/>
      <c r="HHP3" s="129"/>
      <c r="HHQ3" s="129"/>
      <c r="HHR3" s="129"/>
      <c r="HHS3" s="129"/>
      <c r="HHT3" s="129"/>
      <c r="HHU3" s="129"/>
      <c r="HHV3" s="129"/>
      <c r="HHW3" s="129"/>
      <c r="HHX3" s="129"/>
      <c r="HHY3" s="129"/>
      <c r="HHZ3" s="129"/>
      <c r="HIA3" s="129"/>
      <c r="HIB3" s="129"/>
      <c r="HIC3" s="129"/>
      <c r="HID3" s="129"/>
      <c r="HIE3" s="129"/>
      <c r="HIF3" s="129"/>
      <c r="HIG3" s="129"/>
      <c r="HIH3" s="129"/>
      <c r="HII3" s="129"/>
      <c r="HIJ3" s="129"/>
      <c r="HIK3" s="129"/>
      <c r="HIL3" s="129"/>
      <c r="HIM3" s="129"/>
      <c r="HIN3" s="129"/>
      <c r="HIO3" s="129"/>
      <c r="HIP3" s="129"/>
      <c r="HIQ3" s="129"/>
      <c r="HIR3" s="129"/>
      <c r="HIS3" s="129"/>
      <c r="HIT3" s="129"/>
      <c r="HIU3" s="129"/>
      <c r="HIV3" s="129"/>
      <c r="HIW3" s="129"/>
      <c r="HIX3" s="129"/>
      <c r="HIY3" s="129"/>
      <c r="HIZ3" s="129"/>
      <c r="HJA3" s="129"/>
      <c r="HJB3" s="129"/>
      <c r="HJC3" s="129"/>
      <c r="HJD3" s="129"/>
      <c r="HJE3" s="129"/>
      <c r="HJF3" s="129"/>
      <c r="HJG3" s="129"/>
      <c r="HJH3" s="129"/>
      <c r="HJI3" s="129"/>
      <c r="HJJ3" s="129"/>
      <c r="HJK3" s="129"/>
      <c r="HJL3" s="129"/>
      <c r="HJM3" s="129"/>
      <c r="HJN3" s="129"/>
      <c r="HJO3" s="129"/>
      <c r="HJP3" s="129"/>
      <c r="HJQ3" s="129"/>
      <c r="HJR3" s="129"/>
      <c r="HJS3" s="129"/>
      <c r="HJT3" s="129"/>
      <c r="HJU3" s="129"/>
      <c r="HJV3" s="129"/>
      <c r="HJW3" s="129"/>
      <c r="HJX3" s="129"/>
      <c r="HJY3" s="129"/>
      <c r="HJZ3" s="129"/>
      <c r="HKA3" s="129"/>
      <c r="HKB3" s="129"/>
      <c r="HKC3" s="129"/>
      <c r="HKD3" s="129"/>
      <c r="HKE3" s="129"/>
      <c r="HKF3" s="129"/>
      <c r="HKG3" s="129"/>
      <c r="HKH3" s="129"/>
      <c r="HKI3" s="129"/>
      <c r="HKJ3" s="129"/>
      <c r="HKK3" s="129"/>
      <c r="HKL3" s="129"/>
      <c r="HKM3" s="129"/>
      <c r="HKN3" s="129"/>
      <c r="HKO3" s="129"/>
      <c r="HKP3" s="129"/>
      <c r="HKQ3" s="129"/>
      <c r="HKR3" s="129"/>
      <c r="HKS3" s="129"/>
      <c r="HKT3" s="129"/>
      <c r="HKU3" s="129"/>
      <c r="HKV3" s="129"/>
      <c r="HKW3" s="129"/>
      <c r="HKX3" s="129"/>
      <c r="HKY3" s="129"/>
      <c r="HKZ3" s="129"/>
      <c r="HLA3" s="129"/>
      <c r="HLB3" s="129"/>
      <c r="HLC3" s="129"/>
      <c r="HLD3" s="129"/>
      <c r="HLE3" s="129"/>
      <c r="HLF3" s="129"/>
      <c r="HLG3" s="129"/>
      <c r="HLH3" s="129"/>
      <c r="HLI3" s="129"/>
      <c r="HLJ3" s="129"/>
      <c r="HLK3" s="129"/>
      <c r="HLL3" s="129"/>
      <c r="HLM3" s="129"/>
      <c r="HLN3" s="129"/>
      <c r="HLO3" s="129"/>
      <c r="HLP3" s="129"/>
      <c r="HLQ3" s="129"/>
      <c r="HLR3" s="129"/>
      <c r="HLS3" s="129"/>
      <c r="HLT3" s="129"/>
      <c r="HLU3" s="129"/>
      <c r="HLV3" s="129"/>
      <c r="HLW3" s="129"/>
      <c r="HLX3" s="129"/>
      <c r="HLY3" s="129"/>
      <c r="HLZ3" s="129"/>
      <c r="HMA3" s="129"/>
      <c r="HMB3" s="129"/>
      <c r="HMC3" s="129"/>
      <c r="HMD3" s="129"/>
      <c r="HME3" s="129"/>
      <c r="HMF3" s="129"/>
      <c r="HMG3" s="129"/>
      <c r="HMH3" s="129"/>
      <c r="HMI3" s="129"/>
      <c r="HMJ3" s="129"/>
      <c r="HMK3" s="129"/>
      <c r="HML3" s="129"/>
      <c r="HMM3" s="129"/>
      <c r="HMN3" s="129"/>
      <c r="HMO3" s="129"/>
      <c r="HMP3" s="129"/>
      <c r="HMQ3" s="129"/>
      <c r="HMR3" s="129"/>
      <c r="HMS3" s="129"/>
      <c r="HMT3" s="129"/>
      <c r="HMU3" s="129"/>
      <c r="HMV3" s="129"/>
      <c r="HMW3" s="129"/>
      <c r="HMX3" s="129"/>
      <c r="HMY3" s="129"/>
      <c r="HMZ3" s="129"/>
      <c r="HNA3" s="129"/>
      <c r="HNB3" s="129"/>
      <c r="HNC3" s="129"/>
      <c r="HND3" s="129"/>
      <c r="HNE3" s="129"/>
      <c r="HNF3" s="129"/>
      <c r="HNG3" s="129"/>
      <c r="HNH3" s="129"/>
      <c r="HNI3" s="129"/>
      <c r="HNJ3" s="129"/>
      <c r="HNK3" s="129"/>
      <c r="HNL3" s="129"/>
      <c r="HNM3" s="129"/>
      <c r="HNN3" s="129"/>
      <c r="HNO3" s="129"/>
      <c r="HNP3" s="129"/>
      <c r="HNQ3" s="129"/>
      <c r="HNR3" s="129"/>
      <c r="HNS3" s="129"/>
      <c r="HNT3" s="129"/>
      <c r="HNU3" s="129"/>
      <c r="HNV3" s="129"/>
      <c r="HNW3" s="129"/>
      <c r="HNX3" s="129"/>
      <c r="HNY3" s="129"/>
      <c r="HNZ3" s="129"/>
      <c r="HOA3" s="129"/>
      <c r="HOB3" s="129"/>
      <c r="HOC3" s="129"/>
      <c r="HOD3" s="129"/>
      <c r="HOE3" s="129"/>
      <c r="HOF3" s="129"/>
      <c r="HOG3" s="129"/>
      <c r="HOH3" s="129"/>
      <c r="HOI3" s="129"/>
      <c r="HOJ3" s="129"/>
      <c r="HOK3" s="129"/>
      <c r="HOL3" s="129"/>
      <c r="HOM3" s="129"/>
      <c r="HON3" s="129"/>
      <c r="HOO3" s="129"/>
      <c r="HOP3" s="129"/>
      <c r="HOQ3" s="129"/>
      <c r="HOR3" s="129"/>
      <c r="HOS3" s="129"/>
      <c r="HOT3" s="129"/>
      <c r="HOU3" s="129"/>
      <c r="HOV3" s="129"/>
      <c r="HOW3" s="129"/>
      <c r="HOX3" s="129"/>
      <c r="HOY3" s="129"/>
      <c r="HOZ3" s="129"/>
      <c r="HPA3" s="129"/>
      <c r="HPB3" s="129"/>
      <c r="HPC3" s="129"/>
      <c r="HPD3" s="129"/>
      <c r="HPE3" s="129"/>
      <c r="HPF3" s="129"/>
      <c r="HPG3" s="129"/>
      <c r="HPH3" s="129"/>
      <c r="HPI3" s="129"/>
      <c r="HPJ3" s="129"/>
      <c r="HPK3" s="129"/>
      <c r="HPL3" s="129"/>
      <c r="HPM3" s="129"/>
      <c r="HPN3" s="129"/>
      <c r="HPO3" s="129"/>
      <c r="HPP3" s="129"/>
      <c r="HPQ3" s="129"/>
      <c r="HPR3" s="129"/>
      <c r="HPS3" s="129"/>
      <c r="HPT3" s="129"/>
      <c r="HPU3" s="129"/>
      <c r="HPV3" s="129"/>
      <c r="HPW3" s="129"/>
      <c r="HPX3" s="129"/>
      <c r="HPY3" s="129"/>
      <c r="HPZ3" s="129"/>
      <c r="HQA3" s="129"/>
      <c r="HQB3" s="129"/>
      <c r="HQC3" s="129"/>
      <c r="HQD3" s="129"/>
      <c r="HQE3" s="129"/>
      <c r="HQF3" s="129"/>
      <c r="HQG3" s="129"/>
      <c r="HQH3" s="129"/>
      <c r="HQI3" s="129"/>
      <c r="HQJ3" s="129"/>
      <c r="HQK3" s="129"/>
      <c r="HQL3" s="129"/>
      <c r="HQM3" s="129"/>
      <c r="HQN3" s="129"/>
      <c r="HQO3" s="129"/>
      <c r="HQP3" s="129"/>
      <c r="HQQ3" s="129"/>
      <c r="HQR3" s="129"/>
      <c r="HQS3" s="129"/>
      <c r="HQT3" s="129"/>
      <c r="HQU3" s="129"/>
      <c r="HQV3" s="129"/>
      <c r="HQW3" s="129"/>
      <c r="HQX3" s="129"/>
      <c r="HQY3" s="129"/>
      <c r="HQZ3" s="129"/>
      <c r="HRA3" s="129"/>
      <c r="HRB3" s="129"/>
      <c r="HRC3" s="129"/>
      <c r="HRD3" s="129"/>
      <c r="HRE3" s="129"/>
      <c r="HRF3" s="129"/>
      <c r="HRG3" s="129"/>
      <c r="HRH3" s="129"/>
      <c r="HRI3" s="129"/>
      <c r="HRJ3" s="129"/>
      <c r="HRK3" s="129"/>
      <c r="HRL3" s="129"/>
      <c r="HRM3" s="129"/>
      <c r="HRN3" s="129"/>
      <c r="HRO3" s="129"/>
      <c r="HRP3" s="129"/>
      <c r="HRQ3" s="129"/>
      <c r="HRR3" s="129"/>
      <c r="HRS3" s="129"/>
      <c r="HRT3" s="129"/>
      <c r="HRU3" s="129"/>
      <c r="HRV3" s="129"/>
      <c r="HRW3" s="129"/>
      <c r="HRX3" s="129"/>
      <c r="HRY3" s="129"/>
      <c r="HRZ3" s="129"/>
      <c r="HSA3" s="129"/>
      <c r="HSB3" s="129"/>
      <c r="HSC3" s="129"/>
      <c r="HSD3" s="129"/>
      <c r="HSE3" s="129"/>
      <c r="HSF3" s="129"/>
      <c r="HSG3" s="129"/>
      <c r="HSH3" s="129"/>
      <c r="HSI3" s="129"/>
      <c r="HSJ3" s="129"/>
      <c r="HSK3" s="129"/>
      <c r="HSL3" s="129"/>
      <c r="HSM3" s="129"/>
      <c r="HSN3" s="129"/>
      <c r="HSO3" s="129"/>
      <c r="HSP3" s="129"/>
      <c r="HSQ3" s="129"/>
      <c r="HSR3" s="129"/>
      <c r="HSS3" s="129"/>
      <c r="HST3" s="129"/>
      <c r="HSU3" s="129"/>
      <c r="HSV3" s="129"/>
      <c r="HSW3" s="129"/>
      <c r="HSX3" s="129"/>
      <c r="HSY3" s="129"/>
      <c r="HSZ3" s="129"/>
      <c r="HTA3" s="129"/>
      <c r="HTB3" s="129"/>
      <c r="HTC3" s="129"/>
      <c r="HTD3" s="129"/>
      <c r="HTE3" s="129"/>
      <c r="HTF3" s="129"/>
      <c r="HTG3" s="129"/>
      <c r="HTH3" s="129"/>
      <c r="HTI3" s="129"/>
      <c r="HTJ3" s="129"/>
      <c r="HTK3" s="129"/>
      <c r="HTL3" s="129"/>
      <c r="HTM3" s="129"/>
      <c r="HTN3" s="129"/>
      <c r="HTO3" s="129"/>
      <c r="HTP3" s="129"/>
      <c r="HTQ3" s="129"/>
      <c r="HTR3" s="129"/>
      <c r="HTS3" s="129"/>
      <c r="HTT3" s="129"/>
      <c r="HTU3" s="129"/>
      <c r="HTV3" s="129"/>
      <c r="HTW3" s="129"/>
      <c r="HTX3" s="129"/>
      <c r="HTY3" s="129"/>
      <c r="HTZ3" s="129"/>
      <c r="HUA3" s="129"/>
      <c r="HUB3" s="129"/>
      <c r="HUC3" s="129"/>
      <c r="HUD3" s="129"/>
      <c r="HUE3" s="129"/>
      <c r="HUF3" s="129"/>
      <c r="HUG3" s="129"/>
      <c r="HUH3" s="129"/>
      <c r="HUI3" s="129"/>
      <c r="HUJ3" s="129"/>
      <c r="HUK3" s="129"/>
      <c r="HUL3" s="129"/>
      <c r="HUM3" s="129"/>
      <c r="HUN3" s="129"/>
      <c r="HUO3" s="129"/>
      <c r="HUP3" s="129"/>
      <c r="HUQ3" s="129"/>
      <c r="HUR3" s="129"/>
      <c r="HUS3" s="129"/>
      <c r="HUT3" s="129"/>
      <c r="HUU3" s="129"/>
      <c r="HUV3" s="129"/>
      <c r="HUW3" s="129"/>
      <c r="HUX3" s="129"/>
      <c r="HUY3" s="129"/>
      <c r="HUZ3" s="129"/>
      <c r="HVA3" s="129"/>
      <c r="HVB3" s="129"/>
      <c r="HVC3" s="129"/>
      <c r="HVD3" s="129"/>
      <c r="HVE3" s="129"/>
      <c r="HVF3" s="129"/>
      <c r="HVG3" s="129"/>
      <c r="HVH3" s="129"/>
      <c r="HVI3" s="129"/>
      <c r="HVJ3" s="129"/>
      <c r="HVK3" s="129"/>
      <c r="HVL3" s="129"/>
      <c r="HVM3" s="129"/>
      <c r="HVN3" s="129"/>
      <c r="HVO3" s="129"/>
      <c r="HVP3" s="129"/>
      <c r="HVQ3" s="129"/>
      <c r="HVR3" s="129"/>
      <c r="HVS3" s="129"/>
      <c r="HVT3" s="129"/>
      <c r="HVU3" s="129"/>
      <c r="HVV3" s="129"/>
      <c r="HVW3" s="129"/>
      <c r="HVX3" s="129"/>
      <c r="HVY3" s="129"/>
      <c r="HVZ3" s="129"/>
      <c r="HWA3" s="129"/>
      <c r="HWB3" s="129"/>
      <c r="HWC3" s="129"/>
      <c r="HWD3" s="129"/>
      <c r="HWE3" s="129"/>
      <c r="HWF3" s="129"/>
      <c r="HWG3" s="129"/>
      <c r="HWH3" s="129"/>
      <c r="HWI3" s="129"/>
      <c r="HWJ3" s="129"/>
      <c r="HWK3" s="129"/>
      <c r="HWL3" s="129"/>
      <c r="HWM3" s="129"/>
      <c r="HWN3" s="129"/>
      <c r="HWO3" s="129"/>
      <c r="HWP3" s="129"/>
      <c r="HWQ3" s="129"/>
      <c r="HWR3" s="129"/>
      <c r="HWS3" s="129"/>
      <c r="HWT3" s="129"/>
      <c r="HWU3" s="129"/>
      <c r="HWV3" s="129"/>
      <c r="HWW3" s="129"/>
      <c r="HWX3" s="129"/>
      <c r="HWY3" s="129"/>
      <c r="HWZ3" s="129"/>
      <c r="HXA3" s="129"/>
      <c r="HXB3" s="129"/>
      <c r="HXC3" s="129"/>
      <c r="HXD3" s="129"/>
      <c r="HXE3" s="129"/>
      <c r="HXF3" s="129"/>
      <c r="HXG3" s="129"/>
      <c r="HXH3" s="129"/>
      <c r="HXI3" s="129"/>
      <c r="HXJ3" s="129"/>
      <c r="HXK3" s="129"/>
      <c r="HXL3" s="129"/>
      <c r="HXM3" s="129"/>
      <c r="HXN3" s="129"/>
      <c r="HXO3" s="129"/>
      <c r="HXP3" s="129"/>
      <c r="HXQ3" s="129"/>
      <c r="HXR3" s="129"/>
      <c r="HXS3" s="129"/>
      <c r="HXT3" s="129"/>
      <c r="HXU3" s="129"/>
      <c r="HXV3" s="129"/>
      <c r="HXW3" s="129"/>
      <c r="HXX3" s="129"/>
      <c r="HXY3" s="129"/>
      <c r="HXZ3" s="129"/>
      <c r="HYA3" s="129"/>
      <c r="HYB3" s="129"/>
      <c r="HYC3" s="129"/>
      <c r="HYD3" s="129"/>
      <c r="HYE3" s="129"/>
      <c r="HYF3" s="129"/>
      <c r="HYG3" s="129"/>
      <c r="HYH3" s="129"/>
      <c r="HYI3" s="129"/>
      <c r="HYJ3" s="129"/>
      <c r="HYK3" s="129"/>
      <c r="HYL3" s="129"/>
      <c r="HYM3" s="129"/>
      <c r="HYN3" s="129"/>
      <c r="HYO3" s="129"/>
      <c r="HYP3" s="129"/>
      <c r="HYQ3" s="129"/>
      <c r="HYR3" s="129"/>
      <c r="HYS3" s="129"/>
      <c r="HYT3" s="129"/>
      <c r="HYU3" s="129"/>
      <c r="HYV3" s="129"/>
      <c r="HYW3" s="129"/>
      <c r="HYX3" s="129"/>
      <c r="HYY3" s="129"/>
      <c r="HYZ3" s="129"/>
      <c r="HZA3" s="129"/>
      <c r="HZB3" s="129"/>
      <c r="HZC3" s="129"/>
      <c r="HZD3" s="129"/>
      <c r="HZE3" s="129"/>
      <c r="HZF3" s="129"/>
      <c r="HZG3" s="129"/>
      <c r="HZH3" s="129"/>
      <c r="HZI3" s="129"/>
      <c r="HZJ3" s="129"/>
      <c r="HZK3" s="129"/>
      <c r="HZL3" s="129"/>
      <c r="HZM3" s="129"/>
      <c r="HZN3" s="129"/>
      <c r="HZO3" s="129"/>
      <c r="HZP3" s="129"/>
      <c r="HZQ3" s="129"/>
      <c r="HZR3" s="129"/>
      <c r="HZS3" s="129"/>
      <c r="HZT3" s="129"/>
      <c r="HZU3" s="129"/>
      <c r="HZV3" s="129"/>
      <c r="HZW3" s="129"/>
      <c r="HZX3" s="129"/>
      <c r="HZY3" s="129"/>
      <c r="HZZ3" s="129"/>
      <c r="IAA3" s="129"/>
      <c r="IAB3" s="129"/>
      <c r="IAC3" s="129"/>
      <c r="IAD3" s="129"/>
      <c r="IAE3" s="129"/>
      <c r="IAF3" s="129"/>
      <c r="IAG3" s="129"/>
      <c r="IAH3" s="129"/>
      <c r="IAI3" s="129"/>
      <c r="IAJ3" s="129"/>
      <c r="IAK3" s="129"/>
      <c r="IAL3" s="129"/>
      <c r="IAM3" s="129"/>
      <c r="IAN3" s="129"/>
      <c r="IAO3" s="129"/>
      <c r="IAP3" s="129"/>
      <c r="IAQ3" s="129"/>
      <c r="IAR3" s="129"/>
      <c r="IAS3" s="129"/>
      <c r="IAT3" s="129"/>
      <c r="IAU3" s="129"/>
      <c r="IAV3" s="129"/>
      <c r="IAW3" s="129"/>
      <c r="IAX3" s="129"/>
      <c r="IAY3" s="129"/>
      <c r="IAZ3" s="129"/>
      <c r="IBA3" s="129"/>
      <c r="IBB3" s="129"/>
      <c r="IBC3" s="129"/>
      <c r="IBD3" s="129"/>
      <c r="IBE3" s="129"/>
      <c r="IBF3" s="129"/>
      <c r="IBG3" s="129"/>
      <c r="IBH3" s="129"/>
      <c r="IBI3" s="129"/>
      <c r="IBJ3" s="129"/>
      <c r="IBK3" s="129"/>
      <c r="IBL3" s="129"/>
      <c r="IBM3" s="129"/>
      <c r="IBN3" s="129"/>
      <c r="IBO3" s="129"/>
      <c r="IBP3" s="129"/>
      <c r="IBQ3" s="129"/>
      <c r="IBR3" s="129"/>
      <c r="IBS3" s="129"/>
      <c r="IBT3" s="129"/>
      <c r="IBU3" s="129"/>
      <c r="IBV3" s="129"/>
      <c r="IBW3" s="129"/>
      <c r="IBX3" s="129"/>
      <c r="IBY3" s="129"/>
      <c r="IBZ3" s="129"/>
      <c r="ICA3" s="129"/>
      <c r="ICB3" s="129"/>
      <c r="ICC3" s="129"/>
      <c r="ICD3" s="129"/>
      <c r="ICE3" s="129"/>
      <c r="ICF3" s="129"/>
      <c r="ICG3" s="129"/>
      <c r="ICH3" s="129"/>
      <c r="ICI3" s="129"/>
      <c r="ICJ3" s="129"/>
      <c r="ICK3" s="129"/>
      <c r="ICL3" s="129"/>
      <c r="ICM3" s="129"/>
      <c r="ICN3" s="129"/>
      <c r="ICO3" s="129"/>
      <c r="ICP3" s="129"/>
      <c r="ICQ3" s="129"/>
      <c r="ICR3" s="129"/>
      <c r="ICS3" s="129"/>
      <c r="ICT3" s="129"/>
      <c r="ICU3" s="129"/>
      <c r="ICV3" s="129"/>
      <c r="ICW3" s="129"/>
      <c r="ICX3" s="129"/>
      <c r="ICY3" s="129"/>
      <c r="ICZ3" s="129"/>
      <c r="IDA3" s="129"/>
      <c r="IDB3" s="129"/>
      <c r="IDC3" s="129"/>
      <c r="IDD3" s="129"/>
      <c r="IDE3" s="129"/>
      <c r="IDF3" s="129"/>
      <c r="IDG3" s="129"/>
      <c r="IDH3" s="129"/>
      <c r="IDI3" s="129"/>
      <c r="IDJ3" s="129"/>
      <c r="IDK3" s="129"/>
      <c r="IDL3" s="129"/>
      <c r="IDM3" s="129"/>
      <c r="IDN3" s="129"/>
      <c r="IDO3" s="129"/>
      <c r="IDP3" s="129"/>
      <c r="IDQ3" s="129"/>
      <c r="IDR3" s="129"/>
      <c r="IDS3" s="129"/>
      <c r="IDT3" s="129"/>
      <c r="IDU3" s="129"/>
      <c r="IDV3" s="129"/>
      <c r="IDW3" s="129"/>
      <c r="IDX3" s="129"/>
      <c r="IDY3" s="129"/>
      <c r="IDZ3" s="129"/>
      <c r="IEA3" s="129"/>
      <c r="IEB3" s="129"/>
      <c r="IEC3" s="129"/>
      <c r="IED3" s="129"/>
      <c r="IEE3" s="129"/>
      <c r="IEF3" s="129"/>
      <c r="IEG3" s="129"/>
      <c r="IEH3" s="129"/>
      <c r="IEI3" s="129"/>
      <c r="IEJ3" s="129"/>
      <c r="IEK3" s="129"/>
      <c r="IEL3" s="129"/>
      <c r="IEM3" s="129"/>
      <c r="IEN3" s="129"/>
      <c r="IEO3" s="129"/>
      <c r="IEP3" s="129"/>
      <c r="IEQ3" s="129"/>
      <c r="IER3" s="129"/>
      <c r="IES3" s="129"/>
      <c r="IET3" s="129"/>
      <c r="IEU3" s="129"/>
      <c r="IEV3" s="129"/>
      <c r="IEW3" s="129"/>
      <c r="IEX3" s="129"/>
      <c r="IEY3" s="129"/>
      <c r="IEZ3" s="129"/>
      <c r="IFA3" s="129"/>
      <c r="IFB3" s="129"/>
      <c r="IFC3" s="129"/>
      <c r="IFD3" s="129"/>
      <c r="IFE3" s="129"/>
      <c r="IFF3" s="129"/>
      <c r="IFG3" s="129"/>
      <c r="IFH3" s="129"/>
      <c r="IFI3" s="129"/>
      <c r="IFJ3" s="129"/>
      <c r="IFK3" s="129"/>
      <c r="IFL3" s="129"/>
      <c r="IFM3" s="129"/>
      <c r="IFN3" s="129"/>
      <c r="IFO3" s="129"/>
      <c r="IFP3" s="129"/>
      <c r="IFQ3" s="129"/>
      <c r="IFR3" s="129"/>
      <c r="IFS3" s="129"/>
      <c r="IFT3" s="129"/>
      <c r="IFU3" s="129"/>
      <c r="IFV3" s="129"/>
      <c r="IFW3" s="129"/>
      <c r="IFX3" s="129"/>
      <c r="IFY3" s="129"/>
      <c r="IFZ3" s="129"/>
      <c r="IGA3" s="129"/>
      <c r="IGB3" s="129"/>
      <c r="IGC3" s="129"/>
      <c r="IGD3" s="129"/>
      <c r="IGE3" s="129"/>
      <c r="IGF3" s="129"/>
      <c r="IGG3" s="129"/>
      <c r="IGH3" s="129"/>
      <c r="IGI3" s="129"/>
      <c r="IGJ3" s="129"/>
      <c r="IGK3" s="129"/>
      <c r="IGL3" s="129"/>
      <c r="IGM3" s="129"/>
      <c r="IGN3" s="129"/>
      <c r="IGO3" s="129"/>
      <c r="IGP3" s="129"/>
      <c r="IGQ3" s="129"/>
      <c r="IGR3" s="129"/>
      <c r="IGS3" s="129"/>
      <c r="IGT3" s="129"/>
      <c r="IGU3" s="129"/>
      <c r="IGV3" s="129"/>
      <c r="IGW3" s="129"/>
      <c r="IGX3" s="129"/>
      <c r="IGY3" s="129"/>
      <c r="IGZ3" s="129"/>
      <c r="IHA3" s="129"/>
      <c r="IHB3" s="129"/>
      <c r="IHC3" s="129"/>
      <c r="IHD3" s="129"/>
      <c r="IHE3" s="129"/>
      <c r="IHF3" s="129"/>
      <c r="IHG3" s="129"/>
      <c r="IHH3" s="129"/>
      <c r="IHI3" s="129"/>
      <c r="IHJ3" s="129"/>
      <c r="IHK3" s="129"/>
      <c r="IHL3" s="129"/>
      <c r="IHM3" s="129"/>
      <c r="IHN3" s="129"/>
      <c r="IHO3" s="129"/>
      <c r="IHP3" s="129"/>
      <c r="IHQ3" s="129"/>
      <c r="IHR3" s="129"/>
      <c r="IHS3" s="129"/>
      <c r="IHT3" s="129"/>
      <c r="IHU3" s="129"/>
      <c r="IHV3" s="129"/>
      <c r="IHW3" s="129"/>
      <c r="IHX3" s="129"/>
      <c r="IHY3" s="129"/>
      <c r="IHZ3" s="129"/>
      <c r="IIA3" s="129"/>
      <c r="IIB3" s="129"/>
      <c r="IIC3" s="129"/>
      <c r="IID3" s="129"/>
      <c r="IIE3" s="129"/>
      <c r="IIF3" s="129"/>
      <c r="IIG3" s="129"/>
      <c r="IIH3" s="129"/>
      <c r="III3" s="129"/>
      <c r="IIJ3" s="129"/>
      <c r="IIK3" s="129"/>
      <c r="IIL3" s="129"/>
      <c r="IIM3" s="129"/>
      <c r="IIN3" s="129"/>
      <c r="IIO3" s="129"/>
      <c r="IIP3" s="129"/>
      <c r="IIQ3" s="129"/>
      <c r="IIR3" s="129"/>
      <c r="IIS3" s="129"/>
      <c r="IIT3" s="129"/>
      <c r="IIU3" s="129"/>
      <c r="IIV3" s="129"/>
      <c r="IIW3" s="129"/>
      <c r="IIX3" s="129"/>
      <c r="IIY3" s="129"/>
      <c r="IIZ3" s="129"/>
      <c r="IJA3" s="129"/>
      <c r="IJB3" s="129"/>
      <c r="IJC3" s="129"/>
      <c r="IJD3" s="129"/>
      <c r="IJE3" s="129"/>
      <c r="IJF3" s="129"/>
      <c r="IJG3" s="129"/>
      <c r="IJH3" s="129"/>
      <c r="IJI3" s="129"/>
      <c r="IJJ3" s="129"/>
      <c r="IJK3" s="129"/>
      <c r="IJL3" s="129"/>
      <c r="IJM3" s="129"/>
      <c r="IJN3" s="129"/>
      <c r="IJO3" s="129"/>
      <c r="IJP3" s="129"/>
      <c r="IJQ3" s="129"/>
      <c r="IJR3" s="129"/>
      <c r="IJS3" s="129"/>
      <c r="IJT3" s="129"/>
      <c r="IJU3" s="129"/>
      <c r="IJV3" s="129"/>
      <c r="IJW3" s="129"/>
      <c r="IJX3" s="129"/>
      <c r="IJY3" s="129"/>
      <c r="IJZ3" s="129"/>
      <c r="IKA3" s="129"/>
      <c r="IKB3" s="129"/>
      <c r="IKC3" s="129"/>
      <c r="IKD3" s="129"/>
      <c r="IKE3" s="129"/>
      <c r="IKF3" s="129"/>
      <c r="IKG3" s="129"/>
      <c r="IKH3" s="129"/>
      <c r="IKI3" s="129"/>
      <c r="IKJ3" s="129"/>
      <c r="IKK3" s="129"/>
      <c r="IKL3" s="129"/>
      <c r="IKM3" s="129"/>
      <c r="IKN3" s="129"/>
      <c r="IKO3" s="129"/>
      <c r="IKP3" s="129"/>
      <c r="IKQ3" s="129"/>
      <c r="IKR3" s="129"/>
      <c r="IKS3" s="129"/>
      <c r="IKT3" s="129"/>
      <c r="IKU3" s="129"/>
      <c r="IKV3" s="129"/>
      <c r="IKW3" s="129"/>
      <c r="IKX3" s="129"/>
      <c r="IKY3" s="129"/>
      <c r="IKZ3" s="129"/>
      <c r="ILA3" s="129"/>
      <c r="ILB3" s="129"/>
      <c r="ILC3" s="129"/>
      <c r="ILD3" s="129"/>
      <c r="ILE3" s="129"/>
      <c r="ILF3" s="129"/>
      <c r="ILG3" s="129"/>
      <c r="ILH3" s="129"/>
      <c r="ILI3" s="129"/>
      <c r="ILJ3" s="129"/>
      <c r="ILK3" s="129"/>
      <c r="ILL3" s="129"/>
      <c r="ILM3" s="129"/>
      <c r="ILN3" s="129"/>
      <c r="ILO3" s="129"/>
      <c r="ILP3" s="129"/>
      <c r="ILQ3" s="129"/>
      <c r="ILR3" s="129"/>
      <c r="ILS3" s="129"/>
      <c r="ILT3" s="129"/>
      <c r="ILU3" s="129"/>
      <c r="ILV3" s="129"/>
      <c r="ILW3" s="129"/>
      <c r="ILX3" s="129"/>
      <c r="ILY3" s="129"/>
      <c r="ILZ3" s="129"/>
      <c r="IMA3" s="129"/>
      <c r="IMB3" s="129"/>
      <c r="IMC3" s="129"/>
      <c r="IMD3" s="129"/>
      <c r="IME3" s="129"/>
      <c r="IMF3" s="129"/>
      <c r="IMG3" s="129"/>
      <c r="IMH3" s="129"/>
      <c r="IMI3" s="129"/>
      <c r="IMJ3" s="129"/>
      <c r="IMK3" s="129"/>
      <c r="IML3" s="129"/>
      <c r="IMM3" s="129"/>
      <c r="IMN3" s="129"/>
      <c r="IMO3" s="129"/>
      <c r="IMP3" s="129"/>
      <c r="IMQ3" s="129"/>
      <c r="IMR3" s="129"/>
      <c r="IMS3" s="129"/>
      <c r="IMT3" s="129"/>
      <c r="IMU3" s="129"/>
      <c r="IMV3" s="129"/>
      <c r="IMW3" s="129"/>
      <c r="IMX3" s="129"/>
      <c r="IMY3" s="129"/>
      <c r="IMZ3" s="129"/>
      <c r="INA3" s="129"/>
      <c r="INB3" s="129"/>
      <c r="INC3" s="129"/>
      <c r="IND3" s="129"/>
      <c r="INE3" s="129"/>
      <c r="INF3" s="129"/>
      <c r="ING3" s="129"/>
      <c r="INH3" s="129"/>
      <c r="INI3" s="129"/>
      <c r="INJ3" s="129"/>
      <c r="INK3" s="129"/>
      <c r="INL3" s="129"/>
      <c r="INM3" s="129"/>
      <c r="INN3" s="129"/>
      <c r="INO3" s="129"/>
      <c r="INP3" s="129"/>
      <c r="INQ3" s="129"/>
      <c r="INR3" s="129"/>
      <c r="INS3" s="129"/>
      <c r="INT3" s="129"/>
      <c r="INU3" s="129"/>
      <c r="INV3" s="129"/>
      <c r="INW3" s="129"/>
      <c r="INX3" s="129"/>
      <c r="INY3" s="129"/>
      <c r="INZ3" s="129"/>
      <c r="IOA3" s="129"/>
      <c r="IOB3" s="129"/>
      <c r="IOC3" s="129"/>
      <c r="IOD3" s="129"/>
      <c r="IOE3" s="129"/>
      <c r="IOF3" s="129"/>
      <c r="IOG3" s="129"/>
      <c r="IOH3" s="129"/>
      <c r="IOI3" s="129"/>
      <c r="IOJ3" s="129"/>
      <c r="IOK3" s="129"/>
      <c r="IOL3" s="129"/>
      <c r="IOM3" s="129"/>
      <c r="ION3" s="129"/>
      <c r="IOO3" s="129"/>
      <c r="IOP3" s="129"/>
      <c r="IOQ3" s="129"/>
      <c r="IOR3" s="129"/>
      <c r="IOS3" s="129"/>
      <c r="IOT3" s="129"/>
      <c r="IOU3" s="129"/>
      <c r="IOV3" s="129"/>
      <c r="IOW3" s="129"/>
      <c r="IOX3" s="129"/>
      <c r="IOY3" s="129"/>
      <c r="IOZ3" s="129"/>
      <c r="IPA3" s="129"/>
      <c r="IPB3" s="129"/>
      <c r="IPC3" s="129"/>
      <c r="IPD3" s="129"/>
      <c r="IPE3" s="129"/>
      <c r="IPF3" s="129"/>
      <c r="IPG3" s="129"/>
      <c r="IPH3" s="129"/>
      <c r="IPI3" s="129"/>
      <c r="IPJ3" s="129"/>
      <c r="IPK3" s="129"/>
      <c r="IPL3" s="129"/>
      <c r="IPM3" s="129"/>
      <c r="IPN3" s="129"/>
      <c r="IPO3" s="129"/>
      <c r="IPP3" s="129"/>
      <c r="IPQ3" s="129"/>
      <c r="IPR3" s="129"/>
      <c r="IPS3" s="129"/>
      <c r="IPT3" s="129"/>
      <c r="IPU3" s="129"/>
      <c r="IPV3" s="129"/>
      <c r="IPW3" s="129"/>
      <c r="IPX3" s="129"/>
      <c r="IPY3" s="129"/>
      <c r="IPZ3" s="129"/>
      <c r="IQA3" s="129"/>
      <c r="IQB3" s="129"/>
      <c r="IQC3" s="129"/>
      <c r="IQD3" s="129"/>
      <c r="IQE3" s="129"/>
      <c r="IQF3" s="129"/>
      <c r="IQG3" s="129"/>
      <c r="IQH3" s="129"/>
      <c r="IQI3" s="129"/>
      <c r="IQJ3" s="129"/>
      <c r="IQK3" s="129"/>
      <c r="IQL3" s="129"/>
      <c r="IQM3" s="129"/>
      <c r="IQN3" s="129"/>
      <c r="IQO3" s="129"/>
      <c r="IQP3" s="129"/>
      <c r="IQQ3" s="129"/>
      <c r="IQR3" s="129"/>
      <c r="IQS3" s="129"/>
      <c r="IQT3" s="129"/>
      <c r="IQU3" s="129"/>
      <c r="IQV3" s="129"/>
      <c r="IQW3" s="129"/>
      <c r="IQX3" s="129"/>
      <c r="IQY3" s="129"/>
      <c r="IQZ3" s="129"/>
      <c r="IRA3" s="129"/>
      <c r="IRB3" s="129"/>
      <c r="IRC3" s="129"/>
      <c r="IRD3" s="129"/>
      <c r="IRE3" s="129"/>
      <c r="IRF3" s="129"/>
      <c r="IRG3" s="129"/>
      <c r="IRH3" s="129"/>
      <c r="IRI3" s="129"/>
      <c r="IRJ3" s="129"/>
      <c r="IRK3" s="129"/>
      <c r="IRL3" s="129"/>
      <c r="IRM3" s="129"/>
      <c r="IRN3" s="129"/>
      <c r="IRO3" s="129"/>
      <c r="IRP3" s="129"/>
      <c r="IRQ3" s="129"/>
      <c r="IRR3" s="129"/>
      <c r="IRS3" s="129"/>
      <c r="IRT3" s="129"/>
      <c r="IRU3" s="129"/>
      <c r="IRV3" s="129"/>
      <c r="IRW3" s="129"/>
      <c r="IRX3" s="129"/>
      <c r="IRY3" s="129"/>
      <c r="IRZ3" s="129"/>
      <c r="ISA3" s="129"/>
      <c r="ISB3" s="129"/>
      <c r="ISC3" s="129"/>
      <c r="ISD3" s="129"/>
      <c r="ISE3" s="129"/>
      <c r="ISF3" s="129"/>
      <c r="ISG3" s="129"/>
      <c r="ISH3" s="129"/>
      <c r="ISI3" s="129"/>
      <c r="ISJ3" s="129"/>
      <c r="ISK3" s="129"/>
      <c r="ISL3" s="129"/>
      <c r="ISM3" s="129"/>
      <c r="ISN3" s="129"/>
      <c r="ISO3" s="129"/>
      <c r="ISP3" s="129"/>
      <c r="ISQ3" s="129"/>
      <c r="ISR3" s="129"/>
      <c r="ISS3" s="129"/>
      <c r="IST3" s="129"/>
      <c r="ISU3" s="129"/>
      <c r="ISV3" s="129"/>
      <c r="ISW3" s="129"/>
      <c r="ISX3" s="129"/>
      <c r="ISY3" s="129"/>
      <c r="ISZ3" s="129"/>
      <c r="ITA3" s="129"/>
      <c r="ITB3" s="129"/>
      <c r="ITC3" s="129"/>
      <c r="ITD3" s="129"/>
      <c r="ITE3" s="129"/>
      <c r="ITF3" s="129"/>
      <c r="ITG3" s="129"/>
      <c r="ITH3" s="129"/>
      <c r="ITI3" s="129"/>
      <c r="ITJ3" s="129"/>
      <c r="ITK3" s="129"/>
      <c r="ITL3" s="129"/>
      <c r="ITM3" s="129"/>
      <c r="ITN3" s="129"/>
      <c r="ITO3" s="129"/>
      <c r="ITP3" s="129"/>
      <c r="ITQ3" s="129"/>
      <c r="ITR3" s="129"/>
      <c r="ITS3" s="129"/>
      <c r="ITT3" s="129"/>
      <c r="ITU3" s="129"/>
      <c r="ITV3" s="129"/>
      <c r="ITW3" s="129"/>
      <c r="ITX3" s="129"/>
      <c r="ITY3" s="129"/>
      <c r="ITZ3" s="129"/>
      <c r="IUA3" s="129"/>
      <c r="IUB3" s="129"/>
      <c r="IUC3" s="129"/>
      <c r="IUD3" s="129"/>
      <c r="IUE3" s="129"/>
      <c r="IUF3" s="129"/>
      <c r="IUG3" s="129"/>
      <c r="IUH3" s="129"/>
      <c r="IUI3" s="129"/>
      <c r="IUJ3" s="129"/>
      <c r="IUK3" s="129"/>
      <c r="IUL3" s="129"/>
      <c r="IUM3" s="129"/>
      <c r="IUN3" s="129"/>
      <c r="IUO3" s="129"/>
      <c r="IUP3" s="129"/>
      <c r="IUQ3" s="129"/>
      <c r="IUR3" s="129"/>
      <c r="IUS3" s="129"/>
      <c r="IUT3" s="129"/>
      <c r="IUU3" s="129"/>
      <c r="IUV3" s="129"/>
      <c r="IUW3" s="129"/>
      <c r="IUX3" s="129"/>
      <c r="IUY3" s="129"/>
      <c r="IUZ3" s="129"/>
      <c r="IVA3" s="129"/>
      <c r="IVB3" s="129"/>
      <c r="IVC3" s="129"/>
      <c r="IVD3" s="129"/>
      <c r="IVE3" s="129"/>
      <c r="IVF3" s="129"/>
      <c r="IVG3" s="129"/>
      <c r="IVH3" s="129"/>
      <c r="IVI3" s="129"/>
      <c r="IVJ3" s="129"/>
      <c r="IVK3" s="129"/>
      <c r="IVL3" s="129"/>
      <c r="IVM3" s="129"/>
      <c r="IVN3" s="129"/>
      <c r="IVO3" s="129"/>
      <c r="IVP3" s="129"/>
      <c r="IVQ3" s="129"/>
      <c r="IVR3" s="129"/>
      <c r="IVS3" s="129"/>
      <c r="IVT3" s="129"/>
      <c r="IVU3" s="129"/>
      <c r="IVV3" s="129"/>
      <c r="IVW3" s="129"/>
      <c r="IVX3" s="129"/>
      <c r="IVY3" s="129"/>
      <c r="IVZ3" s="129"/>
      <c r="IWA3" s="129"/>
      <c r="IWB3" s="129"/>
      <c r="IWC3" s="129"/>
      <c r="IWD3" s="129"/>
      <c r="IWE3" s="129"/>
      <c r="IWF3" s="129"/>
      <c r="IWG3" s="129"/>
      <c r="IWH3" s="129"/>
      <c r="IWI3" s="129"/>
      <c r="IWJ3" s="129"/>
      <c r="IWK3" s="129"/>
      <c r="IWL3" s="129"/>
      <c r="IWM3" s="129"/>
      <c r="IWN3" s="129"/>
      <c r="IWO3" s="129"/>
      <c r="IWP3" s="129"/>
      <c r="IWQ3" s="129"/>
      <c r="IWR3" s="129"/>
      <c r="IWS3" s="129"/>
      <c r="IWT3" s="129"/>
      <c r="IWU3" s="129"/>
      <c r="IWV3" s="129"/>
      <c r="IWW3" s="129"/>
      <c r="IWX3" s="129"/>
      <c r="IWY3" s="129"/>
      <c r="IWZ3" s="129"/>
      <c r="IXA3" s="129"/>
      <c r="IXB3" s="129"/>
      <c r="IXC3" s="129"/>
      <c r="IXD3" s="129"/>
      <c r="IXE3" s="129"/>
      <c r="IXF3" s="129"/>
      <c r="IXG3" s="129"/>
      <c r="IXH3" s="129"/>
      <c r="IXI3" s="129"/>
      <c r="IXJ3" s="129"/>
      <c r="IXK3" s="129"/>
      <c r="IXL3" s="129"/>
      <c r="IXM3" s="129"/>
      <c r="IXN3" s="129"/>
      <c r="IXO3" s="129"/>
      <c r="IXP3" s="129"/>
      <c r="IXQ3" s="129"/>
      <c r="IXR3" s="129"/>
      <c r="IXS3" s="129"/>
      <c r="IXT3" s="129"/>
      <c r="IXU3" s="129"/>
      <c r="IXV3" s="129"/>
      <c r="IXW3" s="129"/>
      <c r="IXX3" s="129"/>
      <c r="IXY3" s="129"/>
      <c r="IXZ3" s="129"/>
      <c r="IYA3" s="129"/>
      <c r="IYB3" s="129"/>
      <c r="IYC3" s="129"/>
      <c r="IYD3" s="129"/>
      <c r="IYE3" s="129"/>
      <c r="IYF3" s="129"/>
      <c r="IYG3" s="129"/>
      <c r="IYH3" s="129"/>
      <c r="IYI3" s="129"/>
      <c r="IYJ3" s="129"/>
      <c r="IYK3" s="129"/>
      <c r="IYL3" s="129"/>
      <c r="IYM3" s="129"/>
      <c r="IYN3" s="129"/>
      <c r="IYO3" s="129"/>
      <c r="IYP3" s="129"/>
      <c r="IYQ3" s="129"/>
      <c r="IYR3" s="129"/>
      <c r="IYS3" s="129"/>
      <c r="IYT3" s="129"/>
      <c r="IYU3" s="129"/>
      <c r="IYV3" s="129"/>
      <c r="IYW3" s="129"/>
      <c r="IYX3" s="129"/>
      <c r="IYY3" s="129"/>
      <c r="IYZ3" s="129"/>
      <c r="IZA3" s="129"/>
      <c r="IZB3" s="129"/>
      <c r="IZC3" s="129"/>
      <c r="IZD3" s="129"/>
      <c r="IZE3" s="129"/>
      <c r="IZF3" s="129"/>
      <c r="IZG3" s="129"/>
      <c r="IZH3" s="129"/>
      <c r="IZI3" s="129"/>
      <c r="IZJ3" s="129"/>
      <c r="IZK3" s="129"/>
      <c r="IZL3" s="129"/>
      <c r="IZM3" s="129"/>
      <c r="IZN3" s="129"/>
      <c r="IZO3" s="129"/>
      <c r="IZP3" s="129"/>
      <c r="IZQ3" s="129"/>
      <c r="IZR3" s="129"/>
      <c r="IZS3" s="129"/>
      <c r="IZT3" s="129"/>
      <c r="IZU3" s="129"/>
      <c r="IZV3" s="129"/>
      <c r="IZW3" s="129"/>
      <c r="IZX3" s="129"/>
      <c r="IZY3" s="129"/>
      <c r="IZZ3" s="129"/>
      <c r="JAA3" s="129"/>
      <c r="JAB3" s="129"/>
      <c r="JAC3" s="129"/>
      <c r="JAD3" s="129"/>
      <c r="JAE3" s="129"/>
      <c r="JAF3" s="129"/>
      <c r="JAG3" s="129"/>
      <c r="JAH3" s="129"/>
      <c r="JAI3" s="129"/>
      <c r="JAJ3" s="129"/>
      <c r="JAK3" s="129"/>
      <c r="JAL3" s="129"/>
      <c r="JAM3" s="129"/>
      <c r="JAN3" s="129"/>
      <c r="JAO3" s="129"/>
      <c r="JAP3" s="129"/>
      <c r="JAQ3" s="129"/>
      <c r="JAR3" s="129"/>
      <c r="JAS3" s="129"/>
      <c r="JAT3" s="129"/>
      <c r="JAU3" s="129"/>
      <c r="JAV3" s="129"/>
      <c r="JAW3" s="129"/>
      <c r="JAX3" s="129"/>
      <c r="JAY3" s="129"/>
      <c r="JAZ3" s="129"/>
      <c r="JBA3" s="129"/>
      <c r="JBB3" s="129"/>
      <c r="JBC3" s="129"/>
      <c r="JBD3" s="129"/>
      <c r="JBE3" s="129"/>
      <c r="JBF3" s="129"/>
      <c r="JBG3" s="129"/>
      <c r="JBH3" s="129"/>
      <c r="JBI3" s="129"/>
      <c r="JBJ3" s="129"/>
      <c r="JBK3" s="129"/>
      <c r="JBL3" s="129"/>
      <c r="JBM3" s="129"/>
      <c r="JBN3" s="129"/>
      <c r="JBO3" s="129"/>
      <c r="JBP3" s="129"/>
      <c r="JBQ3" s="129"/>
      <c r="JBR3" s="129"/>
      <c r="JBS3" s="129"/>
      <c r="JBT3" s="129"/>
      <c r="JBU3" s="129"/>
      <c r="JBV3" s="129"/>
      <c r="JBW3" s="129"/>
      <c r="JBX3" s="129"/>
      <c r="JBY3" s="129"/>
      <c r="JBZ3" s="129"/>
      <c r="JCA3" s="129"/>
      <c r="JCB3" s="129"/>
      <c r="JCC3" s="129"/>
      <c r="JCD3" s="129"/>
      <c r="JCE3" s="129"/>
      <c r="JCF3" s="129"/>
      <c r="JCG3" s="129"/>
      <c r="JCH3" s="129"/>
      <c r="JCI3" s="129"/>
      <c r="JCJ3" s="129"/>
      <c r="JCK3" s="129"/>
      <c r="JCL3" s="129"/>
      <c r="JCM3" s="129"/>
      <c r="JCN3" s="129"/>
      <c r="JCO3" s="129"/>
      <c r="JCP3" s="129"/>
      <c r="JCQ3" s="129"/>
      <c r="JCR3" s="129"/>
      <c r="JCS3" s="129"/>
      <c r="JCT3" s="129"/>
      <c r="JCU3" s="129"/>
      <c r="JCV3" s="129"/>
      <c r="JCW3" s="129"/>
      <c r="JCX3" s="129"/>
      <c r="JCY3" s="129"/>
      <c r="JCZ3" s="129"/>
      <c r="JDA3" s="129"/>
      <c r="JDB3" s="129"/>
      <c r="JDC3" s="129"/>
      <c r="JDD3" s="129"/>
      <c r="JDE3" s="129"/>
      <c r="JDF3" s="129"/>
      <c r="JDG3" s="129"/>
      <c r="JDH3" s="129"/>
      <c r="JDI3" s="129"/>
      <c r="JDJ3" s="129"/>
      <c r="JDK3" s="129"/>
      <c r="JDL3" s="129"/>
      <c r="JDM3" s="129"/>
      <c r="JDN3" s="129"/>
      <c r="JDO3" s="129"/>
      <c r="JDP3" s="129"/>
      <c r="JDQ3" s="129"/>
      <c r="JDR3" s="129"/>
      <c r="JDS3" s="129"/>
      <c r="JDT3" s="129"/>
      <c r="JDU3" s="129"/>
      <c r="JDV3" s="129"/>
      <c r="JDW3" s="129"/>
      <c r="JDX3" s="129"/>
      <c r="JDY3" s="129"/>
      <c r="JDZ3" s="129"/>
      <c r="JEA3" s="129"/>
      <c r="JEB3" s="129"/>
      <c r="JEC3" s="129"/>
      <c r="JED3" s="129"/>
      <c r="JEE3" s="129"/>
      <c r="JEF3" s="129"/>
      <c r="JEG3" s="129"/>
      <c r="JEH3" s="129"/>
      <c r="JEI3" s="129"/>
      <c r="JEJ3" s="129"/>
      <c r="JEK3" s="129"/>
      <c r="JEL3" s="129"/>
      <c r="JEM3" s="129"/>
      <c r="JEN3" s="129"/>
      <c r="JEO3" s="129"/>
      <c r="JEP3" s="129"/>
      <c r="JEQ3" s="129"/>
      <c r="JER3" s="129"/>
      <c r="JES3" s="129"/>
      <c r="JET3" s="129"/>
      <c r="JEU3" s="129"/>
      <c r="JEV3" s="129"/>
      <c r="JEW3" s="129"/>
      <c r="JEX3" s="129"/>
      <c r="JEY3" s="129"/>
      <c r="JEZ3" s="129"/>
      <c r="JFA3" s="129"/>
      <c r="JFB3" s="129"/>
      <c r="JFC3" s="129"/>
      <c r="JFD3" s="129"/>
      <c r="JFE3" s="129"/>
      <c r="JFF3" s="129"/>
      <c r="JFG3" s="129"/>
      <c r="JFH3" s="129"/>
      <c r="JFI3" s="129"/>
      <c r="JFJ3" s="129"/>
      <c r="JFK3" s="129"/>
      <c r="JFL3" s="129"/>
      <c r="JFM3" s="129"/>
      <c r="JFN3" s="129"/>
      <c r="JFO3" s="129"/>
      <c r="JFP3" s="129"/>
      <c r="JFQ3" s="129"/>
      <c r="JFR3" s="129"/>
      <c r="JFS3" s="129"/>
      <c r="JFT3" s="129"/>
      <c r="JFU3" s="129"/>
      <c r="JFV3" s="129"/>
      <c r="JFW3" s="129"/>
      <c r="JFX3" s="129"/>
      <c r="JFY3" s="129"/>
      <c r="JFZ3" s="129"/>
      <c r="JGA3" s="129"/>
      <c r="JGB3" s="129"/>
      <c r="JGC3" s="129"/>
      <c r="JGD3" s="129"/>
      <c r="JGE3" s="129"/>
      <c r="JGF3" s="129"/>
      <c r="JGG3" s="129"/>
      <c r="JGH3" s="129"/>
      <c r="JGI3" s="129"/>
      <c r="JGJ3" s="129"/>
      <c r="JGK3" s="129"/>
      <c r="JGL3" s="129"/>
      <c r="JGM3" s="129"/>
      <c r="JGN3" s="129"/>
      <c r="JGO3" s="129"/>
      <c r="JGP3" s="129"/>
      <c r="JGQ3" s="129"/>
      <c r="JGR3" s="129"/>
      <c r="JGS3" s="129"/>
      <c r="JGT3" s="129"/>
      <c r="JGU3" s="129"/>
      <c r="JGV3" s="129"/>
      <c r="JGW3" s="129"/>
      <c r="JGX3" s="129"/>
      <c r="JGY3" s="129"/>
      <c r="JGZ3" s="129"/>
      <c r="JHA3" s="129"/>
      <c r="JHB3" s="129"/>
      <c r="JHC3" s="129"/>
      <c r="JHD3" s="129"/>
      <c r="JHE3" s="129"/>
      <c r="JHF3" s="129"/>
      <c r="JHG3" s="129"/>
      <c r="JHH3" s="129"/>
      <c r="JHI3" s="129"/>
      <c r="JHJ3" s="129"/>
      <c r="JHK3" s="129"/>
      <c r="JHL3" s="129"/>
      <c r="JHM3" s="129"/>
      <c r="JHN3" s="129"/>
      <c r="JHO3" s="129"/>
      <c r="JHP3" s="129"/>
      <c r="JHQ3" s="129"/>
      <c r="JHR3" s="129"/>
      <c r="JHS3" s="129"/>
      <c r="JHT3" s="129"/>
      <c r="JHU3" s="129"/>
      <c r="JHV3" s="129"/>
      <c r="JHW3" s="129"/>
      <c r="JHX3" s="129"/>
      <c r="JHY3" s="129"/>
      <c r="JHZ3" s="129"/>
      <c r="JIA3" s="129"/>
      <c r="JIB3" s="129"/>
      <c r="JIC3" s="129"/>
      <c r="JID3" s="129"/>
      <c r="JIE3" s="129"/>
      <c r="JIF3" s="129"/>
      <c r="JIG3" s="129"/>
      <c r="JIH3" s="129"/>
      <c r="JII3" s="129"/>
      <c r="JIJ3" s="129"/>
      <c r="JIK3" s="129"/>
      <c r="JIL3" s="129"/>
      <c r="JIM3" s="129"/>
      <c r="JIN3" s="129"/>
      <c r="JIO3" s="129"/>
      <c r="JIP3" s="129"/>
      <c r="JIQ3" s="129"/>
      <c r="JIR3" s="129"/>
      <c r="JIS3" s="129"/>
      <c r="JIT3" s="129"/>
      <c r="JIU3" s="129"/>
      <c r="JIV3" s="129"/>
      <c r="JIW3" s="129"/>
      <c r="JIX3" s="129"/>
      <c r="JIY3" s="129"/>
      <c r="JIZ3" s="129"/>
      <c r="JJA3" s="129"/>
      <c r="JJB3" s="129"/>
      <c r="JJC3" s="129"/>
      <c r="JJD3" s="129"/>
      <c r="JJE3" s="129"/>
      <c r="JJF3" s="129"/>
      <c r="JJG3" s="129"/>
      <c r="JJH3" s="129"/>
      <c r="JJI3" s="129"/>
      <c r="JJJ3" s="129"/>
      <c r="JJK3" s="129"/>
      <c r="JJL3" s="129"/>
      <c r="JJM3" s="129"/>
      <c r="JJN3" s="129"/>
      <c r="JJO3" s="129"/>
      <c r="JJP3" s="129"/>
      <c r="JJQ3" s="129"/>
      <c r="JJR3" s="129"/>
      <c r="JJS3" s="129"/>
      <c r="JJT3" s="129"/>
      <c r="JJU3" s="129"/>
      <c r="JJV3" s="129"/>
      <c r="JJW3" s="129"/>
      <c r="JJX3" s="129"/>
      <c r="JJY3" s="129"/>
      <c r="JJZ3" s="129"/>
      <c r="JKA3" s="129"/>
      <c r="JKB3" s="129"/>
      <c r="JKC3" s="129"/>
      <c r="JKD3" s="129"/>
      <c r="JKE3" s="129"/>
      <c r="JKF3" s="129"/>
      <c r="JKG3" s="129"/>
      <c r="JKH3" s="129"/>
      <c r="JKI3" s="129"/>
      <c r="JKJ3" s="129"/>
      <c r="JKK3" s="129"/>
      <c r="JKL3" s="129"/>
      <c r="JKM3" s="129"/>
      <c r="JKN3" s="129"/>
      <c r="JKO3" s="129"/>
      <c r="JKP3" s="129"/>
      <c r="JKQ3" s="129"/>
      <c r="JKR3" s="129"/>
      <c r="JKS3" s="129"/>
      <c r="JKT3" s="129"/>
      <c r="JKU3" s="129"/>
      <c r="JKV3" s="129"/>
      <c r="JKW3" s="129"/>
      <c r="JKX3" s="129"/>
      <c r="JKY3" s="129"/>
      <c r="JKZ3" s="129"/>
      <c r="JLA3" s="129"/>
      <c r="JLB3" s="129"/>
      <c r="JLC3" s="129"/>
      <c r="JLD3" s="129"/>
      <c r="JLE3" s="129"/>
      <c r="JLF3" s="129"/>
      <c r="JLG3" s="129"/>
      <c r="JLH3" s="129"/>
      <c r="JLI3" s="129"/>
      <c r="JLJ3" s="129"/>
      <c r="JLK3" s="129"/>
      <c r="JLL3" s="129"/>
      <c r="JLM3" s="129"/>
      <c r="JLN3" s="129"/>
      <c r="JLO3" s="129"/>
      <c r="JLP3" s="129"/>
      <c r="JLQ3" s="129"/>
      <c r="JLR3" s="129"/>
      <c r="JLS3" s="129"/>
      <c r="JLT3" s="129"/>
      <c r="JLU3" s="129"/>
      <c r="JLV3" s="129"/>
      <c r="JLW3" s="129"/>
      <c r="JLX3" s="129"/>
      <c r="JLY3" s="129"/>
      <c r="JLZ3" s="129"/>
      <c r="JMA3" s="129"/>
      <c r="JMB3" s="129"/>
      <c r="JMC3" s="129"/>
      <c r="JMD3" s="129"/>
      <c r="JME3" s="129"/>
      <c r="JMF3" s="129"/>
      <c r="JMG3" s="129"/>
      <c r="JMH3" s="129"/>
      <c r="JMI3" s="129"/>
      <c r="JMJ3" s="129"/>
      <c r="JMK3" s="129"/>
      <c r="JML3" s="129"/>
      <c r="JMM3" s="129"/>
      <c r="JMN3" s="129"/>
      <c r="JMO3" s="129"/>
      <c r="JMP3" s="129"/>
      <c r="JMQ3" s="129"/>
      <c r="JMR3" s="129"/>
      <c r="JMS3" s="129"/>
      <c r="JMT3" s="129"/>
      <c r="JMU3" s="129"/>
      <c r="JMV3" s="129"/>
      <c r="JMW3" s="129"/>
      <c r="JMX3" s="129"/>
      <c r="JMY3" s="129"/>
      <c r="JMZ3" s="129"/>
      <c r="JNA3" s="129"/>
      <c r="JNB3" s="129"/>
      <c r="JNC3" s="129"/>
      <c r="JND3" s="129"/>
      <c r="JNE3" s="129"/>
      <c r="JNF3" s="129"/>
      <c r="JNG3" s="129"/>
      <c r="JNH3" s="129"/>
      <c r="JNI3" s="129"/>
      <c r="JNJ3" s="129"/>
      <c r="JNK3" s="129"/>
      <c r="JNL3" s="129"/>
      <c r="JNM3" s="129"/>
      <c r="JNN3" s="129"/>
      <c r="JNO3" s="129"/>
      <c r="JNP3" s="129"/>
      <c r="JNQ3" s="129"/>
      <c r="JNR3" s="129"/>
      <c r="JNS3" s="129"/>
      <c r="JNT3" s="129"/>
      <c r="JNU3" s="129"/>
      <c r="JNV3" s="129"/>
      <c r="JNW3" s="129"/>
      <c r="JNX3" s="129"/>
      <c r="JNY3" s="129"/>
      <c r="JNZ3" s="129"/>
      <c r="JOA3" s="129"/>
      <c r="JOB3" s="129"/>
      <c r="JOC3" s="129"/>
      <c r="JOD3" s="129"/>
      <c r="JOE3" s="129"/>
      <c r="JOF3" s="129"/>
      <c r="JOG3" s="129"/>
      <c r="JOH3" s="129"/>
      <c r="JOI3" s="129"/>
      <c r="JOJ3" s="129"/>
      <c r="JOK3" s="129"/>
      <c r="JOL3" s="129"/>
      <c r="JOM3" s="129"/>
      <c r="JON3" s="129"/>
      <c r="JOO3" s="129"/>
      <c r="JOP3" s="129"/>
      <c r="JOQ3" s="129"/>
      <c r="JOR3" s="129"/>
      <c r="JOS3" s="129"/>
      <c r="JOT3" s="129"/>
      <c r="JOU3" s="129"/>
      <c r="JOV3" s="129"/>
      <c r="JOW3" s="129"/>
      <c r="JOX3" s="129"/>
      <c r="JOY3" s="129"/>
      <c r="JOZ3" s="129"/>
      <c r="JPA3" s="129"/>
      <c r="JPB3" s="129"/>
      <c r="JPC3" s="129"/>
      <c r="JPD3" s="129"/>
      <c r="JPE3" s="129"/>
      <c r="JPF3" s="129"/>
      <c r="JPG3" s="129"/>
      <c r="JPH3" s="129"/>
      <c r="JPI3" s="129"/>
      <c r="JPJ3" s="129"/>
      <c r="JPK3" s="129"/>
      <c r="JPL3" s="129"/>
      <c r="JPM3" s="129"/>
      <c r="JPN3" s="129"/>
      <c r="JPO3" s="129"/>
      <c r="JPP3" s="129"/>
      <c r="JPQ3" s="129"/>
      <c r="JPR3" s="129"/>
      <c r="JPS3" s="129"/>
      <c r="JPT3" s="129"/>
      <c r="JPU3" s="129"/>
      <c r="JPV3" s="129"/>
      <c r="JPW3" s="129"/>
      <c r="JPX3" s="129"/>
      <c r="JPY3" s="129"/>
      <c r="JPZ3" s="129"/>
      <c r="JQA3" s="129"/>
      <c r="JQB3" s="129"/>
      <c r="JQC3" s="129"/>
      <c r="JQD3" s="129"/>
      <c r="JQE3" s="129"/>
      <c r="JQF3" s="129"/>
      <c r="JQG3" s="129"/>
      <c r="JQH3" s="129"/>
      <c r="JQI3" s="129"/>
      <c r="JQJ3" s="129"/>
      <c r="JQK3" s="129"/>
      <c r="JQL3" s="129"/>
      <c r="JQM3" s="129"/>
      <c r="JQN3" s="129"/>
      <c r="JQO3" s="129"/>
      <c r="JQP3" s="129"/>
      <c r="JQQ3" s="129"/>
      <c r="JQR3" s="129"/>
      <c r="JQS3" s="129"/>
      <c r="JQT3" s="129"/>
      <c r="JQU3" s="129"/>
      <c r="JQV3" s="129"/>
      <c r="JQW3" s="129"/>
      <c r="JQX3" s="129"/>
      <c r="JQY3" s="129"/>
      <c r="JQZ3" s="129"/>
      <c r="JRA3" s="129"/>
      <c r="JRB3" s="129"/>
      <c r="JRC3" s="129"/>
      <c r="JRD3" s="129"/>
      <c r="JRE3" s="129"/>
      <c r="JRF3" s="129"/>
      <c r="JRG3" s="129"/>
      <c r="JRH3" s="129"/>
      <c r="JRI3" s="129"/>
      <c r="JRJ3" s="129"/>
      <c r="JRK3" s="129"/>
      <c r="JRL3" s="129"/>
      <c r="JRM3" s="129"/>
      <c r="JRN3" s="129"/>
      <c r="JRO3" s="129"/>
      <c r="JRP3" s="129"/>
      <c r="JRQ3" s="129"/>
      <c r="JRR3" s="129"/>
      <c r="JRS3" s="129"/>
      <c r="JRT3" s="129"/>
      <c r="JRU3" s="129"/>
      <c r="JRV3" s="129"/>
      <c r="JRW3" s="129"/>
      <c r="JRX3" s="129"/>
      <c r="JRY3" s="129"/>
      <c r="JRZ3" s="129"/>
      <c r="JSA3" s="129"/>
      <c r="JSB3" s="129"/>
      <c r="JSC3" s="129"/>
      <c r="JSD3" s="129"/>
      <c r="JSE3" s="129"/>
      <c r="JSF3" s="129"/>
      <c r="JSG3" s="129"/>
      <c r="JSH3" s="129"/>
      <c r="JSI3" s="129"/>
      <c r="JSJ3" s="129"/>
      <c r="JSK3" s="129"/>
      <c r="JSL3" s="129"/>
      <c r="JSM3" s="129"/>
      <c r="JSN3" s="129"/>
      <c r="JSO3" s="129"/>
      <c r="JSP3" s="129"/>
      <c r="JSQ3" s="129"/>
      <c r="JSR3" s="129"/>
      <c r="JSS3" s="129"/>
      <c r="JST3" s="129"/>
      <c r="JSU3" s="129"/>
      <c r="JSV3" s="129"/>
      <c r="JSW3" s="129"/>
      <c r="JSX3" s="129"/>
      <c r="JSY3" s="129"/>
      <c r="JSZ3" s="129"/>
      <c r="JTA3" s="129"/>
      <c r="JTB3" s="129"/>
      <c r="JTC3" s="129"/>
      <c r="JTD3" s="129"/>
      <c r="JTE3" s="129"/>
      <c r="JTF3" s="129"/>
      <c r="JTG3" s="129"/>
      <c r="JTH3" s="129"/>
      <c r="JTI3" s="129"/>
      <c r="JTJ3" s="129"/>
      <c r="JTK3" s="129"/>
      <c r="JTL3" s="129"/>
      <c r="JTM3" s="129"/>
      <c r="JTN3" s="129"/>
      <c r="JTO3" s="129"/>
      <c r="JTP3" s="129"/>
      <c r="JTQ3" s="129"/>
      <c r="JTR3" s="129"/>
      <c r="JTS3" s="129"/>
      <c r="JTT3" s="129"/>
      <c r="JTU3" s="129"/>
      <c r="JTV3" s="129"/>
      <c r="JTW3" s="129"/>
      <c r="JTX3" s="129"/>
      <c r="JTY3" s="129"/>
      <c r="JTZ3" s="129"/>
      <c r="JUA3" s="129"/>
      <c r="JUB3" s="129"/>
      <c r="JUC3" s="129"/>
      <c r="JUD3" s="129"/>
      <c r="JUE3" s="129"/>
      <c r="JUF3" s="129"/>
      <c r="JUG3" s="129"/>
      <c r="JUH3" s="129"/>
      <c r="JUI3" s="129"/>
      <c r="JUJ3" s="129"/>
      <c r="JUK3" s="129"/>
      <c r="JUL3" s="129"/>
      <c r="JUM3" s="129"/>
      <c r="JUN3" s="129"/>
      <c r="JUO3" s="129"/>
      <c r="JUP3" s="129"/>
      <c r="JUQ3" s="129"/>
      <c r="JUR3" s="129"/>
      <c r="JUS3" s="129"/>
      <c r="JUT3" s="129"/>
      <c r="JUU3" s="129"/>
      <c r="JUV3" s="129"/>
      <c r="JUW3" s="129"/>
      <c r="JUX3" s="129"/>
      <c r="JUY3" s="129"/>
      <c r="JUZ3" s="129"/>
      <c r="JVA3" s="129"/>
      <c r="JVB3" s="129"/>
      <c r="JVC3" s="129"/>
      <c r="JVD3" s="129"/>
      <c r="JVE3" s="129"/>
      <c r="JVF3" s="129"/>
      <c r="JVG3" s="129"/>
      <c r="JVH3" s="129"/>
      <c r="JVI3" s="129"/>
      <c r="JVJ3" s="129"/>
      <c r="JVK3" s="129"/>
      <c r="JVL3" s="129"/>
      <c r="JVM3" s="129"/>
      <c r="JVN3" s="129"/>
      <c r="JVO3" s="129"/>
      <c r="JVP3" s="129"/>
      <c r="JVQ3" s="129"/>
      <c r="JVR3" s="129"/>
      <c r="JVS3" s="129"/>
      <c r="JVT3" s="129"/>
      <c r="JVU3" s="129"/>
      <c r="JVV3" s="129"/>
      <c r="JVW3" s="129"/>
      <c r="JVX3" s="129"/>
      <c r="JVY3" s="129"/>
      <c r="JVZ3" s="129"/>
      <c r="JWA3" s="129"/>
      <c r="JWB3" s="129"/>
      <c r="JWC3" s="129"/>
      <c r="JWD3" s="129"/>
      <c r="JWE3" s="129"/>
      <c r="JWF3" s="129"/>
      <c r="JWG3" s="129"/>
      <c r="JWH3" s="129"/>
      <c r="JWI3" s="129"/>
      <c r="JWJ3" s="129"/>
      <c r="JWK3" s="129"/>
      <c r="JWL3" s="129"/>
      <c r="JWM3" s="129"/>
      <c r="JWN3" s="129"/>
      <c r="JWO3" s="129"/>
      <c r="JWP3" s="129"/>
      <c r="JWQ3" s="129"/>
      <c r="JWR3" s="129"/>
      <c r="JWS3" s="129"/>
      <c r="JWT3" s="129"/>
      <c r="JWU3" s="129"/>
      <c r="JWV3" s="129"/>
      <c r="JWW3" s="129"/>
      <c r="JWX3" s="129"/>
      <c r="JWY3" s="129"/>
      <c r="JWZ3" s="129"/>
      <c r="JXA3" s="129"/>
      <c r="JXB3" s="129"/>
      <c r="JXC3" s="129"/>
      <c r="JXD3" s="129"/>
      <c r="JXE3" s="129"/>
      <c r="JXF3" s="129"/>
      <c r="JXG3" s="129"/>
      <c r="JXH3" s="129"/>
      <c r="JXI3" s="129"/>
      <c r="JXJ3" s="129"/>
      <c r="JXK3" s="129"/>
      <c r="JXL3" s="129"/>
      <c r="JXM3" s="129"/>
      <c r="JXN3" s="129"/>
      <c r="JXO3" s="129"/>
      <c r="JXP3" s="129"/>
      <c r="JXQ3" s="129"/>
      <c r="JXR3" s="129"/>
      <c r="JXS3" s="129"/>
      <c r="JXT3" s="129"/>
      <c r="JXU3" s="129"/>
      <c r="JXV3" s="129"/>
      <c r="JXW3" s="129"/>
      <c r="JXX3" s="129"/>
      <c r="JXY3" s="129"/>
      <c r="JXZ3" s="129"/>
      <c r="JYA3" s="129"/>
      <c r="JYB3" s="129"/>
      <c r="JYC3" s="129"/>
      <c r="JYD3" s="129"/>
      <c r="JYE3" s="129"/>
      <c r="JYF3" s="129"/>
      <c r="JYG3" s="129"/>
      <c r="JYH3" s="129"/>
      <c r="JYI3" s="129"/>
      <c r="JYJ3" s="129"/>
      <c r="JYK3" s="129"/>
      <c r="JYL3" s="129"/>
      <c r="JYM3" s="129"/>
      <c r="JYN3" s="129"/>
      <c r="JYO3" s="129"/>
      <c r="JYP3" s="129"/>
      <c r="JYQ3" s="129"/>
      <c r="JYR3" s="129"/>
      <c r="JYS3" s="129"/>
      <c r="JYT3" s="129"/>
      <c r="JYU3" s="129"/>
      <c r="JYV3" s="129"/>
      <c r="JYW3" s="129"/>
      <c r="JYX3" s="129"/>
      <c r="JYY3" s="129"/>
      <c r="JYZ3" s="129"/>
      <c r="JZA3" s="129"/>
      <c r="JZB3" s="129"/>
      <c r="JZC3" s="129"/>
      <c r="JZD3" s="129"/>
      <c r="JZE3" s="129"/>
      <c r="JZF3" s="129"/>
      <c r="JZG3" s="129"/>
      <c r="JZH3" s="129"/>
      <c r="JZI3" s="129"/>
      <c r="JZJ3" s="129"/>
      <c r="JZK3" s="129"/>
      <c r="JZL3" s="129"/>
      <c r="JZM3" s="129"/>
      <c r="JZN3" s="129"/>
      <c r="JZO3" s="129"/>
      <c r="JZP3" s="129"/>
      <c r="JZQ3" s="129"/>
      <c r="JZR3" s="129"/>
      <c r="JZS3" s="129"/>
      <c r="JZT3" s="129"/>
      <c r="JZU3" s="129"/>
      <c r="JZV3" s="129"/>
      <c r="JZW3" s="129"/>
      <c r="JZX3" s="129"/>
      <c r="JZY3" s="129"/>
      <c r="JZZ3" s="129"/>
      <c r="KAA3" s="129"/>
      <c r="KAB3" s="129"/>
      <c r="KAC3" s="129"/>
      <c r="KAD3" s="129"/>
      <c r="KAE3" s="129"/>
      <c r="KAF3" s="129"/>
      <c r="KAG3" s="129"/>
      <c r="KAH3" s="129"/>
      <c r="KAI3" s="129"/>
      <c r="KAJ3" s="129"/>
      <c r="KAK3" s="129"/>
      <c r="KAL3" s="129"/>
      <c r="KAM3" s="129"/>
      <c r="KAN3" s="129"/>
      <c r="KAO3" s="129"/>
      <c r="KAP3" s="129"/>
      <c r="KAQ3" s="129"/>
      <c r="KAR3" s="129"/>
      <c r="KAS3" s="129"/>
      <c r="KAT3" s="129"/>
      <c r="KAU3" s="129"/>
      <c r="KAV3" s="129"/>
      <c r="KAW3" s="129"/>
      <c r="KAX3" s="129"/>
      <c r="KAY3" s="129"/>
      <c r="KAZ3" s="129"/>
      <c r="KBA3" s="129"/>
      <c r="KBB3" s="129"/>
      <c r="KBC3" s="129"/>
      <c r="KBD3" s="129"/>
      <c r="KBE3" s="129"/>
      <c r="KBF3" s="129"/>
      <c r="KBG3" s="129"/>
      <c r="KBH3" s="129"/>
      <c r="KBI3" s="129"/>
      <c r="KBJ3" s="129"/>
      <c r="KBK3" s="129"/>
      <c r="KBL3" s="129"/>
      <c r="KBM3" s="129"/>
      <c r="KBN3" s="129"/>
      <c r="KBO3" s="129"/>
      <c r="KBP3" s="129"/>
      <c r="KBQ3" s="129"/>
      <c r="KBR3" s="129"/>
      <c r="KBS3" s="129"/>
      <c r="KBT3" s="129"/>
      <c r="KBU3" s="129"/>
      <c r="KBV3" s="129"/>
      <c r="KBW3" s="129"/>
      <c r="KBX3" s="129"/>
      <c r="KBY3" s="129"/>
      <c r="KBZ3" s="129"/>
      <c r="KCA3" s="129"/>
      <c r="KCB3" s="129"/>
      <c r="KCC3" s="129"/>
      <c r="KCD3" s="129"/>
      <c r="KCE3" s="129"/>
      <c r="KCF3" s="129"/>
      <c r="KCG3" s="129"/>
      <c r="KCH3" s="129"/>
      <c r="KCI3" s="129"/>
      <c r="KCJ3" s="129"/>
      <c r="KCK3" s="129"/>
      <c r="KCL3" s="129"/>
      <c r="KCM3" s="129"/>
      <c r="KCN3" s="129"/>
      <c r="KCO3" s="129"/>
      <c r="KCP3" s="129"/>
      <c r="KCQ3" s="129"/>
      <c r="KCR3" s="129"/>
      <c r="KCS3" s="129"/>
      <c r="KCT3" s="129"/>
      <c r="KCU3" s="129"/>
      <c r="KCV3" s="129"/>
      <c r="KCW3" s="129"/>
      <c r="KCX3" s="129"/>
      <c r="KCY3" s="129"/>
      <c r="KCZ3" s="129"/>
      <c r="KDA3" s="129"/>
      <c r="KDB3" s="129"/>
      <c r="KDC3" s="129"/>
      <c r="KDD3" s="129"/>
      <c r="KDE3" s="129"/>
      <c r="KDF3" s="129"/>
      <c r="KDG3" s="129"/>
      <c r="KDH3" s="129"/>
      <c r="KDI3" s="129"/>
      <c r="KDJ3" s="129"/>
      <c r="KDK3" s="129"/>
      <c r="KDL3" s="129"/>
      <c r="KDM3" s="129"/>
      <c r="KDN3" s="129"/>
      <c r="KDO3" s="129"/>
      <c r="KDP3" s="129"/>
      <c r="KDQ3" s="129"/>
      <c r="KDR3" s="129"/>
      <c r="KDS3" s="129"/>
      <c r="KDT3" s="129"/>
      <c r="KDU3" s="129"/>
      <c r="KDV3" s="129"/>
      <c r="KDW3" s="129"/>
      <c r="KDX3" s="129"/>
      <c r="KDY3" s="129"/>
      <c r="KDZ3" s="129"/>
      <c r="KEA3" s="129"/>
      <c r="KEB3" s="129"/>
      <c r="KEC3" s="129"/>
      <c r="KED3" s="129"/>
      <c r="KEE3" s="129"/>
      <c r="KEF3" s="129"/>
      <c r="KEG3" s="129"/>
      <c r="KEH3" s="129"/>
      <c r="KEI3" s="129"/>
      <c r="KEJ3" s="129"/>
      <c r="KEK3" s="129"/>
      <c r="KEL3" s="129"/>
      <c r="KEM3" s="129"/>
      <c r="KEN3" s="129"/>
      <c r="KEO3" s="129"/>
      <c r="KEP3" s="129"/>
      <c r="KEQ3" s="129"/>
      <c r="KER3" s="129"/>
      <c r="KES3" s="129"/>
      <c r="KET3" s="129"/>
      <c r="KEU3" s="129"/>
      <c r="KEV3" s="129"/>
      <c r="KEW3" s="129"/>
      <c r="KEX3" s="129"/>
      <c r="KEY3" s="129"/>
      <c r="KEZ3" s="129"/>
      <c r="KFA3" s="129"/>
      <c r="KFB3" s="129"/>
      <c r="KFC3" s="129"/>
      <c r="KFD3" s="129"/>
      <c r="KFE3" s="129"/>
      <c r="KFF3" s="129"/>
      <c r="KFG3" s="129"/>
      <c r="KFH3" s="129"/>
      <c r="KFI3" s="129"/>
      <c r="KFJ3" s="129"/>
      <c r="KFK3" s="129"/>
      <c r="KFL3" s="129"/>
      <c r="KFM3" s="129"/>
      <c r="KFN3" s="129"/>
      <c r="KFO3" s="129"/>
      <c r="KFP3" s="129"/>
      <c r="KFQ3" s="129"/>
      <c r="KFR3" s="129"/>
      <c r="KFS3" s="129"/>
      <c r="KFT3" s="129"/>
      <c r="KFU3" s="129"/>
      <c r="KFV3" s="129"/>
      <c r="KFW3" s="129"/>
      <c r="KFX3" s="129"/>
      <c r="KFY3" s="129"/>
      <c r="KFZ3" s="129"/>
      <c r="KGA3" s="129"/>
      <c r="KGB3" s="129"/>
      <c r="KGC3" s="129"/>
      <c r="KGD3" s="129"/>
      <c r="KGE3" s="129"/>
      <c r="KGF3" s="129"/>
      <c r="KGG3" s="129"/>
      <c r="KGH3" s="129"/>
      <c r="KGI3" s="129"/>
      <c r="KGJ3" s="129"/>
      <c r="KGK3" s="129"/>
      <c r="KGL3" s="129"/>
      <c r="KGM3" s="129"/>
      <c r="KGN3" s="129"/>
      <c r="KGO3" s="129"/>
      <c r="KGP3" s="129"/>
      <c r="KGQ3" s="129"/>
      <c r="KGR3" s="129"/>
      <c r="KGS3" s="129"/>
      <c r="KGT3" s="129"/>
      <c r="KGU3" s="129"/>
      <c r="KGV3" s="129"/>
      <c r="KGW3" s="129"/>
      <c r="KGX3" s="129"/>
      <c r="KGY3" s="129"/>
      <c r="KGZ3" s="129"/>
      <c r="KHA3" s="129"/>
      <c r="KHB3" s="129"/>
      <c r="KHC3" s="129"/>
      <c r="KHD3" s="129"/>
      <c r="KHE3" s="129"/>
      <c r="KHF3" s="129"/>
      <c r="KHG3" s="129"/>
      <c r="KHH3" s="129"/>
      <c r="KHI3" s="129"/>
      <c r="KHJ3" s="129"/>
      <c r="KHK3" s="129"/>
      <c r="KHL3" s="129"/>
      <c r="KHM3" s="129"/>
      <c r="KHN3" s="129"/>
      <c r="KHO3" s="129"/>
      <c r="KHP3" s="129"/>
      <c r="KHQ3" s="129"/>
      <c r="KHR3" s="129"/>
      <c r="KHS3" s="129"/>
      <c r="KHT3" s="129"/>
      <c r="KHU3" s="129"/>
      <c r="KHV3" s="129"/>
      <c r="KHW3" s="129"/>
      <c r="KHX3" s="129"/>
      <c r="KHY3" s="129"/>
      <c r="KHZ3" s="129"/>
      <c r="KIA3" s="129"/>
      <c r="KIB3" s="129"/>
      <c r="KIC3" s="129"/>
      <c r="KID3" s="129"/>
      <c r="KIE3" s="129"/>
      <c r="KIF3" s="129"/>
      <c r="KIG3" s="129"/>
      <c r="KIH3" s="129"/>
      <c r="KII3" s="129"/>
      <c r="KIJ3" s="129"/>
      <c r="KIK3" s="129"/>
      <c r="KIL3" s="129"/>
      <c r="KIM3" s="129"/>
      <c r="KIN3" s="129"/>
      <c r="KIO3" s="129"/>
      <c r="KIP3" s="129"/>
      <c r="KIQ3" s="129"/>
      <c r="KIR3" s="129"/>
      <c r="KIS3" s="129"/>
      <c r="KIT3" s="129"/>
      <c r="KIU3" s="129"/>
      <c r="KIV3" s="129"/>
      <c r="KIW3" s="129"/>
      <c r="KIX3" s="129"/>
      <c r="KIY3" s="129"/>
      <c r="KIZ3" s="129"/>
      <c r="KJA3" s="129"/>
      <c r="KJB3" s="129"/>
      <c r="KJC3" s="129"/>
      <c r="KJD3" s="129"/>
      <c r="KJE3" s="129"/>
      <c r="KJF3" s="129"/>
      <c r="KJG3" s="129"/>
      <c r="KJH3" s="129"/>
      <c r="KJI3" s="129"/>
      <c r="KJJ3" s="129"/>
      <c r="KJK3" s="129"/>
      <c r="KJL3" s="129"/>
      <c r="KJM3" s="129"/>
      <c r="KJN3" s="129"/>
      <c r="KJO3" s="129"/>
      <c r="KJP3" s="129"/>
      <c r="KJQ3" s="129"/>
      <c r="KJR3" s="129"/>
      <c r="KJS3" s="129"/>
      <c r="KJT3" s="129"/>
      <c r="KJU3" s="129"/>
      <c r="KJV3" s="129"/>
      <c r="KJW3" s="129"/>
      <c r="KJX3" s="129"/>
      <c r="KJY3" s="129"/>
      <c r="KJZ3" s="129"/>
      <c r="KKA3" s="129"/>
      <c r="KKB3" s="129"/>
      <c r="KKC3" s="129"/>
      <c r="KKD3" s="129"/>
      <c r="KKE3" s="129"/>
      <c r="KKF3" s="129"/>
      <c r="KKG3" s="129"/>
      <c r="KKH3" s="129"/>
      <c r="KKI3" s="129"/>
      <c r="KKJ3" s="129"/>
      <c r="KKK3" s="129"/>
      <c r="KKL3" s="129"/>
      <c r="KKM3" s="129"/>
      <c r="KKN3" s="129"/>
      <c r="KKO3" s="129"/>
      <c r="KKP3" s="129"/>
      <c r="KKQ3" s="129"/>
      <c r="KKR3" s="129"/>
      <c r="KKS3" s="129"/>
      <c r="KKT3" s="129"/>
      <c r="KKU3" s="129"/>
      <c r="KKV3" s="129"/>
      <c r="KKW3" s="129"/>
      <c r="KKX3" s="129"/>
      <c r="KKY3" s="129"/>
      <c r="KKZ3" s="129"/>
      <c r="KLA3" s="129"/>
      <c r="KLB3" s="129"/>
      <c r="KLC3" s="129"/>
      <c r="KLD3" s="129"/>
      <c r="KLE3" s="129"/>
      <c r="KLF3" s="129"/>
      <c r="KLG3" s="129"/>
      <c r="KLH3" s="129"/>
      <c r="KLI3" s="129"/>
      <c r="KLJ3" s="129"/>
      <c r="KLK3" s="129"/>
      <c r="KLL3" s="129"/>
      <c r="KLM3" s="129"/>
      <c r="KLN3" s="129"/>
      <c r="KLO3" s="129"/>
      <c r="KLP3" s="129"/>
      <c r="KLQ3" s="129"/>
      <c r="KLR3" s="129"/>
      <c r="KLS3" s="129"/>
      <c r="KLT3" s="129"/>
      <c r="KLU3" s="129"/>
      <c r="KLV3" s="129"/>
      <c r="KLW3" s="129"/>
      <c r="KLX3" s="129"/>
      <c r="KLY3" s="129"/>
      <c r="KLZ3" s="129"/>
      <c r="KMA3" s="129"/>
      <c r="KMB3" s="129"/>
      <c r="KMC3" s="129"/>
      <c r="KMD3" s="129"/>
      <c r="KME3" s="129"/>
      <c r="KMF3" s="129"/>
      <c r="KMG3" s="129"/>
      <c r="KMH3" s="129"/>
      <c r="KMI3" s="129"/>
      <c r="KMJ3" s="129"/>
      <c r="KMK3" s="129"/>
      <c r="KML3" s="129"/>
      <c r="KMM3" s="129"/>
      <c r="KMN3" s="129"/>
      <c r="KMO3" s="129"/>
      <c r="KMP3" s="129"/>
      <c r="KMQ3" s="129"/>
      <c r="KMR3" s="129"/>
      <c r="KMS3" s="129"/>
      <c r="KMT3" s="129"/>
      <c r="KMU3" s="129"/>
      <c r="KMV3" s="129"/>
      <c r="KMW3" s="129"/>
      <c r="KMX3" s="129"/>
      <c r="KMY3" s="129"/>
      <c r="KMZ3" s="129"/>
      <c r="KNA3" s="129"/>
      <c r="KNB3" s="129"/>
      <c r="KNC3" s="129"/>
      <c r="KND3" s="129"/>
      <c r="KNE3" s="129"/>
      <c r="KNF3" s="129"/>
      <c r="KNG3" s="129"/>
      <c r="KNH3" s="129"/>
      <c r="KNI3" s="129"/>
      <c r="KNJ3" s="129"/>
      <c r="KNK3" s="129"/>
      <c r="KNL3" s="129"/>
      <c r="KNM3" s="129"/>
      <c r="KNN3" s="129"/>
      <c r="KNO3" s="129"/>
      <c r="KNP3" s="129"/>
      <c r="KNQ3" s="129"/>
      <c r="KNR3" s="129"/>
      <c r="KNS3" s="129"/>
      <c r="KNT3" s="129"/>
      <c r="KNU3" s="129"/>
      <c r="KNV3" s="129"/>
      <c r="KNW3" s="129"/>
      <c r="KNX3" s="129"/>
      <c r="KNY3" s="129"/>
      <c r="KNZ3" s="129"/>
      <c r="KOA3" s="129"/>
      <c r="KOB3" s="129"/>
      <c r="KOC3" s="129"/>
      <c r="KOD3" s="129"/>
      <c r="KOE3" s="129"/>
      <c r="KOF3" s="129"/>
      <c r="KOG3" s="129"/>
      <c r="KOH3" s="129"/>
      <c r="KOI3" s="129"/>
      <c r="KOJ3" s="129"/>
      <c r="KOK3" s="129"/>
      <c r="KOL3" s="129"/>
      <c r="KOM3" s="129"/>
      <c r="KON3" s="129"/>
      <c r="KOO3" s="129"/>
      <c r="KOP3" s="129"/>
      <c r="KOQ3" s="129"/>
      <c r="KOR3" s="129"/>
      <c r="KOS3" s="129"/>
      <c r="KOT3" s="129"/>
      <c r="KOU3" s="129"/>
      <c r="KOV3" s="129"/>
      <c r="KOW3" s="129"/>
      <c r="KOX3" s="129"/>
      <c r="KOY3" s="129"/>
      <c r="KOZ3" s="129"/>
      <c r="KPA3" s="129"/>
      <c r="KPB3" s="129"/>
      <c r="KPC3" s="129"/>
      <c r="KPD3" s="129"/>
      <c r="KPE3" s="129"/>
      <c r="KPF3" s="129"/>
      <c r="KPG3" s="129"/>
      <c r="KPH3" s="129"/>
      <c r="KPI3" s="129"/>
      <c r="KPJ3" s="129"/>
      <c r="KPK3" s="129"/>
      <c r="KPL3" s="129"/>
      <c r="KPM3" s="129"/>
      <c r="KPN3" s="129"/>
      <c r="KPO3" s="129"/>
      <c r="KPP3" s="129"/>
      <c r="KPQ3" s="129"/>
      <c r="KPR3" s="129"/>
      <c r="KPS3" s="129"/>
      <c r="KPT3" s="129"/>
      <c r="KPU3" s="129"/>
      <c r="KPV3" s="129"/>
      <c r="KPW3" s="129"/>
      <c r="KPX3" s="129"/>
      <c r="KPY3" s="129"/>
      <c r="KPZ3" s="129"/>
      <c r="KQA3" s="129"/>
      <c r="KQB3" s="129"/>
      <c r="KQC3" s="129"/>
      <c r="KQD3" s="129"/>
      <c r="KQE3" s="129"/>
      <c r="KQF3" s="129"/>
      <c r="KQG3" s="129"/>
      <c r="KQH3" s="129"/>
      <c r="KQI3" s="129"/>
      <c r="KQJ3" s="129"/>
      <c r="KQK3" s="129"/>
      <c r="KQL3" s="129"/>
      <c r="KQM3" s="129"/>
      <c r="KQN3" s="129"/>
      <c r="KQO3" s="129"/>
      <c r="KQP3" s="129"/>
      <c r="KQQ3" s="129"/>
      <c r="KQR3" s="129"/>
      <c r="KQS3" s="129"/>
      <c r="KQT3" s="129"/>
      <c r="KQU3" s="129"/>
      <c r="KQV3" s="129"/>
      <c r="KQW3" s="129"/>
      <c r="KQX3" s="129"/>
      <c r="KQY3" s="129"/>
      <c r="KQZ3" s="129"/>
      <c r="KRA3" s="129"/>
      <c r="KRB3" s="129"/>
      <c r="KRC3" s="129"/>
      <c r="KRD3" s="129"/>
      <c r="KRE3" s="129"/>
      <c r="KRF3" s="129"/>
      <c r="KRG3" s="129"/>
      <c r="KRH3" s="129"/>
      <c r="KRI3" s="129"/>
      <c r="KRJ3" s="129"/>
      <c r="KRK3" s="129"/>
      <c r="KRL3" s="129"/>
      <c r="KRM3" s="129"/>
      <c r="KRN3" s="129"/>
      <c r="KRO3" s="129"/>
      <c r="KRP3" s="129"/>
      <c r="KRQ3" s="129"/>
      <c r="KRR3" s="129"/>
      <c r="KRS3" s="129"/>
      <c r="KRT3" s="129"/>
      <c r="KRU3" s="129"/>
      <c r="KRV3" s="129"/>
      <c r="KRW3" s="129"/>
      <c r="KRX3" s="129"/>
      <c r="KRY3" s="129"/>
      <c r="KRZ3" s="129"/>
      <c r="KSA3" s="129"/>
      <c r="KSB3" s="129"/>
      <c r="KSC3" s="129"/>
      <c r="KSD3" s="129"/>
      <c r="KSE3" s="129"/>
      <c r="KSF3" s="129"/>
      <c r="KSG3" s="129"/>
      <c r="KSH3" s="129"/>
      <c r="KSI3" s="129"/>
      <c r="KSJ3" s="129"/>
      <c r="KSK3" s="129"/>
      <c r="KSL3" s="129"/>
      <c r="KSM3" s="129"/>
      <c r="KSN3" s="129"/>
      <c r="KSO3" s="129"/>
      <c r="KSP3" s="129"/>
      <c r="KSQ3" s="129"/>
      <c r="KSR3" s="129"/>
      <c r="KSS3" s="129"/>
      <c r="KST3" s="129"/>
      <c r="KSU3" s="129"/>
      <c r="KSV3" s="129"/>
      <c r="KSW3" s="129"/>
      <c r="KSX3" s="129"/>
      <c r="KSY3" s="129"/>
      <c r="KSZ3" s="129"/>
      <c r="KTA3" s="129"/>
      <c r="KTB3" s="129"/>
      <c r="KTC3" s="129"/>
      <c r="KTD3" s="129"/>
      <c r="KTE3" s="129"/>
      <c r="KTF3" s="129"/>
      <c r="KTG3" s="129"/>
      <c r="KTH3" s="129"/>
      <c r="KTI3" s="129"/>
      <c r="KTJ3" s="129"/>
      <c r="KTK3" s="129"/>
      <c r="KTL3" s="129"/>
      <c r="KTM3" s="129"/>
      <c r="KTN3" s="129"/>
      <c r="KTO3" s="129"/>
      <c r="KTP3" s="129"/>
      <c r="KTQ3" s="129"/>
      <c r="KTR3" s="129"/>
      <c r="KTS3" s="129"/>
      <c r="KTT3" s="129"/>
      <c r="KTU3" s="129"/>
      <c r="KTV3" s="129"/>
      <c r="KTW3" s="129"/>
      <c r="KTX3" s="129"/>
      <c r="KTY3" s="129"/>
      <c r="KTZ3" s="129"/>
      <c r="KUA3" s="129"/>
      <c r="KUB3" s="129"/>
      <c r="KUC3" s="129"/>
      <c r="KUD3" s="129"/>
      <c r="KUE3" s="129"/>
      <c r="KUF3" s="129"/>
      <c r="KUG3" s="129"/>
      <c r="KUH3" s="129"/>
      <c r="KUI3" s="129"/>
      <c r="KUJ3" s="129"/>
      <c r="KUK3" s="129"/>
      <c r="KUL3" s="129"/>
      <c r="KUM3" s="129"/>
      <c r="KUN3" s="129"/>
      <c r="KUO3" s="129"/>
      <c r="KUP3" s="129"/>
      <c r="KUQ3" s="129"/>
      <c r="KUR3" s="129"/>
      <c r="KUS3" s="129"/>
      <c r="KUT3" s="129"/>
      <c r="KUU3" s="129"/>
      <c r="KUV3" s="129"/>
      <c r="KUW3" s="129"/>
      <c r="KUX3" s="129"/>
      <c r="KUY3" s="129"/>
      <c r="KUZ3" s="129"/>
      <c r="KVA3" s="129"/>
      <c r="KVB3" s="129"/>
      <c r="KVC3" s="129"/>
      <c r="KVD3" s="129"/>
      <c r="KVE3" s="129"/>
      <c r="KVF3" s="129"/>
      <c r="KVG3" s="129"/>
      <c r="KVH3" s="129"/>
      <c r="KVI3" s="129"/>
      <c r="KVJ3" s="129"/>
      <c r="KVK3" s="129"/>
      <c r="KVL3" s="129"/>
      <c r="KVM3" s="129"/>
      <c r="KVN3" s="129"/>
      <c r="KVO3" s="129"/>
      <c r="KVP3" s="129"/>
      <c r="KVQ3" s="129"/>
      <c r="KVR3" s="129"/>
      <c r="KVS3" s="129"/>
      <c r="KVT3" s="129"/>
      <c r="KVU3" s="129"/>
      <c r="KVV3" s="129"/>
      <c r="KVW3" s="129"/>
      <c r="KVX3" s="129"/>
      <c r="KVY3" s="129"/>
      <c r="KVZ3" s="129"/>
      <c r="KWA3" s="129"/>
      <c r="KWB3" s="129"/>
      <c r="KWC3" s="129"/>
      <c r="KWD3" s="129"/>
      <c r="KWE3" s="129"/>
      <c r="KWF3" s="129"/>
      <c r="KWG3" s="129"/>
      <c r="KWH3" s="129"/>
      <c r="KWI3" s="129"/>
      <c r="KWJ3" s="129"/>
      <c r="KWK3" s="129"/>
      <c r="KWL3" s="129"/>
      <c r="KWM3" s="129"/>
      <c r="KWN3" s="129"/>
      <c r="KWO3" s="129"/>
      <c r="KWP3" s="129"/>
      <c r="KWQ3" s="129"/>
      <c r="KWR3" s="129"/>
      <c r="KWS3" s="129"/>
      <c r="KWT3" s="129"/>
      <c r="KWU3" s="129"/>
      <c r="KWV3" s="129"/>
      <c r="KWW3" s="129"/>
      <c r="KWX3" s="129"/>
      <c r="KWY3" s="129"/>
      <c r="KWZ3" s="129"/>
      <c r="KXA3" s="129"/>
      <c r="KXB3" s="129"/>
      <c r="KXC3" s="129"/>
      <c r="KXD3" s="129"/>
      <c r="KXE3" s="129"/>
      <c r="KXF3" s="129"/>
      <c r="KXG3" s="129"/>
      <c r="KXH3" s="129"/>
      <c r="KXI3" s="129"/>
      <c r="KXJ3" s="129"/>
      <c r="KXK3" s="129"/>
      <c r="KXL3" s="129"/>
      <c r="KXM3" s="129"/>
      <c r="KXN3" s="129"/>
      <c r="KXO3" s="129"/>
      <c r="KXP3" s="129"/>
      <c r="KXQ3" s="129"/>
      <c r="KXR3" s="129"/>
      <c r="KXS3" s="129"/>
      <c r="KXT3" s="129"/>
      <c r="KXU3" s="129"/>
      <c r="KXV3" s="129"/>
      <c r="KXW3" s="129"/>
      <c r="KXX3" s="129"/>
      <c r="KXY3" s="129"/>
      <c r="KXZ3" s="129"/>
      <c r="KYA3" s="129"/>
      <c r="KYB3" s="129"/>
      <c r="KYC3" s="129"/>
      <c r="KYD3" s="129"/>
      <c r="KYE3" s="129"/>
      <c r="KYF3" s="129"/>
      <c r="KYG3" s="129"/>
      <c r="KYH3" s="129"/>
      <c r="KYI3" s="129"/>
      <c r="KYJ3" s="129"/>
      <c r="KYK3" s="129"/>
      <c r="KYL3" s="129"/>
      <c r="KYM3" s="129"/>
      <c r="KYN3" s="129"/>
      <c r="KYO3" s="129"/>
      <c r="KYP3" s="129"/>
      <c r="KYQ3" s="129"/>
      <c r="KYR3" s="129"/>
      <c r="KYS3" s="129"/>
      <c r="KYT3" s="129"/>
      <c r="KYU3" s="129"/>
      <c r="KYV3" s="129"/>
      <c r="KYW3" s="129"/>
      <c r="KYX3" s="129"/>
      <c r="KYY3" s="129"/>
      <c r="KYZ3" s="129"/>
      <c r="KZA3" s="129"/>
      <c r="KZB3" s="129"/>
      <c r="KZC3" s="129"/>
      <c r="KZD3" s="129"/>
      <c r="KZE3" s="129"/>
      <c r="KZF3" s="129"/>
      <c r="KZG3" s="129"/>
      <c r="KZH3" s="129"/>
      <c r="KZI3" s="129"/>
      <c r="KZJ3" s="129"/>
      <c r="KZK3" s="129"/>
      <c r="KZL3" s="129"/>
      <c r="KZM3" s="129"/>
      <c r="KZN3" s="129"/>
      <c r="KZO3" s="129"/>
      <c r="KZP3" s="129"/>
      <c r="KZQ3" s="129"/>
      <c r="KZR3" s="129"/>
      <c r="KZS3" s="129"/>
      <c r="KZT3" s="129"/>
      <c r="KZU3" s="129"/>
      <c r="KZV3" s="129"/>
      <c r="KZW3" s="129"/>
      <c r="KZX3" s="129"/>
      <c r="KZY3" s="129"/>
      <c r="KZZ3" s="129"/>
      <c r="LAA3" s="129"/>
      <c r="LAB3" s="129"/>
      <c r="LAC3" s="129"/>
      <c r="LAD3" s="129"/>
      <c r="LAE3" s="129"/>
      <c r="LAF3" s="129"/>
      <c r="LAG3" s="129"/>
      <c r="LAH3" s="129"/>
      <c r="LAI3" s="129"/>
      <c r="LAJ3" s="129"/>
      <c r="LAK3" s="129"/>
      <c r="LAL3" s="129"/>
      <c r="LAM3" s="129"/>
      <c r="LAN3" s="129"/>
      <c r="LAO3" s="129"/>
      <c r="LAP3" s="129"/>
      <c r="LAQ3" s="129"/>
      <c r="LAR3" s="129"/>
      <c r="LAS3" s="129"/>
      <c r="LAT3" s="129"/>
      <c r="LAU3" s="129"/>
      <c r="LAV3" s="129"/>
      <c r="LAW3" s="129"/>
      <c r="LAX3" s="129"/>
      <c r="LAY3" s="129"/>
      <c r="LAZ3" s="129"/>
      <c r="LBA3" s="129"/>
      <c r="LBB3" s="129"/>
      <c r="LBC3" s="129"/>
      <c r="LBD3" s="129"/>
      <c r="LBE3" s="129"/>
      <c r="LBF3" s="129"/>
      <c r="LBG3" s="129"/>
      <c r="LBH3" s="129"/>
      <c r="LBI3" s="129"/>
      <c r="LBJ3" s="129"/>
      <c r="LBK3" s="129"/>
      <c r="LBL3" s="129"/>
      <c r="LBM3" s="129"/>
      <c r="LBN3" s="129"/>
      <c r="LBO3" s="129"/>
      <c r="LBP3" s="129"/>
      <c r="LBQ3" s="129"/>
      <c r="LBR3" s="129"/>
      <c r="LBS3" s="129"/>
      <c r="LBT3" s="129"/>
      <c r="LBU3" s="129"/>
      <c r="LBV3" s="129"/>
      <c r="LBW3" s="129"/>
      <c r="LBX3" s="129"/>
      <c r="LBY3" s="129"/>
      <c r="LBZ3" s="129"/>
      <c r="LCA3" s="129"/>
      <c r="LCB3" s="129"/>
      <c r="LCC3" s="129"/>
      <c r="LCD3" s="129"/>
      <c r="LCE3" s="129"/>
      <c r="LCF3" s="129"/>
      <c r="LCG3" s="129"/>
      <c r="LCH3" s="129"/>
      <c r="LCI3" s="129"/>
      <c r="LCJ3" s="129"/>
      <c r="LCK3" s="129"/>
      <c r="LCL3" s="129"/>
      <c r="LCM3" s="129"/>
      <c r="LCN3" s="129"/>
      <c r="LCO3" s="129"/>
      <c r="LCP3" s="129"/>
      <c r="LCQ3" s="129"/>
      <c r="LCR3" s="129"/>
      <c r="LCS3" s="129"/>
      <c r="LCT3" s="129"/>
      <c r="LCU3" s="129"/>
      <c r="LCV3" s="129"/>
      <c r="LCW3" s="129"/>
      <c r="LCX3" s="129"/>
      <c r="LCY3" s="129"/>
      <c r="LCZ3" s="129"/>
      <c r="LDA3" s="129"/>
      <c r="LDB3" s="129"/>
      <c r="LDC3" s="129"/>
      <c r="LDD3" s="129"/>
      <c r="LDE3" s="129"/>
      <c r="LDF3" s="129"/>
      <c r="LDG3" s="129"/>
      <c r="LDH3" s="129"/>
      <c r="LDI3" s="129"/>
      <c r="LDJ3" s="129"/>
      <c r="LDK3" s="129"/>
      <c r="LDL3" s="129"/>
      <c r="LDM3" s="129"/>
      <c r="LDN3" s="129"/>
      <c r="LDO3" s="129"/>
      <c r="LDP3" s="129"/>
      <c r="LDQ3" s="129"/>
      <c r="LDR3" s="129"/>
      <c r="LDS3" s="129"/>
      <c r="LDT3" s="129"/>
      <c r="LDU3" s="129"/>
      <c r="LDV3" s="129"/>
      <c r="LDW3" s="129"/>
      <c r="LDX3" s="129"/>
      <c r="LDY3" s="129"/>
      <c r="LDZ3" s="129"/>
      <c r="LEA3" s="129"/>
      <c r="LEB3" s="129"/>
      <c r="LEC3" s="129"/>
      <c r="LED3" s="129"/>
      <c r="LEE3" s="129"/>
      <c r="LEF3" s="129"/>
      <c r="LEG3" s="129"/>
      <c r="LEH3" s="129"/>
      <c r="LEI3" s="129"/>
      <c r="LEJ3" s="129"/>
      <c r="LEK3" s="129"/>
      <c r="LEL3" s="129"/>
      <c r="LEM3" s="129"/>
      <c r="LEN3" s="129"/>
      <c r="LEO3" s="129"/>
      <c r="LEP3" s="129"/>
      <c r="LEQ3" s="129"/>
      <c r="LER3" s="129"/>
      <c r="LES3" s="129"/>
      <c r="LET3" s="129"/>
      <c r="LEU3" s="129"/>
      <c r="LEV3" s="129"/>
      <c r="LEW3" s="129"/>
      <c r="LEX3" s="129"/>
      <c r="LEY3" s="129"/>
      <c r="LEZ3" s="129"/>
      <c r="LFA3" s="129"/>
      <c r="LFB3" s="129"/>
      <c r="LFC3" s="129"/>
      <c r="LFD3" s="129"/>
      <c r="LFE3" s="129"/>
      <c r="LFF3" s="129"/>
      <c r="LFG3" s="129"/>
      <c r="LFH3" s="129"/>
      <c r="LFI3" s="129"/>
      <c r="LFJ3" s="129"/>
      <c r="LFK3" s="129"/>
      <c r="LFL3" s="129"/>
      <c r="LFM3" s="129"/>
      <c r="LFN3" s="129"/>
      <c r="LFO3" s="129"/>
      <c r="LFP3" s="129"/>
      <c r="LFQ3" s="129"/>
      <c r="LFR3" s="129"/>
      <c r="LFS3" s="129"/>
      <c r="LFT3" s="129"/>
      <c r="LFU3" s="129"/>
      <c r="LFV3" s="129"/>
      <c r="LFW3" s="129"/>
      <c r="LFX3" s="129"/>
      <c r="LFY3" s="129"/>
      <c r="LFZ3" s="129"/>
      <c r="LGA3" s="129"/>
      <c r="LGB3" s="129"/>
      <c r="LGC3" s="129"/>
      <c r="LGD3" s="129"/>
      <c r="LGE3" s="129"/>
      <c r="LGF3" s="129"/>
      <c r="LGG3" s="129"/>
      <c r="LGH3" s="129"/>
      <c r="LGI3" s="129"/>
      <c r="LGJ3" s="129"/>
      <c r="LGK3" s="129"/>
      <c r="LGL3" s="129"/>
      <c r="LGM3" s="129"/>
      <c r="LGN3" s="129"/>
      <c r="LGO3" s="129"/>
      <c r="LGP3" s="129"/>
      <c r="LGQ3" s="129"/>
      <c r="LGR3" s="129"/>
      <c r="LGS3" s="129"/>
      <c r="LGT3" s="129"/>
      <c r="LGU3" s="129"/>
      <c r="LGV3" s="129"/>
      <c r="LGW3" s="129"/>
      <c r="LGX3" s="129"/>
      <c r="LGY3" s="129"/>
      <c r="LGZ3" s="129"/>
      <c r="LHA3" s="129"/>
      <c r="LHB3" s="129"/>
      <c r="LHC3" s="129"/>
      <c r="LHD3" s="129"/>
      <c r="LHE3" s="129"/>
      <c r="LHF3" s="129"/>
      <c r="LHG3" s="129"/>
      <c r="LHH3" s="129"/>
      <c r="LHI3" s="129"/>
      <c r="LHJ3" s="129"/>
      <c r="LHK3" s="129"/>
      <c r="LHL3" s="129"/>
      <c r="LHM3" s="129"/>
      <c r="LHN3" s="129"/>
      <c r="LHO3" s="129"/>
      <c r="LHP3" s="129"/>
      <c r="LHQ3" s="129"/>
      <c r="LHR3" s="129"/>
      <c r="LHS3" s="129"/>
      <c r="LHT3" s="129"/>
      <c r="LHU3" s="129"/>
      <c r="LHV3" s="129"/>
      <c r="LHW3" s="129"/>
      <c r="LHX3" s="129"/>
      <c r="LHY3" s="129"/>
      <c r="LHZ3" s="129"/>
      <c r="LIA3" s="129"/>
      <c r="LIB3" s="129"/>
      <c r="LIC3" s="129"/>
      <c r="LID3" s="129"/>
      <c r="LIE3" s="129"/>
      <c r="LIF3" s="129"/>
      <c r="LIG3" s="129"/>
      <c r="LIH3" s="129"/>
      <c r="LII3" s="129"/>
      <c r="LIJ3" s="129"/>
      <c r="LIK3" s="129"/>
      <c r="LIL3" s="129"/>
      <c r="LIM3" s="129"/>
      <c r="LIN3" s="129"/>
      <c r="LIO3" s="129"/>
      <c r="LIP3" s="129"/>
      <c r="LIQ3" s="129"/>
      <c r="LIR3" s="129"/>
      <c r="LIS3" s="129"/>
      <c r="LIT3" s="129"/>
      <c r="LIU3" s="129"/>
      <c r="LIV3" s="129"/>
      <c r="LIW3" s="129"/>
      <c r="LIX3" s="129"/>
      <c r="LIY3" s="129"/>
      <c r="LIZ3" s="129"/>
      <c r="LJA3" s="129"/>
      <c r="LJB3" s="129"/>
      <c r="LJC3" s="129"/>
      <c r="LJD3" s="129"/>
      <c r="LJE3" s="129"/>
      <c r="LJF3" s="129"/>
      <c r="LJG3" s="129"/>
      <c r="LJH3" s="129"/>
      <c r="LJI3" s="129"/>
      <c r="LJJ3" s="129"/>
      <c r="LJK3" s="129"/>
      <c r="LJL3" s="129"/>
      <c r="LJM3" s="129"/>
      <c r="LJN3" s="129"/>
      <c r="LJO3" s="129"/>
      <c r="LJP3" s="129"/>
      <c r="LJQ3" s="129"/>
      <c r="LJR3" s="129"/>
      <c r="LJS3" s="129"/>
      <c r="LJT3" s="129"/>
      <c r="LJU3" s="129"/>
      <c r="LJV3" s="129"/>
      <c r="LJW3" s="129"/>
      <c r="LJX3" s="129"/>
      <c r="LJY3" s="129"/>
      <c r="LJZ3" s="129"/>
      <c r="LKA3" s="129"/>
      <c r="LKB3" s="129"/>
      <c r="LKC3" s="129"/>
      <c r="LKD3" s="129"/>
      <c r="LKE3" s="129"/>
      <c r="LKF3" s="129"/>
      <c r="LKG3" s="129"/>
      <c r="LKH3" s="129"/>
      <c r="LKI3" s="129"/>
      <c r="LKJ3" s="129"/>
      <c r="LKK3" s="129"/>
      <c r="LKL3" s="129"/>
      <c r="LKM3" s="129"/>
      <c r="LKN3" s="129"/>
      <c r="LKO3" s="129"/>
      <c r="LKP3" s="129"/>
      <c r="LKQ3" s="129"/>
      <c r="LKR3" s="129"/>
      <c r="LKS3" s="129"/>
      <c r="LKT3" s="129"/>
      <c r="LKU3" s="129"/>
      <c r="LKV3" s="129"/>
      <c r="LKW3" s="129"/>
      <c r="LKX3" s="129"/>
      <c r="LKY3" s="129"/>
      <c r="LKZ3" s="129"/>
      <c r="LLA3" s="129"/>
      <c r="LLB3" s="129"/>
      <c r="LLC3" s="129"/>
      <c r="LLD3" s="129"/>
      <c r="LLE3" s="129"/>
      <c r="LLF3" s="129"/>
      <c r="LLG3" s="129"/>
      <c r="LLH3" s="129"/>
      <c r="LLI3" s="129"/>
      <c r="LLJ3" s="129"/>
      <c r="LLK3" s="129"/>
      <c r="LLL3" s="129"/>
      <c r="LLM3" s="129"/>
      <c r="LLN3" s="129"/>
      <c r="LLO3" s="129"/>
      <c r="LLP3" s="129"/>
      <c r="LLQ3" s="129"/>
      <c r="LLR3" s="129"/>
      <c r="LLS3" s="129"/>
      <c r="LLT3" s="129"/>
      <c r="LLU3" s="129"/>
      <c r="LLV3" s="129"/>
      <c r="LLW3" s="129"/>
      <c r="LLX3" s="129"/>
      <c r="LLY3" s="129"/>
      <c r="LLZ3" s="129"/>
      <c r="LMA3" s="129"/>
      <c r="LMB3" s="129"/>
      <c r="LMC3" s="129"/>
      <c r="LMD3" s="129"/>
      <c r="LME3" s="129"/>
      <c r="LMF3" s="129"/>
      <c r="LMG3" s="129"/>
      <c r="LMH3" s="129"/>
      <c r="LMI3" s="129"/>
      <c r="LMJ3" s="129"/>
      <c r="LMK3" s="129"/>
      <c r="LML3" s="129"/>
      <c r="LMM3" s="129"/>
      <c r="LMN3" s="129"/>
      <c r="LMO3" s="129"/>
      <c r="LMP3" s="129"/>
      <c r="LMQ3" s="129"/>
      <c r="LMR3" s="129"/>
      <c r="LMS3" s="129"/>
      <c r="LMT3" s="129"/>
      <c r="LMU3" s="129"/>
      <c r="LMV3" s="129"/>
      <c r="LMW3" s="129"/>
      <c r="LMX3" s="129"/>
      <c r="LMY3" s="129"/>
      <c r="LMZ3" s="129"/>
      <c r="LNA3" s="129"/>
      <c r="LNB3" s="129"/>
      <c r="LNC3" s="129"/>
      <c r="LND3" s="129"/>
      <c r="LNE3" s="129"/>
      <c r="LNF3" s="129"/>
      <c r="LNG3" s="129"/>
      <c r="LNH3" s="129"/>
      <c r="LNI3" s="129"/>
      <c r="LNJ3" s="129"/>
      <c r="LNK3" s="129"/>
      <c r="LNL3" s="129"/>
      <c r="LNM3" s="129"/>
      <c r="LNN3" s="129"/>
      <c r="LNO3" s="129"/>
      <c r="LNP3" s="129"/>
      <c r="LNQ3" s="129"/>
      <c r="LNR3" s="129"/>
      <c r="LNS3" s="129"/>
      <c r="LNT3" s="129"/>
      <c r="LNU3" s="129"/>
      <c r="LNV3" s="129"/>
      <c r="LNW3" s="129"/>
      <c r="LNX3" s="129"/>
      <c r="LNY3" s="129"/>
      <c r="LNZ3" s="129"/>
      <c r="LOA3" s="129"/>
      <c r="LOB3" s="129"/>
      <c r="LOC3" s="129"/>
      <c r="LOD3" s="129"/>
      <c r="LOE3" s="129"/>
      <c r="LOF3" s="129"/>
      <c r="LOG3" s="129"/>
      <c r="LOH3" s="129"/>
      <c r="LOI3" s="129"/>
      <c r="LOJ3" s="129"/>
      <c r="LOK3" s="129"/>
      <c r="LOL3" s="129"/>
      <c r="LOM3" s="129"/>
      <c r="LON3" s="129"/>
      <c r="LOO3" s="129"/>
      <c r="LOP3" s="129"/>
      <c r="LOQ3" s="129"/>
      <c r="LOR3" s="129"/>
      <c r="LOS3" s="129"/>
      <c r="LOT3" s="129"/>
      <c r="LOU3" s="129"/>
      <c r="LOV3" s="129"/>
      <c r="LOW3" s="129"/>
      <c r="LOX3" s="129"/>
      <c r="LOY3" s="129"/>
      <c r="LOZ3" s="129"/>
      <c r="LPA3" s="129"/>
      <c r="LPB3" s="129"/>
      <c r="LPC3" s="129"/>
      <c r="LPD3" s="129"/>
      <c r="LPE3" s="129"/>
      <c r="LPF3" s="129"/>
      <c r="LPG3" s="129"/>
      <c r="LPH3" s="129"/>
      <c r="LPI3" s="129"/>
      <c r="LPJ3" s="129"/>
      <c r="LPK3" s="129"/>
      <c r="LPL3" s="129"/>
      <c r="LPM3" s="129"/>
      <c r="LPN3" s="129"/>
      <c r="LPO3" s="129"/>
      <c r="LPP3" s="129"/>
      <c r="LPQ3" s="129"/>
      <c r="LPR3" s="129"/>
      <c r="LPS3" s="129"/>
      <c r="LPT3" s="129"/>
      <c r="LPU3" s="129"/>
      <c r="LPV3" s="129"/>
      <c r="LPW3" s="129"/>
      <c r="LPX3" s="129"/>
      <c r="LPY3" s="129"/>
      <c r="LPZ3" s="129"/>
      <c r="LQA3" s="129"/>
      <c r="LQB3" s="129"/>
      <c r="LQC3" s="129"/>
      <c r="LQD3" s="129"/>
      <c r="LQE3" s="129"/>
      <c r="LQF3" s="129"/>
      <c r="LQG3" s="129"/>
      <c r="LQH3" s="129"/>
      <c r="LQI3" s="129"/>
      <c r="LQJ3" s="129"/>
      <c r="LQK3" s="129"/>
      <c r="LQL3" s="129"/>
      <c r="LQM3" s="129"/>
      <c r="LQN3" s="129"/>
      <c r="LQO3" s="129"/>
      <c r="LQP3" s="129"/>
      <c r="LQQ3" s="129"/>
      <c r="LQR3" s="129"/>
      <c r="LQS3" s="129"/>
      <c r="LQT3" s="129"/>
      <c r="LQU3" s="129"/>
      <c r="LQV3" s="129"/>
      <c r="LQW3" s="129"/>
      <c r="LQX3" s="129"/>
      <c r="LQY3" s="129"/>
      <c r="LQZ3" s="129"/>
      <c r="LRA3" s="129"/>
      <c r="LRB3" s="129"/>
      <c r="LRC3" s="129"/>
      <c r="LRD3" s="129"/>
      <c r="LRE3" s="129"/>
      <c r="LRF3" s="129"/>
      <c r="LRG3" s="129"/>
      <c r="LRH3" s="129"/>
      <c r="LRI3" s="129"/>
      <c r="LRJ3" s="129"/>
      <c r="LRK3" s="129"/>
      <c r="LRL3" s="129"/>
      <c r="LRM3" s="129"/>
      <c r="LRN3" s="129"/>
      <c r="LRO3" s="129"/>
      <c r="LRP3" s="129"/>
      <c r="LRQ3" s="129"/>
      <c r="LRR3" s="129"/>
      <c r="LRS3" s="129"/>
      <c r="LRT3" s="129"/>
      <c r="LRU3" s="129"/>
      <c r="LRV3" s="129"/>
      <c r="LRW3" s="129"/>
      <c r="LRX3" s="129"/>
      <c r="LRY3" s="129"/>
      <c r="LRZ3" s="129"/>
      <c r="LSA3" s="129"/>
      <c r="LSB3" s="129"/>
      <c r="LSC3" s="129"/>
      <c r="LSD3" s="129"/>
      <c r="LSE3" s="129"/>
      <c r="LSF3" s="129"/>
      <c r="LSG3" s="129"/>
      <c r="LSH3" s="129"/>
      <c r="LSI3" s="129"/>
      <c r="LSJ3" s="129"/>
      <c r="LSK3" s="129"/>
      <c r="LSL3" s="129"/>
      <c r="LSM3" s="129"/>
      <c r="LSN3" s="129"/>
      <c r="LSO3" s="129"/>
      <c r="LSP3" s="129"/>
      <c r="LSQ3" s="129"/>
      <c r="LSR3" s="129"/>
      <c r="LSS3" s="129"/>
      <c r="LST3" s="129"/>
      <c r="LSU3" s="129"/>
      <c r="LSV3" s="129"/>
      <c r="LSW3" s="129"/>
      <c r="LSX3" s="129"/>
      <c r="LSY3" s="129"/>
      <c r="LSZ3" s="129"/>
      <c r="LTA3" s="129"/>
      <c r="LTB3" s="129"/>
      <c r="LTC3" s="129"/>
      <c r="LTD3" s="129"/>
      <c r="LTE3" s="129"/>
      <c r="LTF3" s="129"/>
      <c r="LTG3" s="129"/>
      <c r="LTH3" s="129"/>
      <c r="LTI3" s="129"/>
      <c r="LTJ3" s="129"/>
      <c r="LTK3" s="129"/>
      <c r="LTL3" s="129"/>
      <c r="LTM3" s="129"/>
      <c r="LTN3" s="129"/>
      <c r="LTO3" s="129"/>
      <c r="LTP3" s="129"/>
      <c r="LTQ3" s="129"/>
      <c r="LTR3" s="129"/>
      <c r="LTS3" s="129"/>
      <c r="LTT3" s="129"/>
      <c r="LTU3" s="129"/>
      <c r="LTV3" s="129"/>
      <c r="LTW3" s="129"/>
      <c r="LTX3" s="129"/>
      <c r="LTY3" s="129"/>
      <c r="LTZ3" s="129"/>
      <c r="LUA3" s="129"/>
      <c r="LUB3" s="129"/>
      <c r="LUC3" s="129"/>
      <c r="LUD3" s="129"/>
      <c r="LUE3" s="129"/>
      <c r="LUF3" s="129"/>
      <c r="LUG3" s="129"/>
      <c r="LUH3" s="129"/>
      <c r="LUI3" s="129"/>
      <c r="LUJ3" s="129"/>
      <c r="LUK3" s="129"/>
      <c r="LUL3" s="129"/>
      <c r="LUM3" s="129"/>
      <c r="LUN3" s="129"/>
      <c r="LUO3" s="129"/>
      <c r="LUP3" s="129"/>
      <c r="LUQ3" s="129"/>
      <c r="LUR3" s="129"/>
      <c r="LUS3" s="129"/>
      <c r="LUT3" s="129"/>
      <c r="LUU3" s="129"/>
      <c r="LUV3" s="129"/>
      <c r="LUW3" s="129"/>
      <c r="LUX3" s="129"/>
      <c r="LUY3" s="129"/>
      <c r="LUZ3" s="129"/>
      <c r="LVA3" s="129"/>
      <c r="LVB3" s="129"/>
      <c r="LVC3" s="129"/>
      <c r="LVD3" s="129"/>
      <c r="LVE3" s="129"/>
      <c r="LVF3" s="129"/>
      <c r="LVG3" s="129"/>
      <c r="LVH3" s="129"/>
      <c r="LVI3" s="129"/>
      <c r="LVJ3" s="129"/>
      <c r="LVK3" s="129"/>
      <c r="LVL3" s="129"/>
      <c r="LVM3" s="129"/>
      <c r="LVN3" s="129"/>
      <c r="LVO3" s="129"/>
      <c r="LVP3" s="129"/>
      <c r="LVQ3" s="129"/>
      <c r="LVR3" s="129"/>
      <c r="LVS3" s="129"/>
      <c r="LVT3" s="129"/>
      <c r="LVU3" s="129"/>
      <c r="LVV3" s="129"/>
      <c r="LVW3" s="129"/>
      <c r="LVX3" s="129"/>
      <c r="LVY3" s="129"/>
      <c r="LVZ3" s="129"/>
      <c r="LWA3" s="129"/>
      <c r="LWB3" s="129"/>
      <c r="LWC3" s="129"/>
      <c r="LWD3" s="129"/>
      <c r="LWE3" s="129"/>
      <c r="LWF3" s="129"/>
      <c r="LWG3" s="129"/>
      <c r="LWH3" s="129"/>
      <c r="LWI3" s="129"/>
      <c r="LWJ3" s="129"/>
      <c r="LWK3" s="129"/>
      <c r="LWL3" s="129"/>
      <c r="LWM3" s="129"/>
      <c r="LWN3" s="129"/>
      <c r="LWO3" s="129"/>
      <c r="LWP3" s="129"/>
      <c r="LWQ3" s="129"/>
      <c r="LWR3" s="129"/>
      <c r="LWS3" s="129"/>
      <c r="LWT3" s="129"/>
      <c r="LWU3" s="129"/>
      <c r="LWV3" s="129"/>
      <c r="LWW3" s="129"/>
      <c r="LWX3" s="129"/>
      <c r="LWY3" s="129"/>
      <c r="LWZ3" s="129"/>
      <c r="LXA3" s="129"/>
      <c r="LXB3" s="129"/>
      <c r="LXC3" s="129"/>
      <c r="LXD3" s="129"/>
      <c r="LXE3" s="129"/>
      <c r="LXF3" s="129"/>
      <c r="LXG3" s="129"/>
      <c r="LXH3" s="129"/>
      <c r="LXI3" s="129"/>
      <c r="LXJ3" s="129"/>
      <c r="LXK3" s="129"/>
      <c r="LXL3" s="129"/>
      <c r="LXM3" s="129"/>
      <c r="LXN3" s="129"/>
      <c r="LXO3" s="129"/>
      <c r="LXP3" s="129"/>
      <c r="LXQ3" s="129"/>
      <c r="LXR3" s="129"/>
      <c r="LXS3" s="129"/>
      <c r="LXT3" s="129"/>
      <c r="LXU3" s="129"/>
      <c r="LXV3" s="129"/>
      <c r="LXW3" s="129"/>
      <c r="LXX3" s="129"/>
      <c r="LXY3" s="129"/>
      <c r="LXZ3" s="129"/>
      <c r="LYA3" s="129"/>
      <c r="LYB3" s="129"/>
      <c r="LYC3" s="129"/>
      <c r="LYD3" s="129"/>
      <c r="LYE3" s="129"/>
      <c r="LYF3" s="129"/>
      <c r="LYG3" s="129"/>
      <c r="LYH3" s="129"/>
      <c r="LYI3" s="129"/>
      <c r="LYJ3" s="129"/>
      <c r="LYK3" s="129"/>
      <c r="LYL3" s="129"/>
      <c r="LYM3" s="129"/>
      <c r="LYN3" s="129"/>
      <c r="LYO3" s="129"/>
      <c r="LYP3" s="129"/>
      <c r="LYQ3" s="129"/>
      <c r="LYR3" s="129"/>
      <c r="LYS3" s="129"/>
      <c r="LYT3" s="129"/>
      <c r="LYU3" s="129"/>
      <c r="LYV3" s="129"/>
      <c r="LYW3" s="129"/>
      <c r="LYX3" s="129"/>
      <c r="LYY3" s="129"/>
      <c r="LYZ3" s="129"/>
      <c r="LZA3" s="129"/>
      <c r="LZB3" s="129"/>
      <c r="LZC3" s="129"/>
      <c r="LZD3" s="129"/>
      <c r="LZE3" s="129"/>
      <c r="LZF3" s="129"/>
      <c r="LZG3" s="129"/>
      <c r="LZH3" s="129"/>
      <c r="LZI3" s="129"/>
      <c r="LZJ3" s="129"/>
      <c r="LZK3" s="129"/>
      <c r="LZL3" s="129"/>
      <c r="LZM3" s="129"/>
      <c r="LZN3" s="129"/>
      <c r="LZO3" s="129"/>
      <c r="LZP3" s="129"/>
      <c r="LZQ3" s="129"/>
      <c r="LZR3" s="129"/>
      <c r="LZS3" s="129"/>
      <c r="LZT3" s="129"/>
      <c r="LZU3" s="129"/>
      <c r="LZV3" s="129"/>
      <c r="LZW3" s="129"/>
      <c r="LZX3" s="129"/>
      <c r="LZY3" s="129"/>
      <c r="LZZ3" s="129"/>
      <c r="MAA3" s="129"/>
      <c r="MAB3" s="129"/>
      <c r="MAC3" s="129"/>
      <c r="MAD3" s="129"/>
      <c r="MAE3" s="129"/>
      <c r="MAF3" s="129"/>
      <c r="MAG3" s="129"/>
      <c r="MAH3" s="129"/>
      <c r="MAI3" s="129"/>
      <c r="MAJ3" s="129"/>
      <c r="MAK3" s="129"/>
      <c r="MAL3" s="129"/>
      <c r="MAM3" s="129"/>
      <c r="MAN3" s="129"/>
      <c r="MAO3" s="129"/>
      <c r="MAP3" s="129"/>
      <c r="MAQ3" s="129"/>
      <c r="MAR3" s="129"/>
      <c r="MAS3" s="129"/>
      <c r="MAT3" s="129"/>
      <c r="MAU3" s="129"/>
      <c r="MAV3" s="129"/>
      <c r="MAW3" s="129"/>
      <c r="MAX3" s="129"/>
      <c r="MAY3" s="129"/>
      <c r="MAZ3" s="129"/>
      <c r="MBA3" s="129"/>
      <c r="MBB3" s="129"/>
      <c r="MBC3" s="129"/>
      <c r="MBD3" s="129"/>
      <c r="MBE3" s="129"/>
      <c r="MBF3" s="129"/>
      <c r="MBG3" s="129"/>
      <c r="MBH3" s="129"/>
      <c r="MBI3" s="129"/>
      <c r="MBJ3" s="129"/>
      <c r="MBK3" s="129"/>
      <c r="MBL3" s="129"/>
      <c r="MBM3" s="129"/>
      <c r="MBN3" s="129"/>
      <c r="MBO3" s="129"/>
      <c r="MBP3" s="129"/>
      <c r="MBQ3" s="129"/>
      <c r="MBR3" s="129"/>
      <c r="MBS3" s="129"/>
      <c r="MBT3" s="129"/>
      <c r="MBU3" s="129"/>
      <c r="MBV3" s="129"/>
      <c r="MBW3" s="129"/>
      <c r="MBX3" s="129"/>
      <c r="MBY3" s="129"/>
      <c r="MBZ3" s="129"/>
      <c r="MCA3" s="129"/>
      <c r="MCB3" s="129"/>
      <c r="MCC3" s="129"/>
      <c r="MCD3" s="129"/>
      <c r="MCE3" s="129"/>
      <c r="MCF3" s="129"/>
      <c r="MCG3" s="129"/>
      <c r="MCH3" s="129"/>
      <c r="MCI3" s="129"/>
      <c r="MCJ3" s="129"/>
      <c r="MCK3" s="129"/>
      <c r="MCL3" s="129"/>
      <c r="MCM3" s="129"/>
      <c r="MCN3" s="129"/>
      <c r="MCO3" s="129"/>
      <c r="MCP3" s="129"/>
      <c r="MCQ3" s="129"/>
      <c r="MCR3" s="129"/>
      <c r="MCS3" s="129"/>
      <c r="MCT3" s="129"/>
      <c r="MCU3" s="129"/>
      <c r="MCV3" s="129"/>
      <c r="MCW3" s="129"/>
      <c r="MCX3" s="129"/>
      <c r="MCY3" s="129"/>
      <c r="MCZ3" s="129"/>
      <c r="MDA3" s="129"/>
      <c r="MDB3" s="129"/>
      <c r="MDC3" s="129"/>
      <c r="MDD3" s="129"/>
      <c r="MDE3" s="129"/>
      <c r="MDF3" s="129"/>
      <c r="MDG3" s="129"/>
      <c r="MDH3" s="129"/>
      <c r="MDI3" s="129"/>
      <c r="MDJ3" s="129"/>
      <c r="MDK3" s="129"/>
      <c r="MDL3" s="129"/>
      <c r="MDM3" s="129"/>
      <c r="MDN3" s="129"/>
      <c r="MDO3" s="129"/>
      <c r="MDP3" s="129"/>
      <c r="MDQ3" s="129"/>
      <c r="MDR3" s="129"/>
      <c r="MDS3" s="129"/>
      <c r="MDT3" s="129"/>
      <c r="MDU3" s="129"/>
      <c r="MDV3" s="129"/>
      <c r="MDW3" s="129"/>
      <c r="MDX3" s="129"/>
      <c r="MDY3" s="129"/>
      <c r="MDZ3" s="129"/>
      <c r="MEA3" s="129"/>
      <c r="MEB3" s="129"/>
      <c r="MEC3" s="129"/>
      <c r="MED3" s="129"/>
      <c r="MEE3" s="129"/>
      <c r="MEF3" s="129"/>
      <c r="MEG3" s="129"/>
      <c r="MEH3" s="129"/>
      <c r="MEI3" s="129"/>
      <c r="MEJ3" s="129"/>
      <c r="MEK3" s="129"/>
      <c r="MEL3" s="129"/>
      <c r="MEM3" s="129"/>
      <c r="MEN3" s="129"/>
      <c r="MEO3" s="129"/>
      <c r="MEP3" s="129"/>
      <c r="MEQ3" s="129"/>
      <c r="MER3" s="129"/>
      <c r="MES3" s="129"/>
      <c r="MET3" s="129"/>
      <c r="MEU3" s="129"/>
      <c r="MEV3" s="129"/>
      <c r="MEW3" s="129"/>
      <c r="MEX3" s="129"/>
      <c r="MEY3" s="129"/>
      <c r="MEZ3" s="129"/>
      <c r="MFA3" s="129"/>
      <c r="MFB3" s="129"/>
      <c r="MFC3" s="129"/>
      <c r="MFD3" s="129"/>
      <c r="MFE3" s="129"/>
      <c r="MFF3" s="129"/>
      <c r="MFG3" s="129"/>
      <c r="MFH3" s="129"/>
      <c r="MFI3" s="129"/>
      <c r="MFJ3" s="129"/>
      <c r="MFK3" s="129"/>
      <c r="MFL3" s="129"/>
      <c r="MFM3" s="129"/>
      <c r="MFN3" s="129"/>
      <c r="MFO3" s="129"/>
      <c r="MFP3" s="129"/>
      <c r="MFQ3" s="129"/>
      <c r="MFR3" s="129"/>
      <c r="MFS3" s="129"/>
      <c r="MFT3" s="129"/>
      <c r="MFU3" s="129"/>
      <c r="MFV3" s="129"/>
      <c r="MFW3" s="129"/>
      <c r="MFX3" s="129"/>
      <c r="MFY3" s="129"/>
      <c r="MFZ3" s="129"/>
      <c r="MGA3" s="129"/>
      <c r="MGB3" s="129"/>
      <c r="MGC3" s="129"/>
      <c r="MGD3" s="129"/>
      <c r="MGE3" s="129"/>
      <c r="MGF3" s="129"/>
      <c r="MGG3" s="129"/>
      <c r="MGH3" s="129"/>
      <c r="MGI3" s="129"/>
      <c r="MGJ3" s="129"/>
      <c r="MGK3" s="129"/>
      <c r="MGL3" s="129"/>
      <c r="MGM3" s="129"/>
      <c r="MGN3" s="129"/>
      <c r="MGO3" s="129"/>
      <c r="MGP3" s="129"/>
      <c r="MGQ3" s="129"/>
      <c r="MGR3" s="129"/>
      <c r="MGS3" s="129"/>
      <c r="MGT3" s="129"/>
      <c r="MGU3" s="129"/>
      <c r="MGV3" s="129"/>
      <c r="MGW3" s="129"/>
      <c r="MGX3" s="129"/>
      <c r="MGY3" s="129"/>
      <c r="MGZ3" s="129"/>
      <c r="MHA3" s="129"/>
      <c r="MHB3" s="129"/>
      <c r="MHC3" s="129"/>
      <c r="MHD3" s="129"/>
      <c r="MHE3" s="129"/>
      <c r="MHF3" s="129"/>
      <c r="MHG3" s="129"/>
      <c r="MHH3" s="129"/>
      <c r="MHI3" s="129"/>
      <c r="MHJ3" s="129"/>
      <c r="MHK3" s="129"/>
      <c r="MHL3" s="129"/>
      <c r="MHM3" s="129"/>
      <c r="MHN3" s="129"/>
      <c r="MHO3" s="129"/>
      <c r="MHP3" s="129"/>
      <c r="MHQ3" s="129"/>
      <c r="MHR3" s="129"/>
      <c r="MHS3" s="129"/>
      <c r="MHT3" s="129"/>
      <c r="MHU3" s="129"/>
      <c r="MHV3" s="129"/>
      <c r="MHW3" s="129"/>
      <c r="MHX3" s="129"/>
      <c r="MHY3" s="129"/>
      <c r="MHZ3" s="129"/>
      <c r="MIA3" s="129"/>
      <c r="MIB3" s="129"/>
      <c r="MIC3" s="129"/>
      <c r="MID3" s="129"/>
      <c r="MIE3" s="129"/>
      <c r="MIF3" s="129"/>
      <c r="MIG3" s="129"/>
      <c r="MIH3" s="129"/>
      <c r="MII3" s="129"/>
      <c r="MIJ3" s="129"/>
      <c r="MIK3" s="129"/>
      <c r="MIL3" s="129"/>
      <c r="MIM3" s="129"/>
      <c r="MIN3" s="129"/>
      <c r="MIO3" s="129"/>
      <c r="MIP3" s="129"/>
      <c r="MIQ3" s="129"/>
      <c r="MIR3" s="129"/>
      <c r="MIS3" s="129"/>
      <c r="MIT3" s="129"/>
      <c r="MIU3" s="129"/>
      <c r="MIV3" s="129"/>
      <c r="MIW3" s="129"/>
      <c r="MIX3" s="129"/>
      <c r="MIY3" s="129"/>
      <c r="MIZ3" s="129"/>
      <c r="MJA3" s="129"/>
      <c r="MJB3" s="129"/>
      <c r="MJC3" s="129"/>
      <c r="MJD3" s="129"/>
      <c r="MJE3" s="129"/>
      <c r="MJF3" s="129"/>
      <c r="MJG3" s="129"/>
      <c r="MJH3" s="129"/>
      <c r="MJI3" s="129"/>
      <c r="MJJ3" s="129"/>
      <c r="MJK3" s="129"/>
      <c r="MJL3" s="129"/>
      <c r="MJM3" s="129"/>
      <c r="MJN3" s="129"/>
      <c r="MJO3" s="129"/>
      <c r="MJP3" s="129"/>
      <c r="MJQ3" s="129"/>
      <c r="MJR3" s="129"/>
      <c r="MJS3" s="129"/>
      <c r="MJT3" s="129"/>
      <c r="MJU3" s="129"/>
      <c r="MJV3" s="129"/>
      <c r="MJW3" s="129"/>
      <c r="MJX3" s="129"/>
      <c r="MJY3" s="129"/>
      <c r="MJZ3" s="129"/>
      <c r="MKA3" s="129"/>
      <c r="MKB3" s="129"/>
      <c r="MKC3" s="129"/>
      <c r="MKD3" s="129"/>
      <c r="MKE3" s="129"/>
      <c r="MKF3" s="129"/>
      <c r="MKG3" s="129"/>
      <c r="MKH3" s="129"/>
      <c r="MKI3" s="129"/>
      <c r="MKJ3" s="129"/>
      <c r="MKK3" s="129"/>
      <c r="MKL3" s="129"/>
      <c r="MKM3" s="129"/>
      <c r="MKN3" s="129"/>
      <c r="MKO3" s="129"/>
      <c r="MKP3" s="129"/>
      <c r="MKQ3" s="129"/>
      <c r="MKR3" s="129"/>
      <c r="MKS3" s="129"/>
      <c r="MKT3" s="129"/>
      <c r="MKU3" s="129"/>
      <c r="MKV3" s="129"/>
      <c r="MKW3" s="129"/>
      <c r="MKX3" s="129"/>
      <c r="MKY3" s="129"/>
      <c r="MKZ3" s="129"/>
      <c r="MLA3" s="129"/>
      <c r="MLB3" s="129"/>
      <c r="MLC3" s="129"/>
      <c r="MLD3" s="129"/>
      <c r="MLE3" s="129"/>
      <c r="MLF3" s="129"/>
      <c r="MLG3" s="129"/>
      <c r="MLH3" s="129"/>
      <c r="MLI3" s="129"/>
      <c r="MLJ3" s="129"/>
      <c r="MLK3" s="129"/>
      <c r="MLL3" s="129"/>
      <c r="MLM3" s="129"/>
      <c r="MLN3" s="129"/>
      <c r="MLO3" s="129"/>
      <c r="MLP3" s="129"/>
      <c r="MLQ3" s="129"/>
      <c r="MLR3" s="129"/>
      <c r="MLS3" s="129"/>
      <c r="MLT3" s="129"/>
      <c r="MLU3" s="129"/>
      <c r="MLV3" s="129"/>
      <c r="MLW3" s="129"/>
      <c r="MLX3" s="129"/>
      <c r="MLY3" s="129"/>
      <c r="MLZ3" s="129"/>
      <c r="MMA3" s="129"/>
      <c r="MMB3" s="129"/>
      <c r="MMC3" s="129"/>
      <c r="MMD3" s="129"/>
      <c r="MME3" s="129"/>
      <c r="MMF3" s="129"/>
      <c r="MMG3" s="129"/>
      <c r="MMH3" s="129"/>
      <c r="MMI3" s="129"/>
      <c r="MMJ3" s="129"/>
      <c r="MMK3" s="129"/>
      <c r="MML3" s="129"/>
      <c r="MMM3" s="129"/>
      <c r="MMN3" s="129"/>
      <c r="MMO3" s="129"/>
      <c r="MMP3" s="129"/>
      <c r="MMQ3" s="129"/>
      <c r="MMR3" s="129"/>
      <c r="MMS3" s="129"/>
      <c r="MMT3" s="129"/>
      <c r="MMU3" s="129"/>
      <c r="MMV3" s="129"/>
      <c r="MMW3" s="129"/>
      <c r="MMX3" s="129"/>
      <c r="MMY3" s="129"/>
      <c r="MMZ3" s="129"/>
      <c r="MNA3" s="129"/>
      <c r="MNB3" s="129"/>
      <c r="MNC3" s="129"/>
      <c r="MND3" s="129"/>
      <c r="MNE3" s="129"/>
      <c r="MNF3" s="129"/>
      <c r="MNG3" s="129"/>
      <c r="MNH3" s="129"/>
      <c r="MNI3" s="129"/>
      <c r="MNJ3" s="129"/>
      <c r="MNK3" s="129"/>
      <c r="MNL3" s="129"/>
      <c r="MNM3" s="129"/>
      <c r="MNN3" s="129"/>
      <c r="MNO3" s="129"/>
      <c r="MNP3" s="129"/>
      <c r="MNQ3" s="129"/>
      <c r="MNR3" s="129"/>
      <c r="MNS3" s="129"/>
      <c r="MNT3" s="129"/>
      <c r="MNU3" s="129"/>
      <c r="MNV3" s="129"/>
      <c r="MNW3" s="129"/>
      <c r="MNX3" s="129"/>
      <c r="MNY3" s="129"/>
      <c r="MNZ3" s="129"/>
      <c r="MOA3" s="129"/>
      <c r="MOB3" s="129"/>
      <c r="MOC3" s="129"/>
      <c r="MOD3" s="129"/>
      <c r="MOE3" s="129"/>
      <c r="MOF3" s="129"/>
      <c r="MOG3" s="129"/>
      <c r="MOH3" s="129"/>
      <c r="MOI3" s="129"/>
      <c r="MOJ3" s="129"/>
      <c r="MOK3" s="129"/>
      <c r="MOL3" s="129"/>
      <c r="MOM3" s="129"/>
      <c r="MON3" s="129"/>
      <c r="MOO3" s="129"/>
      <c r="MOP3" s="129"/>
      <c r="MOQ3" s="129"/>
      <c r="MOR3" s="129"/>
      <c r="MOS3" s="129"/>
      <c r="MOT3" s="129"/>
      <c r="MOU3" s="129"/>
      <c r="MOV3" s="129"/>
      <c r="MOW3" s="129"/>
      <c r="MOX3" s="129"/>
      <c r="MOY3" s="129"/>
      <c r="MOZ3" s="129"/>
      <c r="MPA3" s="129"/>
      <c r="MPB3" s="129"/>
      <c r="MPC3" s="129"/>
      <c r="MPD3" s="129"/>
      <c r="MPE3" s="129"/>
      <c r="MPF3" s="129"/>
      <c r="MPG3" s="129"/>
      <c r="MPH3" s="129"/>
      <c r="MPI3" s="129"/>
      <c r="MPJ3" s="129"/>
      <c r="MPK3" s="129"/>
      <c r="MPL3" s="129"/>
      <c r="MPM3" s="129"/>
      <c r="MPN3" s="129"/>
      <c r="MPO3" s="129"/>
      <c r="MPP3" s="129"/>
      <c r="MPQ3" s="129"/>
      <c r="MPR3" s="129"/>
      <c r="MPS3" s="129"/>
      <c r="MPT3" s="129"/>
      <c r="MPU3" s="129"/>
      <c r="MPV3" s="129"/>
      <c r="MPW3" s="129"/>
      <c r="MPX3" s="129"/>
      <c r="MPY3" s="129"/>
      <c r="MPZ3" s="129"/>
      <c r="MQA3" s="129"/>
      <c r="MQB3" s="129"/>
      <c r="MQC3" s="129"/>
      <c r="MQD3" s="129"/>
      <c r="MQE3" s="129"/>
      <c r="MQF3" s="129"/>
      <c r="MQG3" s="129"/>
      <c r="MQH3" s="129"/>
      <c r="MQI3" s="129"/>
      <c r="MQJ3" s="129"/>
      <c r="MQK3" s="129"/>
      <c r="MQL3" s="129"/>
      <c r="MQM3" s="129"/>
      <c r="MQN3" s="129"/>
      <c r="MQO3" s="129"/>
      <c r="MQP3" s="129"/>
      <c r="MQQ3" s="129"/>
      <c r="MQR3" s="129"/>
      <c r="MQS3" s="129"/>
      <c r="MQT3" s="129"/>
      <c r="MQU3" s="129"/>
      <c r="MQV3" s="129"/>
      <c r="MQW3" s="129"/>
      <c r="MQX3" s="129"/>
      <c r="MQY3" s="129"/>
      <c r="MQZ3" s="129"/>
      <c r="MRA3" s="129"/>
      <c r="MRB3" s="129"/>
      <c r="MRC3" s="129"/>
      <c r="MRD3" s="129"/>
      <c r="MRE3" s="129"/>
      <c r="MRF3" s="129"/>
      <c r="MRG3" s="129"/>
      <c r="MRH3" s="129"/>
      <c r="MRI3" s="129"/>
      <c r="MRJ3" s="129"/>
      <c r="MRK3" s="129"/>
      <c r="MRL3" s="129"/>
      <c r="MRM3" s="129"/>
      <c r="MRN3" s="129"/>
      <c r="MRO3" s="129"/>
      <c r="MRP3" s="129"/>
      <c r="MRQ3" s="129"/>
      <c r="MRR3" s="129"/>
      <c r="MRS3" s="129"/>
      <c r="MRT3" s="129"/>
      <c r="MRU3" s="129"/>
      <c r="MRV3" s="129"/>
      <c r="MRW3" s="129"/>
      <c r="MRX3" s="129"/>
      <c r="MRY3" s="129"/>
      <c r="MRZ3" s="129"/>
      <c r="MSA3" s="129"/>
      <c r="MSB3" s="129"/>
      <c r="MSC3" s="129"/>
      <c r="MSD3" s="129"/>
      <c r="MSE3" s="129"/>
      <c r="MSF3" s="129"/>
      <c r="MSG3" s="129"/>
      <c r="MSH3" s="129"/>
      <c r="MSI3" s="129"/>
      <c r="MSJ3" s="129"/>
      <c r="MSK3" s="129"/>
      <c r="MSL3" s="129"/>
      <c r="MSM3" s="129"/>
      <c r="MSN3" s="129"/>
      <c r="MSO3" s="129"/>
      <c r="MSP3" s="129"/>
      <c r="MSQ3" s="129"/>
      <c r="MSR3" s="129"/>
      <c r="MSS3" s="129"/>
      <c r="MST3" s="129"/>
      <c r="MSU3" s="129"/>
      <c r="MSV3" s="129"/>
      <c r="MSW3" s="129"/>
      <c r="MSX3" s="129"/>
      <c r="MSY3" s="129"/>
      <c r="MSZ3" s="129"/>
      <c r="MTA3" s="129"/>
      <c r="MTB3" s="129"/>
      <c r="MTC3" s="129"/>
      <c r="MTD3" s="129"/>
      <c r="MTE3" s="129"/>
      <c r="MTF3" s="129"/>
      <c r="MTG3" s="129"/>
      <c r="MTH3" s="129"/>
      <c r="MTI3" s="129"/>
      <c r="MTJ3" s="129"/>
      <c r="MTK3" s="129"/>
      <c r="MTL3" s="129"/>
      <c r="MTM3" s="129"/>
      <c r="MTN3" s="129"/>
      <c r="MTO3" s="129"/>
      <c r="MTP3" s="129"/>
      <c r="MTQ3" s="129"/>
      <c r="MTR3" s="129"/>
      <c r="MTS3" s="129"/>
      <c r="MTT3" s="129"/>
      <c r="MTU3" s="129"/>
      <c r="MTV3" s="129"/>
      <c r="MTW3" s="129"/>
      <c r="MTX3" s="129"/>
      <c r="MTY3" s="129"/>
      <c r="MTZ3" s="129"/>
      <c r="MUA3" s="129"/>
      <c r="MUB3" s="129"/>
      <c r="MUC3" s="129"/>
      <c r="MUD3" s="129"/>
      <c r="MUE3" s="129"/>
      <c r="MUF3" s="129"/>
      <c r="MUG3" s="129"/>
      <c r="MUH3" s="129"/>
      <c r="MUI3" s="129"/>
      <c r="MUJ3" s="129"/>
      <c r="MUK3" s="129"/>
      <c r="MUL3" s="129"/>
      <c r="MUM3" s="129"/>
      <c r="MUN3" s="129"/>
      <c r="MUO3" s="129"/>
      <c r="MUP3" s="129"/>
      <c r="MUQ3" s="129"/>
      <c r="MUR3" s="129"/>
      <c r="MUS3" s="129"/>
      <c r="MUT3" s="129"/>
      <c r="MUU3" s="129"/>
      <c r="MUV3" s="129"/>
      <c r="MUW3" s="129"/>
      <c r="MUX3" s="129"/>
      <c r="MUY3" s="129"/>
      <c r="MUZ3" s="129"/>
      <c r="MVA3" s="129"/>
      <c r="MVB3" s="129"/>
      <c r="MVC3" s="129"/>
      <c r="MVD3" s="129"/>
      <c r="MVE3" s="129"/>
      <c r="MVF3" s="129"/>
      <c r="MVG3" s="129"/>
      <c r="MVH3" s="129"/>
      <c r="MVI3" s="129"/>
      <c r="MVJ3" s="129"/>
      <c r="MVK3" s="129"/>
      <c r="MVL3" s="129"/>
      <c r="MVM3" s="129"/>
      <c r="MVN3" s="129"/>
      <c r="MVO3" s="129"/>
      <c r="MVP3" s="129"/>
      <c r="MVQ3" s="129"/>
      <c r="MVR3" s="129"/>
      <c r="MVS3" s="129"/>
      <c r="MVT3" s="129"/>
      <c r="MVU3" s="129"/>
      <c r="MVV3" s="129"/>
      <c r="MVW3" s="129"/>
      <c r="MVX3" s="129"/>
      <c r="MVY3" s="129"/>
      <c r="MVZ3" s="129"/>
      <c r="MWA3" s="129"/>
      <c r="MWB3" s="129"/>
      <c r="MWC3" s="129"/>
      <c r="MWD3" s="129"/>
      <c r="MWE3" s="129"/>
      <c r="MWF3" s="129"/>
      <c r="MWG3" s="129"/>
      <c r="MWH3" s="129"/>
      <c r="MWI3" s="129"/>
      <c r="MWJ3" s="129"/>
      <c r="MWK3" s="129"/>
      <c r="MWL3" s="129"/>
      <c r="MWM3" s="129"/>
      <c r="MWN3" s="129"/>
      <c r="MWO3" s="129"/>
      <c r="MWP3" s="129"/>
      <c r="MWQ3" s="129"/>
      <c r="MWR3" s="129"/>
      <c r="MWS3" s="129"/>
      <c r="MWT3" s="129"/>
      <c r="MWU3" s="129"/>
      <c r="MWV3" s="129"/>
      <c r="MWW3" s="129"/>
      <c r="MWX3" s="129"/>
      <c r="MWY3" s="129"/>
      <c r="MWZ3" s="129"/>
      <c r="MXA3" s="129"/>
      <c r="MXB3" s="129"/>
      <c r="MXC3" s="129"/>
      <c r="MXD3" s="129"/>
      <c r="MXE3" s="129"/>
      <c r="MXF3" s="129"/>
      <c r="MXG3" s="129"/>
      <c r="MXH3" s="129"/>
      <c r="MXI3" s="129"/>
      <c r="MXJ3" s="129"/>
      <c r="MXK3" s="129"/>
      <c r="MXL3" s="129"/>
      <c r="MXM3" s="129"/>
      <c r="MXN3" s="129"/>
      <c r="MXO3" s="129"/>
      <c r="MXP3" s="129"/>
      <c r="MXQ3" s="129"/>
      <c r="MXR3" s="129"/>
      <c r="MXS3" s="129"/>
      <c r="MXT3" s="129"/>
      <c r="MXU3" s="129"/>
      <c r="MXV3" s="129"/>
      <c r="MXW3" s="129"/>
      <c r="MXX3" s="129"/>
      <c r="MXY3" s="129"/>
      <c r="MXZ3" s="129"/>
      <c r="MYA3" s="129"/>
      <c r="MYB3" s="129"/>
      <c r="MYC3" s="129"/>
      <c r="MYD3" s="129"/>
      <c r="MYE3" s="129"/>
      <c r="MYF3" s="129"/>
      <c r="MYG3" s="129"/>
      <c r="MYH3" s="129"/>
      <c r="MYI3" s="129"/>
      <c r="MYJ3" s="129"/>
      <c r="MYK3" s="129"/>
      <c r="MYL3" s="129"/>
      <c r="MYM3" s="129"/>
      <c r="MYN3" s="129"/>
      <c r="MYO3" s="129"/>
      <c r="MYP3" s="129"/>
      <c r="MYQ3" s="129"/>
      <c r="MYR3" s="129"/>
      <c r="MYS3" s="129"/>
      <c r="MYT3" s="129"/>
      <c r="MYU3" s="129"/>
      <c r="MYV3" s="129"/>
      <c r="MYW3" s="129"/>
      <c r="MYX3" s="129"/>
      <c r="MYY3" s="129"/>
      <c r="MYZ3" s="129"/>
      <c r="MZA3" s="129"/>
      <c r="MZB3" s="129"/>
      <c r="MZC3" s="129"/>
      <c r="MZD3" s="129"/>
      <c r="MZE3" s="129"/>
      <c r="MZF3" s="129"/>
      <c r="MZG3" s="129"/>
      <c r="MZH3" s="129"/>
      <c r="MZI3" s="129"/>
      <c r="MZJ3" s="129"/>
      <c r="MZK3" s="129"/>
      <c r="MZL3" s="129"/>
      <c r="MZM3" s="129"/>
      <c r="MZN3" s="129"/>
      <c r="MZO3" s="129"/>
      <c r="MZP3" s="129"/>
      <c r="MZQ3" s="129"/>
      <c r="MZR3" s="129"/>
      <c r="MZS3" s="129"/>
      <c r="MZT3" s="129"/>
      <c r="MZU3" s="129"/>
      <c r="MZV3" s="129"/>
      <c r="MZW3" s="129"/>
      <c r="MZX3" s="129"/>
      <c r="MZY3" s="129"/>
      <c r="MZZ3" s="129"/>
      <c r="NAA3" s="129"/>
      <c r="NAB3" s="129"/>
      <c r="NAC3" s="129"/>
      <c r="NAD3" s="129"/>
      <c r="NAE3" s="129"/>
      <c r="NAF3" s="129"/>
      <c r="NAG3" s="129"/>
      <c r="NAH3" s="129"/>
      <c r="NAI3" s="129"/>
      <c r="NAJ3" s="129"/>
      <c r="NAK3" s="129"/>
      <c r="NAL3" s="129"/>
      <c r="NAM3" s="129"/>
      <c r="NAN3" s="129"/>
      <c r="NAO3" s="129"/>
      <c r="NAP3" s="129"/>
      <c r="NAQ3" s="129"/>
      <c r="NAR3" s="129"/>
      <c r="NAS3" s="129"/>
      <c r="NAT3" s="129"/>
      <c r="NAU3" s="129"/>
      <c r="NAV3" s="129"/>
      <c r="NAW3" s="129"/>
      <c r="NAX3" s="129"/>
      <c r="NAY3" s="129"/>
      <c r="NAZ3" s="129"/>
      <c r="NBA3" s="129"/>
      <c r="NBB3" s="129"/>
      <c r="NBC3" s="129"/>
      <c r="NBD3" s="129"/>
      <c r="NBE3" s="129"/>
      <c r="NBF3" s="129"/>
      <c r="NBG3" s="129"/>
      <c r="NBH3" s="129"/>
      <c r="NBI3" s="129"/>
      <c r="NBJ3" s="129"/>
      <c r="NBK3" s="129"/>
      <c r="NBL3" s="129"/>
      <c r="NBM3" s="129"/>
      <c r="NBN3" s="129"/>
      <c r="NBO3" s="129"/>
      <c r="NBP3" s="129"/>
      <c r="NBQ3" s="129"/>
      <c r="NBR3" s="129"/>
      <c r="NBS3" s="129"/>
      <c r="NBT3" s="129"/>
      <c r="NBU3" s="129"/>
      <c r="NBV3" s="129"/>
      <c r="NBW3" s="129"/>
      <c r="NBX3" s="129"/>
      <c r="NBY3" s="129"/>
      <c r="NBZ3" s="129"/>
      <c r="NCA3" s="129"/>
      <c r="NCB3" s="129"/>
      <c r="NCC3" s="129"/>
      <c r="NCD3" s="129"/>
      <c r="NCE3" s="129"/>
      <c r="NCF3" s="129"/>
      <c r="NCG3" s="129"/>
      <c r="NCH3" s="129"/>
      <c r="NCI3" s="129"/>
      <c r="NCJ3" s="129"/>
      <c r="NCK3" s="129"/>
      <c r="NCL3" s="129"/>
      <c r="NCM3" s="129"/>
      <c r="NCN3" s="129"/>
      <c r="NCO3" s="129"/>
      <c r="NCP3" s="129"/>
      <c r="NCQ3" s="129"/>
      <c r="NCR3" s="129"/>
      <c r="NCS3" s="129"/>
      <c r="NCT3" s="129"/>
      <c r="NCU3" s="129"/>
      <c r="NCV3" s="129"/>
      <c r="NCW3" s="129"/>
      <c r="NCX3" s="129"/>
      <c r="NCY3" s="129"/>
      <c r="NCZ3" s="129"/>
      <c r="NDA3" s="129"/>
      <c r="NDB3" s="129"/>
      <c r="NDC3" s="129"/>
      <c r="NDD3" s="129"/>
      <c r="NDE3" s="129"/>
      <c r="NDF3" s="129"/>
      <c r="NDG3" s="129"/>
      <c r="NDH3" s="129"/>
      <c r="NDI3" s="129"/>
      <c r="NDJ3" s="129"/>
      <c r="NDK3" s="129"/>
      <c r="NDL3" s="129"/>
      <c r="NDM3" s="129"/>
      <c r="NDN3" s="129"/>
      <c r="NDO3" s="129"/>
      <c r="NDP3" s="129"/>
      <c r="NDQ3" s="129"/>
      <c r="NDR3" s="129"/>
      <c r="NDS3" s="129"/>
      <c r="NDT3" s="129"/>
      <c r="NDU3" s="129"/>
      <c r="NDV3" s="129"/>
      <c r="NDW3" s="129"/>
      <c r="NDX3" s="129"/>
      <c r="NDY3" s="129"/>
      <c r="NDZ3" s="129"/>
      <c r="NEA3" s="129"/>
      <c r="NEB3" s="129"/>
      <c r="NEC3" s="129"/>
      <c r="NED3" s="129"/>
      <c r="NEE3" s="129"/>
      <c r="NEF3" s="129"/>
      <c r="NEG3" s="129"/>
      <c r="NEH3" s="129"/>
      <c r="NEI3" s="129"/>
      <c r="NEJ3" s="129"/>
      <c r="NEK3" s="129"/>
      <c r="NEL3" s="129"/>
      <c r="NEM3" s="129"/>
      <c r="NEN3" s="129"/>
      <c r="NEO3" s="129"/>
      <c r="NEP3" s="129"/>
      <c r="NEQ3" s="129"/>
      <c r="NER3" s="129"/>
      <c r="NES3" s="129"/>
      <c r="NET3" s="129"/>
      <c r="NEU3" s="129"/>
      <c r="NEV3" s="129"/>
      <c r="NEW3" s="129"/>
      <c r="NEX3" s="129"/>
      <c r="NEY3" s="129"/>
      <c r="NEZ3" s="129"/>
      <c r="NFA3" s="129"/>
      <c r="NFB3" s="129"/>
      <c r="NFC3" s="129"/>
      <c r="NFD3" s="129"/>
      <c r="NFE3" s="129"/>
      <c r="NFF3" s="129"/>
      <c r="NFG3" s="129"/>
      <c r="NFH3" s="129"/>
      <c r="NFI3" s="129"/>
      <c r="NFJ3" s="129"/>
      <c r="NFK3" s="129"/>
      <c r="NFL3" s="129"/>
      <c r="NFM3" s="129"/>
      <c r="NFN3" s="129"/>
      <c r="NFO3" s="129"/>
      <c r="NFP3" s="129"/>
      <c r="NFQ3" s="129"/>
      <c r="NFR3" s="129"/>
      <c r="NFS3" s="129"/>
      <c r="NFT3" s="129"/>
      <c r="NFU3" s="129"/>
      <c r="NFV3" s="129"/>
      <c r="NFW3" s="129"/>
      <c r="NFX3" s="129"/>
      <c r="NFY3" s="129"/>
      <c r="NFZ3" s="129"/>
      <c r="NGA3" s="129"/>
      <c r="NGB3" s="129"/>
      <c r="NGC3" s="129"/>
      <c r="NGD3" s="129"/>
      <c r="NGE3" s="129"/>
      <c r="NGF3" s="129"/>
      <c r="NGG3" s="129"/>
      <c r="NGH3" s="129"/>
      <c r="NGI3" s="129"/>
      <c r="NGJ3" s="129"/>
      <c r="NGK3" s="129"/>
      <c r="NGL3" s="129"/>
      <c r="NGM3" s="129"/>
      <c r="NGN3" s="129"/>
      <c r="NGO3" s="129"/>
      <c r="NGP3" s="129"/>
      <c r="NGQ3" s="129"/>
      <c r="NGR3" s="129"/>
      <c r="NGS3" s="129"/>
      <c r="NGT3" s="129"/>
      <c r="NGU3" s="129"/>
      <c r="NGV3" s="129"/>
      <c r="NGW3" s="129"/>
      <c r="NGX3" s="129"/>
      <c r="NGY3" s="129"/>
      <c r="NGZ3" s="129"/>
      <c r="NHA3" s="129"/>
      <c r="NHB3" s="129"/>
      <c r="NHC3" s="129"/>
      <c r="NHD3" s="129"/>
      <c r="NHE3" s="129"/>
      <c r="NHF3" s="129"/>
      <c r="NHG3" s="129"/>
      <c r="NHH3" s="129"/>
      <c r="NHI3" s="129"/>
      <c r="NHJ3" s="129"/>
      <c r="NHK3" s="129"/>
      <c r="NHL3" s="129"/>
      <c r="NHM3" s="129"/>
      <c r="NHN3" s="129"/>
      <c r="NHO3" s="129"/>
      <c r="NHP3" s="129"/>
      <c r="NHQ3" s="129"/>
      <c r="NHR3" s="129"/>
      <c r="NHS3" s="129"/>
      <c r="NHT3" s="129"/>
      <c r="NHU3" s="129"/>
      <c r="NHV3" s="129"/>
      <c r="NHW3" s="129"/>
      <c r="NHX3" s="129"/>
      <c r="NHY3" s="129"/>
      <c r="NHZ3" s="129"/>
      <c r="NIA3" s="129"/>
      <c r="NIB3" s="129"/>
      <c r="NIC3" s="129"/>
      <c r="NID3" s="129"/>
      <c r="NIE3" s="129"/>
      <c r="NIF3" s="129"/>
      <c r="NIG3" s="129"/>
      <c r="NIH3" s="129"/>
      <c r="NII3" s="129"/>
      <c r="NIJ3" s="129"/>
      <c r="NIK3" s="129"/>
      <c r="NIL3" s="129"/>
      <c r="NIM3" s="129"/>
      <c r="NIN3" s="129"/>
      <c r="NIO3" s="129"/>
      <c r="NIP3" s="129"/>
      <c r="NIQ3" s="129"/>
      <c r="NIR3" s="129"/>
      <c r="NIS3" s="129"/>
      <c r="NIT3" s="129"/>
      <c r="NIU3" s="129"/>
      <c r="NIV3" s="129"/>
      <c r="NIW3" s="129"/>
      <c r="NIX3" s="129"/>
      <c r="NIY3" s="129"/>
      <c r="NIZ3" s="129"/>
      <c r="NJA3" s="129"/>
      <c r="NJB3" s="129"/>
      <c r="NJC3" s="129"/>
      <c r="NJD3" s="129"/>
      <c r="NJE3" s="129"/>
      <c r="NJF3" s="129"/>
      <c r="NJG3" s="129"/>
      <c r="NJH3" s="129"/>
      <c r="NJI3" s="129"/>
      <c r="NJJ3" s="129"/>
      <c r="NJK3" s="129"/>
      <c r="NJL3" s="129"/>
      <c r="NJM3" s="129"/>
      <c r="NJN3" s="129"/>
      <c r="NJO3" s="129"/>
      <c r="NJP3" s="129"/>
      <c r="NJQ3" s="129"/>
      <c r="NJR3" s="129"/>
      <c r="NJS3" s="129"/>
      <c r="NJT3" s="129"/>
      <c r="NJU3" s="129"/>
      <c r="NJV3" s="129"/>
      <c r="NJW3" s="129"/>
      <c r="NJX3" s="129"/>
      <c r="NJY3" s="129"/>
      <c r="NJZ3" s="129"/>
      <c r="NKA3" s="129"/>
      <c r="NKB3" s="129"/>
      <c r="NKC3" s="129"/>
      <c r="NKD3" s="129"/>
      <c r="NKE3" s="129"/>
      <c r="NKF3" s="129"/>
      <c r="NKG3" s="129"/>
      <c r="NKH3" s="129"/>
      <c r="NKI3" s="129"/>
      <c r="NKJ3" s="129"/>
      <c r="NKK3" s="129"/>
      <c r="NKL3" s="129"/>
      <c r="NKM3" s="129"/>
      <c r="NKN3" s="129"/>
      <c r="NKO3" s="129"/>
      <c r="NKP3" s="129"/>
      <c r="NKQ3" s="129"/>
      <c r="NKR3" s="129"/>
      <c r="NKS3" s="129"/>
      <c r="NKT3" s="129"/>
      <c r="NKU3" s="129"/>
      <c r="NKV3" s="129"/>
      <c r="NKW3" s="129"/>
      <c r="NKX3" s="129"/>
      <c r="NKY3" s="129"/>
      <c r="NKZ3" s="129"/>
      <c r="NLA3" s="129"/>
      <c r="NLB3" s="129"/>
      <c r="NLC3" s="129"/>
      <c r="NLD3" s="129"/>
      <c r="NLE3" s="129"/>
      <c r="NLF3" s="129"/>
      <c r="NLG3" s="129"/>
      <c r="NLH3" s="129"/>
      <c r="NLI3" s="129"/>
      <c r="NLJ3" s="129"/>
      <c r="NLK3" s="129"/>
      <c r="NLL3" s="129"/>
      <c r="NLM3" s="129"/>
      <c r="NLN3" s="129"/>
      <c r="NLO3" s="129"/>
      <c r="NLP3" s="129"/>
      <c r="NLQ3" s="129"/>
      <c r="NLR3" s="129"/>
      <c r="NLS3" s="129"/>
      <c r="NLT3" s="129"/>
      <c r="NLU3" s="129"/>
      <c r="NLV3" s="129"/>
      <c r="NLW3" s="129"/>
      <c r="NLX3" s="129"/>
      <c r="NLY3" s="129"/>
      <c r="NLZ3" s="129"/>
      <c r="NMA3" s="129"/>
      <c r="NMB3" s="129"/>
      <c r="NMC3" s="129"/>
      <c r="NMD3" s="129"/>
      <c r="NME3" s="129"/>
      <c r="NMF3" s="129"/>
      <c r="NMG3" s="129"/>
      <c r="NMH3" s="129"/>
      <c r="NMI3" s="129"/>
      <c r="NMJ3" s="129"/>
      <c r="NMK3" s="129"/>
      <c r="NML3" s="129"/>
      <c r="NMM3" s="129"/>
      <c r="NMN3" s="129"/>
      <c r="NMO3" s="129"/>
      <c r="NMP3" s="129"/>
      <c r="NMQ3" s="129"/>
      <c r="NMR3" s="129"/>
      <c r="NMS3" s="129"/>
      <c r="NMT3" s="129"/>
      <c r="NMU3" s="129"/>
      <c r="NMV3" s="129"/>
      <c r="NMW3" s="129"/>
      <c r="NMX3" s="129"/>
      <c r="NMY3" s="129"/>
      <c r="NMZ3" s="129"/>
      <c r="NNA3" s="129"/>
      <c r="NNB3" s="129"/>
      <c r="NNC3" s="129"/>
      <c r="NND3" s="129"/>
      <c r="NNE3" s="129"/>
      <c r="NNF3" s="129"/>
      <c r="NNG3" s="129"/>
      <c r="NNH3" s="129"/>
      <c r="NNI3" s="129"/>
      <c r="NNJ3" s="129"/>
      <c r="NNK3" s="129"/>
      <c r="NNL3" s="129"/>
      <c r="NNM3" s="129"/>
      <c r="NNN3" s="129"/>
      <c r="NNO3" s="129"/>
      <c r="NNP3" s="129"/>
      <c r="NNQ3" s="129"/>
      <c r="NNR3" s="129"/>
      <c r="NNS3" s="129"/>
      <c r="NNT3" s="129"/>
      <c r="NNU3" s="129"/>
      <c r="NNV3" s="129"/>
      <c r="NNW3" s="129"/>
      <c r="NNX3" s="129"/>
      <c r="NNY3" s="129"/>
      <c r="NNZ3" s="129"/>
      <c r="NOA3" s="129"/>
      <c r="NOB3" s="129"/>
      <c r="NOC3" s="129"/>
      <c r="NOD3" s="129"/>
      <c r="NOE3" s="129"/>
      <c r="NOF3" s="129"/>
      <c r="NOG3" s="129"/>
      <c r="NOH3" s="129"/>
      <c r="NOI3" s="129"/>
      <c r="NOJ3" s="129"/>
      <c r="NOK3" s="129"/>
      <c r="NOL3" s="129"/>
      <c r="NOM3" s="129"/>
      <c r="NON3" s="129"/>
      <c r="NOO3" s="129"/>
      <c r="NOP3" s="129"/>
      <c r="NOQ3" s="129"/>
      <c r="NOR3" s="129"/>
      <c r="NOS3" s="129"/>
      <c r="NOT3" s="129"/>
      <c r="NOU3" s="129"/>
      <c r="NOV3" s="129"/>
      <c r="NOW3" s="129"/>
      <c r="NOX3" s="129"/>
      <c r="NOY3" s="129"/>
      <c r="NOZ3" s="129"/>
      <c r="NPA3" s="129"/>
      <c r="NPB3" s="129"/>
      <c r="NPC3" s="129"/>
      <c r="NPD3" s="129"/>
      <c r="NPE3" s="129"/>
      <c r="NPF3" s="129"/>
      <c r="NPG3" s="129"/>
      <c r="NPH3" s="129"/>
      <c r="NPI3" s="129"/>
      <c r="NPJ3" s="129"/>
      <c r="NPK3" s="129"/>
      <c r="NPL3" s="129"/>
      <c r="NPM3" s="129"/>
      <c r="NPN3" s="129"/>
      <c r="NPO3" s="129"/>
      <c r="NPP3" s="129"/>
      <c r="NPQ3" s="129"/>
      <c r="NPR3" s="129"/>
      <c r="NPS3" s="129"/>
      <c r="NPT3" s="129"/>
      <c r="NPU3" s="129"/>
      <c r="NPV3" s="129"/>
      <c r="NPW3" s="129"/>
      <c r="NPX3" s="129"/>
      <c r="NPY3" s="129"/>
      <c r="NPZ3" s="129"/>
      <c r="NQA3" s="129"/>
      <c r="NQB3" s="129"/>
      <c r="NQC3" s="129"/>
      <c r="NQD3" s="129"/>
      <c r="NQE3" s="129"/>
      <c r="NQF3" s="129"/>
      <c r="NQG3" s="129"/>
      <c r="NQH3" s="129"/>
      <c r="NQI3" s="129"/>
      <c r="NQJ3" s="129"/>
      <c r="NQK3" s="129"/>
      <c r="NQL3" s="129"/>
      <c r="NQM3" s="129"/>
      <c r="NQN3" s="129"/>
      <c r="NQO3" s="129"/>
      <c r="NQP3" s="129"/>
      <c r="NQQ3" s="129"/>
      <c r="NQR3" s="129"/>
      <c r="NQS3" s="129"/>
      <c r="NQT3" s="129"/>
      <c r="NQU3" s="129"/>
      <c r="NQV3" s="129"/>
      <c r="NQW3" s="129"/>
      <c r="NQX3" s="129"/>
      <c r="NQY3" s="129"/>
      <c r="NQZ3" s="129"/>
      <c r="NRA3" s="129"/>
      <c r="NRB3" s="129"/>
      <c r="NRC3" s="129"/>
      <c r="NRD3" s="129"/>
      <c r="NRE3" s="129"/>
      <c r="NRF3" s="129"/>
      <c r="NRG3" s="129"/>
      <c r="NRH3" s="129"/>
      <c r="NRI3" s="129"/>
      <c r="NRJ3" s="129"/>
      <c r="NRK3" s="129"/>
      <c r="NRL3" s="129"/>
      <c r="NRM3" s="129"/>
      <c r="NRN3" s="129"/>
      <c r="NRO3" s="129"/>
      <c r="NRP3" s="129"/>
      <c r="NRQ3" s="129"/>
      <c r="NRR3" s="129"/>
      <c r="NRS3" s="129"/>
      <c r="NRT3" s="129"/>
      <c r="NRU3" s="129"/>
      <c r="NRV3" s="129"/>
      <c r="NRW3" s="129"/>
      <c r="NRX3" s="129"/>
      <c r="NRY3" s="129"/>
      <c r="NRZ3" s="129"/>
      <c r="NSA3" s="129"/>
      <c r="NSB3" s="129"/>
      <c r="NSC3" s="129"/>
      <c r="NSD3" s="129"/>
      <c r="NSE3" s="129"/>
      <c r="NSF3" s="129"/>
      <c r="NSG3" s="129"/>
      <c r="NSH3" s="129"/>
      <c r="NSI3" s="129"/>
      <c r="NSJ3" s="129"/>
      <c r="NSK3" s="129"/>
      <c r="NSL3" s="129"/>
      <c r="NSM3" s="129"/>
      <c r="NSN3" s="129"/>
      <c r="NSO3" s="129"/>
      <c r="NSP3" s="129"/>
      <c r="NSQ3" s="129"/>
      <c r="NSR3" s="129"/>
      <c r="NSS3" s="129"/>
      <c r="NST3" s="129"/>
      <c r="NSU3" s="129"/>
      <c r="NSV3" s="129"/>
      <c r="NSW3" s="129"/>
      <c r="NSX3" s="129"/>
      <c r="NSY3" s="129"/>
      <c r="NSZ3" s="129"/>
      <c r="NTA3" s="129"/>
      <c r="NTB3" s="129"/>
      <c r="NTC3" s="129"/>
      <c r="NTD3" s="129"/>
      <c r="NTE3" s="129"/>
      <c r="NTF3" s="129"/>
      <c r="NTG3" s="129"/>
      <c r="NTH3" s="129"/>
      <c r="NTI3" s="129"/>
      <c r="NTJ3" s="129"/>
      <c r="NTK3" s="129"/>
      <c r="NTL3" s="129"/>
      <c r="NTM3" s="129"/>
      <c r="NTN3" s="129"/>
      <c r="NTO3" s="129"/>
      <c r="NTP3" s="129"/>
      <c r="NTQ3" s="129"/>
      <c r="NTR3" s="129"/>
      <c r="NTS3" s="129"/>
      <c r="NTT3" s="129"/>
      <c r="NTU3" s="129"/>
      <c r="NTV3" s="129"/>
      <c r="NTW3" s="129"/>
      <c r="NTX3" s="129"/>
      <c r="NTY3" s="129"/>
      <c r="NTZ3" s="129"/>
      <c r="NUA3" s="129"/>
      <c r="NUB3" s="129"/>
      <c r="NUC3" s="129"/>
      <c r="NUD3" s="129"/>
      <c r="NUE3" s="129"/>
      <c r="NUF3" s="129"/>
      <c r="NUG3" s="129"/>
      <c r="NUH3" s="129"/>
      <c r="NUI3" s="129"/>
      <c r="NUJ3" s="129"/>
      <c r="NUK3" s="129"/>
      <c r="NUL3" s="129"/>
      <c r="NUM3" s="129"/>
      <c r="NUN3" s="129"/>
      <c r="NUO3" s="129"/>
      <c r="NUP3" s="129"/>
      <c r="NUQ3" s="129"/>
      <c r="NUR3" s="129"/>
      <c r="NUS3" s="129"/>
      <c r="NUT3" s="129"/>
      <c r="NUU3" s="129"/>
      <c r="NUV3" s="129"/>
      <c r="NUW3" s="129"/>
      <c r="NUX3" s="129"/>
      <c r="NUY3" s="129"/>
      <c r="NUZ3" s="129"/>
      <c r="NVA3" s="129"/>
      <c r="NVB3" s="129"/>
      <c r="NVC3" s="129"/>
      <c r="NVD3" s="129"/>
      <c r="NVE3" s="129"/>
      <c r="NVF3" s="129"/>
      <c r="NVG3" s="129"/>
      <c r="NVH3" s="129"/>
      <c r="NVI3" s="129"/>
      <c r="NVJ3" s="129"/>
      <c r="NVK3" s="129"/>
      <c r="NVL3" s="129"/>
      <c r="NVM3" s="129"/>
      <c r="NVN3" s="129"/>
      <c r="NVO3" s="129"/>
      <c r="NVP3" s="129"/>
      <c r="NVQ3" s="129"/>
      <c r="NVR3" s="129"/>
      <c r="NVS3" s="129"/>
      <c r="NVT3" s="129"/>
      <c r="NVU3" s="129"/>
      <c r="NVV3" s="129"/>
      <c r="NVW3" s="129"/>
      <c r="NVX3" s="129"/>
      <c r="NVY3" s="129"/>
      <c r="NVZ3" s="129"/>
      <c r="NWA3" s="129"/>
      <c r="NWB3" s="129"/>
      <c r="NWC3" s="129"/>
      <c r="NWD3" s="129"/>
      <c r="NWE3" s="129"/>
      <c r="NWF3" s="129"/>
      <c r="NWG3" s="129"/>
      <c r="NWH3" s="129"/>
      <c r="NWI3" s="129"/>
      <c r="NWJ3" s="129"/>
      <c r="NWK3" s="129"/>
      <c r="NWL3" s="129"/>
      <c r="NWM3" s="129"/>
      <c r="NWN3" s="129"/>
      <c r="NWO3" s="129"/>
      <c r="NWP3" s="129"/>
      <c r="NWQ3" s="129"/>
      <c r="NWR3" s="129"/>
      <c r="NWS3" s="129"/>
      <c r="NWT3" s="129"/>
      <c r="NWU3" s="129"/>
      <c r="NWV3" s="129"/>
      <c r="NWW3" s="129"/>
      <c r="NWX3" s="129"/>
      <c r="NWY3" s="129"/>
      <c r="NWZ3" s="129"/>
      <c r="NXA3" s="129"/>
      <c r="NXB3" s="129"/>
      <c r="NXC3" s="129"/>
      <c r="NXD3" s="129"/>
      <c r="NXE3" s="129"/>
      <c r="NXF3" s="129"/>
      <c r="NXG3" s="129"/>
      <c r="NXH3" s="129"/>
      <c r="NXI3" s="129"/>
      <c r="NXJ3" s="129"/>
      <c r="NXK3" s="129"/>
      <c r="NXL3" s="129"/>
      <c r="NXM3" s="129"/>
      <c r="NXN3" s="129"/>
      <c r="NXO3" s="129"/>
      <c r="NXP3" s="129"/>
      <c r="NXQ3" s="129"/>
      <c r="NXR3" s="129"/>
      <c r="NXS3" s="129"/>
      <c r="NXT3" s="129"/>
      <c r="NXU3" s="129"/>
      <c r="NXV3" s="129"/>
      <c r="NXW3" s="129"/>
      <c r="NXX3" s="129"/>
      <c r="NXY3" s="129"/>
      <c r="NXZ3" s="129"/>
      <c r="NYA3" s="129"/>
      <c r="NYB3" s="129"/>
      <c r="NYC3" s="129"/>
      <c r="NYD3" s="129"/>
      <c r="NYE3" s="129"/>
      <c r="NYF3" s="129"/>
      <c r="NYG3" s="129"/>
      <c r="NYH3" s="129"/>
      <c r="NYI3" s="129"/>
      <c r="NYJ3" s="129"/>
      <c r="NYK3" s="129"/>
      <c r="NYL3" s="129"/>
      <c r="NYM3" s="129"/>
      <c r="NYN3" s="129"/>
      <c r="NYO3" s="129"/>
      <c r="NYP3" s="129"/>
      <c r="NYQ3" s="129"/>
      <c r="NYR3" s="129"/>
      <c r="NYS3" s="129"/>
      <c r="NYT3" s="129"/>
      <c r="NYU3" s="129"/>
      <c r="NYV3" s="129"/>
      <c r="NYW3" s="129"/>
      <c r="NYX3" s="129"/>
      <c r="NYY3" s="129"/>
      <c r="NYZ3" s="129"/>
      <c r="NZA3" s="129"/>
      <c r="NZB3" s="129"/>
      <c r="NZC3" s="129"/>
      <c r="NZD3" s="129"/>
      <c r="NZE3" s="129"/>
      <c r="NZF3" s="129"/>
      <c r="NZG3" s="129"/>
      <c r="NZH3" s="129"/>
      <c r="NZI3" s="129"/>
      <c r="NZJ3" s="129"/>
      <c r="NZK3" s="129"/>
      <c r="NZL3" s="129"/>
      <c r="NZM3" s="129"/>
      <c r="NZN3" s="129"/>
      <c r="NZO3" s="129"/>
      <c r="NZP3" s="129"/>
      <c r="NZQ3" s="129"/>
      <c r="NZR3" s="129"/>
      <c r="NZS3" s="129"/>
      <c r="NZT3" s="129"/>
      <c r="NZU3" s="129"/>
      <c r="NZV3" s="129"/>
      <c r="NZW3" s="129"/>
      <c r="NZX3" s="129"/>
      <c r="NZY3" s="129"/>
      <c r="NZZ3" s="129"/>
      <c r="OAA3" s="129"/>
      <c r="OAB3" s="129"/>
      <c r="OAC3" s="129"/>
      <c r="OAD3" s="129"/>
      <c r="OAE3" s="129"/>
      <c r="OAF3" s="129"/>
      <c r="OAG3" s="129"/>
      <c r="OAH3" s="129"/>
      <c r="OAI3" s="129"/>
      <c r="OAJ3" s="129"/>
      <c r="OAK3" s="129"/>
      <c r="OAL3" s="129"/>
      <c r="OAM3" s="129"/>
      <c r="OAN3" s="129"/>
      <c r="OAO3" s="129"/>
      <c r="OAP3" s="129"/>
      <c r="OAQ3" s="129"/>
      <c r="OAR3" s="129"/>
      <c r="OAS3" s="129"/>
      <c r="OAT3" s="129"/>
      <c r="OAU3" s="129"/>
      <c r="OAV3" s="129"/>
      <c r="OAW3" s="129"/>
      <c r="OAX3" s="129"/>
      <c r="OAY3" s="129"/>
      <c r="OAZ3" s="129"/>
      <c r="OBA3" s="129"/>
      <c r="OBB3" s="129"/>
      <c r="OBC3" s="129"/>
      <c r="OBD3" s="129"/>
      <c r="OBE3" s="129"/>
      <c r="OBF3" s="129"/>
      <c r="OBG3" s="129"/>
      <c r="OBH3" s="129"/>
      <c r="OBI3" s="129"/>
      <c r="OBJ3" s="129"/>
      <c r="OBK3" s="129"/>
      <c r="OBL3" s="129"/>
      <c r="OBM3" s="129"/>
      <c r="OBN3" s="129"/>
      <c r="OBO3" s="129"/>
      <c r="OBP3" s="129"/>
      <c r="OBQ3" s="129"/>
      <c r="OBR3" s="129"/>
      <c r="OBS3" s="129"/>
      <c r="OBT3" s="129"/>
      <c r="OBU3" s="129"/>
      <c r="OBV3" s="129"/>
      <c r="OBW3" s="129"/>
      <c r="OBX3" s="129"/>
      <c r="OBY3" s="129"/>
      <c r="OBZ3" s="129"/>
      <c r="OCA3" s="129"/>
      <c r="OCB3" s="129"/>
      <c r="OCC3" s="129"/>
      <c r="OCD3" s="129"/>
      <c r="OCE3" s="129"/>
      <c r="OCF3" s="129"/>
      <c r="OCG3" s="129"/>
      <c r="OCH3" s="129"/>
      <c r="OCI3" s="129"/>
      <c r="OCJ3" s="129"/>
      <c r="OCK3" s="129"/>
      <c r="OCL3" s="129"/>
      <c r="OCM3" s="129"/>
      <c r="OCN3" s="129"/>
      <c r="OCO3" s="129"/>
      <c r="OCP3" s="129"/>
      <c r="OCQ3" s="129"/>
      <c r="OCR3" s="129"/>
      <c r="OCS3" s="129"/>
      <c r="OCT3" s="129"/>
      <c r="OCU3" s="129"/>
      <c r="OCV3" s="129"/>
      <c r="OCW3" s="129"/>
      <c r="OCX3" s="129"/>
      <c r="OCY3" s="129"/>
      <c r="OCZ3" s="129"/>
      <c r="ODA3" s="129"/>
      <c r="ODB3" s="129"/>
      <c r="ODC3" s="129"/>
      <c r="ODD3" s="129"/>
      <c r="ODE3" s="129"/>
      <c r="ODF3" s="129"/>
      <c r="ODG3" s="129"/>
      <c r="ODH3" s="129"/>
      <c r="ODI3" s="129"/>
      <c r="ODJ3" s="129"/>
      <c r="ODK3" s="129"/>
      <c r="ODL3" s="129"/>
      <c r="ODM3" s="129"/>
      <c r="ODN3" s="129"/>
      <c r="ODO3" s="129"/>
      <c r="ODP3" s="129"/>
      <c r="ODQ3" s="129"/>
      <c r="ODR3" s="129"/>
      <c r="ODS3" s="129"/>
      <c r="ODT3" s="129"/>
      <c r="ODU3" s="129"/>
      <c r="ODV3" s="129"/>
      <c r="ODW3" s="129"/>
      <c r="ODX3" s="129"/>
      <c r="ODY3" s="129"/>
      <c r="ODZ3" s="129"/>
      <c r="OEA3" s="129"/>
      <c r="OEB3" s="129"/>
      <c r="OEC3" s="129"/>
      <c r="OED3" s="129"/>
      <c r="OEE3" s="129"/>
      <c r="OEF3" s="129"/>
      <c r="OEG3" s="129"/>
      <c r="OEH3" s="129"/>
      <c r="OEI3" s="129"/>
      <c r="OEJ3" s="129"/>
      <c r="OEK3" s="129"/>
      <c r="OEL3" s="129"/>
      <c r="OEM3" s="129"/>
      <c r="OEN3" s="129"/>
      <c r="OEO3" s="129"/>
      <c r="OEP3" s="129"/>
      <c r="OEQ3" s="129"/>
      <c r="OER3" s="129"/>
      <c r="OES3" s="129"/>
      <c r="OET3" s="129"/>
      <c r="OEU3" s="129"/>
      <c r="OEV3" s="129"/>
      <c r="OEW3" s="129"/>
      <c r="OEX3" s="129"/>
      <c r="OEY3" s="129"/>
      <c r="OEZ3" s="129"/>
      <c r="OFA3" s="129"/>
      <c r="OFB3" s="129"/>
      <c r="OFC3" s="129"/>
      <c r="OFD3" s="129"/>
      <c r="OFE3" s="129"/>
      <c r="OFF3" s="129"/>
      <c r="OFG3" s="129"/>
      <c r="OFH3" s="129"/>
      <c r="OFI3" s="129"/>
      <c r="OFJ3" s="129"/>
      <c r="OFK3" s="129"/>
      <c r="OFL3" s="129"/>
      <c r="OFM3" s="129"/>
      <c r="OFN3" s="129"/>
      <c r="OFO3" s="129"/>
      <c r="OFP3" s="129"/>
      <c r="OFQ3" s="129"/>
      <c r="OFR3" s="129"/>
      <c r="OFS3" s="129"/>
      <c r="OFT3" s="129"/>
      <c r="OFU3" s="129"/>
      <c r="OFV3" s="129"/>
      <c r="OFW3" s="129"/>
      <c r="OFX3" s="129"/>
      <c r="OFY3" s="129"/>
      <c r="OFZ3" s="129"/>
      <c r="OGA3" s="129"/>
      <c r="OGB3" s="129"/>
      <c r="OGC3" s="129"/>
      <c r="OGD3" s="129"/>
      <c r="OGE3" s="129"/>
      <c r="OGF3" s="129"/>
      <c r="OGG3" s="129"/>
      <c r="OGH3" s="129"/>
      <c r="OGI3" s="129"/>
      <c r="OGJ3" s="129"/>
      <c r="OGK3" s="129"/>
      <c r="OGL3" s="129"/>
      <c r="OGM3" s="129"/>
      <c r="OGN3" s="129"/>
      <c r="OGO3" s="129"/>
      <c r="OGP3" s="129"/>
      <c r="OGQ3" s="129"/>
      <c r="OGR3" s="129"/>
      <c r="OGS3" s="129"/>
      <c r="OGT3" s="129"/>
      <c r="OGU3" s="129"/>
      <c r="OGV3" s="129"/>
      <c r="OGW3" s="129"/>
      <c r="OGX3" s="129"/>
      <c r="OGY3" s="129"/>
      <c r="OGZ3" s="129"/>
      <c r="OHA3" s="129"/>
      <c r="OHB3" s="129"/>
      <c r="OHC3" s="129"/>
      <c r="OHD3" s="129"/>
      <c r="OHE3" s="129"/>
      <c r="OHF3" s="129"/>
      <c r="OHG3" s="129"/>
      <c r="OHH3" s="129"/>
      <c r="OHI3" s="129"/>
      <c r="OHJ3" s="129"/>
      <c r="OHK3" s="129"/>
      <c r="OHL3" s="129"/>
      <c r="OHM3" s="129"/>
      <c r="OHN3" s="129"/>
      <c r="OHO3" s="129"/>
      <c r="OHP3" s="129"/>
      <c r="OHQ3" s="129"/>
      <c r="OHR3" s="129"/>
      <c r="OHS3" s="129"/>
      <c r="OHT3" s="129"/>
      <c r="OHU3" s="129"/>
      <c r="OHV3" s="129"/>
      <c r="OHW3" s="129"/>
      <c r="OHX3" s="129"/>
      <c r="OHY3" s="129"/>
      <c r="OHZ3" s="129"/>
      <c r="OIA3" s="129"/>
      <c r="OIB3" s="129"/>
      <c r="OIC3" s="129"/>
      <c r="OID3" s="129"/>
      <c r="OIE3" s="129"/>
      <c r="OIF3" s="129"/>
      <c r="OIG3" s="129"/>
      <c r="OIH3" s="129"/>
      <c r="OII3" s="129"/>
      <c r="OIJ3" s="129"/>
      <c r="OIK3" s="129"/>
      <c r="OIL3" s="129"/>
      <c r="OIM3" s="129"/>
      <c r="OIN3" s="129"/>
      <c r="OIO3" s="129"/>
      <c r="OIP3" s="129"/>
      <c r="OIQ3" s="129"/>
      <c r="OIR3" s="129"/>
      <c r="OIS3" s="129"/>
      <c r="OIT3" s="129"/>
      <c r="OIU3" s="129"/>
      <c r="OIV3" s="129"/>
      <c r="OIW3" s="129"/>
      <c r="OIX3" s="129"/>
      <c r="OIY3" s="129"/>
      <c r="OIZ3" s="129"/>
      <c r="OJA3" s="129"/>
      <c r="OJB3" s="129"/>
      <c r="OJC3" s="129"/>
      <c r="OJD3" s="129"/>
      <c r="OJE3" s="129"/>
      <c r="OJF3" s="129"/>
      <c r="OJG3" s="129"/>
      <c r="OJH3" s="129"/>
      <c r="OJI3" s="129"/>
      <c r="OJJ3" s="129"/>
      <c r="OJK3" s="129"/>
      <c r="OJL3" s="129"/>
      <c r="OJM3" s="129"/>
      <c r="OJN3" s="129"/>
      <c r="OJO3" s="129"/>
      <c r="OJP3" s="129"/>
      <c r="OJQ3" s="129"/>
      <c r="OJR3" s="129"/>
      <c r="OJS3" s="129"/>
      <c r="OJT3" s="129"/>
      <c r="OJU3" s="129"/>
      <c r="OJV3" s="129"/>
      <c r="OJW3" s="129"/>
      <c r="OJX3" s="129"/>
      <c r="OJY3" s="129"/>
      <c r="OJZ3" s="129"/>
      <c r="OKA3" s="129"/>
      <c r="OKB3" s="129"/>
      <c r="OKC3" s="129"/>
      <c r="OKD3" s="129"/>
      <c r="OKE3" s="129"/>
      <c r="OKF3" s="129"/>
      <c r="OKG3" s="129"/>
      <c r="OKH3" s="129"/>
      <c r="OKI3" s="129"/>
      <c r="OKJ3" s="129"/>
      <c r="OKK3" s="129"/>
      <c r="OKL3" s="129"/>
      <c r="OKM3" s="129"/>
      <c r="OKN3" s="129"/>
      <c r="OKO3" s="129"/>
      <c r="OKP3" s="129"/>
      <c r="OKQ3" s="129"/>
      <c r="OKR3" s="129"/>
      <c r="OKS3" s="129"/>
      <c r="OKT3" s="129"/>
      <c r="OKU3" s="129"/>
      <c r="OKV3" s="129"/>
      <c r="OKW3" s="129"/>
      <c r="OKX3" s="129"/>
      <c r="OKY3" s="129"/>
      <c r="OKZ3" s="129"/>
      <c r="OLA3" s="129"/>
      <c r="OLB3" s="129"/>
      <c r="OLC3" s="129"/>
      <c r="OLD3" s="129"/>
      <c r="OLE3" s="129"/>
      <c r="OLF3" s="129"/>
      <c r="OLG3" s="129"/>
      <c r="OLH3" s="129"/>
      <c r="OLI3" s="129"/>
      <c r="OLJ3" s="129"/>
      <c r="OLK3" s="129"/>
      <c r="OLL3" s="129"/>
      <c r="OLM3" s="129"/>
      <c r="OLN3" s="129"/>
      <c r="OLO3" s="129"/>
      <c r="OLP3" s="129"/>
      <c r="OLQ3" s="129"/>
      <c r="OLR3" s="129"/>
      <c r="OLS3" s="129"/>
      <c r="OLT3" s="129"/>
      <c r="OLU3" s="129"/>
      <c r="OLV3" s="129"/>
      <c r="OLW3" s="129"/>
      <c r="OLX3" s="129"/>
      <c r="OLY3" s="129"/>
      <c r="OLZ3" s="129"/>
      <c r="OMA3" s="129"/>
      <c r="OMB3" s="129"/>
      <c r="OMC3" s="129"/>
      <c r="OMD3" s="129"/>
      <c r="OME3" s="129"/>
      <c r="OMF3" s="129"/>
      <c r="OMG3" s="129"/>
      <c r="OMH3" s="129"/>
      <c r="OMI3" s="129"/>
      <c r="OMJ3" s="129"/>
      <c r="OMK3" s="129"/>
      <c r="OML3" s="129"/>
      <c r="OMM3" s="129"/>
      <c r="OMN3" s="129"/>
      <c r="OMO3" s="129"/>
      <c r="OMP3" s="129"/>
      <c r="OMQ3" s="129"/>
      <c r="OMR3" s="129"/>
      <c r="OMS3" s="129"/>
      <c r="OMT3" s="129"/>
      <c r="OMU3" s="129"/>
      <c r="OMV3" s="129"/>
      <c r="OMW3" s="129"/>
      <c r="OMX3" s="129"/>
      <c r="OMY3" s="129"/>
      <c r="OMZ3" s="129"/>
      <c r="ONA3" s="129"/>
      <c r="ONB3" s="129"/>
      <c r="ONC3" s="129"/>
      <c r="OND3" s="129"/>
      <c r="ONE3" s="129"/>
      <c r="ONF3" s="129"/>
      <c r="ONG3" s="129"/>
      <c r="ONH3" s="129"/>
      <c r="ONI3" s="129"/>
      <c r="ONJ3" s="129"/>
      <c r="ONK3" s="129"/>
      <c r="ONL3" s="129"/>
      <c r="ONM3" s="129"/>
      <c r="ONN3" s="129"/>
      <c r="ONO3" s="129"/>
      <c r="ONP3" s="129"/>
      <c r="ONQ3" s="129"/>
      <c r="ONR3" s="129"/>
      <c r="ONS3" s="129"/>
      <c r="ONT3" s="129"/>
      <c r="ONU3" s="129"/>
      <c r="ONV3" s="129"/>
      <c r="ONW3" s="129"/>
      <c r="ONX3" s="129"/>
      <c r="ONY3" s="129"/>
      <c r="ONZ3" s="129"/>
      <c r="OOA3" s="129"/>
      <c r="OOB3" s="129"/>
      <c r="OOC3" s="129"/>
      <c r="OOD3" s="129"/>
      <c r="OOE3" s="129"/>
      <c r="OOF3" s="129"/>
      <c r="OOG3" s="129"/>
      <c r="OOH3" s="129"/>
      <c r="OOI3" s="129"/>
      <c r="OOJ3" s="129"/>
      <c r="OOK3" s="129"/>
      <c r="OOL3" s="129"/>
      <c r="OOM3" s="129"/>
      <c r="OON3" s="129"/>
      <c r="OOO3" s="129"/>
      <c r="OOP3" s="129"/>
      <c r="OOQ3" s="129"/>
      <c r="OOR3" s="129"/>
      <c r="OOS3" s="129"/>
      <c r="OOT3" s="129"/>
      <c r="OOU3" s="129"/>
      <c r="OOV3" s="129"/>
      <c r="OOW3" s="129"/>
      <c r="OOX3" s="129"/>
      <c r="OOY3" s="129"/>
      <c r="OOZ3" s="129"/>
      <c r="OPA3" s="129"/>
      <c r="OPB3" s="129"/>
      <c r="OPC3" s="129"/>
      <c r="OPD3" s="129"/>
      <c r="OPE3" s="129"/>
      <c r="OPF3" s="129"/>
      <c r="OPG3" s="129"/>
      <c r="OPH3" s="129"/>
      <c r="OPI3" s="129"/>
      <c r="OPJ3" s="129"/>
      <c r="OPK3" s="129"/>
      <c r="OPL3" s="129"/>
      <c r="OPM3" s="129"/>
      <c r="OPN3" s="129"/>
      <c r="OPO3" s="129"/>
      <c r="OPP3" s="129"/>
      <c r="OPQ3" s="129"/>
      <c r="OPR3" s="129"/>
      <c r="OPS3" s="129"/>
      <c r="OPT3" s="129"/>
      <c r="OPU3" s="129"/>
      <c r="OPV3" s="129"/>
      <c r="OPW3" s="129"/>
      <c r="OPX3" s="129"/>
      <c r="OPY3" s="129"/>
      <c r="OPZ3" s="129"/>
      <c r="OQA3" s="129"/>
      <c r="OQB3" s="129"/>
      <c r="OQC3" s="129"/>
      <c r="OQD3" s="129"/>
      <c r="OQE3" s="129"/>
      <c r="OQF3" s="129"/>
      <c r="OQG3" s="129"/>
      <c r="OQH3" s="129"/>
      <c r="OQI3" s="129"/>
      <c r="OQJ3" s="129"/>
      <c r="OQK3" s="129"/>
      <c r="OQL3" s="129"/>
      <c r="OQM3" s="129"/>
      <c r="OQN3" s="129"/>
      <c r="OQO3" s="129"/>
      <c r="OQP3" s="129"/>
      <c r="OQQ3" s="129"/>
      <c r="OQR3" s="129"/>
      <c r="OQS3" s="129"/>
      <c r="OQT3" s="129"/>
      <c r="OQU3" s="129"/>
      <c r="OQV3" s="129"/>
      <c r="OQW3" s="129"/>
      <c r="OQX3" s="129"/>
      <c r="OQY3" s="129"/>
      <c r="OQZ3" s="129"/>
      <c r="ORA3" s="129"/>
      <c r="ORB3" s="129"/>
      <c r="ORC3" s="129"/>
      <c r="ORD3" s="129"/>
      <c r="ORE3" s="129"/>
      <c r="ORF3" s="129"/>
      <c r="ORG3" s="129"/>
      <c r="ORH3" s="129"/>
      <c r="ORI3" s="129"/>
      <c r="ORJ3" s="129"/>
      <c r="ORK3" s="129"/>
      <c r="ORL3" s="129"/>
      <c r="ORM3" s="129"/>
      <c r="ORN3" s="129"/>
      <c r="ORO3" s="129"/>
      <c r="ORP3" s="129"/>
      <c r="ORQ3" s="129"/>
      <c r="ORR3" s="129"/>
      <c r="ORS3" s="129"/>
      <c r="ORT3" s="129"/>
      <c r="ORU3" s="129"/>
      <c r="ORV3" s="129"/>
      <c r="ORW3" s="129"/>
      <c r="ORX3" s="129"/>
      <c r="ORY3" s="129"/>
      <c r="ORZ3" s="129"/>
      <c r="OSA3" s="129"/>
      <c r="OSB3" s="129"/>
      <c r="OSC3" s="129"/>
      <c r="OSD3" s="129"/>
      <c r="OSE3" s="129"/>
      <c r="OSF3" s="129"/>
      <c r="OSG3" s="129"/>
      <c r="OSH3" s="129"/>
      <c r="OSI3" s="129"/>
      <c r="OSJ3" s="129"/>
      <c r="OSK3" s="129"/>
      <c r="OSL3" s="129"/>
      <c r="OSM3" s="129"/>
      <c r="OSN3" s="129"/>
      <c r="OSO3" s="129"/>
      <c r="OSP3" s="129"/>
      <c r="OSQ3" s="129"/>
      <c r="OSR3" s="129"/>
      <c r="OSS3" s="129"/>
      <c r="OST3" s="129"/>
      <c r="OSU3" s="129"/>
      <c r="OSV3" s="129"/>
      <c r="OSW3" s="129"/>
      <c r="OSX3" s="129"/>
      <c r="OSY3" s="129"/>
      <c r="OSZ3" s="129"/>
      <c r="OTA3" s="129"/>
      <c r="OTB3" s="129"/>
      <c r="OTC3" s="129"/>
      <c r="OTD3" s="129"/>
      <c r="OTE3" s="129"/>
      <c r="OTF3" s="129"/>
      <c r="OTG3" s="129"/>
      <c r="OTH3" s="129"/>
      <c r="OTI3" s="129"/>
      <c r="OTJ3" s="129"/>
      <c r="OTK3" s="129"/>
      <c r="OTL3" s="129"/>
      <c r="OTM3" s="129"/>
      <c r="OTN3" s="129"/>
      <c r="OTO3" s="129"/>
      <c r="OTP3" s="129"/>
      <c r="OTQ3" s="129"/>
      <c r="OTR3" s="129"/>
      <c r="OTS3" s="129"/>
      <c r="OTT3" s="129"/>
      <c r="OTU3" s="129"/>
      <c r="OTV3" s="129"/>
      <c r="OTW3" s="129"/>
      <c r="OTX3" s="129"/>
      <c r="OTY3" s="129"/>
      <c r="OTZ3" s="129"/>
      <c r="OUA3" s="129"/>
      <c r="OUB3" s="129"/>
      <c r="OUC3" s="129"/>
      <c r="OUD3" s="129"/>
      <c r="OUE3" s="129"/>
      <c r="OUF3" s="129"/>
      <c r="OUG3" s="129"/>
      <c r="OUH3" s="129"/>
      <c r="OUI3" s="129"/>
      <c r="OUJ3" s="129"/>
      <c r="OUK3" s="129"/>
      <c r="OUL3" s="129"/>
      <c r="OUM3" s="129"/>
      <c r="OUN3" s="129"/>
      <c r="OUO3" s="129"/>
      <c r="OUP3" s="129"/>
      <c r="OUQ3" s="129"/>
      <c r="OUR3" s="129"/>
      <c r="OUS3" s="129"/>
      <c r="OUT3" s="129"/>
      <c r="OUU3" s="129"/>
      <c r="OUV3" s="129"/>
      <c r="OUW3" s="129"/>
      <c r="OUX3" s="129"/>
      <c r="OUY3" s="129"/>
      <c r="OUZ3" s="129"/>
      <c r="OVA3" s="129"/>
      <c r="OVB3" s="129"/>
      <c r="OVC3" s="129"/>
      <c r="OVD3" s="129"/>
      <c r="OVE3" s="129"/>
      <c r="OVF3" s="129"/>
      <c r="OVG3" s="129"/>
      <c r="OVH3" s="129"/>
      <c r="OVI3" s="129"/>
      <c r="OVJ3" s="129"/>
      <c r="OVK3" s="129"/>
      <c r="OVL3" s="129"/>
      <c r="OVM3" s="129"/>
      <c r="OVN3" s="129"/>
      <c r="OVO3" s="129"/>
      <c r="OVP3" s="129"/>
      <c r="OVQ3" s="129"/>
      <c r="OVR3" s="129"/>
      <c r="OVS3" s="129"/>
      <c r="OVT3" s="129"/>
      <c r="OVU3" s="129"/>
      <c r="OVV3" s="129"/>
      <c r="OVW3" s="129"/>
      <c r="OVX3" s="129"/>
      <c r="OVY3" s="129"/>
      <c r="OVZ3" s="129"/>
      <c r="OWA3" s="129"/>
      <c r="OWB3" s="129"/>
      <c r="OWC3" s="129"/>
      <c r="OWD3" s="129"/>
      <c r="OWE3" s="129"/>
      <c r="OWF3" s="129"/>
      <c r="OWG3" s="129"/>
      <c r="OWH3" s="129"/>
      <c r="OWI3" s="129"/>
      <c r="OWJ3" s="129"/>
      <c r="OWK3" s="129"/>
      <c r="OWL3" s="129"/>
      <c r="OWM3" s="129"/>
      <c r="OWN3" s="129"/>
      <c r="OWO3" s="129"/>
      <c r="OWP3" s="129"/>
      <c r="OWQ3" s="129"/>
      <c r="OWR3" s="129"/>
      <c r="OWS3" s="129"/>
      <c r="OWT3" s="129"/>
      <c r="OWU3" s="129"/>
      <c r="OWV3" s="129"/>
      <c r="OWW3" s="129"/>
      <c r="OWX3" s="129"/>
      <c r="OWY3" s="129"/>
      <c r="OWZ3" s="129"/>
      <c r="OXA3" s="129"/>
      <c r="OXB3" s="129"/>
      <c r="OXC3" s="129"/>
      <c r="OXD3" s="129"/>
      <c r="OXE3" s="129"/>
      <c r="OXF3" s="129"/>
      <c r="OXG3" s="129"/>
      <c r="OXH3" s="129"/>
      <c r="OXI3" s="129"/>
      <c r="OXJ3" s="129"/>
      <c r="OXK3" s="129"/>
      <c r="OXL3" s="129"/>
      <c r="OXM3" s="129"/>
      <c r="OXN3" s="129"/>
      <c r="OXO3" s="129"/>
      <c r="OXP3" s="129"/>
      <c r="OXQ3" s="129"/>
      <c r="OXR3" s="129"/>
      <c r="OXS3" s="129"/>
      <c r="OXT3" s="129"/>
      <c r="OXU3" s="129"/>
      <c r="OXV3" s="129"/>
      <c r="OXW3" s="129"/>
      <c r="OXX3" s="129"/>
      <c r="OXY3" s="129"/>
      <c r="OXZ3" s="129"/>
      <c r="OYA3" s="129"/>
      <c r="OYB3" s="129"/>
      <c r="OYC3" s="129"/>
      <c r="OYD3" s="129"/>
      <c r="OYE3" s="129"/>
      <c r="OYF3" s="129"/>
      <c r="OYG3" s="129"/>
      <c r="OYH3" s="129"/>
      <c r="OYI3" s="129"/>
      <c r="OYJ3" s="129"/>
      <c r="OYK3" s="129"/>
      <c r="OYL3" s="129"/>
      <c r="OYM3" s="129"/>
      <c r="OYN3" s="129"/>
      <c r="OYO3" s="129"/>
      <c r="OYP3" s="129"/>
      <c r="OYQ3" s="129"/>
      <c r="OYR3" s="129"/>
      <c r="OYS3" s="129"/>
      <c r="OYT3" s="129"/>
      <c r="OYU3" s="129"/>
      <c r="OYV3" s="129"/>
      <c r="OYW3" s="129"/>
      <c r="OYX3" s="129"/>
      <c r="OYY3" s="129"/>
      <c r="OYZ3" s="129"/>
      <c r="OZA3" s="129"/>
      <c r="OZB3" s="129"/>
      <c r="OZC3" s="129"/>
      <c r="OZD3" s="129"/>
      <c r="OZE3" s="129"/>
      <c r="OZF3" s="129"/>
      <c r="OZG3" s="129"/>
      <c r="OZH3" s="129"/>
      <c r="OZI3" s="129"/>
      <c r="OZJ3" s="129"/>
      <c r="OZK3" s="129"/>
      <c r="OZL3" s="129"/>
      <c r="OZM3" s="129"/>
      <c r="OZN3" s="129"/>
      <c r="OZO3" s="129"/>
      <c r="OZP3" s="129"/>
      <c r="OZQ3" s="129"/>
      <c r="OZR3" s="129"/>
      <c r="OZS3" s="129"/>
      <c r="OZT3" s="129"/>
      <c r="OZU3" s="129"/>
      <c r="OZV3" s="129"/>
      <c r="OZW3" s="129"/>
      <c r="OZX3" s="129"/>
      <c r="OZY3" s="129"/>
      <c r="OZZ3" s="129"/>
      <c r="PAA3" s="129"/>
      <c r="PAB3" s="129"/>
      <c r="PAC3" s="129"/>
      <c r="PAD3" s="129"/>
      <c r="PAE3" s="129"/>
      <c r="PAF3" s="129"/>
      <c r="PAG3" s="129"/>
      <c r="PAH3" s="129"/>
      <c r="PAI3" s="129"/>
      <c r="PAJ3" s="129"/>
      <c r="PAK3" s="129"/>
      <c r="PAL3" s="129"/>
      <c r="PAM3" s="129"/>
      <c r="PAN3" s="129"/>
      <c r="PAO3" s="129"/>
      <c r="PAP3" s="129"/>
      <c r="PAQ3" s="129"/>
      <c r="PAR3" s="129"/>
      <c r="PAS3" s="129"/>
      <c r="PAT3" s="129"/>
      <c r="PAU3" s="129"/>
      <c r="PAV3" s="129"/>
      <c r="PAW3" s="129"/>
      <c r="PAX3" s="129"/>
      <c r="PAY3" s="129"/>
      <c r="PAZ3" s="129"/>
      <c r="PBA3" s="129"/>
      <c r="PBB3" s="129"/>
      <c r="PBC3" s="129"/>
      <c r="PBD3" s="129"/>
      <c r="PBE3" s="129"/>
      <c r="PBF3" s="129"/>
      <c r="PBG3" s="129"/>
      <c r="PBH3" s="129"/>
      <c r="PBI3" s="129"/>
      <c r="PBJ3" s="129"/>
      <c r="PBK3" s="129"/>
      <c r="PBL3" s="129"/>
      <c r="PBM3" s="129"/>
      <c r="PBN3" s="129"/>
      <c r="PBO3" s="129"/>
      <c r="PBP3" s="129"/>
      <c r="PBQ3" s="129"/>
      <c r="PBR3" s="129"/>
      <c r="PBS3" s="129"/>
      <c r="PBT3" s="129"/>
      <c r="PBU3" s="129"/>
      <c r="PBV3" s="129"/>
      <c r="PBW3" s="129"/>
      <c r="PBX3" s="129"/>
      <c r="PBY3" s="129"/>
      <c r="PBZ3" s="129"/>
      <c r="PCA3" s="129"/>
      <c r="PCB3" s="129"/>
      <c r="PCC3" s="129"/>
      <c r="PCD3" s="129"/>
      <c r="PCE3" s="129"/>
      <c r="PCF3" s="129"/>
      <c r="PCG3" s="129"/>
      <c r="PCH3" s="129"/>
      <c r="PCI3" s="129"/>
      <c r="PCJ3" s="129"/>
      <c r="PCK3" s="129"/>
      <c r="PCL3" s="129"/>
      <c r="PCM3" s="129"/>
      <c r="PCN3" s="129"/>
      <c r="PCO3" s="129"/>
      <c r="PCP3" s="129"/>
      <c r="PCQ3" s="129"/>
      <c r="PCR3" s="129"/>
      <c r="PCS3" s="129"/>
      <c r="PCT3" s="129"/>
      <c r="PCU3" s="129"/>
      <c r="PCV3" s="129"/>
      <c r="PCW3" s="129"/>
      <c r="PCX3" s="129"/>
      <c r="PCY3" s="129"/>
      <c r="PCZ3" s="129"/>
      <c r="PDA3" s="129"/>
      <c r="PDB3" s="129"/>
      <c r="PDC3" s="129"/>
      <c r="PDD3" s="129"/>
      <c r="PDE3" s="129"/>
      <c r="PDF3" s="129"/>
      <c r="PDG3" s="129"/>
      <c r="PDH3" s="129"/>
      <c r="PDI3" s="129"/>
      <c r="PDJ3" s="129"/>
      <c r="PDK3" s="129"/>
      <c r="PDL3" s="129"/>
      <c r="PDM3" s="129"/>
      <c r="PDN3" s="129"/>
      <c r="PDO3" s="129"/>
      <c r="PDP3" s="129"/>
      <c r="PDQ3" s="129"/>
      <c r="PDR3" s="129"/>
      <c r="PDS3" s="129"/>
      <c r="PDT3" s="129"/>
      <c r="PDU3" s="129"/>
      <c r="PDV3" s="129"/>
      <c r="PDW3" s="129"/>
      <c r="PDX3" s="129"/>
      <c r="PDY3" s="129"/>
      <c r="PDZ3" s="129"/>
      <c r="PEA3" s="129"/>
      <c r="PEB3" s="129"/>
      <c r="PEC3" s="129"/>
      <c r="PED3" s="129"/>
      <c r="PEE3" s="129"/>
      <c r="PEF3" s="129"/>
      <c r="PEG3" s="129"/>
      <c r="PEH3" s="129"/>
      <c r="PEI3" s="129"/>
      <c r="PEJ3" s="129"/>
      <c r="PEK3" s="129"/>
      <c r="PEL3" s="129"/>
      <c r="PEM3" s="129"/>
      <c r="PEN3" s="129"/>
      <c r="PEO3" s="129"/>
      <c r="PEP3" s="129"/>
      <c r="PEQ3" s="129"/>
      <c r="PER3" s="129"/>
      <c r="PES3" s="129"/>
      <c r="PET3" s="129"/>
      <c r="PEU3" s="129"/>
      <c r="PEV3" s="129"/>
      <c r="PEW3" s="129"/>
      <c r="PEX3" s="129"/>
      <c r="PEY3" s="129"/>
      <c r="PEZ3" s="129"/>
      <c r="PFA3" s="129"/>
      <c r="PFB3" s="129"/>
      <c r="PFC3" s="129"/>
      <c r="PFD3" s="129"/>
      <c r="PFE3" s="129"/>
      <c r="PFF3" s="129"/>
      <c r="PFG3" s="129"/>
      <c r="PFH3" s="129"/>
      <c r="PFI3" s="129"/>
      <c r="PFJ3" s="129"/>
      <c r="PFK3" s="129"/>
      <c r="PFL3" s="129"/>
      <c r="PFM3" s="129"/>
      <c r="PFN3" s="129"/>
      <c r="PFO3" s="129"/>
      <c r="PFP3" s="129"/>
      <c r="PFQ3" s="129"/>
      <c r="PFR3" s="129"/>
      <c r="PFS3" s="129"/>
      <c r="PFT3" s="129"/>
      <c r="PFU3" s="129"/>
      <c r="PFV3" s="129"/>
      <c r="PFW3" s="129"/>
      <c r="PFX3" s="129"/>
      <c r="PFY3" s="129"/>
      <c r="PFZ3" s="129"/>
      <c r="PGA3" s="129"/>
      <c r="PGB3" s="129"/>
      <c r="PGC3" s="129"/>
      <c r="PGD3" s="129"/>
      <c r="PGE3" s="129"/>
      <c r="PGF3" s="129"/>
      <c r="PGG3" s="129"/>
      <c r="PGH3" s="129"/>
      <c r="PGI3" s="129"/>
      <c r="PGJ3" s="129"/>
      <c r="PGK3" s="129"/>
      <c r="PGL3" s="129"/>
      <c r="PGM3" s="129"/>
      <c r="PGN3" s="129"/>
      <c r="PGO3" s="129"/>
      <c r="PGP3" s="129"/>
      <c r="PGQ3" s="129"/>
      <c r="PGR3" s="129"/>
      <c r="PGS3" s="129"/>
      <c r="PGT3" s="129"/>
      <c r="PGU3" s="129"/>
      <c r="PGV3" s="129"/>
      <c r="PGW3" s="129"/>
      <c r="PGX3" s="129"/>
      <c r="PGY3" s="129"/>
      <c r="PGZ3" s="129"/>
      <c r="PHA3" s="129"/>
      <c r="PHB3" s="129"/>
      <c r="PHC3" s="129"/>
      <c r="PHD3" s="129"/>
      <c r="PHE3" s="129"/>
      <c r="PHF3" s="129"/>
      <c r="PHG3" s="129"/>
      <c r="PHH3" s="129"/>
      <c r="PHI3" s="129"/>
      <c r="PHJ3" s="129"/>
      <c r="PHK3" s="129"/>
      <c r="PHL3" s="129"/>
      <c r="PHM3" s="129"/>
      <c r="PHN3" s="129"/>
      <c r="PHO3" s="129"/>
      <c r="PHP3" s="129"/>
      <c r="PHQ3" s="129"/>
      <c r="PHR3" s="129"/>
      <c r="PHS3" s="129"/>
      <c r="PHT3" s="129"/>
      <c r="PHU3" s="129"/>
      <c r="PHV3" s="129"/>
      <c r="PHW3" s="129"/>
      <c r="PHX3" s="129"/>
      <c r="PHY3" s="129"/>
      <c r="PHZ3" s="129"/>
      <c r="PIA3" s="129"/>
      <c r="PIB3" s="129"/>
      <c r="PIC3" s="129"/>
      <c r="PID3" s="129"/>
      <c r="PIE3" s="129"/>
      <c r="PIF3" s="129"/>
      <c r="PIG3" s="129"/>
      <c r="PIH3" s="129"/>
      <c r="PII3" s="129"/>
      <c r="PIJ3" s="129"/>
      <c r="PIK3" s="129"/>
      <c r="PIL3" s="129"/>
      <c r="PIM3" s="129"/>
      <c r="PIN3" s="129"/>
      <c r="PIO3" s="129"/>
      <c r="PIP3" s="129"/>
      <c r="PIQ3" s="129"/>
      <c r="PIR3" s="129"/>
      <c r="PIS3" s="129"/>
      <c r="PIT3" s="129"/>
      <c r="PIU3" s="129"/>
      <c r="PIV3" s="129"/>
      <c r="PIW3" s="129"/>
      <c r="PIX3" s="129"/>
      <c r="PIY3" s="129"/>
      <c r="PIZ3" s="129"/>
      <c r="PJA3" s="129"/>
      <c r="PJB3" s="129"/>
      <c r="PJC3" s="129"/>
      <c r="PJD3" s="129"/>
      <c r="PJE3" s="129"/>
      <c r="PJF3" s="129"/>
      <c r="PJG3" s="129"/>
      <c r="PJH3" s="129"/>
      <c r="PJI3" s="129"/>
      <c r="PJJ3" s="129"/>
      <c r="PJK3" s="129"/>
      <c r="PJL3" s="129"/>
      <c r="PJM3" s="129"/>
      <c r="PJN3" s="129"/>
      <c r="PJO3" s="129"/>
      <c r="PJP3" s="129"/>
      <c r="PJQ3" s="129"/>
      <c r="PJR3" s="129"/>
      <c r="PJS3" s="129"/>
      <c r="PJT3" s="129"/>
      <c r="PJU3" s="129"/>
      <c r="PJV3" s="129"/>
      <c r="PJW3" s="129"/>
      <c r="PJX3" s="129"/>
      <c r="PJY3" s="129"/>
      <c r="PJZ3" s="129"/>
      <c r="PKA3" s="129"/>
      <c r="PKB3" s="129"/>
      <c r="PKC3" s="129"/>
      <c r="PKD3" s="129"/>
      <c r="PKE3" s="129"/>
      <c r="PKF3" s="129"/>
      <c r="PKG3" s="129"/>
      <c r="PKH3" s="129"/>
      <c r="PKI3" s="129"/>
      <c r="PKJ3" s="129"/>
      <c r="PKK3" s="129"/>
      <c r="PKL3" s="129"/>
      <c r="PKM3" s="129"/>
      <c r="PKN3" s="129"/>
      <c r="PKO3" s="129"/>
      <c r="PKP3" s="129"/>
      <c r="PKQ3" s="129"/>
      <c r="PKR3" s="129"/>
      <c r="PKS3" s="129"/>
      <c r="PKT3" s="129"/>
      <c r="PKU3" s="129"/>
      <c r="PKV3" s="129"/>
      <c r="PKW3" s="129"/>
      <c r="PKX3" s="129"/>
      <c r="PKY3" s="129"/>
      <c r="PKZ3" s="129"/>
      <c r="PLA3" s="129"/>
      <c r="PLB3" s="129"/>
      <c r="PLC3" s="129"/>
      <c r="PLD3" s="129"/>
      <c r="PLE3" s="129"/>
      <c r="PLF3" s="129"/>
      <c r="PLG3" s="129"/>
      <c r="PLH3" s="129"/>
      <c r="PLI3" s="129"/>
      <c r="PLJ3" s="129"/>
      <c r="PLK3" s="129"/>
      <c r="PLL3" s="129"/>
      <c r="PLM3" s="129"/>
      <c r="PLN3" s="129"/>
      <c r="PLO3" s="129"/>
      <c r="PLP3" s="129"/>
      <c r="PLQ3" s="129"/>
      <c r="PLR3" s="129"/>
      <c r="PLS3" s="129"/>
      <c r="PLT3" s="129"/>
      <c r="PLU3" s="129"/>
      <c r="PLV3" s="129"/>
      <c r="PLW3" s="129"/>
      <c r="PLX3" s="129"/>
      <c r="PLY3" s="129"/>
      <c r="PLZ3" s="129"/>
      <c r="PMA3" s="129"/>
      <c r="PMB3" s="129"/>
      <c r="PMC3" s="129"/>
      <c r="PMD3" s="129"/>
      <c r="PME3" s="129"/>
      <c r="PMF3" s="129"/>
      <c r="PMG3" s="129"/>
      <c r="PMH3" s="129"/>
      <c r="PMI3" s="129"/>
      <c r="PMJ3" s="129"/>
      <c r="PMK3" s="129"/>
      <c r="PML3" s="129"/>
      <c r="PMM3" s="129"/>
      <c r="PMN3" s="129"/>
      <c r="PMO3" s="129"/>
      <c r="PMP3" s="129"/>
      <c r="PMQ3" s="129"/>
      <c r="PMR3" s="129"/>
      <c r="PMS3" s="129"/>
      <c r="PMT3" s="129"/>
      <c r="PMU3" s="129"/>
      <c r="PMV3" s="129"/>
      <c r="PMW3" s="129"/>
      <c r="PMX3" s="129"/>
      <c r="PMY3" s="129"/>
      <c r="PMZ3" s="129"/>
      <c r="PNA3" s="129"/>
      <c r="PNB3" s="129"/>
      <c r="PNC3" s="129"/>
      <c r="PND3" s="129"/>
      <c r="PNE3" s="129"/>
      <c r="PNF3" s="129"/>
      <c r="PNG3" s="129"/>
      <c r="PNH3" s="129"/>
      <c r="PNI3" s="129"/>
      <c r="PNJ3" s="129"/>
      <c r="PNK3" s="129"/>
      <c r="PNL3" s="129"/>
      <c r="PNM3" s="129"/>
      <c r="PNN3" s="129"/>
      <c r="PNO3" s="129"/>
      <c r="PNP3" s="129"/>
      <c r="PNQ3" s="129"/>
      <c r="PNR3" s="129"/>
      <c r="PNS3" s="129"/>
      <c r="PNT3" s="129"/>
      <c r="PNU3" s="129"/>
      <c r="PNV3" s="129"/>
      <c r="PNW3" s="129"/>
      <c r="PNX3" s="129"/>
      <c r="PNY3" s="129"/>
      <c r="PNZ3" s="129"/>
      <c r="POA3" s="129"/>
      <c r="POB3" s="129"/>
      <c r="POC3" s="129"/>
      <c r="POD3" s="129"/>
      <c r="POE3" s="129"/>
      <c r="POF3" s="129"/>
      <c r="POG3" s="129"/>
      <c r="POH3" s="129"/>
      <c r="POI3" s="129"/>
      <c r="POJ3" s="129"/>
      <c r="POK3" s="129"/>
      <c r="POL3" s="129"/>
      <c r="POM3" s="129"/>
      <c r="PON3" s="129"/>
      <c r="POO3" s="129"/>
      <c r="POP3" s="129"/>
      <c r="POQ3" s="129"/>
      <c r="POR3" s="129"/>
      <c r="POS3" s="129"/>
      <c r="POT3" s="129"/>
      <c r="POU3" s="129"/>
      <c r="POV3" s="129"/>
      <c r="POW3" s="129"/>
      <c r="POX3" s="129"/>
      <c r="POY3" s="129"/>
      <c r="POZ3" s="129"/>
      <c r="PPA3" s="129"/>
      <c r="PPB3" s="129"/>
      <c r="PPC3" s="129"/>
      <c r="PPD3" s="129"/>
      <c r="PPE3" s="129"/>
      <c r="PPF3" s="129"/>
      <c r="PPG3" s="129"/>
      <c r="PPH3" s="129"/>
      <c r="PPI3" s="129"/>
      <c r="PPJ3" s="129"/>
      <c r="PPK3" s="129"/>
      <c r="PPL3" s="129"/>
      <c r="PPM3" s="129"/>
      <c r="PPN3" s="129"/>
      <c r="PPO3" s="129"/>
      <c r="PPP3" s="129"/>
      <c r="PPQ3" s="129"/>
      <c r="PPR3" s="129"/>
      <c r="PPS3" s="129"/>
      <c r="PPT3" s="129"/>
      <c r="PPU3" s="129"/>
      <c r="PPV3" s="129"/>
      <c r="PPW3" s="129"/>
      <c r="PPX3" s="129"/>
      <c r="PPY3" s="129"/>
      <c r="PPZ3" s="129"/>
      <c r="PQA3" s="129"/>
      <c r="PQB3" s="129"/>
      <c r="PQC3" s="129"/>
      <c r="PQD3" s="129"/>
      <c r="PQE3" s="129"/>
      <c r="PQF3" s="129"/>
      <c r="PQG3" s="129"/>
      <c r="PQH3" s="129"/>
      <c r="PQI3" s="129"/>
      <c r="PQJ3" s="129"/>
      <c r="PQK3" s="129"/>
      <c r="PQL3" s="129"/>
      <c r="PQM3" s="129"/>
      <c r="PQN3" s="129"/>
      <c r="PQO3" s="129"/>
      <c r="PQP3" s="129"/>
      <c r="PQQ3" s="129"/>
      <c r="PQR3" s="129"/>
      <c r="PQS3" s="129"/>
      <c r="PQT3" s="129"/>
      <c r="PQU3" s="129"/>
      <c r="PQV3" s="129"/>
      <c r="PQW3" s="129"/>
      <c r="PQX3" s="129"/>
      <c r="PQY3" s="129"/>
      <c r="PQZ3" s="129"/>
      <c r="PRA3" s="129"/>
      <c r="PRB3" s="129"/>
      <c r="PRC3" s="129"/>
      <c r="PRD3" s="129"/>
      <c r="PRE3" s="129"/>
      <c r="PRF3" s="129"/>
      <c r="PRG3" s="129"/>
      <c r="PRH3" s="129"/>
      <c r="PRI3" s="129"/>
      <c r="PRJ3" s="129"/>
      <c r="PRK3" s="129"/>
      <c r="PRL3" s="129"/>
      <c r="PRM3" s="129"/>
      <c r="PRN3" s="129"/>
      <c r="PRO3" s="129"/>
      <c r="PRP3" s="129"/>
      <c r="PRQ3" s="129"/>
      <c r="PRR3" s="129"/>
      <c r="PRS3" s="129"/>
      <c r="PRT3" s="129"/>
      <c r="PRU3" s="129"/>
      <c r="PRV3" s="129"/>
      <c r="PRW3" s="129"/>
      <c r="PRX3" s="129"/>
      <c r="PRY3" s="129"/>
      <c r="PRZ3" s="129"/>
      <c r="PSA3" s="129"/>
      <c r="PSB3" s="129"/>
      <c r="PSC3" s="129"/>
      <c r="PSD3" s="129"/>
      <c r="PSE3" s="129"/>
      <c r="PSF3" s="129"/>
      <c r="PSG3" s="129"/>
      <c r="PSH3" s="129"/>
      <c r="PSI3" s="129"/>
      <c r="PSJ3" s="129"/>
      <c r="PSK3" s="129"/>
      <c r="PSL3" s="129"/>
      <c r="PSM3" s="129"/>
      <c r="PSN3" s="129"/>
      <c r="PSO3" s="129"/>
      <c r="PSP3" s="129"/>
      <c r="PSQ3" s="129"/>
      <c r="PSR3" s="129"/>
      <c r="PSS3" s="129"/>
      <c r="PST3" s="129"/>
      <c r="PSU3" s="129"/>
      <c r="PSV3" s="129"/>
      <c r="PSW3" s="129"/>
      <c r="PSX3" s="129"/>
      <c r="PSY3" s="129"/>
      <c r="PSZ3" s="129"/>
      <c r="PTA3" s="129"/>
      <c r="PTB3" s="129"/>
      <c r="PTC3" s="129"/>
      <c r="PTD3" s="129"/>
      <c r="PTE3" s="129"/>
      <c r="PTF3" s="129"/>
      <c r="PTG3" s="129"/>
      <c r="PTH3" s="129"/>
      <c r="PTI3" s="129"/>
      <c r="PTJ3" s="129"/>
      <c r="PTK3" s="129"/>
      <c r="PTL3" s="129"/>
      <c r="PTM3" s="129"/>
      <c r="PTN3" s="129"/>
      <c r="PTO3" s="129"/>
      <c r="PTP3" s="129"/>
      <c r="PTQ3" s="129"/>
      <c r="PTR3" s="129"/>
      <c r="PTS3" s="129"/>
      <c r="PTT3" s="129"/>
      <c r="PTU3" s="129"/>
      <c r="PTV3" s="129"/>
      <c r="PTW3" s="129"/>
      <c r="PTX3" s="129"/>
      <c r="PTY3" s="129"/>
      <c r="PTZ3" s="129"/>
      <c r="PUA3" s="129"/>
      <c r="PUB3" s="129"/>
      <c r="PUC3" s="129"/>
      <c r="PUD3" s="129"/>
      <c r="PUE3" s="129"/>
      <c r="PUF3" s="129"/>
      <c r="PUG3" s="129"/>
      <c r="PUH3" s="129"/>
      <c r="PUI3" s="129"/>
      <c r="PUJ3" s="129"/>
      <c r="PUK3" s="129"/>
      <c r="PUL3" s="129"/>
      <c r="PUM3" s="129"/>
      <c r="PUN3" s="129"/>
      <c r="PUO3" s="129"/>
      <c r="PUP3" s="129"/>
      <c r="PUQ3" s="129"/>
      <c r="PUR3" s="129"/>
      <c r="PUS3" s="129"/>
      <c r="PUT3" s="129"/>
      <c r="PUU3" s="129"/>
      <c r="PUV3" s="129"/>
      <c r="PUW3" s="129"/>
      <c r="PUX3" s="129"/>
      <c r="PUY3" s="129"/>
      <c r="PUZ3" s="129"/>
      <c r="PVA3" s="129"/>
      <c r="PVB3" s="129"/>
      <c r="PVC3" s="129"/>
      <c r="PVD3" s="129"/>
      <c r="PVE3" s="129"/>
      <c r="PVF3" s="129"/>
      <c r="PVG3" s="129"/>
      <c r="PVH3" s="129"/>
      <c r="PVI3" s="129"/>
      <c r="PVJ3" s="129"/>
      <c r="PVK3" s="129"/>
      <c r="PVL3" s="129"/>
      <c r="PVM3" s="129"/>
      <c r="PVN3" s="129"/>
      <c r="PVO3" s="129"/>
      <c r="PVP3" s="129"/>
      <c r="PVQ3" s="129"/>
      <c r="PVR3" s="129"/>
      <c r="PVS3" s="129"/>
      <c r="PVT3" s="129"/>
      <c r="PVU3" s="129"/>
      <c r="PVV3" s="129"/>
      <c r="PVW3" s="129"/>
      <c r="PVX3" s="129"/>
      <c r="PVY3" s="129"/>
      <c r="PVZ3" s="129"/>
      <c r="PWA3" s="129"/>
      <c r="PWB3" s="129"/>
      <c r="PWC3" s="129"/>
      <c r="PWD3" s="129"/>
      <c r="PWE3" s="129"/>
      <c r="PWF3" s="129"/>
      <c r="PWG3" s="129"/>
      <c r="PWH3" s="129"/>
      <c r="PWI3" s="129"/>
      <c r="PWJ3" s="129"/>
      <c r="PWK3" s="129"/>
      <c r="PWL3" s="129"/>
      <c r="PWM3" s="129"/>
      <c r="PWN3" s="129"/>
      <c r="PWO3" s="129"/>
      <c r="PWP3" s="129"/>
      <c r="PWQ3" s="129"/>
      <c r="PWR3" s="129"/>
      <c r="PWS3" s="129"/>
      <c r="PWT3" s="129"/>
      <c r="PWU3" s="129"/>
      <c r="PWV3" s="129"/>
      <c r="PWW3" s="129"/>
      <c r="PWX3" s="129"/>
      <c r="PWY3" s="129"/>
      <c r="PWZ3" s="129"/>
      <c r="PXA3" s="129"/>
      <c r="PXB3" s="129"/>
      <c r="PXC3" s="129"/>
      <c r="PXD3" s="129"/>
      <c r="PXE3" s="129"/>
      <c r="PXF3" s="129"/>
      <c r="PXG3" s="129"/>
      <c r="PXH3" s="129"/>
      <c r="PXI3" s="129"/>
      <c r="PXJ3" s="129"/>
      <c r="PXK3" s="129"/>
      <c r="PXL3" s="129"/>
      <c r="PXM3" s="129"/>
      <c r="PXN3" s="129"/>
      <c r="PXO3" s="129"/>
      <c r="PXP3" s="129"/>
      <c r="PXQ3" s="129"/>
      <c r="PXR3" s="129"/>
      <c r="PXS3" s="129"/>
      <c r="PXT3" s="129"/>
      <c r="PXU3" s="129"/>
      <c r="PXV3" s="129"/>
      <c r="PXW3" s="129"/>
      <c r="PXX3" s="129"/>
      <c r="PXY3" s="129"/>
      <c r="PXZ3" s="129"/>
      <c r="PYA3" s="129"/>
      <c r="PYB3" s="129"/>
      <c r="PYC3" s="129"/>
      <c r="PYD3" s="129"/>
      <c r="PYE3" s="129"/>
      <c r="PYF3" s="129"/>
      <c r="PYG3" s="129"/>
      <c r="PYH3" s="129"/>
      <c r="PYI3" s="129"/>
      <c r="PYJ3" s="129"/>
      <c r="PYK3" s="129"/>
      <c r="PYL3" s="129"/>
      <c r="PYM3" s="129"/>
      <c r="PYN3" s="129"/>
      <c r="PYO3" s="129"/>
      <c r="PYP3" s="129"/>
      <c r="PYQ3" s="129"/>
      <c r="PYR3" s="129"/>
      <c r="PYS3" s="129"/>
      <c r="PYT3" s="129"/>
      <c r="PYU3" s="129"/>
      <c r="PYV3" s="129"/>
      <c r="PYW3" s="129"/>
      <c r="PYX3" s="129"/>
      <c r="PYY3" s="129"/>
      <c r="PYZ3" s="129"/>
      <c r="PZA3" s="129"/>
      <c r="PZB3" s="129"/>
      <c r="PZC3" s="129"/>
      <c r="PZD3" s="129"/>
      <c r="PZE3" s="129"/>
      <c r="PZF3" s="129"/>
      <c r="PZG3" s="129"/>
      <c r="PZH3" s="129"/>
      <c r="PZI3" s="129"/>
      <c r="PZJ3" s="129"/>
      <c r="PZK3" s="129"/>
      <c r="PZL3" s="129"/>
      <c r="PZM3" s="129"/>
      <c r="PZN3" s="129"/>
      <c r="PZO3" s="129"/>
      <c r="PZP3" s="129"/>
      <c r="PZQ3" s="129"/>
      <c r="PZR3" s="129"/>
      <c r="PZS3" s="129"/>
      <c r="PZT3" s="129"/>
      <c r="PZU3" s="129"/>
      <c r="PZV3" s="129"/>
      <c r="PZW3" s="129"/>
      <c r="PZX3" s="129"/>
      <c r="PZY3" s="129"/>
      <c r="PZZ3" s="129"/>
      <c r="QAA3" s="129"/>
      <c r="QAB3" s="129"/>
      <c r="QAC3" s="129"/>
      <c r="QAD3" s="129"/>
      <c r="QAE3" s="129"/>
      <c r="QAF3" s="129"/>
      <c r="QAG3" s="129"/>
      <c r="QAH3" s="129"/>
      <c r="QAI3" s="129"/>
      <c r="QAJ3" s="129"/>
      <c r="QAK3" s="129"/>
      <c r="QAL3" s="129"/>
      <c r="QAM3" s="129"/>
      <c r="QAN3" s="129"/>
      <c r="QAO3" s="129"/>
      <c r="QAP3" s="129"/>
      <c r="QAQ3" s="129"/>
      <c r="QAR3" s="129"/>
      <c r="QAS3" s="129"/>
      <c r="QAT3" s="129"/>
      <c r="QAU3" s="129"/>
      <c r="QAV3" s="129"/>
      <c r="QAW3" s="129"/>
      <c r="QAX3" s="129"/>
      <c r="QAY3" s="129"/>
      <c r="QAZ3" s="129"/>
      <c r="QBA3" s="129"/>
      <c r="QBB3" s="129"/>
      <c r="QBC3" s="129"/>
      <c r="QBD3" s="129"/>
      <c r="QBE3" s="129"/>
      <c r="QBF3" s="129"/>
      <c r="QBG3" s="129"/>
      <c r="QBH3" s="129"/>
      <c r="QBI3" s="129"/>
      <c r="QBJ3" s="129"/>
      <c r="QBK3" s="129"/>
      <c r="QBL3" s="129"/>
      <c r="QBM3" s="129"/>
      <c r="QBN3" s="129"/>
      <c r="QBO3" s="129"/>
      <c r="QBP3" s="129"/>
      <c r="QBQ3" s="129"/>
      <c r="QBR3" s="129"/>
      <c r="QBS3" s="129"/>
      <c r="QBT3" s="129"/>
      <c r="QBU3" s="129"/>
      <c r="QBV3" s="129"/>
      <c r="QBW3" s="129"/>
      <c r="QBX3" s="129"/>
      <c r="QBY3" s="129"/>
      <c r="QBZ3" s="129"/>
      <c r="QCA3" s="129"/>
      <c r="QCB3" s="129"/>
      <c r="QCC3" s="129"/>
      <c r="QCD3" s="129"/>
      <c r="QCE3" s="129"/>
      <c r="QCF3" s="129"/>
      <c r="QCG3" s="129"/>
      <c r="QCH3" s="129"/>
      <c r="QCI3" s="129"/>
      <c r="QCJ3" s="129"/>
      <c r="QCK3" s="129"/>
      <c r="QCL3" s="129"/>
      <c r="QCM3" s="129"/>
      <c r="QCN3" s="129"/>
      <c r="QCO3" s="129"/>
      <c r="QCP3" s="129"/>
      <c r="QCQ3" s="129"/>
      <c r="QCR3" s="129"/>
      <c r="QCS3" s="129"/>
      <c r="QCT3" s="129"/>
      <c r="QCU3" s="129"/>
      <c r="QCV3" s="129"/>
      <c r="QCW3" s="129"/>
      <c r="QCX3" s="129"/>
      <c r="QCY3" s="129"/>
      <c r="QCZ3" s="129"/>
      <c r="QDA3" s="129"/>
      <c r="QDB3" s="129"/>
      <c r="QDC3" s="129"/>
      <c r="QDD3" s="129"/>
      <c r="QDE3" s="129"/>
      <c r="QDF3" s="129"/>
      <c r="QDG3" s="129"/>
      <c r="QDH3" s="129"/>
      <c r="QDI3" s="129"/>
      <c r="QDJ3" s="129"/>
      <c r="QDK3" s="129"/>
      <c r="QDL3" s="129"/>
      <c r="QDM3" s="129"/>
      <c r="QDN3" s="129"/>
      <c r="QDO3" s="129"/>
      <c r="QDP3" s="129"/>
      <c r="QDQ3" s="129"/>
      <c r="QDR3" s="129"/>
      <c r="QDS3" s="129"/>
      <c r="QDT3" s="129"/>
      <c r="QDU3" s="129"/>
      <c r="QDV3" s="129"/>
      <c r="QDW3" s="129"/>
      <c r="QDX3" s="129"/>
      <c r="QDY3" s="129"/>
      <c r="QDZ3" s="129"/>
      <c r="QEA3" s="129"/>
      <c r="QEB3" s="129"/>
      <c r="QEC3" s="129"/>
      <c r="QED3" s="129"/>
      <c r="QEE3" s="129"/>
      <c r="QEF3" s="129"/>
      <c r="QEG3" s="129"/>
      <c r="QEH3" s="129"/>
      <c r="QEI3" s="129"/>
      <c r="QEJ3" s="129"/>
      <c r="QEK3" s="129"/>
      <c r="QEL3" s="129"/>
      <c r="QEM3" s="129"/>
      <c r="QEN3" s="129"/>
      <c r="QEO3" s="129"/>
      <c r="QEP3" s="129"/>
      <c r="QEQ3" s="129"/>
      <c r="QER3" s="129"/>
      <c r="QES3" s="129"/>
      <c r="QET3" s="129"/>
      <c r="QEU3" s="129"/>
      <c r="QEV3" s="129"/>
      <c r="QEW3" s="129"/>
      <c r="QEX3" s="129"/>
      <c r="QEY3" s="129"/>
      <c r="QEZ3" s="129"/>
      <c r="QFA3" s="129"/>
      <c r="QFB3" s="129"/>
      <c r="QFC3" s="129"/>
      <c r="QFD3" s="129"/>
      <c r="QFE3" s="129"/>
      <c r="QFF3" s="129"/>
      <c r="QFG3" s="129"/>
      <c r="QFH3" s="129"/>
      <c r="QFI3" s="129"/>
      <c r="QFJ3" s="129"/>
      <c r="QFK3" s="129"/>
      <c r="QFL3" s="129"/>
      <c r="QFM3" s="129"/>
      <c r="QFN3" s="129"/>
      <c r="QFO3" s="129"/>
      <c r="QFP3" s="129"/>
      <c r="QFQ3" s="129"/>
      <c r="QFR3" s="129"/>
      <c r="QFS3" s="129"/>
      <c r="QFT3" s="129"/>
      <c r="QFU3" s="129"/>
      <c r="QFV3" s="129"/>
      <c r="QFW3" s="129"/>
      <c r="QFX3" s="129"/>
      <c r="QFY3" s="129"/>
      <c r="QFZ3" s="129"/>
      <c r="QGA3" s="129"/>
      <c r="QGB3" s="129"/>
      <c r="QGC3" s="129"/>
      <c r="QGD3" s="129"/>
      <c r="QGE3" s="129"/>
      <c r="QGF3" s="129"/>
      <c r="QGG3" s="129"/>
      <c r="QGH3" s="129"/>
      <c r="QGI3" s="129"/>
      <c r="QGJ3" s="129"/>
      <c r="QGK3" s="129"/>
      <c r="QGL3" s="129"/>
      <c r="QGM3" s="129"/>
      <c r="QGN3" s="129"/>
      <c r="QGO3" s="129"/>
      <c r="QGP3" s="129"/>
      <c r="QGQ3" s="129"/>
      <c r="QGR3" s="129"/>
      <c r="QGS3" s="129"/>
      <c r="QGT3" s="129"/>
      <c r="QGU3" s="129"/>
      <c r="QGV3" s="129"/>
      <c r="QGW3" s="129"/>
      <c r="QGX3" s="129"/>
      <c r="QGY3" s="129"/>
      <c r="QGZ3" s="129"/>
      <c r="QHA3" s="129"/>
      <c r="QHB3" s="129"/>
      <c r="QHC3" s="129"/>
      <c r="QHD3" s="129"/>
      <c r="QHE3" s="129"/>
      <c r="QHF3" s="129"/>
      <c r="QHG3" s="129"/>
      <c r="QHH3" s="129"/>
      <c r="QHI3" s="129"/>
      <c r="QHJ3" s="129"/>
      <c r="QHK3" s="129"/>
      <c r="QHL3" s="129"/>
      <c r="QHM3" s="129"/>
      <c r="QHN3" s="129"/>
      <c r="QHO3" s="129"/>
      <c r="QHP3" s="129"/>
      <c r="QHQ3" s="129"/>
      <c r="QHR3" s="129"/>
      <c r="QHS3" s="129"/>
      <c r="QHT3" s="129"/>
      <c r="QHU3" s="129"/>
      <c r="QHV3" s="129"/>
      <c r="QHW3" s="129"/>
      <c r="QHX3" s="129"/>
      <c r="QHY3" s="129"/>
      <c r="QHZ3" s="129"/>
      <c r="QIA3" s="129"/>
      <c r="QIB3" s="129"/>
      <c r="QIC3" s="129"/>
      <c r="QID3" s="129"/>
      <c r="QIE3" s="129"/>
      <c r="QIF3" s="129"/>
      <c r="QIG3" s="129"/>
      <c r="QIH3" s="129"/>
      <c r="QII3" s="129"/>
      <c r="QIJ3" s="129"/>
      <c r="QIK3" s="129"/>
      <c r="QIL3" s="129"/>
      <c r="QIM3" s="129"/>
      <c r="QIN3" s="129"/>
      <c r="QIO3" s="129"/>
      <c r="QIP3" s="129"/>
      <c r="QIQ3" s="129"/>
      <c r="QIR3" s="129"/>
      <c r="QIS3" s="129"/>
      <c r="QIT3" s="129"/>
      <c r="QIU3" s="129"/>
      <c r="QIV3" s="129"/>
      <c r="QIW3" s="129"/>
      <c r="QIX3" s="129"/>
      <c r="QIY3" s="129"/>
      <c r="QIZ3" s="129"/>
      <c r="QJA3" s="129"/>
      <c r="QJB3" s="129"/>
      <c r="QJC3" s="129"/>
      <c r="QJD3" s="129"/>
      <c r="QJE3" s="129"/>
      <c r="QJF3" s="129"/>
      <c r="QJG3" s="129"/>
      <c r="QJH3" s="129"/>
      <c r="QJI3" s="129"/>
      <c r="QJJ3" s="129"/>
      <c r="QJK3" s="129"/>
      <c r="QJL3" s="129"/>
      <c r="QJM3" s="129"/>
      <c r="QJN3" s="129"/>
      <c r="QJO3" s="129"/>
      <c r="QJP3" s="129"/>
      <c r="QJQ3" s="129"/>
      <c r="QJR3" s="129"/>
      <c r="QJS3" s="129"/>
      <c r="QJT3" s="129"/>
      <c r="QJU3" s="129"/>
      <c r="QJV3" s="129"/>
      <c r="QJW3" s="129"/>
      <c r="QJX3" s="129"/>
      <c r="QJY3" s="129"/>
      <c r="QJZ3" s="129"/>
      <c r="QKA3" s="129"/>
      <c r="QKB3" s="129"/>
      <c r="QKC3" s="129"/>
      <c r="QKD3" s="129"/>
      <c r="QKE3" s="129"/>
      <c r="QKF3" s="129"/>
      <c r="QKG3" s="129"/>
      <c r="QKH3" s="129"/>
      <c r="QKI3" s="129"/>
      <c r="QKJ3" s="129"/>
      <c r="QKK3" s="129"/>
      <c r="QKL3" s="129"/>
      <c r="QKM3" s="129"/>
      <c r="QKN3" s="129"/>
      <c r="QKO3" s="129"/>
      <c r="QKP3" s="129"/>
      <c r="QKQ3" s="129"/>
      <c r="QKR3" s="129"/>
      <c r="QKS3" s="129"/>
      <c r="QKT3" s="129"/>
      <c r="QKU3" s="129"/>
      <c r="QKV3" s="129"/>
      <c r="QKW3" s="129"/>
      <c r="QKX3" s="129"/>
      <c r="QKY3" s="129"/>
      <c r="QKZ3" s="129"/>
      <c r="QLA3" s="129"/>
      <c r="QLB3" s="129"/>
      <c r="QLC3" s="129"/>
      <c r="QLD3" s="129"/>
      <c r="QLE3" s="129"/>
      <c r="QLF3" s="129"/>
      <c r="QLG3" s="129"/>
      <c r="QLH3" s="129"/>
      <c r="QLI3" s="129"/>
      <c r="QLJ3" s="129"/>
      <c r="QLK3" s="129"/>
      <c r="QLL3" s="129"/>
      <c r="QLM3" s="129"/>
      <c r="QLN3" s="129"/>
      <c r="QLO3" s="129"/>
      <c r="QLP3" s="129"/>
      <c r="QLQ3" s="129"/>
      <c r="QLR3" s="129"/>
      <c r="QLS3" s="129"/>
      <c r="QLT3" s="129"/>
      <c r="QLU3" s="129"/>
      <c r="QLV3" s="129"/>
      <c r="QLW3" s="129"/>
      <c r="QLX3" s="129"/>
      <c r="QLY3" s="129"/>
      <c r="QLZ3" s="129"/>
      <c r="QMA3" s="129"/>
      <c r="QMB3" s="129"/>
      <c r="QMC3" s="129"/>
      <c r="QMD3" s="129"/>
      <c r="QME3" s="129"/>
      <c r="QMF3" s="129"/>
      <c r="QMG3" s="129"/>
      <c r="QMH3" s="129"/>
      <c r="QMI3" s="129"/>
      <c r="QMJ3" s="129"/>
      <c r="QMK3" s="129"/>
      <c r="QML3" s="129"/>
      <c r="QMM3" s="129"/>
      <c r="QMN3" s="129"/>
      <c r="QMO3" s="129"/>
      <c r="QMP3" s="129"/>
      <c r="QMQ3" s="129"/>
      <c r="QMR3" s="129"/>
      <c r="QMS3" s="129"/>
      <c r="QMT3" s="129"/>
      <c r="QMU3" s="129"/>
      <c r="QMV3" s="129"/>
      <c r="QMW3" s="129"/>
      <c r="QMX3" s="129"/>
      <c r="QMY3" s="129"/>
      <c r="QMZ3" s="129"/>
      <c r="QNA3" s="129"/>
      <c r="QNB3" s="129"/>
      <c r="QNC3" s="129"/>
      <c r="QND3" s="129"/>
      <c r="QNE3" s="129"/>
      <c r="QNF3" s="129"/>
      <c r="QNG3" s="129"/>
      <c r="QNH3" s="129"/>
      <c r="QNI3" s="129"/>
      <c r="QNJ3" s="129"/>
      <c r="QNK3" s="129"/>
      <c r="QNL3" s="129"/>
      <c r="QNM3" s="129"/>
      <c r="QNN3" s="129"/>
      <c r="QNO3" s="129"/>
      <c r="QNP3" s="129"/>
      <c r="QNQ3" s="129"/>
      <c r="QNR3" s="129"/>
      <c r="QNS3" s="129"/>
      <c r="QNT3" s="129"/>
      <c r="QNU3" s="129"/>
      <c r="QNV3" s="129"/>
      <c r="QNW3" s="129"/>
      <c r="QNX3" s="129"/>
      <c r="QNY3" s="129"/>
      <c r="QNZ3" s="129"/>
      <c r="QOA3" s="129"/>
      <c r="QOB3" s="129"/>
      <c r="QOC3" s="129"/>
      <c r="QOD3" s="129"/>
      <c r="QOE3" s="129"/>
      <c r="QOF3" s="129"/>
      <c r="QOG3" s="129"/>
      <c r="QOH3" s="129"/>
      <c r="QOI3" s="129"/>
      <c r="QOJ3" s="129"/>
      <c r="QOK3" s="129"/>
      <c r="QOL3" s="129"/>
      <c r="QOM3" s="129"/>
      <c r="QON3" s="129"/>
      <c r="QOO3" s="129"/>
      <c r="QOP3" s="129"/>
      <c r="QOQ3" s="129"/>
      <c r="QOR3" s="129"/>
      <c r="QOS3" s="129"/>
      <c r="QOT3" s="129"/>
      <c r="QOU3" s="129"/>
      <c r="QOV3" s="129"/>
      <c r="QOW3" s="129"/>
      <c r="QOX3" s="129"/>
      <c r="QOY3" s="129"/>
      <c r="QOZ3" s="129"/>
      <c r="QPA3" s="129"/>
      <c r="QPB3" s="129"/>
      <c r="QPC3" s="129"/>
      <c r="QPD3" s="129"/>
      <c r="QPE3" s="129"/>
      <c r="QPF3" s="129"/>
      <c r="QPG3" s="129"/>
      <c r="QPH3" s="129"/>
      <c r="QPI3" s="129"/>
      <c r="QPJ3" s="129"/>
      <c r="QPK3" s="129"/>
      <c r="QPL3" s="129"/>
      <c r="QPM3" s="129"/>
      <c r="QPN3" s="129"/>
      <c r="QPO3" s="129"/>
      <c r="QPP3" s="129"/>
      <c r="QPQ3" s="129"/>
      <c r="QPR3" s="129"/>
      <c r="QPS3" s="129"/>
      <c r="QPT3" s="129"/>
      <c r="QPU3" s="129"/>
      <c r="QPV3" s="129"/>
      <c r="QPW3" s="129"/>
      <c r="QPX3" s="129"/>
      <c r="QPY3" s="129"/>
      <c r="QPZ3" s="129"/>
      <c r="QQA3" s="129"/>
      <c r="QQB3" s="129"/>
      <c r="QQC3" s="129"/>
      <c r="QQD3" s="129"/>
      <c r="QQE3" s="129"/>
      <c r="QQF3" s="129"/>
      <c r="QQG3" s="129"/>
      <c r="QQH3" s="129"/>
      <c r="QQI3" s="129"/>
      <c r="QQJ3" s="129"/>
      <c r="QQK3" s="129"/>
      <c r="QQL3" s="129"/>
      <c r="QQM3" s="129"/>
      <c r="QQN3" s="129"/>
      <c r="QQO3" s="129"/>
      <c r="QQP3" s="129"/>
      <c r="QQQ3" s="129"/>
      <c r="QQR3" s="129"/>
      <c r="QQS3" s="129"/>
      <c r="QQT3" s="129"/>
      <c r="QQU3" s="129"/>
      <c r="QQV3" s="129"/>
      <c r="QQW3" s="129"/>
      <c r="QQX3" s="129"/>
      <c r="QQY3" s="129"/>
      <c r="QQZ3" s="129"/>
      <c r="QRA3" s="129"/>
      <c r="QRB3" s="129"/>
      <c r="QRC3" s="129"/>
      <c r="QRD3" s="129"/>
      <c r="QRE3" s="129"/>
      <c r="QRF3" s="129"/>
      <c r="QRG3" s="129"/>
      <c r="QRH3" s="129"/>
      <c r="QRI3" s="129"/>
      <c r="QRJ3" s="129"/>
      <c r="QRK3" s="129"/>
      <c r="QRL3" s="129"/>
      <c r="QRM3" s="129"/>
      <c r="QRN3" s="129"/>
      <c r="QRO3" s="129"/>
      <c r="QRP3" s="129"/>
      <c r="QRQ3" s="129"/>
      <c r="QRR3" s="129"/>
      <c r="QRS3" s="129"/>
      <c r="QRT3" s="129"/>
      <c r="QRU3" s="129"/>
      <c r="QRV3" s="129"/>
      <c r="QRW3" s="129"/>
      <c r="QRX3" s="129"/>
      <c r="QRY3" s="129"/>
      <c r="QRZ3" s="129"/>
      <c r="QSA3" s="129"/>
      <c r="QSB3" s="129"/>
      <c r="QSC3" s="129"/>
      <c r="QSD3" s="129"/>
      <c r="QSE3" s="129"/>
      <c r="QSF3" s="129"/>
      <c r="QSG3" s="129"/>
      <c r="QSH3" s="129"/>
      <c r="QSI3" s="129"/>
      <c r="QSJ3" s="129"/>
      <c r="QSK3" s="129"/>
      <c r="QSL3" s="129"/>
      <c r="QSM3" s="129"/>
      <c r="QSN3" s="129"/>
      <c r="QSO3" s="129"/>
      <c r="QSP3" s="129"/>
      <c r="QSQ3" s="129"/>
      <c r="QSR3" s="129"/>
      <c r="QSS3" s="129"/>
      <c r="QST3" s="129"/>
      <c r="QSU3" s="129"/>
      <c r="QSV3" s="129"/>
      <c r="QSW3" s="129"/>
      <c r="QSX3" s="129"/>
      <c r="QSY3" s="129"/>
      <c r="QSZ3" s="129"/>
      <c r="QTA3" s="129"/>
      <c r="QTB3" s="129"/>
      <c r="QTC3" s="129"/>
      <c r="QTD3" s="129"/>
      <c r="QTE3" s="129"/>
      <c r="QTF3" s="129"/>
      <c r="QTG3" s="129"/>
      <c r="QTH3" s="129"/>
      <c r="QTI3" s="129"/>
      <c r="QTJ3" s="129"/>
      <c r="QTK3" s="129"/>
      <c r="QTL3" s="129"/>
      <c r="QTM3" s="129"/>
      <c r="QTN3" s="129"/>
      <c r="QTO3" s="129"/>
      <c r="QTP3" s="129"/>
      <c r="QTQ3" s="129"/>
      <c r="QTR3" s="129"/>
      <c r="QTS3" s="129"/>
      <c r="QTT3" s="129"/>
      <c r="QTU3" s="129"/>
      <c r="QTV3" s="129"/>
      <c r="QTW3" s="129"/>
      <c r="QTX3" s="129"/>
      <c r="QTY3" s="129"/>
      <c r="QTZ3" s="129"/>
      <c r="QUA3" s="129"/>
      <c r="QUB3" s="129"/>
      <c r="QUC3" s="129"/>
      <c r="QUD3" s="129"/>
      <c r="QUE3" s="129"/>
      <c r="QUF3" s="129"/>
      <c r="QUG3" s="129"/>
      <c r="QUH3" s="129"/>
      <c r="QUI3" s="129"/>
      <c r="QUJ3" s="129"/>
      <c r="QUK3" s="129"/>
      <c r="QUL3" s="129"/>
      <c r="QUM3" s="129"/>
      <c r="QUN3" s="129"/>
      <c r="QUO3" s="129"/>
      <c r="QUP3" s="129"/>
      <c r="QUQ3" s="129"/>
      <c r="QUR3" s="129"/>
      <c r="QUS3" s="129"/>
      <c r="QUT3" s="129"/>
      <c r="QUU3" s="129"/>
      <c r="QUV3" s="129"/>
      <c r="QUW3" s="129"/>
      <c r="QUX3" s="129"/>
      <c r="QUY3" s="129"/>
      <c r="QUZ3" s="129"/>
      <c r="QVA3" s="129"/>
      <c r="QVB3" s="129"/>
      <c r="QVC3" s="129"/>
      <c r="QVD3" s="129"/>
      <c r="QVE3" s="129"/>
      <c r="QVF3" s="129"/>
      <c r="QVG3" s="129"/>
      <c r="QVH3" s="129"/>
      <c r="QVI3" s="129"/>
      <c r="QVJ3" s="129"/>
      <c r="QVK3" s="129"/>
      <c r="QVL3" s="129"/>
      <c r="QVM3" s="129"/>
      <c r="QVN3" s="129"/>
      <c r="QVO3" s="129"/>
      <c r="QVP3" s="129"/>
      <c r="QVQ3" s="129"/>
      <c r="QVR3" s="129"/>
      <c r="QVS3" s="129"/>
      <c r="QVT3" s="129"/>
      <c r="QVU3" s="129"/>
      <c r="QVV3" s="129"/>
      <c r="QVW3" s="129"/>
      <c r="QVX3" s="129"/>
      <c r="QVY3" s="129"/>
      <c r="QVZ3" s="129"/>
      <c r="QWA3" s="129"/>
      <c r="QWB3" s="129"/>
      <c r="QWC3" s="129"/>
      <c r="QWD3" s="129"/>
      <c r="QWE3" s="129"/>
      <c r="QWF3" s="129"/>
      <c r="QWG3" s="129"/>
      <c r="QWH3" s="129"/>
      <c r="QWI3" s="129"/>
      <c r="QWJ3" s="129"/>
      <c r="QWK3" s="129"/>
      <c r="QWL3" s="129"/>
      <c r="QWM3" s="129"/>
      <c r="QWN3" s="129"/>
      <c r="QWO3" s="129"/>
      <c r="QWP3" s="129"/>
      <c r="QWQ3" s="129"/>
      <c r="QWR3" s="129"/>
      <c r="QWS3" s="129"/>
      <c r="QWT3" s="129"/>
      <c r="QWU3" s="129"/>
      <c r="QWV3" s="129"/>
      <c r="QWW3" s="129"/>
      <c r="QWX3" s="129"/>
      <c r="QWY3" s="129"/>
      <c r="QWZ3" s="129"/>
      <c r="QXA3" s="129"/>
      <c r="QXB3" s="129"/>
      <c r="QXC3" s="129"/>
      <c r="QXD3" s="129"/>
      <c r="QXE3" s="129"/>
      <c r="QXF3" s="129"/>
      <c r="QXG3" s="129"/>
      <c r="QXH3" s="129"/>
      <c r="QXI3" s="129"/>
      <c r="QXJ3" s="129"/>
      <c r="QXK3" s="129"/>
      <c r="QXL3" s="129"/>
      <c r="QXM3" s="129"/>
      <c r="QXN3" s="129"/>
      <c r="QXO3" s="129"/>
      <c r="QXP3" s="129"/>
      <c r="QXQ3" s="129"/>
      <c r="QXR3" s="129"/>
      <c r="QXS3" s="129"/>
      <c r="QXT3" s="129"/>
      <c r="QXU3" s="129"/>
      <c r="QXV3" s="129"/>
      <c r="QXW3" s="129"/>
      <c r="QXX3" s="129"/>
      <c r="QXY3" s="129"/>
      <c r="QXZ3" s="129"/>
      <c r="QYA3" s="129"/>
      <c r="QYB3" s="129"/>
      <c r="QYC3" s="129"/>
      <c r="QYD3" s="129"/>
      <c r="QYE3" s="129"/>
      <c r="QYF3" s="129"/>
      <c r="QYG3" s="129"/>
      <c r="QYH3" s="129"/>
      <c r="QYI3" s="129"/>
      <c r="QYJ3" s="129"/>
      <c r="QYK3" s="129"/>
      <c r="QYL3" s="129"/>
      <c r="QYM3" s="129"/>
      <c r="QYN3" s="129"/>
      <c r="QYO3" s="129"/>
      <c r="QYP3" s="129"/>
      <c r="QYQ3" s="129"/>
      <c r="QYR3" s="129"/>
      <c r="QYS3" s="129"/>
      <c r="QYT3" s="129"/>
      <c r="QYU3" s="129"/>
      <c r="QYV3" s="129"/>
      <c r="QYW3" s="129"/>
      <c r="QYX3" s="129"/>
      <c r="QYY3" s="129"/>
      <c r="QYZ3" s="129"/>
      <c r="QZA3" s="129"/>
      <c r="QZB3" s="129"/>
      <c r="QZC3" s="129"/>
      <c r="QZD3" s="129"/>
      <c r="QZE3" s="129"/>
      <c r="QZF3" s="129"/>
      <c r="QZG3" s="129"/>
      <c r="QZH3" s="129"/>
      <c r="QZI3" s="129"/>
      <c r="QZJ3" s="129"/>
      <c r="QZK3" s="129"/>
      <c r="QZL3" s="129"/>
      <c r="QZM3" s="129"/>
      <c r="QZN3" s="129"/>
      <c r="QZO3" s="129"/>
      <c r="QZP3" s="129"/>
      <c r="QZQ3" s="129"/>
      <c r="QZR3" s="129"/>
      <c r="QZS3" s="129"/>
      <c r="QZT3" s="129"/>
      <c r="QZU3" s="129"/>
      <c r="QZV3" s="129"/>
      <c r="QZW3" s="129"/>
      <c r="QZX3" s="129"/>
      <c r="QZY3" s="129"/>
      <c r="QZZ3" s="129"/>
      <c r="RAA3" s="129"/>
      <c r="RAB3" s="129"/>
      <c r="RAC3" s="129"/>
      <c r="RAD3" s="129"/>
      <c r="RAE3" s="129"/>
      <c r="RAF3" s="129"/>
      <c r="RAG3" s="129"/>
      <c r="RAH3" s="129"/>
      <c r="RAI3" s="129"/>
      <c r="RAJ3" s="129"/>
      <c r="RAK3" s="129"/>
      <c r="RAL3" s="129"/>
      <c r="RAM3" s="129"/>
      <c r="RAN3" s="129"/>
      <c r="RAO3" s="129"/>
      <c r="RAP3" s="129"/>
      <c r="RAQ3" s="129"/>
      <c r="RAR3" s="129"/>
      <c r="RAS3" s="129"/>
      <c r="RAT3" s="129"/>
      <c r="RAU3" s="129"/>
      <c r="RAV3" s="129"/>
      <c r="RAW3" s="129"/>
      <c r="RAX3" s="129"/>
      <c r="RAY3" s="129"/>
      <c r="RAZ3" s="129"/>
      <c r="RBA3" s="129"/>
      <c r="RBB3" s="129"/>
      <c r="RBC3" s="129"/>
      <c r="RBD3" s="129"/>
      <c r="RBE3" s="129"/>
      <c r="RBF3" s="129"/>
      <c r="RBG3" s="129"/>
      <c r="RBH3" s="129"/>
      <c r="RBI3" s="129"/>
      <c r="RBJ3" s="129"/>
      <c r="RBK3" s="129"/>
      <c r="RBL3" s="129"/>
      <c r="RBM3" s="129"/>
      <c r="RBN3" s="129"/>
      <c r="RBO3" s="129"/>
      <c r="RBP3" s="129"/>
      <c r="RBQ3" s="129"/>
      <c r="RBR3" s="129"/>
      <c r="RBS3" s="129"/>
      <c r="RBT3" s="129"/>
      <c r="RBU3" s="129"/>
      <c r="RBV3" s="129"/>
      <c r="RBW3" s="129"/>
      <c r="RBX3" s="129"/>
      <c r="RBY3" s="129"/>
      <c r="RBZ3" s="129"/>
      <c r="RCA3" s="129"/>
      <c r="RCB3" s="129"/>
      <c r="RCC3" s="129"/>
      <c r="RCD3" s="129"/>
      <c r="RCE3" s="129"/>
      <c r="RCF3" s="129"/>
      <c r="RCG3" s="129"/>
      <c r="RCH3" s="129"/>
      <c r="RCI3" s="129"/>
      <c r="RCJ3" s="129"/>
      <c r="RCK3" s="129"/>
      <c r="RCL3" s="129"/>
      <c r="RCM3" s="129"/>
      <c r="RCN3" s="129"/>
      <c r="RCO3" s="129"/>
      <c r="RCP3" s="129"/>
      <c r="RCQ3" s="129"/>
      <c r="RCR3" s="129"/>
      <c r="RCS3" s="129"/>
      <c r="RCT3" s="129"/>
      <c r="RCU3" s="129"/>
      <c r="RCV3" s="129"/>
      <c r="RCW3" s="129"/>
      <c r="RCX3" s="129"/>
      <c r="RCY3" s="129"/>
      <c r="RCZ3" s="129"/>
      <c r="RDA3" s="129"/>
      <c r="RDB3" s="129"/>
      <c r="RDC3" s="129"/>
      <c r="RDD3" s="129"/>
      <c r="RDE3" s="129"/>
      <c r="RDF3" s="129"/>
      <c r="RDG3" s="129"/>
      <c r="RDH3" s="129"/>
      <c r="RDI3" s="129"/>
      <c r="RDJ3" s="129"/>
      <c r="RDK3" s="129"/>
      <c r="RDL3" s="129"/>
      <c r="RDM3" s="129"/>
      <c r="RDN3" s="129"/>
      <c r="RDO3" s="129"/>
      <c r="RDP3" s="129"/>
      <c r="RDQ3" s="129"/>
      <c r="RDR3" s="129"/>
      <c r="RDS3" s="129"/>
      <c r="RDT3" s="129"/>
      <c r="RDU3" s="129"/>
      <c r="RDV3" s="129"/>
      <c r="RDW3" s="129"/>
      <c r="RDX3" s="129"/>
      <c r="RDY3" s="129"/>
      <c r="RDZ3" s="129"/>
      <c r="REA3" s="129"/>
      <c r="REB3" s="129"/>
      <c r="REC3" s="129"/>
      <c r="RED3" s="129"/>
      <c r="REE3" s="129"/>
      <c r="REF3" s="129"/>
      <c r="REG3" s="129"/>
      <c r="REH3" s="129"/>
      <c r="REI3" s="129"/>
      <c r="REJ3" s="129"/>
      <c r="REK3" s="129"/>
      <c r="REL3" s="129"/>
      <c r="REM3" s="129"/>
      <c r="REN3" s="129"/>
      <c r="REO3" s="129"/>
      <c r="REP3" s="129"/>
      <c r="REQ3" s="129"/>
      <c r="RER3" s="129"/>
      <c r="RES3" s="129"/>
      <c r="RET3" s="129"/>
      <c r="REU3" s="129"/>
      <c r="REV3" s="129"/>
      <c r="REW3" s="129"/>
      <c r="REX3" s="129"/>
      <c r="REY3" s="129"/>
      <c r="REZ3" s="129"/>
      <c r="RFA3" s="129"/>
      <c r="RFB3" s="129"/>
      <c r="RFC3" s="129"/>
      <c r="RFD3" s="129"/>
      <c r="RFE3" s="129"/>
      <c r="RFF3" s="129"/>
      <c r="RFG3" s="129"/>
      <c r="RFH3" s="129"/>
      <c r="RFI3" s="129"/>
      <c r="RFJ3" s="129"/>
      <c r="RFK3" s="129"/>
      <c r="RFL3" s="129"/>
      <c r="RFM3" s="129"/>
      <c r="RFN3" s="129"/>
      <c r="RFO3" s="129"/>
      <c r="RFP3" s="129"/>
      <c r="RFQ3" s="129"/>
      <c r="RFR3" s="129"/>
      <c r="RFS3" s="129"/>
      <c r="RFT3" s="129"/>
      <c r="RFU3" s="129"/>
      <c r="RFV3" s="129"/>
      <c r="RFW3" s="129"/>
      <c r="RFX3" s="129"/>
      <c r="RFY3" s="129"/>
      <c r="RFZ3" s="129"/>
      <c r="RGA3" s="129"/>
      <c r="RGB3" s="129"/>
      <c r="RGC3" s="129"/>
      <c r="RGD3" s="129"/>
      <c r="RGE3" s="129"/>
      <c r="RGF3" s="129"/>
      <c r="RGG3" s="129"/>
      <c r="RGH3" s="129"/>
      <c r="RGI3" s="129"/>
      <c r="RGJ3" s="129"/>
      <c r="RGK3" s="129"/>
      <c r="RGL3" s="129"/>
      <c r="RGM3" s="129"/>
      <c r="RGN3" s="129"/>
      <c r="RGO3" s="129"/>
      <c r="RGP3" s="129"/>
      <c r="RGQ3" s="129"/>
      <c r="RGR3" s="129"/>
      <c r="RGS3" s="129"/>
      <c r="RGT3" s="129"/>
      <c r="RGU3" s="129"/>
      <c r="RGV3" s="129"/>
      <c r="RGW3" s="129"/>
      <c r="RGX3" s="129"/>
      <c r="RGY3" s="129"/>
      <c r="RGZ3" s="129"/>
      <c r="RHA3" s="129"/>
      <c r="RHB3" s="129"/>
      <c r="RHC3" s="129"/>
      <c r="RHD3" s="129"/>
      <c r="RHE3" s="129"/>
      <c r="RHF3" s="129"/>
      <c r="RHG3" s="129"/>
      <c r="RHH3" s="129"/>
      <c r="RHI3" s="129"/>
      <c r="RHJ3" s="129"/>
      <c r="RHK3" s="129"/>
      <c r="RHL3" s="129"/>
      <c r="RHM3" s="129"/>
      <c r="RHN3" s="129"/>
      <c r="RHO3" s="129"/>
      <c r="RHP3" s="129"/>
      <c r="RHQ3" s="129"/>
      <c r="RHR3" s="129"/>
      <c r="RHS3" s="129"/>
      <c r="RHT3" s="129"/>
      <c r="RHU3" s="129"/>
      <c r="RHV3" s="129"/>
      <c r="RHW3" s="129"/>
      <c r="RHX3" s="129"/>
      <c r="RHY3" s="129"/>
      <c r="RHZ3" s="129"/>
      <c r="RIA3" s="129"/>
      <c r="RIB3" s="129"/>
      <c r="RIC3" s="129"/>
      <c r="RID3" s="129"/>
      <c r="RIE3" s="129"/>
      <c r="RIF3" s="129"/>
      <c r="RIG3" s="129"/>
      <c r="RIH3" s="129"/>
      <c r="RII3" s="129"/>
      <c r="RIJ3" s="129"/>
      <c r="RIK3" s="129"/>
      <c r="RIL3" s="129"/>
      <c r="RIM3" s="129"/>
      <c r="RIN3" s="129"/>
      <c r="RIO3" s="129"/>
      <c r="RIP3" s="129"/>
      <c r="RIQ3" s="129"/>
      <c r="RIR3" s="129"/>
      <c r="RIS3" s="129"/>
      <c r="RIT3" s="129"/>
      <c r="RIU3" s="129"/>
      <c r="RIV3" s="129"/>
      <c r="RIW3" s="129"/>
      <c r="RIX3" s="129"/>
      <c r="RIY3" s="129"/>
      <c r="RIZ3" s="129"/>
      <c r="RJA3" s="129"/>
      <c r="RJB3" s="129"/>
      <c r="RJC3" s="129"/>
      <c r="RJD3" s="129"/>
      <c r="RJE3" s="129"/>
      <c r="RJF3" s="129"/>
      <c r="RJG3" s="129"/>
      <c r="RJH3" s="129"/>
      <c r="RJI3" s="129"/>
      <c r="RJJ3" s="129"/>
      <c r="RJK3" s="129"/>
      <c r="RJL3" s="129"/>
      <c r="RJM3" s="129"/>
      <c r="RJN3" s="129"/>
      <c r="RJO3" s="129"/>
      <c r="RJP3" s="129"/>
      <c r="RJQ3" s="129"/>
      <c r="RJR3" s="129"/>
      <c r="RJS3" s="129"/>
      <c r="RJT3" s="129"/>
      <c r="RJU3" s="129"/>
      <c r="RJV3" s="129"/>
      <c r="RJW3" s="129"/>
      <c r="RJX3" s="129"/>
      <c r="RJY3" s="129"/>
      <c r="RJZ3" s="129"/>
      <c r="RKA3" s="129"/>
      <c r="RKB3" s="129"/>
      <c r="RKC3" s="129"/>
      <c r="RKD3" s="129"/>
      <c r="RKE3" s="129"/>
      <c r="RKF3" s="129"/>
      <c r="RKG3" s="129"/>
      <c r="RKH3" s="129"/>
      <c r="RKI3" s="129"/>
      <c r="RKJ3" s="129"/>
      <c r="RKK3" s="129"/>
      <c r="RKL3" s="129"/>
      <c r="RKM3" s="129"/>
      <c r="RKN3" s="129"/>
      <c r="RKO3" s="129"/>
      <c r="RKP3" s="129"/>
      <c r="RKQ3" s="129"/>
      <c r="RKR3" s="129"/>
      <c r="RKS3" s="129"/>
      <c r="RKT3" s="129"/>
      <c r="RKU3" s="129"/>
      <c r="RKV3" s="129"/>
      <c r="RKW3" s="129"/>
      <c r="RKX3" s="129"/>
      <c r="RKY3" s="129"/>
      <c r="RKZ3" s="129"/>
      <c r="RLA3" s="129"/>
      <c r="RLB3" s="129"/>
      <c r="RLC3" s="129"/>
      <c r="RLD3" s="129"/>
      <c r="RLE3" s="129"/>
      <c r="RLF3" s="129"/>
      <c r="RLG3" s="129"/>
      <c r="RLH3" s="129"/>
      <c r="RLI3" s="129"/>
      <c r="RLJ3" s="129"/>
      <c r="RLK3" s="129"/>
      <c r="RLL3" s="129"/>
      <c r="RLM3" s="129"/>
      <c r="RLN3" s="129"/>
      <c r="RLO3" s="129"/>
      <c r="RLP3" s="129"/>
      <c r="RLQ3" s="129"/>
      <c r="RLR3" s="129"/>
      <c r="RLS3" s="129"/>
      <c r="RLT3" s="129"/>
      <c r="RLU3" s="129"/>
      <c r="RLV3" s="129"/>
      <c r="RLW3" s="129"/>
      <c r="RLX3" s="129"/>
      <c r="RLY3" s="129"/>
      <c r="RLZ3" s="129"/>
      <c r="RMA3" s="129"/>
      <c r="RMB3" s="129"/>
      <c r="RMC3" s="129"/>
      <c r="RMD3" s="129"/>
      <c r="RME3" s="129"/>
      <c r="RMF3" s="129"/>
      <c r="RMG3" s="129"/>
      <c r="RMH3" s="129"/>
      <c r="RMI3" s="129"/>
      <c r="RMJ3" s="129"/>
      <c r="RMK3" s="129"/>
      <c r="RML3" s="129"/>
      <c r="RMM3" s="129"/>
      <c r="RMN3" s="129"/>
      <c r="RMO3" s="129"/>
      <c r="RMP3" s="129"/>
      <c r="RMQ3" s="129"/>
      <c r="RMR3" s="129"/>
      <c r="RMS3" s="129"/>
      <c r="RMT3" s="129"/>
      <c r="RMU3" s="129"/>
      <c r="RMV3" s="129"/>
      <c r="RMW3" s="129"/>
      <c r="RMX3" s="129"/>
      <c r="RMY3" s="129"/>
      <c r="RMZ3" s="129"/>
      <c r="RNA3" s="129"/>
      <c r="RNB3" s="129"/>
      <c r="RNC3" s="129"/>
      <c r="RND3" s="129"/>
      <c r="RNE3" s="129"/>
      <c r="RNF3" s="129"/>
      <c r="RNG3" s="129"/>
      <c r="RNH3" s="129"/>
      <c r="RNI3" s="129"/>
      <c r="RNJ3" s="129"/>
      <c r="RNK3" s="129"/>
      <c r="RNL3" s="129"/>
      <c r="RNM3" s="129"/>
      <c r="RNN3" s="129"/>
      <c r="RNO3" s="129"/>
      <c r="RNP3" s="129"/>
      <c r="RNQ3" s="129"/>
      <c r="RNR3" s="129"/>
      <c r="RNS3" s="129"/>
      <c r="RNT3" s="129"/>
      <c r="RNU3" s="129"/>
      <c r="RNV3" s="129"/>
      <c r="RNW3" s="129"/>
      <c r="RNX3" s="129"/>
      <c r="RNY3" s="129"/>
      <c r="RNZ3" s="129"/>
      <c r="ROA3" s="129"/>
      <c r="ROB3" s="129"/>
      <c r="ROC3" s="129"/>
      <c r="ROD3" s="129"/>
      <c r="ROE3" s="129"/>
      <c r="ROF3" s="129"/>
      <c r="ROG3" s="129"/>
      <c r="ROH3" s="129"/>
      <c r="ROI3" s="129"/>
      <c r="ROJ3" s="129"/>
      <c r="ROK3" s="129"/>
      <c r="ROL3" s="129"/>
      <c r="ROM3" s="129"/>
      <c r="RON3" s="129"/>
      <c r="ROO3" s="129"/>
      <c r="ROP3" s="129"/>
      <c r="ROQ3" s="129"/>
      <c r="ROR3" s="129"/>
      <c r="ROS3" s="129"/>
      <c r="ROT3" s="129"/>
      <c r="ROU3" s="129"/>
      <c r="ROV3" s="129"/>
      <c r="ROW3" s="129"/>
      <c r="ROX3" s="129"/>
      <c r="ROY3" s="129"/>
      <c r="ROZ3" s="129"/>
      <c r="RPA3" s="129"/>
      <c r="RPB3" s="129"/>
      <c r="RPC3" s="129"/>
      <c r="RPD3" s="129"/>
      <c r="RPE3" s="129"/>
      <c r="RPF3" s="129"/>
      <c r="RPG3" s="129"/>
      <c r="RPH3" s="129"/>
      <c r="RPI3" s="129"/>
      <c r="RPJ3" s="129"/>
      <c r="RPK3" s="129"/>
      <c r="RPL3" s="129"/>
      <c r="RPM3" s="129"/>
      <c r="RPN3" s="129"/>
      <c r="RPO3" s="129"/>
      <c r="RPP3" s="129"/>
      <c r="RPQ3" s="129"/>
      <c r="RPR3" s="129"/>
      <c r="RPS3" s="129"/>
      <c r="RPT3" s="129"/>
      <c r="RPU3" s="129"/>
      <c r="RPV3" s="129"/>
      <c r="RPW3" s="129"/>
      <c r="RPX3" s="129"/>
      <c r="RPY3" s="129"/>
      <c r="RPZ3" s="129"/>
      <c r="RQA3" s="129"/>
      <c r="RQB3" s="129"/>
      <c r="RQC3" s="129"/>
      <c r="RQD3" s="129"/>
      <c r="RQE3" s="129"/>
      <c r="RQF3" s="129"/>
      <c r="RQG3" s="129"/>
      <c r="RQH3" s="129"/>
      <c r="RQI3" s="129"/>
      <c r="RQJ3" s="129"/>
      <c r="RQK3" s="129"/>
      <c r="RQL3" s="129"/>
      <c r="RQM3" s="129"/>
      <c r="RQN3" s="129"/>
      <c r="RQO3" s="129"/>
      <c r="RQP3" s="129"/>
      <c r="RQQ3" s="129"/>
      <c r="RQR3" s="129"/>
      <c r="RQS3" s="129"/>
      <c r="RQT3" s="129"/>
      <c r="RQU3" s="129"/>
      <c r="RQV3" s="129"/>
      <c r="RQW3" s="129"/>
      <c r="RQX3" s="129"/>
      <c r="RQY3" s="129"/>
      <c r="RQZ3" s="129"/>
      <c r="RRA3" s="129"/>
      <c r="RRB3" s="129"/>
      <c r="RRC3" s="129"/>
      <c r="RRD3" s="129"/>
      <c r="RRE3" s="129"/>
      <c r="RRF3" s="129"/>
      <c r="RRG3" s="129"/>
      <c r="RRH3" s="129"/>
      <c r="RRI3" s="129"/>
      <c r="RRJ3" s="129"/>
      <c r="RRK3" s="129"/>
      <c r="RRL3" s="129"/>
      <c r="RRM3" s="129"/>
      <c r="RRN3" s="129"/>
      <c r="RRO3" s="129"/>
      <c r="RRP3" s="129"/>
      <c r="RRQ3" s="129"/>
      <c r="RRR3" s="129"/>
      <c r="RRS3" s="129"/>
      <c r="RRT3" s="129"/>
      <c r="RRU3" s="129"/>
      <c r="RRV3" s="129"/>
      <c r="RRW3" s="129"/>
      <c r="RRX3" s="129"/>
      <c r="RRY3" s="129"/>
      <c r="RRZ3" s="129"/>
      <c r="RSA3" s="129"/>
      <c r="RSB3" s="129"/>
      <c r="RSC3" s="129"/>
      <c r="RSD3" s="129"/>
      <c r="RSE3" s="129"/>
      <c r="RSF3" s="129"/>
      <c r="RSG3" s="129"/>
      <c r="RSH3" s="129"/>
      <c r="RSI3" s="129"/>
      <c r="RSJ3" s="129"/>
      <c r="RSK3" s="129"/>
      <c r="RSL3" s="129"/>
      <c r="RSM3" s="129"/>
      <c r="RSN3" s="129"/>
      <c r="RSO3" s="129"/>
      <c r="RSP3" s="129"/>
      <c r="RSQ3" s="129"/>
      <c r="RSR3" s="129"/>
      <c r="RSS3" s="129"/>
      <c r="RST3" s="129"/>
      <c r="RSU3" s="129"/>
      <c r="RSV3" s="129"/>
      <c r="RSW3" s="129"/>
      <c r="RSX3" s="129"/>
      <c r="RSY3" s="129"/>
      <c r="RSZ3" s="129"/>
      <c r="RTA3" s="129"/>
      <c r="RTB3" s="129"/>
      <c r="RTC3" s="129"/>
      <c r="RTD3" s="129"/>
      <c r="RTE3" s="129"/>
      <c r="RTF3" s="129"/>
      <c r="RTG3" s="129"/>
      <c r="RTH3" s="129"/>
      <c r="RTI3" s="129"/>
      <c r="RTJ3" s="129"/>
      <c r="RTK3" s="129"/>
      <c r="RTL3" s="129"/>
      <c r="RTM3" s="129"/>
      <c r="RTN3" s="129"/>
      <c r="RTO3" s="129"/>
      <c r="RTP3" s="129"/>
      <c r="RTQ3" s="129"/>
      <c r="RTR3" s="129"/>
      <c r="RTS3" s="129"/>
      <c r="RTT3" s="129"/>
      <c r="RTU3" s="129"/>
      <c r="RTV3" s="129"/>
      <c r="RTW3" s="129"/>
      <c r="RTX3" s="129"/>
      <c r="RTY3" s="129"/>
      <c r="RTZ3" s="129"/>
      <c r="RUA3" s="129"/>
      <c r="RUB3" s="129"/>
      <c r="RUC3" s="129"/>
      <c r="RUD3" s="129"/>
      <c r="RUE3" s="129"/>
      <c r="RUF3" s="129"/>
      <c r="RUG3" s="129"/>
      <c r="RUH3" s="129"/>
      <c r="RUI3" s="129"/>
      <c r="RUJ3" s="129"/>
      <c r="RUK3" s="129"/>
      <c r="RUL3" s="129"/>
      <c r="RUM3" s="129"/>
      <c r="RUN3" s="129"/>
      <c r="RUO3" s="129"/>
      <c r="RUP3" s="129"/>
      <c r="RUQ3" s="129"/>
      <c r="RUR3" s="129"/>
      <c r="RUS3" s="129"/>
      <c r="RUT3" s="129"/>
      <c r="RUU3" s="129"/>
      <c r="RUV3" s="129"/>
      <c r="RUW3" s="129"/>
      <c r="RUX3" s="129"/>
      <c r="RUY3" s="129"/>
      <c r="RUZ3" s="129"/>
      <c r="RVA3" s="129"/>
      <c r="RVB3" s="129"/>
      <c r="RVC3" s="129"/>
      <c r="RVD3" s="129"/>
      <c r="RVE3" s="129"/>
      <c r="RVF3" s="129"/>
      <c r="RVG3" s="129"/>
      <c r="RVH3" s="129"/>
      <c r="RVI3" s="129"/>
      <c r="RVJ3" s="129"/>
      <c r="RVK3" s="129"/>
      <c r="RVL3" s="129"/>
      <c r="RVM3" s="129"/>
      <c r="RVN3" s="129"/>
      <c r="RVO3" s="129"/>
      <c r="RVP3" s="129"/>
      <c r="RVQ3" s="129"/>
      <c r="RVR3" s="129"/>
      <c r="RVS3" s="129"/>
      <c r="RVT3" s="129"/>
      <c r="RVU3" s="129"/>
      <c r="RVV3" s="129"/>
      <c r="RVW3" s="129"/>
      <c r="RVX3" s="129"/>
      <c r="RVY3" s="129"/>
      <c r="RVZ3" s="129"/>
      <c r="RWA3" s="129"/>
      <c r="RWB3" s="129"/>
      <c r="RWC3" s="129"/>
      <c r="RWD3" s="129"/>
      <c r="RWE3" s="129"/>
      <c r="RWF3" s="129"/>
      <c r="RWG3" s="129"/>
      <c r="RWH3" s="129"/>
      <c r="RWI3" s="129"/>
      <c r="RWJ3" s="129"/>
      <c r="RWK3" s="129"/>
      <c r="RWL3" s="129"/>
      <c r="RWM3" s="129"/>
      <c r="RWN3" s="129"/>
      <c r="RWO3" s="129"/>
      <c r="RWP3" s="129"/>
      <c r="RWQ3" s="129"/>
      <c r="RWR3" s="129"/>
      <c r="RWS3" s="129"/>
      <c r="RWT3" s="129"/>
      <c r="RWU3" s="129"/>
      <c r="RWV3" s="129"/>
      <c r="RWW3" s="129"/>
      <c r="RWX3" s="129"/>
      <c r="RWY3" s="129"/>
      <c r="RWZ3" s="129"/>
      <c r="RXA3" s="129"/>
      <c r="RXB3" s="129"/>
      <c r="RXC3" s="129"/>
      <c r="RXD3" s="129"/>
      <c r="RXE3" s="129"/>
      <c r="RXF3" s="129"/>
      <c r="RXG3" s="129"/>
      <c r="RXH3" s="129"/>
      <c r="RXI3" s="129"/>
      <c r="RXJ3" s="129"/>
      <c r="RXK3" s="129"/>
      <c r="RXL3" s="129"/>
      <c r="RXM3" s="129"/>
      <c r="RXN3" s="129"/>
      <c r="RXO3" s="129"/>
      <c r="RXP3" s="129"/>
      <c r="RXQ3" s="129"/>
      <c r="RXR3" s="129"/>
      <c r="RXS3" s="129"/>
      <c r="RXT3" s="129"/>
      <c r="RXU3" s="129"/>
      <c r="RXV3" s="129"/>
      <c r="RXW3" s="129"/>
      <c r="RXX3" s="129"/>
      <c r="RXY3" s="129"/>
      <c r="RXZ3" s="129"/>
      <c r="RYA3" s="129"/>
      <c r="RYB3" s="129"/>
      <c r="RYC3" s="129"/>
      <c r="RYD3" s="129"/>
      <c r="RYE3" s="129"/>
      <c r="RYF3" s="129"/>
      <c r="RYG3" s="129"/>
      <c r="RYH3" s="129"/>
      <c r="RYI3" s="129"/>
      <c r="RYJ3" s="129"/>
      <c r="RYK3" s="129"/>
      <c r="RYL3" s="129"/>
      <c r="RYM3" s="129"/>
      <c r="RYN3" s="129"/>
      <c r="RYO3" s="129"/>
      <c r="RYP3" s="129"/>
      <c r="RYQ3" s="129"/>
      <c r="RYR3" s="129"/>
      <c r="RYS3" s="129"/>
      <c r="RYT3" s="129"/>
      <c r="RYU3" s="129"/>
      <c r="RYV3" s="129"/>
      <c r="RYW3" s="129"/>
      <c r="RYX3" s="129"/>
      <c r="RYY3" s="129"/>
      <c r="RYZ3" s="129"/>
      <c r="RZA3" s="129"/>
      <c r="RZB3" s="129"/>
      <c r="RZC3" s="129"/>
      <c r="RZD3" s="129"/>
      <c r="RZE3" s="129"/>
      <c r="RZF3" s="129"/>
      <c r="RZG3" s="129"/>
      <c r="RZH3" s="129"/>
      <c r="RZI3" s="129"/>
      <c r="RZJ3" s="129"/>
      <c r="RZK3" s="129"/>
      <c r="RZL3" s="129"/>
      <c r="RZM3" s="129"/>
      <c r="RZN3" s="129"/>
      <c r="RZO3" s="129"/>
      <c r="RZP3" s="129"/>
      <c r="RZQ3" s="129"/>
      <c r="RZR3" s="129"/>
      <c r="RZS3" s="129"/>
      <c r="RZT3" s="129"/>
      <c r="RZU3" s="129"/>
      <c r="RZV3" s="129"/>
      <c r="RZW3" s="129"/>
      <c r="RZX3" s="129"/>
      <c r="RZY3" s="129"/>
      <c r="RZZ3" s="129"/>
      <c r="SAA3" s="129"/>
      <c r="SAB3" s="129"/>
      <c r="SAC3" s="129"/>
      <c r="SAD3" s="129"/>
      <c r="SAE3" s="129"/>
      <c r="SAF3" s="129"/>
      <c r="SAG3" s="129"/>
      <c r="SAH3" s="129"/>
      <c r="SAI3" s="129"/>
      <c r="SAJ3" s="129"/>
      <c r="SAK3" s="129"/>
      <c r="SAL3" s="129"/>
      <c r="SAM3" s="129"/>
      <c r="SAN3" s="129"/>
      <c r="SAO3" s="129"/>
      <c r="SAP3" s="129"/>
      <c r="SAQ3" s="129"/>
      <c r="SAR3" s="129"/>
      <c r="SAS3" s="129"/>
      <c r="SAT3" s="129"/>
      <c r="SAU3" s="129"/>
      <c r="SAV3" s="129"/>
      <c r="SAW3" s="129"/>
      <c r="SAX3" s="129"/>
      <c r="SAY3" s="129"/>
      <c r="SAZ3" s="129"/>
      <c r="SBA3" s="129"/>
      <c r="SBB3" s="129"/>
      <c r="SBC3" s="129"/>
      <c r="SBD3" s="129"/>
      <c r="SBE3" s="129"/>
      <c r="SBF3" s="129"/>
      <c r="SBG3" s="129"/>
      <c r="SBH3" s="129"/>
      <c r="SBI3" s="129"/>
      <c r="SBJ3" s="129"/>
      <c r="SBK3" s="129"/>
      <c r="SBL3" s="129"/>
      <c r="SBM3" s="129"/>
      <c r="SBN3" s="129"/>
      <c r="SBO3" s="129"/>
      <c r="SBP3" s="129"/>
      <c r="SBQ3" s="129"/>
      <c r="SBR3" s="129"/>
      <c r="SBS3" s="129"/>
      <c r="SBT3" s="129"/>
      <c r="SBU3" s="129"/>
      <c r="SBV3" s="129"/>
      <c r="SBW3" s="129"/>
      <c r="SBX3" s="129"/>
      <c r="SBY3" s="129"/>
      <c r="SBZ3" s="129"/>
      <c r="SCA3" s="129"/>
      <c r="SCB3" s="129"/>
      <c r="SCC3" s="129"/>
      <c r="SCD3" s="129"/>
      <c r="SCE3" s="129"/>
      <c r="SCF3" s="129"/>
      <c r="SCG3" s="129"/>
      <c r="SCH3" s="129"/>
      <c r="SCI3" s="129"/>
      <c r="SCJ3" s="129"/>
      <c r="SCK3" s="129"/>
      <c r="SCL3" s="129"/>
      <c r="SCM3" s="129"/>
      <c r="SCN3" s="129"/>
      <c r="SCO3" s="129"/>
      <c r="SCP3" s="129"/>
      <c r="SCQ3" s="129"/>
      <c r="SCR3" s="129"/>
      <c r="SCS3" s="129"/>
      <c r="SCT3" s="129"/>
      <c r="SCU3" s="129"/>
      <c r="SCV3" s="129"/>
      <c r="SCW3" s="129"/>
      <c r="SCX3" s="129"/>
      <c r="SCY3" s="129"/>
      <c r="SCZ3" s="129"/>
      <c r="SDA3" s="129"/>
      <c r="SDB3" s="129"/>
      <c r="SDC3" s="129"/>
      <c r="SDD3" s="129"/>
      <c r="SDE3" s="129"/>
      <c r="SDF3" s="129"/>
      <c r="SDG3" s="129"/>
      <c r="SDH3" s="129"/>
      <c r="SDI3" s="129"/>
      <c r="SDJ3" s="129"/>
      <c r="SDK3" s="129"/>
      <c r="SDL3" s="129"/>
      <c r="SDM3" s="129"/>
      <c r="SDN3" s="129"/>
      <c r="SDO3" s="129"/>
      <c r="SDP3" s="129"/>
      <c r="SDQ3" s="129"/>
      <c r="SDR3" s="129"/>
      <c r="SDS3" s="129"/>
      <c r="SDT3" s="129"/>
      <c r="SDU3" s="129"/>
      <c r="SDV3" s="129"/>
      <c r="SDW3" s="129"/>
      <c r="SDX3" s="129"/>
      <c r="SDY3" s="129"/>
      <c r="SDZ3" s="129"/>
      <c r="SEA3" s="129"/>
      <c r="SEB3" s="129"/>
      <c r="SEC3" s="129"/>
      <c r="SED3" s="129"/>
      <c r="SEE3" s="129"/>
      <c r="SEF3" s="129"/>
      <c r="SEG3" s="129"/>
      <c r="SEH3" s="129"/>
      <c r="SEI3" s="129"/>
      <c r="SEJ3" s="129"/>
      <c r="SEK3" s="129"/>
      <c r="SEL3" s="129"/>
      <c r="SEM3" s="129"/>
      <c r="SEN3" s="129"/>
      <c r="SEO3" s="129"/>
      <c r="SEP3" s="129"/>
      <c r="SEQ3" s="129"/>
      <c r="SER3" s="129"/>
      <c r="SES3" s="129"/>
      <c r="SET3" s="129"/>
      <c r="SEU3" s="129"/>
      <c r="SEV3" s="129"/>
      <c r="SEW3" s="129"/>
      <c r="SEX3" s="129"/>
      <c r="SEY3" s="129"/>
      <c r="SEZ3" s="129"/>
      <c r="SFA3" s="129"/>
      <c r="SFB3" s="129"/>
      <c r="SFC3" s="129"/>
      <c r="SFD3" s="129"/>
      <c r="SFE3" s="129"/>
      <c r="SFF3" s="129"/>
      <c r="SFG3" s="129"/>
      <c r="SFH3" s="129"/>
      <c r="SFI3" s="129"/>
      <c r="SFJ3" s="129"/>
      <c r="SFK3" s="129"/>
      <c r="SFL3" s="129"/>
      <c r="SFM3" s="129"/>
      <c r="SFN3" s="129"/>
      <c r="SFO3" s="129"/>
      <c r="SFP3" s="129"/>
      <c r="SFQ3" s="129"/>
      <c r="SFR3" s="129"/>
      <c r="SFS3" s="129"/>
      <c r="SFT3" s="129"/>
      <c r="SFU3" s="129"/>
      <c r="SFV3" s="129"/>
      <c r="SFW3" s="129"/>
      <c r="SFX3" s="129"/>
      <c r="SFY3" s="129"/>
      <c r="SFZ3" s="129"/>
      <c r="SGA3" s="129"/>
      <c r="SGB3" s="129"/>
      <c r="SGC3" s="129"/>
      <c r="SGD3" s="129"/>
      <c r="SGE3" s="129"/>
      <c r="SGF3" s="129"/>
      <c r="SGG3" s="129"/>
      <c r="SGH3" s="129"/>
      <c r="SGI3" s="129"/>
      <c r="SGJ3" s="129"/>
      <c r="SGK3" s="129"/>
      <c r="SGL3" s="129"/>
      <c r="SGM3" s="129"/>
      <c r="SGN3" s="129"/>
      <c r="SGO3" s="129"/>
      <c r="SGP3" s="129"/>
      <c r="SGQ3" s="129"/>
      <c r="SGR3" s="129"/>
      <c r="SGS3" s="129"/>
      <c r="SGT3" s="129"/>
      <c r="SGU3" s="129"/>
      <c r="SGV3" s="129"/>
      <c r="SGW3" s="129"/>
      <c r="SGX3" s="129"/>
      <c r="SGY3" s="129"/>
      <c r="SGZ3" s="129"/>
      <c r="SHA3" s="129"/>
      <c r="SHB3" s="129"/>
      <c r="SHC3" s="129"/>
      <c r="SHD3" s="129"/>
      <c r="SHE3" s="129"/>
      <c r="SHF3" s="129"/>
      <c r="SHG3" s="129"/>
      <c r="SHH3" s="129"/>
      <c r="SHI3" s="129"/>
      <c r="SHJ3" s="129"/>
      <c r="SHK3" s="129"/>
      <c r="SHL3" s="129"/>
      <c r="SHM3" s="129"/>
      <c r="SHN3" s="129"/>
      <c r="SHO3" s="129"/>
      <c r="SHP3" s="129"/>
      <c r="SHQ3" s="129"/>
      <c r="SHR3" s="129"/>
      <c r="SHS3" s="129"/>
      <c r="SHT3" s="129"/>
      <c r="SHU3" s="129"/>
      <c r="SHV3" s="129"/>
      <c r="SHW3" s="129"/>
      <c r="SHX3" s="129"/>
      <c r="SHY3" s="129"/>
      <c r="SHZ3" s="129"/>
      <c r="SIA3" s="129"/>
      <c r="SIB3" s="129"/>
      <c r="SIC3" s="129"/>
      <c r="SID3" s="129"/>
      <c r="SIE3" s="129"/>
      <c r="SIF3" s="129"/>
      <c r="SIG3" s="129"/>
      <c r="SIH3" s="129"/>
      <c r="SII3" s="129"/>
      <c r="SIJ3" s="129"/>
      <c r="SIK3" s="129"/>
      <c r="SIL3" s="129"/>
      <c r="SIM3" s="129"/>
      <c r="SIN3" s="129"/>
      <c r="SIO3" s="129"/>
      <c r="SIP3" s="129"/>
      <c r="SIQ3" s="129"/>
      <c r="SIR3" s="129"/>
      <c r="SIS3" s="129"/>
      <c r="SIT3" s="129"/>
      <c r="SIU3" s="129"/>
      <c r="SIV3" s="129"/>
      <c r="SIW3" s="129"/>
      <c r="SIX3" s="129"/>
      <c r="SIY3" s="129"/>
      <c r="SIZ3" s="129"/>
      <c r="SJA3" s="129"/>
      <c r="SJB3" s="129"/>
      <c r="SJC3" s="129"/>
      <c r="SJD3" s="129"/>
      <c r="SJE3" s="129"/>
      <c r="SJF3" s="129"/>
      <c r="SJG3" s="129"/>
      <c r="SJH3" s="129"/>
      <c r="SJI3" s="129"/>
      <c r="SJJ3" s="129"/>
      <c r="SJK3" s="129"/>
      <c r="SJL3" s="129"/>
      <c r="SJM3" s="129"/>
      <c r="SJN3" s="129"/>
      <c r="SJO3" s="129"/>
      <c r="SJP3" s="129"/>
      <c r="SJQ3" s="129"/>
      <c r="SJR3" s="129"/>
      <c r="SJS3" s="129"/>
      <c r="SJT3" s="129"/>
      <c r="SJU3" s="129"/>
      <c r="SJV3" s="129"/>
      <c r="SJW3" s="129"/>
      <c r="SJX3" s="129"/>
      <c r="SJY3" s="129"/>
      <c r="SJZ3" s="129"/>
      <c r="SKA3" s="129"/>
      <c r="SKB3" s="129"/>
      <c r="SKC3" s="129"/>
      <c r="SKD3" s="129"/>
      <c r="SKE3" s="129"/>
      <c r="SKF3" s="129"/>
      <c r="SKG3" s="129"/>
      <c r="SKH3" s="129"/>
      <c r="SKI3" s="129"/>
      <c r="SKJ3" s="129"/>
      <c r="SKK3" s="129"/>
      <c r="SKL3" s="129"/>
      <c r="SKM3" s="129"/>
      <c r="SKN3" s="129"/>
      <c r="SKO3" s="129"/>
      <c r="SKP3" s="129"/>
      <c r="SKQ3" s="129"/>
      <c r="SKR3" s="129"/>
      <c r="SKS3" s="129"/>
      <c r="SKT3" s="129"/>
      <c r="SKU3" s="129"/>
      <c r="SKV3" s="129"/>
      <c r="SKW3" s="129"/>
      <c r="SKX3" s="129"/>
      <c r="SKY3" s="129"/>
      <c r="SKZ3" s="129"/>
      <c r="SLA3" s="129"/>
      <c r="SLB3" s="129"/>
      <c r="SLC3" s="129"/>
      <c r="SLD3" s="129"/>
      <c r="SLE3" s="129"/>
      <c r="SLF3" s="129"/>
      <c r="SLG3" s="129"/>
      <c r="SLH3" s="129"/>
      <c r="SLI3" s="129"/>
      <c r="SLJ3" s="129"/>
      <c r="SLK3" s="129"/>
      <c r="SLL3" s="129"/>
      <c r="SLM3" s="129"/>
      <c r="SLN3" s="129"/>
      <c r="SLO3" s="129"/>
      <c r="SLP3" s="129"/>
      <c r="SLQ3" s="129"/>
      <c r="SLR3" s="129"/>
      <c r="SLS3" s="129"/>
      <c r="SLT3" s="129"/>
      <c r="SLU3" s="129"/>
      <c r="SLV3" s="129"/>
      <c r="SLW3" s="129"/>
      <c r="SLX3" s="129"/>
      <c r="SLY3" s="129"/>
      <c r="SLZ3" s="129"/>
      <c r="SMA3" s="129"/>
      <c r="SMB3" s="129"/>
      <c r="SMC3" s="129"/>
      <c r="SMD3" s="129"/>
      <c r="SME3" s="129"/>
      <c r="SMF3" s="129"/>
      <c r="SMG3" s="129"/>
      <c r="SMH3" s="129"/>
      <c r="SMI3" s="129"/>
      <c r="SMJ3" s="129"/>
      <c r="SMK3" s="129"/>
      <c r="SML3" s="129"/>
      <c r="SMM3" s="129"/>
      <c r="SMN3" s="129"/>
      <c r="SMO3" s="129"/>
      <c r="SMP3" s="129"/>
      <c r="SMQ3" s="129"/>
      <c r="SMR3" s="129"/>
      <c r="SMS3" s="129"/>
      <c r="SMT3" s="129"/>
      <c r="SMU3" s="129"/>
      <c r="SMV3" s="129"/>
      <c r="SMW3" s="129"/>
      <c r="SMX3" s="129"/>
      <c r="SMY3" s="129"/>
      <c r="SMZ3" s="129"/>
      <c r="SNA3" s="129"/>
      <c r="SNB3" s="129"/>
      <c r="SNC3" s="129"/>
      <c r="SND3" s="129"/>
      <c r="SNE3" s="129"/>
      <c r="SNF3" s="129"/>
      <c r="SNG3" s="129"/>
      <c r="SNH3" s="129"/>
      <c r="SNI3" s="129"/>
      <c r="SNJ3" s="129"/>
      <c r="SNK3" s="129"/>
      <c r="SNL3" s="129"/>
      <c r="SNM3" s="129"/>
      <c r="SNN3" s="129"/>
      <c r="SNO3" s="129"/>
      <c r="SNP3" s="129"/>
      <c r="SNQ3" s="129"/>
      <c r="SNR3" s="129"/>
      <c r="SNS3" s="129"/>
      <c r="SNT3" s="129"/>
      <c r="SNU3" s="129"/>
      <c r="SNV3" s="129"/>
      <c r="SNW3" s="129"/>
      <c r="SNX3" s="129"/>
      <c r="SNY3" s="129"/>
      <c r="SNZ3" s="129"/>
      <c r="SOA3" s="129"/>
      <c r="SOB3" s="129"/>
      <c r="SOC3" s="129"/>
      <c r="SOD3" s="129"/>
      <c r="SOE3" s="129"/>
      <c r="SOF3" s="129"/>
      <c r="SOG3" s="129"/>
      <c r="SOH3" s="129"/>
      <c r="SOI3" s="129"/>
      <c r="SOJ3" s="129"/>
      <c r="SOK3" s="129"/>
      <c r="SOL3" s="129"/>
      <c r="SOM3" s="129"/>
      <c r="SON3" s="129"/>
      <c r="SOO3" s="129"/>
      <c r="SOP3" s="129"/>
      <c r="SOQ3" s="129"/>
      <c r="SOR3" s="129"/>
      <c r="SOS3" s="129"/>
      <c r="SOT3" s="129"/>
      <c r="SOU3" s="129"/>
      <c r="SOV3" s="129"/>
      <c r="SOW3" s="129"/>
      <c r="SOX3" s="129"/>
      <c r="SOY3" s="129"/>
      <c r="SOZ3" s="129"/>
      <c r="SPA3" s="129"/>
      <c r="SPB3" s="129"/>
      <c r="SPC3" s="129"/>
      <c r="SPD3" s="129"/>
      <c r="SPE3" s="129"/>
      <c r="SPF3" s="129"/>
      <c r="SPG3" s="129"/>
      <c r="SPH3" s="129"/>
      <c r="SPI3" s="129"/>
      <c r="SPJ3" s="129"/>
      <c r="SPK3" s="129"/>
      <c r="SPL3" s="129"/>
      <c r="SPM3" s="129"/>
      <c r="SPN3" s="129"/>
      <c r="SPO3" s="129"/>
      <c r="SPP3" s="129"/>
      <c r="SPQ3" s="129"/>
      <c r="SPR3" s="129"/>
      <c r="SPS3" s="129"/>
      <c r="SPT3" s="129"/>
      <c r="SPU3" s="129"/>
      <c r="SPV3" s="129"/>
      <c r="SPW3" s="129"/>
      <c r="SPX3" s="129"/>
      <c r="SPY3" s="129"/>
      <c r="SPZ3" s="129"/>
      <c r="SQA3" s="129"/>
      <c r="SQB3" s="129"/>
      <c r="SQC3" s="129"/>
      <c r="SQD3" s="129"/>
      <c r="SQE3" s="129"/>
      <c r="SQF3" s="129"/>
      <c r="SQG3" s="129"/>
      <c r="SQH3" s="129"/>
      <c r="SQI3" s="129"/>
      <c r="SQJ3" s="129"/>
      <c r="SQK3" s="129"/>
      <c r="SQL3" s="129"/>
      <c r="SQM3" s="129"/>
      <c r="SQN3" s="129"/>
      <c r="SQO3" s="129"/>
      <c r="SQP3" s="129"/>
      <c r="SQQ3" s="129"/>
      <c r="SQR3" s="129"/>
      <c r="SQS3" s="129"/>
      <c r="SQT3" s="129"/>
      <c r="SQU3" s="129"/>
      <c r="SQV3" s="129"/>
      <c r="SQW3" s="129"/>
      <c r="SQX3" s="129"/>
      <c r="SQY3" s="129"/>
      <c r="SQZ3" s="129"/>
      <c r="SRA3" s="129"/>
      <c r="SRB3" s="129"/>
      <c r="SRC3" s="129"/>
      <c r="SRD3" s="129"/>
      <c r="SRE3" s="129"/>
      <c r="SRF3" s="129"/>
      <c r="SRG3" s="129"/>
      <c r="SRH3" s="129"/>
      <c r="SRI3" s="129"/>
      <c r="SRJ3" s="129"/>
      <c r="SRK3" s="129"/>
      <c r="SRL3" s="129"/>
      <c r="SRM3" s="129"/>
      <c r="SRN3" s="129"/>
      <c r="SRO3" s="129"/>
      <c r="SRP3" s="129"/>
      <c r="SRQ3" s="129"/>
      <c r="SRR3" s="129"/>
      <c r="SRS3" s="129"/>
      <c r="SRT3" s="129"/>
      <c r="SRU3" s="129"/>
      <c r="SRV3" s="129"/>
      <c r="SRW3" s="129"/>
      <c r="SRX3" s="129"/>
      <c r="SRY3" s="129"/>
      <c r="SRZ3" s="129"/>
      <c r="SSA3" s="129"/>
      <c r="SSB3" s="129"/>
      <c r="SSC3" s="129"/>
      <c r="SSD3" s="129"/>
      <c r="SSE3" s="129"/>
      <c r="SSF3" s="129"/>
      <c r="SSG3" s="129"/>
      <c r="SSH3" s="129"/>
      <c r="SSI3" s="129"/>
      <c r="SSJ3" s="129"/>
      <c r="SSK3" s="129"/>
      <c r="SSL3" s="129"/>
      <c r="SSM3" s="129"/>
      <c r="SSN3" s="129"/>
      <c r="SSO3" s="129"/>
      <c r="SSP3" s="129"/>
      <c r="SSQ3" s="129"/>
      <c r="SSR3" s="129"/>
      <c r="SSS3" s="129"/>
      <c r="SST3" s="129"/>
      <c r="SSU3" s="129"/>
      <c r="SSV3" s="129"/>
      <c r="SSW3" s="129"/>
      <c r="SSX3" s="129"/>
      <c r="SSY3" s="129"/>
      <c r="SSZ3" s="129"/>
      <c r="STA3" s="129"/>
      <c r="STB3" s="129"/>
      <c r="STC3" s="129"/>
      <c r="STD3" s="129"/>
      <c r="STE3" s="129"/>
      <c r="STF3" s="129"/>
      <c r="STG3" s="129"/>
      <c r="STH3" s="129"/>
      <c r="STI3" s="129"/>
      <c r="STJ3" s="129"/>
      <c r="STK3" s="129"/>
      <c r="STL3" s="129"/>
      <c r="STM3" s="129"/>
      <c r="STN3" s="129"/>
      <c r="STO3" s="129"/>
      <c r="STP3" s="129"/>
      <c r="STQ3" s="129"/>
      <c r="STR3" s="129"/>
      <c r="STS3" s="129"/>
      <c r="STT3" s="129"/>
      <c r="STU3" s="129"/>
      <c r="STV3" s="129"/>
      <c r="STW3" s="129"/>
      <c r="STX3" s="129"/>
      <c r="STY3" s="129"/>
      <c r="STZ3" s="129"/>
      <c r="SUA3" s="129"/>
      <c r="SUB3" s="129"/>
      <c r="SUC3" s="129"/>
      <c r="SUD3" s="129"/>
      <c r="SUE3" s="129"/>
      <c r="SUF3" s="129"/>
      <c r="SUG3" s="129"/>
      <c r="SUH3" s="129"/>
      <c r="SUI3" s="129"/>
      <c r="SUJ3" s="129"/>
      <c r="SUK3" s="129"/>
      <c r="SUL3" s="129"/>
      <c r="SUM3" s="129"/>
      <c r="SUN3" s="129"/>
      <c r="SUO3" s="129"/>
      <c r="SUP3" s="129"/>
      <c r="SUQ3" s="129"/>
      <c r="SUR3" s="129"/>
      <c r="SUS3" s="129"/>
      <c r="SUT3" s="129"/>
      <c r="SUU3" s="129"/>
      <c r="SUV3" s="129"/>
      <c r="SUW3" s="129"/>
      <c r="SUX3" s="129"/>
      <c r="SUY3" s="129"/>
      <c r="SUZ3" s="129"/>
      <c r="SVA3" s="129"/>
      <c r="SVB3" s="129"/>
      <c r="SVC3" s="129"/>
      <c r="SVD3" s="129"/>
      <c r="SVE3" s="129"/>
      <c r="SVF3" s="129"/>
      <c r="SVG3" s="129"/>
      <c r="SVH3" s="129"/>
      <c r="SVI3" s="129"/>
      <c r="SVJ3" s="129"/>
      <c r="SVK3" s="129"/>
      <c r="SVL3" s="129"/>
      <c r="SVM3" s="129"/>
      <c r="SVN3" s="129"/>
      <c r="SVO3" s="129"/>
      <c r="SVP3" s="129"/>
      <c r="SVQ3" s="129"/>
      <c r="SVR3" s="129"/>
      <c r="SVS3" s="129"/>
      <c r="SVT3" s="129"/>
      <c r="SVU3" s="129"/>
      <c r="SVV3" s="129"/>
      <c r="SVW3" s="129"/>
      <c r="SVX3" s="129"/>
      <c r="SVY3" s="129"/>
      <c r="SVZ3" s="129"/>
      <c r="SWA3" s="129"/>
      <c r="SWB3" s="129"/>
      <c r="SWC3" s="129"/>
      <c r="SWD3" s="129"/>
      <c r="SWE3" s="129"/>
      <c r="SWF3" s="129"/>
      <c r="SWG3" s="129"/>
      <c r="SWH3" s="129"/>
      <c r="SWI3" s="129"/>
      <c r="SWJ3" s="129"/>
      <c r="SWK3" s="129"/>
      <c r="SWL3" s="129"/>
      <c r="SWM3" s="129"/>
      <c r="SWN3" s="129"/>
      <c r="SWO3" s="129"/>
      <c r="SWP3" s="129"/>
      <c r="SWQ3" s="129"/>
      <c r="SWR3" s="129"/>
      <c r="SWS3" s="129"/>
      <c r="SWT3" s="129"/>
      <c r="SWU3" s="129"/>
      <c r="SWV3" s="129"/>
      <c r="SWW3" s="129"/>
      <c r="SWX3" s="129"/>
      <c r="SWY3" s="129"/>
      <c r="SWZ3" s="129"/>
      <c r="SXA3" s="129"/>
      <c r="SXB3" s="129"/>
      <c r="SXC3" s="129"/>
      <c r="SXD3" s="129"/>
      <c r="SXE3" s="129"/>
      <c r="SXF3" s="129"/>
      <c r="SXG3" s="129"/>
      <c r="SXH3" s="129"/>
      <c r="SXI3" s="129"/>
      <c r="SXJ3" s="129"/>
      <c r="SXK3" s="129"/>
      <c r="SXL3" s="129"/>
      <c r="SXM3" s="129"/>
      <c r="SXN3" s="129"/>
      <c r="SXO3" s="129"/>
      <c r="SXP3" s="129"/>
      <c r="SXQ3" s="129"/>
      <c r="SXR3" s="129"/>
      <c r="SXS3" s="129"/>
      <c r="SXT3" s="129"/>
      <c r="SXU3" s="129"/>
      <c r="SXV3" s="129"/>
      <c r="SXW3" s="129"/>
      <c r="SXX3" s="129"/>
      <c r="SXY3" s="129"/>
      <c r="SXZ3" s="129"/>
      <c r="SYA3" s="129"/>
      <c r="SYB3" s="129"/>
      <c r="SYC3" s="129"/>
      <c r="SYD3" s="129"/>
      <c r="SYE3" s="129"/>
      <c r="SYF3" s="129"/>
      <c r="SYG3" s="129"/>
      <c r="SYH3" s="129"/>
      <c r="SYI3" s="129"/>
      <c r="SYJ3" s="129"/>
      <c r="SYK3" s="129"/>
      <c r="SYL3" s="129"/>
      <c r="SYM3" s="129"/>
      <c r="SYN3" s="129"/>
      <c r="SYO3" s="129"/>
      <c r="SYP3" s="129"/>
      <c r="SYQ3" s="129"/>
      <c r="SYR3" s="129"/>
      <c r="SYS3" s="129"/>
      <c r="SYT3" s="129"/>
      <c r="SYU3" s="129"/>
      <c r="SYV3" s="129"/>
      <c r="SYW3" s="129"/>
      <c r="SYX3" s="129"/>
      <c r="SYY3" s="129"/>
      <c r="SYZ3" s="129"/>
      <c r="SZA3" s="129"/>
      <c r="SZB3" s="129"/>
      <c r="SZC3" s="129"/>
      <c r="SZD3" s="129"/>
      <c r="SZE3" s="129"/>
      <c r="SZF3" s="129"/>
      <c r="SZG3" s="129"/>
      <c r="SZH3" s="129"/>
      <c r="SZI3" s="129"/>
      <c r="SZJ3" s="129"/>
      <c r="SZK3" s="129"/>
      <c r="SZL3" s="129"/>
      <c r="SZM3" s="129"/>
      <c r="SZN3" s="129"/>
      <c r="SZO3" s="129"/>
      <c r="SZP3" s="129"/>
      <c r="SZQ3" s="129"/>
      <c r="SZR3" s="129"/>
      <c r="SZS3" s="129"/>
      <c r="SZT3" s="129"/>
      <c r="SZU3" s="129"/>
      <c r="SZV3" s="129"/>
      <c r="SZW3" s="129"/>
      <c r="SZX3" s="129"/>
      <c r="SZY3" s="129"/>
      <c r="SZZ3" s="129"/>
      <c r="TAA3" s="129"/>
      <c r="TAB3" s="129"/>
      <c r="TAC3" s="129"/>
      <c r="TAD3" s="129"/>
      <c r="TAE3" s="129"/>
      <c r="TAF3" s="129"/>
      <c r="TAG3" s="129"/>
      <c r="TAH3" s="129"/>
      <c r="TAI3" s="129"/>
      <c r="TAJ3" s="129"/>
      <c r="TAK3" s="129"/>
      <c r="TAL3" s="129"/>
      <c r="TAM3" s="129"/>
      <c r="TAN3" s="129"/>
      <c r="TAO3" s="129"/>
      <c r="TAP3" s="129"/>
      <c r="TAQ3" s="129"/>
      <c r="TAR3" s="129"/>
      <c r="TAS3" s="129"/>
      <c r="TAT3" s="129"/>
      <c r="TAU3" s="129"/>
      <c r="TAV3" s="129"/>
      <c r="TAW3" s="129"/>
      <c r="TAX3" s="129"/>
      <c r="TAY3" s="129"/>
      <c r="TAZ3" s="129"/>
      <c r="TBA3" s="129"/>
      <c r="TBB3" s="129"/>
      <c r="TBC3" s="129"/>
      <c r="TBD3" s="129"/>
      <c r="TBE3" s="129"/>
      <c r="TBF3" s="129"/>
      <c r="TBG3" s="129"/>
      <c r="TBH3" s="129"/>
      <c r="TBI3" s="129"/>
      <c r="TBJ3" s="129"/>
      <c r="TBK3" s="129"/>
      <c r="TBL3" s="129"/>
      <c r="TBM3" s="129"/>
      <c r="TBN3" s="129"/>
      <c r="TBO3" s="129"/>
      <c r="TBP3" s="129"/>
      <c r="TBQ3" s="129"/>
      <c r="TBR3" s="129"/>
      <c r="TBS3" s="129"/>
      <c r="TBT3" s="129"/>
      <c r="TBU3" s="129"/>
      <c r="TBV3" s="129"/>
      <c r="TBW3" s="129"/>
      <c r="TBX3" s="129"/>
      <c r="TBY3" s="129"/>
      <c r="TBZ3" s="129"/>
      <c r="TCA3" s="129"/>
      <c r="TCB3" s="129"/>
      <c r="TCC3" s="129"/>
      <c r="TCD3" s="129"/>
      <c r="TCE3" s="129"/>
      <c r="TCF3" s="129"/>
      <c r="TCG3" s="129"/>
      <c r="TCH3" s="129"/>
      <c r="TCI3" s="129"/>
      <c r="TCJ3" s="129"/>
      <c r="TCK3" s="129"/>
      <c r="TCL3" s="129"/>
      <c r="TCM3" s="129"/>
      <c r="TCN3" s="129"/>
      <c r="TCO3" s="129"/>
      <c r="TCP3" s="129"/>
      <c r="TCQ3" s="129"/>
      <c r="TCR3" s="129"/>
      <c r="TCS3" s="129"/>
      <c r="TCT3" s="129"/>
      <c r="TCU3" s="129"/>
      <c r="TCV3" s="129"/>
      <c r="TCW3" s="129"/>
      <c r="TCX3" s="129"/>
      <c r="TCY3" s="129"/>
      <c r="TCZ3" s="129"/>
      <c r="TDA3" s="129"/>
      <c r="TDB3" s="129"/>
      <c r="TDC3" s="129"/>
      <c r="TDD3" s="129"/>
      <c r="TDE3" s="129"/>
      <c r="TDF3" s="129"/>
      <c r="TDG3" s="129"/>
      <c r="TDH3" s="129"/>
      <c r="TDI3" s="129"/>
      <c r="TDJ3" s="129"/>
      <c r="TDK3" s="129"/>
      <c r="TDL3" s="129"/>
      <c r="TDM3" s="129"/>
      <c r="TDN3" s="129"/>
      <c r="TDO3" s="129"/>
      <c r="TDP3" s="129"/>
      <c r="TDQ3" s="129"/>
      <c r="TDR3" s="129"/>
      <c r="TDS3" s="129"/>
      <c r="TDT3" s="129"/>
      <c r="TDU3" s="129"/>
      <c r="TDV3" s="129"/>
      <c r="TDW3" s="129"/>
      <c r="TDX3" s="129"/>
      <c r="TDY3" s="129"/>
      <c r="TDZ3" s="129"/>
      <c r="TEA3" s="129"/>
      <c r="TEB3" s="129"/>
      <c r="TEC3" s="129"/>
      <c r="TED3" s="129"/>
      <c r="TEE3" s="129"/>
      <c r="TEF3" s="129"/>
      <c r="TEG3" s="129"/>
      <c r="TEH3" s="129"/>
      <c r="TEI3" s="129"/>
      <c r="TEJ3" s="129"/>
      <c r="TEK3" s="129"/>
      <c r="TEL3" s="129"/>
      <c r="TEM3" s="129"/>
      <c r="TEN3" s="129"/>
      <c r="TEO3" s="129"/>
      <c r="TEP3" s="129"/>
      <c r="TEQ3" s="129"/>
      <c r="TER3" s="129"/>
      <c r="TES3" s="129"/>
      <c r="TET3" s="129"/>
      <c r="TEU3" s="129"/>
      <c r="TEV3" s="129"/>
      <c r="TEW3" s="129"/>
      <c r="TEX3" s="129"/>
      <c r="TEY3" s="129"/>
      <c r="TEZ3" s="129"/>
      <c r="TFA3" s="129"/>
      <c r="TFB3" s="129"/>
      <c r="TFC3" s="129"/>
      <c r="TFD3" s="129"/>
      <c r="TFE3" s="129"/>
      <c r="TFF3" s="129"/>
      <c r="TFG3" s="129"/>
      <c r="TFH3" s="129"/>
      <c r="TFI3" s="129"/>
      <c r="TFJ3" s="129"/>
      <c r="TFK3" s="129"/>
      <c r="TFL3" s="129"/>
      <c r="TFM3" s="129"/>
      <c r="TFN3" s="129"/>
      <c r="TFO3" s="129"/>
      <c r="TFP3" s="129"/>
      <c r="TFQ3" s="129"/>
      <c r="TFR3" s="129"/>
      <c r="TFS3" s="129"/>
      <c r="TFT3" s="129"/>
      <c r="TFU3" s="129"/>
      <c r="TFV3" s="129"/>
      <c r="TFW3" s="129"/>
      <c r="TFX3" s="129"/>
      <c r="TFY3" s="129"/>
      <c r="TFZ3" s="129"/>
      <c r="TGA3" s="129"/>
      <c r="TGB3" s="129"/>
      <c r="TGC3" s="129"/>
      <c r="TGD3" s="129"/>
      <c r="TGE3" s="129"/>
      <c r="TGF3" s="129"/>
      <c r="TGG3" s="129"/>
      <c r="TGH3" s="129"/>
      <c r="TGI3" s="129"/>
      <c r="TGJ3" s="129"/>
      <c r="TGK3" s="129"/>
      <c r="TGL3" s="129"/>
      <c r="TGM3" s="129"/>
      <c r="TGN3" s="129"/>
      <c r="TGO3" s="129"/>
      <c r="TGP3" s="129"/>
      <c r="TGQ3" s="129"/>
      <c r="TGR3" s="129"/>
      <c r="TGS3" s="129"/>
      <c r="TGT3" s="129"/>
      <c r="TGU3" s="129"/>
      <c r="TGV3" s="129"/>
      <c r="TGW3" s="129"/>
      <c r="TGX3" s="129"/>
      <c r="TGY3" s="129"/>
      <c r="TGZ3" s="129"/>
      <c r="THA3" s="129"/>
      <c r="THB3" s="129"/>
      <c r="THC3" s="129"/>
      <c r="THD3" s="129"/>
      <c r="THE3" s="129"/>
      <c r="THF3" s="129"/>
      <c r="THG3" s="129"/>
      <c r="THH3" s="129"/>
      <c r="THI3" s="129"/>
      <c r="THJ3" s="129"/>
      <c r="THK3" s="129"/>
      <c r="THL3" s="129"/>
      <c r="THM3" s="129"/>
      <c r="THN3" s="129"/>
      <c r="THO3" s="129"/>
      <c r="THP3" s="129"/>
      <c r="THQ3" s="129"/>
      <c r="THR3" s="129"/>
      <c r="THS3" s="129"/>
      <c r="THT3" s="129"/>
      <c r="THU3" s="129"/>
      <c r="THV3" s="129"/>
      <c r="THW3" s="129"/>
      <c r="THX3" s="129"/>
      <c r="THY3" s="129"/>
      <c r="THZ3" s="129"/>
      <c r="TIA3" s="129"/>
      <c r="TIB3" s="129"/>
      <c r="TIC3" s="129"/>
      <c r="TID3" s="129"/>
      <c r="TIE3" s="129"/>
      <c r="TIF3" s="129"/>
      <c r="TIG3" s="129"/>
      <c r="TIH3" s="129"/>
      <c r="TII3" s="129"/>
      <c r="TIJ3" s="129"/>
      <c r="TIK3" s="129"/>
      <c r="TIL3" s="129"/>
      <c r="TIM3" s="129"/>
      <c r="TIN3" s="129"/>
      <c r="TIO3" s="129"/>
      <c r="TIP3" s="129"/>
      <c r="TIQ3" s="129"/>
      <c r="TIR3" s="129"/>
      <c r="TIS3" s="129"/>
      <c r="TIT3" s="129"/>
      <c r="TIU3" s="129"/>
      <c r="TIV3" s="129"/>
      <c r="TIW3" s="129"/>
      <c r="TIX3" s="129"/>
      <c r="TIY3" s="129"/>
      <c r="TIZ3" s="129"/>
      <c r="TJA3" s="129"/>
      <c r="TJB3" s="129"/>
      <c r="TJC3" s="129"/>
      <c r="TJD3" s="129"/>
      <c r="TJE3" s="129"/>
      <c r="TJF3" s="129"/>
      <c r="TJG3" s="129"/>
      <c r="TJH3" s="129"/>
      <c r="TJI3" s="129"/>
      <c r="TJJ3" s="129"/>
      <c r="TJK3" s="129"/>
      <c r="TJL3" s="129"/>
      <c r="TJM3" s="129"/>
      <c r="TJN3" s="129"/>
      <c r="TJO3" s="129"/>
      <c r="TJP3" s="129"/>
      <c r="TJQ3" s="129"/>
      <c r="TJR3" s="129"/>
      <c r="TJS3" s="129"/>
      <c r="TJT3" s="129"/>
      <c r="TJU3" s="129"/>
      <c r="TJV3" s="129"/>
      <c r="TJW3" s="129"/>
      <c r="TJX3" s="129"/>
      <c r="TJY3" s="129"/>
      <c r="TJZ3" s="129"/>
      <c r="TKA3" s="129"/>
      <c r="TKB3" s="129"/>
      <c r="TKC3" s="129"/>
      <c r="TKD3" s="129"/>
      <c r="TKE3" s="129"/>
      <c r="TKF3" s="129"/>
      <c r="TKG3" s="129"/>
      <c r="TKH3" s="129"/>
      <c r="TKI3" s="129"/>
      <c r="TKJ3" s="129"/>
      <c r="TKK3" s="129"/>
      <c r="TKL3" s="129"/>
      <c r="TKM3" s="129"/>
      <c r="TKN3" s="129"/>
      <c r="TKO3" s="129"/>
      <c r="TKP3" s="129"/>
      <c r="TKQ3" s="129"/>
      <c r="TKR3" s="129"/>
      <c r="TKS3" s="129"/>
      <c r="TKT3" s="129"/>
      <c r="TKU3" s="129"/>
      <c r="TKV3" s="129"/>
      <c r="TKW3" s="129"/>
      <c r="TKX3" s="129"/>
      <c r="TKY3" s="129"/>
      <c r="TKZ3" s="129"/>
      <c r="TLA3" s="129"/>
      <c r="TLB3" s="129"/>
      <c r="TLC3" s="129"/>
      <c r="TLD3" s="129"/>
      <c r="TLE3" s="129"/>
      <c r="TLF3" s="129"/>
      <c r="TLG3" s="129"/>
      <c r="TLH3" s="129"/>
      <c r="TLI3" s="129"/>
      <c r="TLJ3" s="129"/>
      <c r="TLK3" s="129"/>
      <c r="TLL3" s="129"/>
      <c r="TLM3" s="129"/>
      <c r="TLN3" s="129"/>
      <c r="TLO3" s="129"/>
      <c r="TLP3" s="129"/>
      <c r="TLQ3" s="129"/>
      <c r="TLR3" s="129"/>
      <c r="TLS3" s="129"/>
      <c r="TLT3" s="129"/>
      <c r="TLU3" s="129"/>
      <c r="TLV3" s="129"/>
      <c r="TLW3" s="129"/>
      <c r="TLX3" s="129"/>
      <c r="TLY3" s="129"/>
      <c r="TLZ3" s="129"/>
      <c r="TMA3" s="129"/>
      <c r="TMB3" s="129"/>
      <c r="TMC3" s="129"/>
      <c r="TMD3" s="129"/>
      <c r="TME3" s="129"/>
      <c r="TMF3" s="129"/>
      <c r="TMG3" s="129"/>
      <c r="TMH3" s="129"/>
      <c r="TMI3" s="129"/>
      <c r="TMJ3" s="129"/>
      <c r="TMK3" s="129"/>
      <c r="TML3" s="129"/>
      <c r="TMM3" s="129"/>
      <c r="TMN3" s="129"/>
      <c r="TMO3" s="129"/>
      <c r="TMP3" s="129"/>
      <c r="TMQ3" s="129"/>
      <c r="TMR3" s="129"/>
      <c r="TMS3" s="129"/>
      <c r="TMT3" s="129"/>
      <c r="TMU3" s="129"/>
      <c r="TMV3" s="129"/>
      <c r="TMW3" s="129"/>
      <c r="TMX3" s="129"/>
      <c r="TMY3" s="129"/>
      <c r="TMZ3" s="129"/>
      <c r="TNA3" s="129"/>
      <c r="TNB3" s="129"/>
      <c r="TNC3" s="129"/>
      <c r="TND3" s="129"/>
      <c r="TNE3" s="129"/>
      <c r="TNF3" s="129"/>
      <c r="TNG3" s="129"/>
      <c r="TNH3" s="129"/>
      <c r="TNI3" s="129"/>
      <c r="TNJ3" s="129"/>
      <c r="TNK3" s="129"/>
      <c r="TNL3" s="129"/>
      <c r="TNM3" s="129"/>
      <c r="TNN3" s="129"/>
      <c r="TNO3" s="129"/>
      <c r="TNP3" s="129"/>
      <c r="TNQ3" s="129"/>
      <c r="TNR3" s="129"/>
      <c r="TNS3" s="129"/>
      <c r="TNT3" s="129"/>
      <c r="TNU3" s="129"/>
      <c r="TNV3" s="129"/>
      <c r="TNW3" s="129"/>
      <c r="TNX3" s="129"/>
      <c r="TNY3" s="129"/>
      <c r="TNZ3" s="129"/>
      <c r="TOA3" s="129"/>
      <c r="TOB3" s="129"/>
      <c r="TOC3" s="129"/>
      <c r="TOD3" s="129"/>
      <c r="TOE3" s="129"/>
      <c r="TOF3" s="129"/>
      <c r="TOG3" s="129"/>
      <c r="TOH3" s="129"/>
      <c r="TOI3" s="129"/>
      <c r="TOJ3" s="129"/>
      <c r="TOK3" s="129"/>
      <c r="TOL3" s="129"/>
      <c r="TOM3" s="129"/>
      <c r="TON3" s="129"/>
      <c r="TOO3" s="129"/>
      <c r="TOP3" s="129"/>
      <c r="TOQ3" s="129"/>
      <c r="TOR3" s="129"/>
      <c r="TOS3" s="129"/>
      <c r="TOT3" s="129"/>
      <c r="TOU3" s="129"/>
      <c r="TOV3" s="129"/>
      <c r="TOW3" s="129"/>
      <c r="TOX3" s="129"/>
      <c r="TOY3" s="129"/>
      <c r="TOZ3" s="129"/>
      <c r="TPA3" s="129"/>
      <c r="TPB3" s="129"/>
      <c r="TPC3" s="129"/>
      <c r="TPD3" s="129"/>
      <c r="TPE3" s="129"/>
      <c r="TPF3" s="129"/>
      <c r="TPG3" s="129"/>
      <c r="TPH3" s="129"/>
      <c r="TPI3" s="129"/>
      <c r="TPJ3" s="129"/>
      <c r="TPK3" s="129"/>
      <c r="TPL3" s="129"/>
      <c r="TPM3" s="129"/>
      <c r="TPN3" s="129"/>
      <c r="TPO3" s="129"/>
      <c r="TPP3" s="129"/>
      <c r="TPQ3" s="129"/>
      <c r="TPR3" s="129"/>
      <c r="TPS3" s="129"/>
      <c r="TPT3" s="129"/>
      <c r="TPU3" s="129"/>
      <c r="TPV3" s="129"/>
      <c r="TPW3" s="129"/>
      <c r="TPX3" s="129"/>
      <c r="TPY3" s="129"/>
      <c r="TPZ3" s="129"/>
      <c r="TQA3" s="129"/>
      <c r="TQB3" s="129"/>
      <c r="TQC3" s="129"/>
      <c r="TQD3" s="129"/>
      <c r="TQE3" s="129"/>
      <c r="TQF3" s="129"/>
      <c r="TQG3" s="129"/>
      <c r="TQH3" s="129"/>
      <c r="TQI3" s="129"/>
      <c r="TQJ3" s="129"/>
      <c r="TQK3" s="129"/>
      <c r="TQL3" s="129"/>
      <c r="TQM3" s="129"/>
      <c r="TQN3" s="129"/>
      <c r="TQO3" s="129"/>
      <c r="TQP3" s="129"/>
      <c r="TQQ3" s="129"/>
      <c r="TQR3" s="129"/>
      <c r="TQS3" s="129"/>
      <c r="TQT3" s="129"/>
      <c r="TQU3" s="129"/>
      <c r="TQV3" s="129"/>
      <c r="TQW3" s="129"/>
      <c r="TQX3" s="129"/>
      <c r="TQY3" s="129"/>
      <c r="TQZ3" s="129"/>
      <c r="TRA3" s="129"/>
      <c r="TRB3" s="129"/>
      <c r="TRC3" s="129"/>
      <c r="TRD3" s="129"/>
      <c r="TRE3" s="129"/>
      <c r="TRF3" s="129"/>
      <c r="TRG3" s="129"/>
      <c r="TRH3" s="129"/>
      <c r="TRI3" s="129"/>
      <c r="TRJ3" s="129"/>
      <c r="TRK3" s="129"/>
      <c r="TRL3" s="129"/>
      <c r="TRM3" s="129"/>
      <c r="TRN3" s="129"/>
      <c r="TRO3" s="129"/>
      <c r="TRP3" s="129"/>
      <c r="TRQ3" s="129"/>
      <c r="TRR3" s="129"/>
      <c r="TRS3" s="129"/>
      <c r="TRT3" s="129"/>
      <c r="TRU3" s="129"/>
      <c r="TRV3" s="129"/>
      <c r="TRW3" s="129"/>
      <c r="TRX3" s="129"/>
      <c r="TRY3" s="129"/>
      <c r="TRZ3" s="129"/>
      <c r="TSA3" s="129"/>
      <c r="TSB3" s="129"/>
      <c r="TSC3" s="129"/>
      <c r="TSD3" s="129"/>
      <c r="TSE3" s="129"/>
      <c r="TSF3" s="129"/>
      <c r="TSG3" s="129"/>
      <c r="TSH3" s="129"/>
      <c r="TSI3" s="129"/>
      <c r="TSJ3" s="129"/>
      <c r="TSK3" s="129"/>
      <c r="TSL3" s="129"/>
      <c r="TSM3" s="129"/>
      <c r="TSN3" s="129"/>
      <c r="TSO3" s="129"/>
      <c r="TSP3" s="129"/>
      <c r="TSQ3" s="129"/>
      <c r="TSR3" s="129"/>
      <c r="TSS3" s="129"/>
      <c r="TST3" s="129"/>
      <c r="TSU3" s="129"/>
      <c r="TSV3" s="129"/>
      <c r="TSW3" s="129"/>
      <c r="TSX3" s="129"/>
      <c r="TSY3" s="129"/>
      <c r="TSZ3" s="129"/>
      <c r="TTA3" s="129"/>
      <c r="TTB3" s="129"/>
      <c r="TTC3" s="129"/>
      <c r="TTD3" s="129"/>
      <c r="TTE3" s="129"/>
      <c r="TTF3" s="129"/>
      <c r="TTG3" s="129"/>
      <c r="TTH3" s="129"/>
      <c r="TTI3" s="129"/>
      <c r="TTJ3" s="129"/>
      <c r="TTK3" s="129"/>
      <c r="TTL3" s="129"/>
      <c r="TTM3" s="129"/>
      <c r="TTN3" s="129"/>
      <c r="TTO3" s="129"/>
      <c r="TTP3" s="129"/>
      <c r="TTQ3" s="129"/>
      <c r="TTR3" s="129"/>
      <c r="TTS3" s="129"/>
      <c r="TTT3" s="129"/>
      <c r="TTU3" s="129"/>
      <c r="TTV3" s="129"/>
      <c r="TTW3" s="129"/>
      <c r="TTX3" s="129"/>
      <c r="TTY3" s="129"/>
      <c r="TTZ3" s="129"/>
      <c r="TUA3" s="129"/>
      <c r="TUB3" s="129"/>
      <c r="TUC3" s="129"/>
      <c r="TUD3" s="129"/>
      <c r="TUE3" s="129"/>
      <c r="TUF3" s="129"/>
      <c r="TUG3" s="129"/>
      <c r="TUH3" s="129"/>
      <c r="TUI3" s="129"/>
      <c r="TUJ3" s="129"/>
      <c r="TUK3" s="129"/>
      <c r="TUL3" s="129"/>
      <c r="TUM3" s="129"/>
      <c r="TUN3" s="129"/>
      <c r="TUO3" s="129"/>
      <c r="TUP3" s="129"/>
      <c r="TUQ3" s="129"/>
      <c r="TUR3" s="129"/>
      <c r="TUS3" s="129"/>
      <c r="TUT3" s="129"/>
      <c r="TUU3" s="129"/>
      <c r="TUV3" s="129"/>
      <c r="TUW3" s="129"/>
      <c r="TUX3" s="129"/>
      <c r="TUY3" s="129"/>
      <c r="TUZ3" s="129"/>
      <c r="TVA3" s="129"/>
      <c r="TVB3" s="129"/>
      <c r="TVC3" s="129"/>
      <c r="TVD3" s="129"/>
      <c r="TVE3" s="129"/>
      <c r="TVF3" s="129"/>
      <c r="TVG3" s="129"/>
      <c r="TVH3" s="129"/>
      <c r="TVI3" s="129"/>
      <c r="TVJ3" s="129"/>
      <c r="TVK3" s="129"/>
      <c r="TVL3" s="129"/>
      <c r="TVM3" s="129"/>
      <c r="TVN3" s="129"/>
      <c r="TVO3" s="129"/>
      <c r="TVP3" s="129"/>
      <c r="TVQ3" s="129"/>
      <c r="TVR3" s="129"/>
      <c r="TVS3" s="129"/>
      <c r="TVT3" s="129"/>
      <c r="TVU3" s="129"/>
      <c r="TVV3" s="129"/>
      <c r="TVW3" s="129"/>
      <c r="TVX3" s="129"/>
      <c r="TVY3" s="129"/>
      <c r="TVZ3" s="129"/>
      <c r="TWA3" s="129"/>
      <c r="TWB3" s="129"/>
      <c r="TWC3" s="129"/>
      <c r="TWD3" s="129"/>
      <c r="TWE3" s="129"/>
      <c r="TWF3" s="129"/>
      <c r="TWG3" s="129"/>
      <c r="TWH3" s="129"/>
      <c r="TWI3" s="129"/>
      <c r="TWJ3" s="129"/>
      <c r="TWK3" s="129"/>
      <c r="TWL3" s="129"/>
      <c r="TWM3" s="129"/>
      <c r="TWN3" s="129"/>
      <c r="TWO3" s="129"/>
      <c r="TWP3" s="129"/>
      <c r="TWQ3" s="129"/>
      <c r="TWR3" s="129"/>
      <c r="TWS3" s="129"/>
      <c r="TWT3" s="129"/>
      <c r="TWU3" s="129"/>
      <c r="TWV3" s="129"/>
      <c r="TWW3" s="129"/>
      <c r="TWX3" s="129"/>
      <c r="TWY3" s="129"/>
      <c r="TWZ3" s="129"/>
      <c r="TXA3" s="129"/>
      <c r="TXB3" s="129"/>
      <c r="TXC3" s="129"/>
      <c r="TXD3" s="129"/>
      <c r="TXE3" s="129"/>
      <c r="TXF3" s="129"/>
      <c r="TXG3" s="129"/>
      <c r="TXH3" s="129"/>
      <c r="TXI3" s="129"/>
      <c r="TXJ3" s="129"/>
      <c r="TXK3" s="129"/>
      <c r="TXL3" s="129"/>
      <c r="TXM3" s="129"/>
      <c r="TXN3" s="129"/>
      <c r="TXO3" s="129"/>
      <c r="TXP3" s="129"/>
      <c r="TXQ3" s="129"/>
      <c r="TXR3" s="129"/>
      <c r="TXS3" s="129"/>
      <c r="TXT3" s="129"/>
      <c r="TXU3" s="129"/>
      <c r="TXV3" s="129"/>
      <c r="TXW3" s="129"/>
      <c r="TXX3" s="129"/>
      <c r="TXY3" s="129"/>
      <c r="TXZ3" s="129"/>
      <c r="TYA3" s="129"/>
      <c r="TYB3" s="129"/>
      <c r="TYC3" s="129"/>
      <c r="TYD3" s="129"/>
      <c r="TYE3" s="129"/>
      <c r="TYF3" s="129"/>
      <c r="TYG3" s="129"/>
      <c r="TYH3" s="129"/>
      <c r="TYI3" s="129"/>
      <c r="TYJ3" s="129"/>
      <c r="TYK3" s="129"/>
      <c r="TYL3" s="129"/>
      <c r="TYM3" s="129"/>
      <c r="TYN3" s="129"/>
      <c r="TYO3" s="129"/>
      <c r="TYP3" s="129"/>
      <c r="TYQ3" s="129"/>
      <c r="TYR3" s="129"/>
      <c r="TYS3" s="129"/>
      <c r="TYT3" s="129"/>
      <c r="TYU3" s="129"/>
      <c r="TYV3" s="129"/>
      <c r="TYW3" s="129"/>
      <c r="TYX3" s="129"/>
      <c r="TYY3" s="129"/>
      <c r="TYZ3" s="129"/>
      <c r="TZA3" s="129"/>
      <c r="TZB3" s="129"/>
      <c r="TZC3" s="129"/>
      <c r="TZD3" s="129"/>
      <c r="TZE3" s="129"/>
      <c r="TZF3" s="129"/>
      <c r="TZG3" s="129"/>
      <c r="TZH3" s="129"/>
      <c r="TZI3" s="129"/>
      <c r="TZJ3" s="129"/>
      <c r="TZK3" s="129"/>
      <c r="TZL3" s="129"/>
      <c r="TZM3" s="129"/>
      <c r="TZN3" s="129"/>
      <c r="TZO3" s="129"/>
      <c r="TZP3" s="129"/>
      <c r="TZQ3" s="129"/>
      <c r="TZR3" s="129"/>
      <c r="TZS3" s="129"/>
      <c r="TZT3" s="129"/>
      <c r="TZU3" s="129"/>
      <c r="TZV3" s="129"/>
      <c r="TZW3" s="129"/>
      <c r="TZX3" s="129"/>
      <c r="TZY3" s="129"/>
      <c r="TZZ3" s="129"/>
      <c r="UAA3" s="129"/>
      <c r="UAB3" s="129"/>
      <c r="UAC3" s="129"/>
      <c r="UAD3" s="129"/>
      <c r="UAE3" s="129"/>
      <c r="UAF3" s="129"/>
      <c r="UAG3" s="129"/>
      <c r="UAH3" s="129"/>
      <c r="UAI3" s="129"/>
      <c r="UAJ3" s="129"/>
      <c r="UAK3" s="129"/>
      <c r="UAL3" s="129"/>
      <c r="UAM3" s="129"/>
      <c r="UAN3" s="129"/>
      <c r="UAO3" s="129"/>
      <c r="UAP3" s="129"/>
      <c r="UAQ3" s="129"/>
      <c r="UAR3" s="129"/>
      <c r="UAS3" s="129"/>
      <c r="UAT3" s="129"/>
      <c r="UAU3" s="129"/>
      <c r="UAV3" s="129"/>
      <c r="UAW3" s="129"/>
      <c r="UAX3" s="129"/>
      <c r="UAY3" s="129"/>
      <c r="UAZ3" s="129"/>
      <c r="UBA3" s="129"/>
      <c r="UBB3" s="129"/>
      <c r="UBC3" s="129"/>
      <c r="UBD3" s="129"/>
      <c r="UBE3" s="129"/>
      <c r="UBF3" s="129"/>
      <c r="UBG3" s="129"/>
      <c r="UBH3" s="129"/>
      <c r="UBI3" s="129"/>
      <c r="UBJ3" s="129"/>
      <c r="UBK3" s="129"/>
      <c r="UBL3" s="129"/>
      <c r="UBM3" s="129"/>
      <c r="UBN3" s="129"/>
      <c r="UBO3" s="129"/>
      <c r="UBP3" s="129"/>
      <c r="UBQ3" s="129"/>
      <c r="UBR3" s="129"/>
      <c r="UBS3" s="129"/>
      <c r="UBT3" s="129"/>
      <c r="UBU3" s="129"/>
      <c r="UBV3" s="129"/>
      <c r="UBW3" s="129"/>
      <c r="UBX3" s="129"/>
      <c r="UBY3" s="129"/>
      <c r="UBZ3" s="129"/>
      <c r="UCA3" s="129"/>
      <c r="UCB3" s="129"/>
      <c r="UCC3" s="129"/>
      <c r="UCD3" s="129"/>
      <c r="UCE3" s="129"/>
      <c r="UCF3" s="129"/>
      <c r="UCG3" s="129"/>
      <c r="UCH3" s="129"/>
      <c r="UCI3" s="129"/>
      <c r="UCJ3" s="129"/>
      <c r="UCK3" s="129"/>
      <c r="UCL3" s="129"/>
      <c r="UCM3" s="129"/>
      <c r="UCN3" s="129"/>
      <c r="UCO3" s="129"/>
      <c r="UCP3" s="129"/>
      <c r="UCQ3" s="129"/>
      <c r="UCR3" s="129"/>
      <c r="UCS3" s="129"/>
      <c r="UCT3" s="129"/>
      <c r="UCU3" s="129"/>
      <c r="UCV3" s="129"/>
      <c r="UCW3" s="129"/>
      <c r="UCX3" s="129"/>
      <c r="UCY3" s="129"/>
      <c r="UCZ3" s="129"/>
      <c r="UDA3" s="129"/>
      <c r="UDB3" s="129"/>
      <c r="UDC3" s="129"/>
      <c r="UDD3" s="129"/>
      <c r="UDE3" s="129"/>
      <c r="UDF3" s="129"/>
      <c r="UDG3" s="129"/>
      <c r="UDH3" s="129"/>
      <c r="UDI3" s="129"/>
      <c r="UDJ3" s="129"/>
      <c r="UDK3" s="129"/>
      <c r="UDL3" s="129"/>
      <c r="UDM3" s="129"/>
      <c r="UDN3" s="129"/>
      <c r="UDO3" s="129"/>
      <c r="UDP3" s="129"/>
      <c r="UDQ3" s="129"/>
      <c r="UDR3" s="129"/>
      <c r="UDS3" s="129"/>
      <c r="UDT3" s="129"/>
      <c r="UDU3" s="129"/>
      <c r="UDV3" s="129"/>
      <c r="UDW3" s="129"/>
      <c r="UDX3" s="129"/>
      <c r="UDY3" s="129"/>
      <c r="UDZ3" s="129"/>
      <c r="UEA3" s="129"/>
      <c r="UEB3" s="129"/>
      <c r="UEC3" s="129"/>
      <c r="UED3" s="129"/>
      <c r="UEE3" s="129"/>
      <c r="UEF3" s="129"/>
      <c r="UEG3" s="129"/>
      <c r="UEH3" s="129"/>
      <c r="UEI3" s="129"/>
      <c r="UEJ3" s="129"/>
      <c r="UEK3" s="129"/>
      <c r="UEL3" s="129"/>
      <c r="UEM3" s="129"/>
      <c r="UEN3" s="129"/>
      <c r="UEO3" s="129"/>
      <c r="UEP3" s="129"/>
      <c r="UEQ3" s="129"/>
      <c r="UER3" s="129"/>
      <c r="UES3" s="129"/>
      <c r="UET3" s="129"/>
      <c r="UEU3" s="129"/>
      <c r="UEV3" s="129"/>
      <c r="UEW3" s="129"/>
      <c r="UEX3" s="129"/>
      <c r="UEY3" s="129"/>
      <c r="UEZ3" s="129"/>
      <c r="UFA3" s="129"/>
      <c r="UFB3" s="129"/>
      <c r="UFC3" s="129"/>
      <c r="UFD3" s="129"/>
      <c r="UFE3" s="129"/>
      <c r="UFF3" s="129"/>
      <c r="UFG3" s="129"/>
      <c r="UFH3" s="129"/>
      <c r="UFI3" s="129"/>
      <c r="UFJ3" s="129"/>
      <c r="UFK3" s="129"/>
      <c r="UFL3" s="129"/>
      <c r="UFM3" s="129"/>
      <c r="UFN3" s="129"/>
      <c r="UFO3" s="129"/>
      <c r="UFP3" s="129"/>
      <c r="UFQ3" s="129"/>
      <c r="UFR3" s="129"/>
      <c r="UFS3" s="129"/>
      <c r="UFT3" s="129"/>
      <c r="UFU3" s="129"/>
      <c r="UFV3" s="129"/>
      <c r="UFW3" s="129"/>
      <c r="UFX3" s="129"/>
      <c r="UFY3" s="129"/>
      <c r="UFZ3" s="129"/>
      <c r="UGA3" s="129"/>
      <c r="UGB3" s="129"/>
      <c r="UGC3" s="129"/>
      <c r="UGD3" s="129"/>
      <c r="UGE3" s="129"/>
      <c r="UGF3" s="129"/>
      <c r="UGG3" s="129"/>
      <c r="UGH3" s="129"/>
      <c r="UGI3" s="129"/>
      <c r="UGJ3" s="129"/>
      <c r="UGK3" s="129"/>
      <c r="UGL3" s="129"/>
      <c r="UGM3" s="129"/>
      <c r="UGN3" s="129"/>
      <c r="UGO3" s="129"/>
      <c r="UGP3" s="129"/>
      <c r="UGQ3" s="129"/>
      <c r="UGR3" s="129"/>
      <c r="UGS3" s="129"/>
      <c r="UGT3" s="129"/>
      <c r="UGU3" s="129"/>
      <c r="UGV3" s="129"/>
      <c r="UGW3" s="129"/>
      <c r="UGX3" s="129"/>
      <c r="UGY3" s="129"/>
      <c r="UGZ3" s="129"/>
      <c r="UHA3" s="129"/>
      <c r="UHB3" s="129"/>
      <c r="UHC3" s="129"/>
      <c r="UHD3" s="129"/>
      <c r="UHE3" s="129"/>
      <c r="UHF3" s="129"/>
      <c r="UHG3" s="129"/>
      <c r="UHH3" s="129"/>
      <c r="UHI3" s="129"/>
      <c r="UHJ3" s="129"/>
      <c r="UHK3" s="129"/>
      <c r="UHL3" s="129"/>
      <c r="UHM3" s="129"/>
      <c r="UHN3" s="129"/>
      <c r="UHO3" s="129"/>
      <c r="UHP3" s="129"/>
      <c r="UHQ3" s="129"/>
      <c r="UHR3" s="129"/>
      <c r="UHS3" s="129"/>
      <c r="UHT3" s="129"/>
      <c r="UHU3" s="129"/>
      <c r="UHV3" s="129"/>
      <c r="UHW3" s="129"/>
      <c r="UHX3" s="129"/>
      <c r="UHY3" s="129"/>
      <c r="UHZ3" s="129"/>
      <c r="UIA3" s="129"/>
      <c r="UIB3" s="129"/>
      <c r="UIC3" s="129"/>
      <c r="UID3" s="129"/>
      <c r="UIE3" s="129"/>
      <c r="UIF3" s="129"/>
      <c r="UIG3" s="129"/>
      <c r="UIH3" s="129"/>
      <c r="UII3" s="129"/>
      <c r="UIJ3" s="129"/>
      <c r="UIK3" s="129"/>
      <c r="UIL3" s="129"/>
      <c r="UIM3" s="129"/>
      <c r="UIN3" s="129"/>
      <c r="UIO3" s="129"/>
      <c r="UIP3" s="129"/>
      <c r="UIQ3" s="129"/>
      <c r="UIR3" s="129"/>
      <c r="UIS3" s="129"/>
      <c r="UIT3" s="129"/>
      <c r="UIU3" s="129"/>
      <c r="UIV3" s="129"/>
      <c r="UIW3" s="129"/>
      <c r="UIX3" s="129"/>
      <c r="UIY3" s="129"/>
      <c r="UIZ3" s="129"/>
      <c r="UJA3" s="129"/>
      <c r="UJB3" s="129"/>
      <c r="UJC3" s="129"/>
      <c r="UJD3" s="129"/>
      <c r="UJE3" s="129"/>
      <c r="UJF3" s="129"/>
      <c r="UJG3" s="129"/>
      <c r="UJH3" s="129"/>
      <c r="UJI3" s="129"/>
      <c r="UJJ3" s="129"/>
      <c r="UJK3" s="129"/>
      <c r="UJL3" s="129"/>
      <c r="UJM3" s="129"/>
      <c r="UJN3" s="129"/>
      <c r="UJO3" s="129"/>
      <c r="UJP3" s="129"/>
      <c r="UJQ3" s="129"/>
      <c r="UJR3" s="129"/>
      <c r="UJS3" s="129"/>
      <c r="UJT3" s="129"/>
      <c r="UJU3" s="129"/>
      <c r="UJV3" s="129"/>
      <c r="UJW3" s="129"/>
      <c r="UJX3" s="129"/>
      <c r="UJY3" s="129"/>
      <c r="UJZ3" s="129"/>
      <c r="UKA3" s="129"/>
      <c r="UKB3" s="129"/>
      <c r="UKC3" s="129"/>
      <c r="UKD3" s="129"/>
      <c r="UKE3" s="129"/>
      <c r="UKF3" s="129"/>
      <c r="UKG3" s="129"/>
      <c r="UKH3" s="129"/>
      <c r="UKI3" s="129"/>
      <c r="UKJ3" s="129"/>
      <c r="UKK3" s="129"/>
      <c r="UKL3" s="129"/>
      <c r="UKM3" s="129"/>
      <c r="UKN3" s="129"/>
      <c r="UKO3" s="129"/>
      <c r="UKP3" s="129"/>
      <c r="UKQ3" s="129"/>
      <c r="UKR3" s="129"/>
      <c r="UKS3" s="129"/>
      <c r="UKT3" s="129"/>
      <c r="UKU3" s="129"/>
      <c r="UKV3" s="129"/>
      <c r="UKW3" s="129"/>
      <c r="UKX3" s="129"/>
      <c r="UKY3" s="129"/>
      <c r="UKZ3" s="129"/>
      <c r="ULA3" s="129"/>
      <c r="ULB3" s="129"/>
      <c r="ULC3" s="129"/>
      <c r="ULD3" s="129"/>
      <c r="ULE3" s="129"/>
      <c r="ULF3" s="129"/>
      <c r="ULG3" s="129"/>
      <c r="ULH3" s="129"/>
      <c r="ULI3" s="129"/>
      <c r="ULJ3" s="129"/>
      <c r="ULK3" s="129"/>
      <c r="ULL3" s="129"/>
      <c r="ULM3" s="129"/>
      <c r="ULN3" s="129"/>
      <c r="ULO3" s="129"/>
      <c r="ULP3" s="129"/>
      <c r="ULQ3" s="129"/>
      <c r="ULR3" s="129"/>
      <c r="ULS3" s="129"/>
      <c r="ULT3" s="129"/>
      <c r="ULU3" s="129"/>
      <c r="ULV3" s="129"/>
      <c r="ULW3" s="129"/>
      <c r="ULX3" s="129"/>
      <c r="ULY3" s="129"/>
      <c r="ULZ3" s="129"/>
      <c r="UMA3" s="129"/>
      <c r="UMB3" s="129"/>
      <c r="UMC3" s="129"/>
      <c r="UMD3" s="129"/>
      <c r="UME3" s="129"/>
      <c r="UMF3" s="129"/>
      <c r="UMG3" s="129"/>
      <c r="UMH3" s="129"/>
      <c r="UMI3" s="129"/>
      <c r="UMJ3" s="129"/>
      <c r="UMK3" s="129"/>
      <c r="UML3" s="129"/>
      <c r="UMM3" s="129"/>
      <c r="UMN3" s="129"/>
      <c r="UMO3" s="129"/>
      <c r="UMP3" s="129"/>
      <c r="UMQ3" s="129"/>
      <c r="UMR3" s="129"/>
      <c r="UMS3" s="129"/>
      <c r="UMT3" s="129"/>
      <c r="UMU3" s="129"/>
      <c r="UMV3" s="129"/>
      <c r="UMW3" s="129"/>
      <c r="UMX3" s="129"/>
      <c r="UMY3" s="129"/>
      <c r="UMZ3" s="129"/>
      <c r="UNA3" s="129"/>
      <c r="UNB3" s="129"/>
      <c r="UNC3" s="129"/>
      <c r="UND3" s="129"/>
      <c r="UNE3" s="129"/>
      <c r="UNF3" s="129"/>
      <c r="UNG3" s="129"/>
      <c r="UNH3" s="129"/>
      <c r="UNI3" s="129"/>
      <c r="UNJ3" s="129"/>
      <c r="UNK3" s="129"/>
      <c r="UNL3" s="129"/>
      <c r="UNM3" s="129"/>
      <c r="UNN3" s="129"/>
      <c r="UNO3" s="129"/>
      <c r="UNP3" s="129"/>
      <c r="UNQ3" s="129"/>
      <c r="UNR3" s="129"/>
      <c r="UNS3" s="129"/>
      <c r="UNT3" s="129"/>
      <c r="UNU3" s="129"/>
      <c r="UNV3" s="129"/>
      <c r="UNW3" s="129"/>
      <c r="UNX3" s="129"/>
      <c r="UNY3" s="129"/>
      <c r="UNZ3" s="129"/>
      <c r="UOA3" s="129"/>
      <c r="UOB3" s="129"/>
      <c r="UOC3" s="129"/>
      <c r="UOD3" s="129"/>
      <c r="UOE3" s="129"/>
      <c r="UOF3" s="129"/>
      <c r="UOG3" s="129"/>
      <c r="UOH3" s="129"/>
      <c r="UOI3" s="129"/>
      <c r="UOJ3" s="129"/>
      <c r="UOK3" s="129"/>
      <c r="UOL3" s="129"/>
      <c r="UOM3" s="129"/>
      <c r="UON3" s="129"/>
      <c r="UOO3" s="129"/>
      <c r="UOP3" s="129"/>
      <c r="UOQ3" s="129"/>
      <c r="UOR3" s="129"/>
      <c r="UOS3" s="129"/>
      <c r="UOT3" s="129"/>
      <c r="UOU3" s="129"/>
      <c r="UOV3" s="129"/>
      <c r="UOW3" s="129"/>
      <c r="UOX3" s="129"/>
      <c r="UOY3" s="129"/>
      <c r="UOZ3" s="129"/>
      <c r="UPA3" s="129"/>
      <c r="UPB3" s="129"/>
      <c r="UPC3" s="129"/>
      <c r="UPD3" s="129"/>
      <c r="UPE3" s="129"/>
      <c r="UPF3" s="129"/>
      <c r="UPG3" s="129"/>
      <c r="UPH3" s="129"/>
      <c r="UPI3" s="129"/>
      <c r="UPJ3" s="129"/>
      <c r="UPK3" s="129"/>
      <c r="UPL3" s="129"/>
      <c r="UPM3" s="129"/>
      <c r="UPN3" s="129"/>
      <c r="UPO3" s="129"/>
      <c r="UPP3" s="129"/>
      <c r="UPQ3" s="129"/>
      <c r="UPR3" s="129"/>
      <c r="UPS3" s="129"/>
      <c r="UPT3" s="129"/>
      <c r="UPU3" s="129"/>
      <c r="UPV3" s="129"/>
      <c r="UPW3" s="129"/>
      <c r="UPX3" s="129"/>
      <c r="UPY3" s="129"/>
      <c r="UPZ3" s="129"/>
      <c r="UQA3" s="129"/>
      <c r="UQB3" s="129"/>
      <c r="UQC3" s="129"/>
      <c r="UQD3" s="129"/>
      <c r="UQE3" s="129"/>
      <c r="UQF3" s="129"/>
      <c r="UQG3" s="129"/>
      <c r="UQH3" s="129"/>
      <c r="UQI3" s="129"/>
      <c r="UQJ3" s="129"/>
      <c r="UQK3" s="129"/>
      <c r="UQL3" s="129"/>
      <c r="UQM3" s="129"/>
      <c r="UQN3" s="129"/>
      <c r="UQO3" s="129"/>
      <c r="UQP3" s="129"/>
      <c r="UQQ3" s="129"/>
      <c r="UQR3" s="129"/>
      <c r="UQS3" s="129"/>
      <c r="UQT3" s="129"/>
      <c r="UQU3" s="129"/>
      <c r="UQV3" s="129"/>
      <c r="UQW3" s="129"/>
      <c r="UQX3" s="129"/>
      <c r="UQY3" s="129"/>
      <c r="UQZ3" s="129"/>
      <c r="URA3" s="129"/>
      <c r="URB3" s="129"/>
      <c r="URC3" s="129"/>
      <c r="URD3" s="129"/>
      <c r="URE3" s="129"/>
      <c r="URF3" s="129"/>
      <c r="URG3" s="129"/>
      <c r="URH3" s="129"/>
      <c r="URI3" s="129"/>
      <c r="URJ3" s="129"/>
      <c r="URK3" s="129"/>
      <c r="URL3" s="129"/>
      <c r="URM3" s="129"/>
      <c r="URN3" s="129"/>
      <c r="URO3" s="129"/>
      <c r="URP3" s="129"/>
      <c r="URQ3" s="129"/>
      <c r="URR3" s="129"/>
      <c r="URS3" s="129"/>
      <c r="URT3" s="129"/>
      <c r="URU3" s="129"/>
      <c r="URV3" s="129"/>
      <c r="URW3" s="129"/>
      <c r="URX3" s="129"/>
      <c r="URY3" s="129"/>
      <c r="URZ3" s="129"/>
      <c r="USA3" s="129"/>
      <c r="USB3" s="129"/>
      <c r="USC3" s="129"/>
      <c r="USD3" s="129"/>
      <c r="USE3" s="129"/>
      <c r="USF3" s="129"/>
      <c r="USG3" s="129"/>
      <c r="USH3" s="129"/>
      <c r="USI3" s="129"/>
      <c r="USJ3" s="129"/>
      <c r="USK3" s="129"/>
      <c r="USL3" s="129"/>
      <c r="USM3" s="129"/>
      <c r="USN3" s="129"/>
      <c r="USO3" s="129"/>
      <c r="USP3" s="129"/>
      <c r="USQ3" s="129"/>
      <c r="USR3" s="129"/>
      <c r="USS3" s="129"/>
      <c r="UST3" s="129"/>
      <c r="USU3" s="129"/>
      <c r="USV3" s="129"/>
      <c r="USW3" s="129"/>
      <c r="USX3" s="129"/>
      <c r="USY3" s="129"/>
      <c r="USZ3" s="129"/>
      <c r="UTA3" s="129"/>
      <c r="UTB3" s="129"/>
      <c r="UTC3" s="129"/>
      <c r="UTD3" s="129"/>
      <c r="UTE3" s="129"/>
      <c r="UTF3" s="129"/>
      <c r="UTG3" s="129"/>
      <c r="UTH3" s="129"/>
      <c r="UTI3" s="129"/>
      <c r="UTJ3" s="129"/>
      <c r="UTK3" s="129"/>
      <c r="UTL3" s="129"/>
      <c r="UTM3" s="129"/>
      <c r="UTN3" s="129"/>
      <c r="UTO3" s="129"/>
      <c r="UTP3" s="129"/>
      <c r="UTQ3" s="129"/>
      <c r="UTR3" s="129"/>
      <c r="UTS3" s="129"/>
      <c r="UTT3" s="129"/>
      <c r="UTU3" s="129"/>
      <c r="UTV3" s="129"/>
      <c r="UTW3" s="129"/>
      <c r="UTX3" s="129"/>
      <c r="UTY3" s="129"/>
      <c r="UTZ3" s="129"/>
      <c r="UUA3" s="129"/>
      <c r="UUB3" s="129"/>
      <c r="UUC3" s="129"/>
      <c r="UUD3" s="129"/>
      <c r="UUE3" s="129"/>
      <c r="UUF3" s="129"/>
      <c r="UUG3" s="129"/>
      <c r="UUH3" s="129"/>
      <c r="UUI3" s="129"/>
      <c r="UUJ3" s="129"/>
      <c r="UUK3" s="129"/>
      <c r="UUL3" s="129"/>
      <c r="UUM3" s="129"/>
      <c r="UUN3" s="129"/>
      <c r="UUO3" s="129"/>
      <c r="UUP3" s="129"/>
      <c r="UUQ3" s="129"/>
      <c r="UUR3" s="129"/>
      <c r="UUS3" s="129"/>
      <c r="UUT3" s="129"/>
      <c r="UUU3" s="129"/>
      <c r="UUV3" s="129"/>
      <c r="UUW3" s="129"/>
      <c r="UUX3" s="129"/>
      <c r="UUY3" s="129"/>
      <c r="UUZ3" s="129"/>
      <c r="UVA3" s="129"/>
      <c r="UVB3" s="129"/>
      <c r="UVC3" s="129"/>
      <c r="UVD3" s="129"/>
      <c r="UVE3" s="129"/>
      <c r="UVF3" s="129"/>
      <c r="UVG3" s="129"/>
      <c r="UVH3" s="129"/>
      <c r="UVI3" s="129"/>
      <c r="UVJ3" s="129"/>
      <c r="UVK3" s="129"/>
      <c r="UVL3" s="129"/>
      <c r="UVM3" s="129"/>
      <c r="UVN3" s="129"/>
      <c r="UVO3" s="129"/>
      <c r="UVP3" s="129"/>
      <c r="UVQ3" s="129"/>
      <c r="UVR3" s="129"/>
      <c r="UVS3" s="129"/>
      <c r="UVT3" s="129"/>
      <c r="UVU3" s="129"/>
      <c r="UVV3" s="129"/>
      <c r="UVW3" s="129"/>
      <c r="UVX3" s="129"/>
      <c r="UVY3" s="129"/>
      <c r="UVZ3" s="129"/>
      <c r="UWA3" s="129"/>
      <c r="UWB3" s="129"/>
      <c r="UWC3" s="129"/>
      <c r="UWD3" s="129"/>
      <c r="UWE3" s="129"/>
      <c r="UWF3" s="129"/>
      <c r="UWG3" s="129"/>
      <c r="UWH3" s="129"/>
      <c r="UWI3" s="129"/>
      <c r="UWJ3" s="129"/>
      <c r="UWK3" s="129"/>
      <c r="UWL3" s="129"/>
      <c r="UWM3" s="129"/>
      <c r="UWN3" s="129"/>
      <c r="UWO3" s="129"/>
      <c r="UWP3" s="129"/>
      <c r="UWQ3" s="129"/>
      <c r="UWR3" s="129"/>
      <c r="UWS3" s="129"/>
      <c r="UWT3" s="129"/>
      <c r="UWU3" s="129"/>
      <c r="UWV3" s="129"/>
      <c r="UWW3" s="129"/>
      <c r="UWX3" s="129"/>
      <c r="UWY3" s="129"/>
      <c r="UWZ3" s="129"/>
      <c r="UXA3" s="129"/>
      <c r="UXB3" s="129"/>
      <c r="UXC3" s="129"/>
      <c r="UXD3" s="129"/>
      <c r="UXE3" s="129"/>
      <c r="UXF3" s="129"/>
      <c r="UXG3" s="129"/>
      <c r="UXH3" s="129"/>
      <c r="UXI3" s="129"/>
      <c r="UXJ3" s="129"/>
      <c r="UXK3" s="129"/>
      <c r="UXL3" s="129"/>
      <c r="UXM3" s="129"/>
      <c r="UXN3" s="129"/>
      <c r="UXO3" s="129"/>
      <c r="UXP3" s="129"/>
      <c r="UXQ3" s="129"/>
      <c r="UXR3" s="129"/>
      <c r="UXS3" s="129"/>
      <c r="UXT3" s="129"/>
      <c r="UXU3" s="129"/>
      <c r="UXV3" s="129"/>
      <c r="UXW3" s="129"/>
      <c r="UXX3" s="129"/>
      <c r="UXY3" s="129"/>
      <c r="UXZ3" s="129"/>
      <c r="UYA3" s="129"/>
      <c r="UYB3" s="129"/>
      <c r="UYC3" s="129"/>
      <c r="UYD3" s="129"/>
      <c r="UYE3" s="129"/>
      <c r="UYF3" s="129"/>
      <c r="UYG3" s="129"/>
      <c r="UYH3" s="129"/>
      <c r="UYI3" s="129"/>
      <c r="UYJ3" s="129"/>
      <c r="UYK3" s="129"/>
      <c r="UYL3" s="129"/>
      <c r="UYM3" s="129"/>
      <c r="UYN3" s="129"/>
      <c r="UYO3" s="129"/>
      <c r="UYP3" s="129"/>
      <c r="UYQ3" s="129"/>
      <c r="UYR3" s="129"/>
      <c r="UYS3" s="129"/>
      <c r="UYT3" s="129"/>
      <c r="UYU3" s="129"/>
      <c r="UYV3" s="129"/>
      <c r="UYW3" s="129"/>
      <c r="UYX3" s="129"/>
      <c r="UYY3" s="129"/>
      <c r="UYZ3" s="129"/>
      <c r="UZA3" s="129"/>
      <c r="UZB3" s="129"/>
      <c r="UZC3" s="129"/>
      <c r="UZD3" s="129"/>
      <c r="UZE3" s="129"/>
      <c r="UZF3" s="129"/>
      <c r="UZG3" s="129"/>
      <c r="UZH3" s="129"/>
      <c r="UZI3" s="129"/>
      <c r="UZJ3" s="129"/>
      <c r="UZK3" s="129"/>
      <c r="UZL3" s="129"/>
      <c r="UZM3" s="129"/>
      <c r="UZN3" s="129"/>
      <c r="UZO3" s="129"/>
      <c r="UZP3" s="129"/>
      <c r="UZQ3" s="129"/>
      <c r="UZR3" s="129"/>
      <c r="UZS3" s="129"/>
      <c r="UZT3" s="129"/>
      <c r="UZU3" s="129"/>
      <c r="UZV3" s="129"/>
      <c r="UZW3" s="129"/>
      <c r="UZX3" s="129"/>
      <c r="UZY3" s="129"/>
      <c r="UZZ3" s="129"/>
      <c r="VAA3" s="129"/>
      <c r="VAB3" s="129"/>
      <c r="VAC3" s="129"/>
      <c r="VAD3" s="129"/>
      <c r="VAE3" s="129"/>
      <c r="VAF3" s="129"/>
      <c r="VAG3" s="129"/>
      <c r="VAH3" s="129"/>
      <c r="VAI3" s="129"/>
      <c r="VAJ3" s="129"/>
      <c r="VAK3" s="129"/>
      <c r="VAL3" s="129"/>
      <c r="VAM3" s="129"/>
      <c r="VAN3" s="129"/>
      <c r="VAO3" s="129"/>
      <c r="VAP3" s="129"/>
      <c r="VAQ3" s="129"/>
      <c r="VAR3" s="129"/>
      <c r="VAS3" s="129"/>
      <c r="VAT3" s="129"/>
      <c r="VAU3" s="129"/>
      <c r="VAV3" s="129"/>
      <c r="VAW3" s="129"/>
      <c r="VAX3" s="129"/>
      <c r="VAY3" s="129"/>
      <c r="VAZ3" s="129"/>
      <c r="VBA3" s="129"/>
      <c r="VBB3" s="129"/>
      <c r="VBC3" s="129"/>
      <c r="VBD3" s="129"/>
      <c r="VBE3" s="129"/>
      <c r="VBF3" s="129"/>
      <c r="VBG3" s="129"/>
      <c r="VBH3" s="129"/>
      <c r="VBI3" s="129"/>
      <c r="VBJ3" s="129"/>
      <c r="VBK3" s="129"/>
      <c r="VBL3" s="129"/>
      <c r="VBM3" s="129"/>
      <c r="VBN3" s="129"/>
      <c r="VBO3" s="129"/>
      <c r="VBP3" s="129"/>
      <c r="VBQ3" s="129"/>
      <c r="VBR3" s="129"/>
      <c r="VBS3" s="129"/>
      <c r="VBT3" s="129"/>
      <c r="VBU3" s="129"/>
      <c r="VBV3" s="129"/>
      <c r="VBW3" s="129"/>
      <c r="VBX3" s="129"/>
      <c r="VBY3" s="129"/>
      <c r="VBZ3" s="129"/>
      <c r="VCA3" s="129"/>
      <c r="VCB3" s="129"/>
      <c r="VCC3" s="129"/>
      <c r="VCD3" s="129"/>
      <c r="VCE3" s="129"/>
      <c r="VCF3" s="129"/>
      <c r="VCG3" s="129"/>
      <c r="VCH3" s="129"/>
      <c r="VCI3" s="129"/>
      <c r="VCJ3" s="129"/>
      <c r="VCK3" s="129"/>
      <c r="VCL3" s="129"/>
      <c r="VCM3" s="129"/>
      <c r="VCN3" s="129"/>
      <c r="VCO3" s="129"/>
      <c r="VCP3" s="129"/>
      <c r="VCQ3" s="129"/>
      <c r="VCR3" s="129"/>
      <c r="VCS3" s="129"/>
      <c r="VCT3" s="129"/>
      <c r="VCU3" s="129"/>
      <c r="VCV3" s="129"/>
      <c r="VCW3" s="129"/>
      <c r="VCX3" s="129"/>
      <c r="VCY3" s="129"/>
      <c r="VCZ3" s="129"/>
      <c r="VDA3" s="129"/>
      <c r="VDB3" s="129"/>
      <c r="VDC3" s="129"/>
      <c r="VDD3" s="129"/>
      <c r="VDE3" s="129"/>
      <c r="VDF3" s="129"/>
      <c r="VDG3" s="129"/>
      <c r="VDH3" s="129"/>
      <c r="VDI3" s="129"/>
      <c r="VDJ3" s="129"/>
      <c r="VDK3" s="129"/>
      <c r="VDL3" s="129"/>
      <c r="VDM3" s="129"/>
      <c r="VDN3" s="129"/>
      <c r="VDO3" s="129"/>
      <c r="VDP3" s="129"/>
      <c r="VDQ3" s="129"/>
      <c r="VDR3" s="129"/>
      <c r="VDS3" s="129"/>
      <c r="VDT3" s="129"/>
      <c r="VDU3" s="129"/>
      <c r="VDV3" s="129"/>
      <c r="VDW3" s="129"/>
      <c r="VDX3" s="129"/>
      <c r="VDY3" s="129"/>
      <c r="VDZ3" s="129"/>
      <c r="VEA3" s="129"/>
      <c r="VEB3" s="129"/>
      <c r="VEC3" s="129"/>
      <c r="VED3" s="129"/>
      <c r="VEE3" s="129"/>
      <c r="VEF3" s="129"/>
      <c r="VEG3" s="129"/>
      <c r="VEH3" s="129"/>
      <c r="VEI3" s="129"/>
      <c r="VEJ3" s="129"/>
      <c r="VEK3" s="129"/>
      <c r="VEL3" s="129"/>
      <c r="VEM3" s="129"/>
      <c r="VEN3" s="129"/>
      <c r="VEO3" s="129"/>
      <c r="VEP3" s="129"/>
      <c r="VEQ3" s="129"/>
      <c r="VER3" s="129"/>
      <c r="VES3" s="129"/>
      <c r="VET3" s="129"/>
      <c r="VEU3" s="129"/>
      <c r="VEV3" s="129"/>
      <c r="VEW3" s="129"/>
      <c r="VEX3" s="129"/>
      <c r="VEY3" s="129"/>
      <c r="VEZ3" s="129"/>
      <c r="VFA3" s="129"/>
      <c r="VFB3" s="129"/>
      <c r="VFC3" s="129"/>
      <c r="VFD3" s="129"/>
      <c r="VFE3" s="129"/>
      <c r="VFF3" s="129"/>
      <c r="VFG3" s="129"/>
      <c r="VFH3" s="129"/>
      <c r="VFI3" s="129"/>
      <c r="VFJ3" s="129"/>
      <c r="VFK3" s="129"/>
      <c r="VFL3" s="129"/>
      <c r="VFM3" s="129"/>
      <c r="VFN3" s="129"/>
      <c r="VFO3" s="129"/>
      <c r="VFP3" s="129"/>
      <c r="VFQ3" s="129"/>
      <c r="VFR3" s="129"/>
      <c r="VFS3" s="129"/>
      <c r="VFT3" s="129"/>
      <c r="VFU3" s="129"/>
      <c r="VFV3" s="129"/>
      <c r="VFW3" s="129"/>
      <c r="VFX3" s="129"/>
      <c r="VFY3" s="129"/>
      <c r="VFZ3" s="129"/>
      <c r="VGA3" s="129"/>
      <c r="VGB3" s="129"/>
      <c r="VGC3" s="129"/>
      <c r="VGD3" s="129"/>
      <c r="VGE3" s="129"/>
      <c r="VGF3" s="129"/>
      <c r="VGG3" s="129"/>
      <c r="VGH3" s="129"/>
      <c r="VGI3" s="129"/>
      <c r="VGJ3" s="129"/>
      <c r="VGK3" s="129"/>
      <c r="VGL3" s="129"/>
      <c r="VGM3" s="129"/>
      <c r="VGN3" s="129"/>
      <c r="VGO3" s="129"/>
      <c r="VGP3" s="129"/>
      <c r="VGQ3" s="129"/>
      <c r="VGR3" s="129"/>
      <c r="VGS3" s="129"/>
      <c r="VGT3" s="129"/>
      <c r="VGU3" s="129"/>
      <c r="VGV3" s="129"/>
      <c r="VGW3" s="129"/>
      <c r="VGX3" s="129"/>
      <c r="VGY3" s="129"/>
      <c r="VGZ3" s="129"/>
      <c r="VHA3" s="129"/>
      <c r="VHB3" s="129"/>
      <c r="VHC3" s="129"/>
      <c r="VHD3" s="129"/>
      <c r="VHE3" s="129"/>
      <c r="VHF3" s="129"/>
      <c r="VHG3" s="129"/>
      <c r="VHH3" s="129"/>
      <c r="VHI3" s="129"/>
      <c r="VHJ3" s="129"/>
      <c r="VHK3" s="129"/>
      <c r="VHL3" s="129"/>
      <c r="VHM3" s="129"/>
      <c r="VHN3" s="129"/>
      <c r="VHO3" s="129"/>
      <c r="VHP3" s="129"/>
      <c r="VHQ3" s="129"/>
      <c r="VHR3" s="129"/>
      <c r="VHS3" s="129"/>
      <c r="VHT3" s="129"/>
      <c r="VHU3" s="129"/>
      <c r="VHV3" s="129"/>
      <c r="VHW3" s="129"/>
      <c r="VHX3" s="129"/>
      <c r="VHY3" s="129"/>
      <c r="VHZ3" s="129"/>
      <c r="VIA3" s="129"/>
      <c r="VIB3" s="129"/>
      <c r="VIC3" s="129"/>
      <c r="VID3" s="129"/>
      <c r="VIE3" s="129"/>
      <c r="VIF3" s="129"/>
      <c r="VIG3" s="129"/>
      <c r="VIH3" s="129"/>
      <c r="VII3" s="129"/>
      <c r="VIJ3" s="129"/>
      <c r="VIK3" s="129"/>
      <c r="VIL3" s="129"/>
      <c r="VIM3" s="129"/>
      <c r="VIN3" s="129"/>
      <c r="VIO3" s="129"/>
      <c r="VIP3" s="129"/>
      <c r="VIQ3" s="129"/>
      <c r="VIR3" s="129"/>
      <c r="VIS3" s="129"/>
      <c r="VIT3" s="129"/>
      <c r="VIU3" s="129"/>
      <c r="VIV3" s="129"/>
      <c r="VIW3" s="129"/>
      <c r="VIX3" s="129"/>
      <c r="VIY3" s="129"/>
      <c r="VIZ3" s="129"/>
      <c r="VJA3" s="129"/>
      <c r="VJB3" s="129"/>
      <c r="VJC3" s="129"/>
      <c r="VJD3" s="129"/>
      <c r="VJE3" s="129"/>
      <c r="VJF3" s="129"/>
      <c r="VJG3" s="129"/>
      <c r="VJH3" s="129"/>
      <c r="VJI3" s="129"/>
      <c r="VJJ3" s="129"/>
      <c r="VJK3" s="129"/>
      <c r="VJL3" s="129"/>
      <c r="VJM3" s="129"/>
      <c r="VJN3" s="129"/>
      <c r="VJO3" s="129"/>
      <c r="VJP3" s="129"/>
      <c r="VJQ3" s="129"/>
      <c r="VJR3" s="129"/>
      <c r="VJS3" s="129"/>
      <c r="VJT3" s="129"/>
      <c r="VJU3" s="129"/>
      <c r="VJV3" s="129"/>
      <c r="VJW3" s="129"/>
      <c r="VJX3" s="129"/>
      <c r="VJY3" s="129"/>
      <c r="VJZ3" s="129"/>
      <c r="VKA3" s="129"/>
      <c r="VKB3" s="129"/>
      <c r="VKC3" s="129"/>
      <c r="VKD3" s="129"/>
      <c r="VKE3" s="129"/>
      <c r="VKF3" s="129"/>
      <c r="VKG3" s="129"/>
      <c r="VKH3" s="129"/>
      <c r="VKI3" s="129"/>
      <c r="VKJ3" s="129"/>
      <c r="VKK3" s="129"/>
      <c r="VKL3" s="129"/>
      <c r="VKM3" s="129"/>
      <c r="VKN3" s="129"/>
      <c r="VKO3" s="129"/>
      <c r="VKP3" s="129"/>
      <c r="VKQ3" s="129"/>
      <c r="VKR3" s="129"/>
      <c r="VKS3" s="129"/>
      <c r="VKT3" s="129"/>
      <c r="VKU3" s="129"/>
      <c r="VKV3" s="129"/>
      <c r="VKW3" s="129"/>
      <c r="VKX3" s="129"/>
      <c r="VKY3" s="129"/>
      <c r="VKZ3" s="129"/>
      <c r="VLA3" s="129"/>
      <c r="VLB3" s="129"/>
      <c r="VLC3" s="129"/>
      <c r="VLD3" s="129"/>
      <c r="VLE3" s="129"/>
      <c r="VLF3" s="129"/>
      <c r="VLG3" s="129"/>
      <c r="VLH3" s="129"/>
      <c r="VLI3" s="129"/>
      <c r="VLJ3" s="129"/>
      <c r="VLK3" s="129"/>
      <c r="VLL3" s="129"/>
      <c r="VLM3" s="129"/>
      <c r="VLN3" s="129"/>
      <c r="VLO3" s="129"/>
      <c r="VLP3" s="129"/>
      <c r="VLQ3" s="129"/>
      <c r="VLR3" s="129"/>
      <c r="VLS3" s="129"/>
      <c r="VLT3" s="129"/>
      <c r="VLU3" s="129"/>
      <c r="VLV3" s="129"/>
      <c r="VLW3" s="129"/>
      <c r="VLX3" s="129"/>
      <c r="VLY3" s="129"/>
      <c r="VLZ3" s="129"/>
      <c r="VMA3" s="129"/>
      <c r="VMB3" s="129"/>
      <c r="VMC3" s="129"/>
      <c r="VMD3" s="129"/>
      <c r="VME3" s="129"/>
      <c r="VMF3" s="129"/>
      <c r="VMG3" s="129"/>
      <c r="VMH3" s="129"/>
      <c r="VMI3" s="129"/>
      <c r="VMJ3" s="129"/>
      <c r="VMK3" s="129"/>
      <c r="VML3" s="129"/>
      <c r="VMM3" s="129"/>
      <c r="VMN3" s="129"/>
      <c r="VMO3" s="129"/>
      <c r="VMP3" s="129"/>
      <c r="VMQ3" s="129"/>
      <c r="VMR3" s="129"/>
      <c r="VMS3" s="129"/>
      <c r="VMT3" s="129"/>
      <c r="VMU3" s="129"/>
      <c r="VMV3" s="129"/>
      <c r="VMW3" s="129"/>
      <c r="VMX3" s="129"/>
      <c r="VMY3" s="129"/>
      <c r="VMZ3" s="129"/>
      <c r="VNA3" s="129"/>
      <c r="VNB3" s="129"/>
      <c r="VNC3" s="129"/>
      <c r="VND3" s="129"/>
      <c r="VNE3" s="129"/>
      <c r="VNF3" s="129"/>
      <c r="VNG3" s="129"/>
      <c r="VNH3" s="129"/>
      <c r="VNI3" s="129"/>
      <c r="VNJ3" s="129"/>
      <c r="VNK3" s="129"/>
      <c r="VNL3" s="129"/>
      <c r="VNM3" s="129"/>
      <c r="VNN3" s="129"/>
      <c r="VNO3" s="129"/>
      <c r="VNP3" s="129"/>
      <c r="VNQ3" s="129"/>
      <c r="VNR3" s="129"/>
      <c r="VNS3" s="129"/>
      <c r="VNT3" s="129"/>
      <c r="VNU3" s="129"/>
      <c r="VNV3" s="129"/>
      <c r="VNW3" s="129"/>
      <c r="VNX3" s="129"/>
      <c r="VNY3" s="129"/>
      <c r="VNZ3" s="129"/>
      <c r="VOA3" s="129"/>
      <c r="VOB3" s="129"/>
      <c r="VOC3" s="129"/>
      <c r="VOD3" s="129"/>
      <c r="VOE3" s="129"/>
      <c r="VOF3" s="129"/>
      <c r="VOG3" s="129"/>
      <c r="VOH3" s="129"/>
      <c r="VOI3" s="129"/>
      <c r="VOJ3" s="129"/>
      <c r="VOK3" s="129"/>
      <c r="VOL3" s="129"/>
      <c r="VOM3" s="129"/>
      <c r="VON3" s="129"/>
      <c r="VOO3" s="129"/>
      <c r="VOP3" s="129"/>
      <c r="VOQ3" s="129"/>
      <c r="VOR3" s="129"/>
      <c r="VOS3" s="129"/>
      <c r="VOT3" s="129"/>
      <c r="VOU3" s="129"/>
      <c r="VOV3" s="129"/>
      <c r="VOW3" s="129"/>
      <c r="VOX3" s="129"/>
      <c r="VOY3" s="129"/>
      <c r="VOZ3" s="129"/>
      <c r="VPA3" s="129"/>
      <c r="VPB3" s="129"/>
      <c r="VPC3" s="129"/>
      <c r="VPD3" s="129"/>
      <c r="VPE3" s="129"/>
      <c r="VPF3" s="129"/>
      <c r="VPG3" s="129"/>
      <c r="VPH3" s="129"/>
      <c r="VPI3" s="129"/>
      <c r="VPJ3" s="129"/>
      <c r="VPK3" s="129"/>
      <c r="VPL3" s="129"/>
      <c r="VPM3" s="129"/>
      <c r="VPN3" s="129"/>
      <c r="VPO3" s="129"/>
      <c r="VPP3" s="129"/>
      <c r="VPQ3" s="129"/>
      <c r="VPR3" s="129"/>
      <c r="VPS3" s="129"/>
      <c r="VPT3" s="129"/>
      <c r="VPU3" s="129"/>
      <c r="VPV3" s="129"/>
      <c r="VPW3" s="129"/>
      <c r="VPX3" s="129"/>
      <c r="VPY3" s="129"/>
      <c r="VPZ3" s="129"/>
      <c r="VQA3" s="129"/>
      <c r="VQB3" s="129"/>
      <c r="VQC3" s="129"/>
      <c r="VQD3" s="129"/>
      <c r="VQE3" s="129"/>
      <c r="VQF3" s="129"/>
      <c r="VQG3" s="129"/>
      <c r="VQH3" s="129"/>
      <c r="VQI3" s="129"/>
      <c r="VQJ3" s="129"/>
      <c r="VQK3" s="129"/>
      <c r="VQL3" s="129"/>
      <c r="VQM3" s="129"/>
      <c r="VQN3" s="129"/>
      <c r="VQO3" s="129"/>
      <c r="VQP3" s="129"/>
      <c r="VQQ3" s="129"/>
      <c r="VQR3" s="129"/>
      <c r="VQS3" s="129"/>
      <c r="VQT3" s="129"/>
      <c r="VQU3" s="129"/>
      <c r="VQV3" s="129"/>
      <c r="VQW3" s="129"/>
      <c r="VQX3" s="129"/>
      <c r="VQY3" s="129"/>
      <c r="VQZ3" s="129"/>
      <c r="VRA3" s="129"/>
      <c r="VRB3" s="129"/>
      <c r="VRC3" s="129"/>
      <c r="VRD3" s="129"/>
      <c r="VRE3" s="129"/>
      <c r="VRF3" s="129"/>
      <c r="VRG3" s="129"/>
      <c r="VRH3" s="129"/>
      <c r="VRI3" s="129"/>
      <c r="VRJ3" s="129"/>
      <c r="VRK3" s="129"/>
      <c r="VRL3" s="129"/>
      <c r="VRM3" s="129"/>
      <c r="VRN3" s="129"/>
      <c r="VRO3" s="129"/>
      <c r="VRP3" s="129"/>
      <c r="VRQ3" s="129"/>
      <c r="VRR3" s="129"/>
      <c r="VRS3" s="129"/>
      <c r="VRT3" s="129"/>
      <c r="VRU3" s="129"/>
      <c r="VRV3" s="129"/>
      <c r="VRW3" s="129"/>
      <c r="VRX3" s="129"/>
      <c r="VRY3" s="129"/>
      <c r="VRZ3" s="129"/>
      <c r="VSA3" s="129"/>
      <c r="VSB3" s="129"/>
      <c r="VSC3" s="129"/>
      <c r="VSD3" s="129"/>
      <c r="VSE3" s="129"/>
      <c r="VSF3" s="129"/>
      <c r="VSG3" s="129"/>
      <c r="VSH3" s="129"/>
      <c r="VSI3" s="129"/>
      <c r="VSJ3" s="129"/>
      <c r="VSK3" s="129"/>
      <c r="VSL3" s="129"/>
      <c r="VSM3" s="129"/>
      <c r="VSN3" s="129"/>
      <c r="VSO3" s="129"/>
      <c r="VSP3" s="129"/>
      <c r="VSQ3" s="129"/>
      <c r="VSR3" s="129"/>
      <c r="VSS3" s="129"/>
      <c r="VST3" s="129"/>
      <c r="VSU3" s="129"/>
      <c r="VSV3" s="129"/>
      <c r="VSW3" s="129"/>
      <c r="VSX3" s="129"/>
      <c r="VSY3" s="129"/>
      <c r="VSZ3" s="129"/>
      <c r="VTA3" s="129"/>
      <c r="VTB3" s="129"/>
      <c r="VTC3" s="129"/>
      <c r="VTD3" s="129"/>
      <c r="VTE3" s="129"/>
      <c r="VTF3" s="129"/>
      <c r="VTG3" s="129"/>
      <c r="VTH3" s="129"/>
      <c r="VTI3" s="129"/>
      <c r="VTJ3" s="129"/>
      <c r="VTK3" s="129"/>
      <c r="VTL3" s="129"/>
      <c r="VTM3" s="129"/>
      <c r="VTN3" s="129"/>
      <c r="VTO3" s="129"/>
      <c r="VTP3" s="129"/>
      <c r="VTQ3" s="129"/>
      <c r="VTR3" s="129"/>
      <c r="VTS3" s="129"/>
      <c r="VTT3" s="129"/>
      <c r="VTU3" s="129"/>
      <c r="VTV3" s="129"/>
      <c r="VTW3" s="129"/>
      <c r="VTX3" s="129"/>
      <c r="VTY3" s="129"/>
      <c r="VTZ3" s="129"/>
      <c r="VUA3" s="129"/>
      <c r="VUB3" s="129"/>
      <c r="VUC3" s="129"/>
      <c r="VUD3" s="129"/>
      <c r="VUE3" s="129"/>
      <c r="VUF3" s="129"/>
      <c r="VUG3" s="129"/>
      <c r="VUH3" s="129"/>
      <c r="VUI3" s="129"/>
      <c r="VUJ3" s="129"/>
      <c r="VUK3" s="129"/>
      <c r="VUL3" s="129"/>
      <c r="VUM3" s="129"/>
      <c r="VUN3" s="129"/>
      <c r="VUO3" s="129"/>
      <c r="VUP3" s="129"/>
      <c r="VUQ3" s="129"/>
      <c r="VUR3" s="129"/>
      <c r="VUS3" s="129"/>
      <c r="VUT3" s="129"/>
      <c r="VUU3" s="129"/>
      <c r="VUV3" s="129"/>
      <c r="VUW3" s="129"/>
      <c r="VUX3" s="129"/>
      <c r="VUY3" s="129"/>
      <c r="VUZ3" s="129"/>
      <c r="VVA3" s="129"/>
      <c r="VVB3" s="129"/>
      <c r="VVC3" s="129"/>
      <c r="VVD3" s="129"/>
      <c r="VVE3" s="129"/>
      <c r="VVF3" s="129"/>
      <c r="VVG3" s="129"/>
      <c r="VVH3" s="129"/>
      <c r="VVI3" s="129"/>
      <c r="VVJ3" s="129"/>
      <c r="VVK3" s="129"/>
      <c r="VVL3" s="129"/>
      <c r="VVM3" s="129"/>
      <c r="VVN3" s="129"/>
      <c r="VVO3" s="129"/>
      <c r="VVP3" s="129"/>
      <c r="VVQ3" s="129"/>
      <c r="VVR3" s="129"/>
      <c r="VVS3" s="129"/>
      <c r="VVT3" s="129"/>
      <c r="VVU3" s="129"/>
      <c r="VVV3" s="129"/>
      <c r="VVW3" s="129"/>
      <c r="VVX3" s="129"/>
      <c r="VVY3" s="129"/>
      <c r="VVZ3" s="129"/>
      <c r="VWA3" s="129"/>
      <c r="VWB3" s="129"/>
      <c r="VWC3" s="129"/>
      <c r="VWD3" s="129"/>
      <c r="VWE3" s="129"/>
      <c r="VWF3" s="129"/>
      <c r="VWG3" s="129"/>
      <c r="VWH3" s="129"/>
      <c r="VWI3" s="129"/>
      <c r="VWJ3" s="129"/>
      <c r="VWK3" s="129"/>
      <c r="VWL3" s="129"/>
      <c r="VWM3" s="129"/>
      <c r="VWN3" s="129"/>
      <c r="VWO3" s="129"/>
      <c r="VWP3" s="129"/>
      <c r="VWQ3" s="129"/>
      <c r="VWR3" s="129"/>
      <c r="VWS3" s="129"/>
      <c r="VWT3" s="129"/>
      <c r="VWU3" s="129"/>
      <c r="VWV3" s="129"/>
      <c r="VWW3" s="129"/>
      <c r="VWX3" s="129"/>
      <c r="VWY3" s="129"/>
      <c r="VWZ3" s="129"/>
      <c r="VXA3" s="129"/>
      <c r="VXB3" s="129"/>
      <c r="VXC3" s="129"/>
      <c r="VXD3" s="129"/>
      <c r="VXE3" s="129"/>
      <c r="VXF3" s="129"/>
      <c r="VXG3" s="129"/>
      <c r="VXH3" s="129"/>
      <c r="VXI3" s="129"/>
      <c r="VXJ3" s="129"/>
      <c r="VXK3" s="129"/>
      <c r="VXL3" s="129"/>
      <c r="VXM3" s="129"/>
      <c r="VXN3" s="129"/>
      <c r="VXO3" s="129"/>
      <c r="VXP3" s="129"/>
      <c r="VXQ3" s="129"/>
      <c r="VXR3" s="129"/>
      <c r="VXS3" s="129"/>
      <c r="VXT3" s="129"/>
      <c r="VXU3" s="129"/>
      <c r="VXV3" s="129"/>
      <c r="VXW3" s="129"/>
      <c r="VXX3" s="129"/>
      <c r="VXY3" s="129"/>
      <c r="VXZ3" s="129"/>
      <c r="VYA3" s="129"/>
      <c r="VYB3" s="129"/>
      <c r="VYC3" s="129"/>
      <c r="VYD3" s="129"/>
      <c r="VYE3" s="129"/>
      <c r="VYF3" s="129"/>
      <c r="VYG3" s="129"/>
      <c r="VYH3" s="129"/>
      <c r="VYI3" s="129"/>
      <c r="VYJ3" s="129"/>
      <c r="VYK3" s="129"/>
      <c r="VYL3" s="129"/>
      <c r="VYM3" s="129"/>
      <c r="VYN3" s="129"/>
      <c r="VYO3" s="129"/>
      <c r="VYP3" s="129"/>
      <c r="VYQ3" s="129"/>
      <c r="VYR3" s="129"/>
      <c r="VYS3" s="129"/>
      <c r="VYT3" s="129"/>
      <c r="VYU3" s="129"/>
      <c r="VYV3" s="129"/>
      <c r="VYW3" s="129"/>
      <c r="VYX3" s="129"/>
      <c r="VYY3" s="129"/>
      <c r="VYZ3" s="129"/>
      <c r="VZA3" s="129"/>
      <c r="VZB3" s="129"/>
      <c r="VZC3" s="129"/>
      <c r="VZD3" s="129"/>
      <c r="VZE3" s="129"/>
      <c r="VZF3" s="129"/>
      <c r="VZG3" s="129"/>
      <c r="VZH3" s="129"/>
      <c r="VZI3" s="129"/>
      <c r="VZJ3" s="129"/>
      <c r="VZK3" s="129"/>
      <c r="VZL3" s="129"/>
      <c r="VZM3" s="129"/>
      <c r="VZN3" s="129"/>
      <c r="VZO3" s="129"/>
      <c r="VZP3" s="129"/>
      <c r="VZQ3" s="129"/>
      <c r="VZR3" s="129"/>
      <c r="VZS3" s="129"/>
      <c r="VZT3" s="129"/>
      <c r="VZU3" s="129"/>
      <c r="VZV3" s="129"/>
      <c r="VZW3" s="129"/>
      <c r="VZX3" s="129"/>
      <c r="VZY3" s="129"/>
      <c r="VZZ3" s="129"/>
      <c r="WAA3" s="129"/>
      <c r="WAB3" s="129"/>
      <c r="WAC3" s="129"/>
      <c r="WAD3" s="129"/>
      <c r="WAE3" s="129"/>
      <c r="WAF3" s="129"/>
      <c r="WAG3" s="129"/>
      <c r="WAH3" s="129"/>
      <c r="WAI3" s="129"/>
      <c r="WAJ3" s="129"/>
      <c r="WAK3" s="129"/>
      <c r="WAL3" s="129"/>
      <c r="WAM3" s="129"/>
      <c r="WAN3" s="129"/>
      <c r="WAO3" s="129"/>
      <c r="WAP3" s="129"/>
      <c r="WAQ3" s="129"/>
      <c r="WAR3" s="129"/>
      <c r="WAS3" s="129"/>
      <c r="WAT3" s="129"/>
      <c r="WAU3" s="129"/>
      <c r="WAV3" s="129"/>
      <c r="WAW3" s="129"/>
      <c r="WAX3" s="129"/>
      <c r="WAY3" s="129"/>
      <c r="WAZ3" s="129"/>
      <c r="WBA3" s="129"/>
      <c r="WBB3" s="129"/>
      <c r="WBC3" s="129"/>
      <c r="WBD3" s="129"/>
      <c r="WBE3" s="129"/>
      <c r="WBF3" s="129"/>
      <c r="WBG3" s="129"/>
      <c r="WBH3" s="129"/>
      <c r="WBI3" s="129"/>
      <c r="WBJ3" s="129"/>
      <c r="WBK3" s="129"/>
      <c r="WBL3" s="129"/>
      <c r="WBM3" s="129"/>
      <c r="WBN3" s="129"/>
      <c r="WBO3" s="129"/>
      <c r="WBP3" s="129"/>
      <c r="WBQ3" s="129"/>
      <c r="WBR3" s="129"/>
      <c r="WBS3" s="129"/>
      <c r="WBT3" s="129"/>
      <c r="WBU3" s="129"/>
      <c r="WBV3" s="129"/>
      <c r="WBW3" s="129"/>
      <c r="WBX3" s="129"/>
      <c r="WBY3" s="129"/>
      <c r="WBZ3" s="129"/>
      <c r="WCA3" s="129"/>
      <c r="WCB3" s="129"/>
      <c r="WCC3" s="129"/>
      <c r="WCD3" s="129"/>
      <c r="WCE3" s="129"/>
      <c r="WCF3" s="129"/>
      <c r="WCG3" s="129"/>
      <c r="WCH3" s="129"/>
      <c r="WCI3" s="129"/>
      <c r="WCJ3" s="129"/>
      <c r="WCK3" s="129"/>
      <c r="WCL3" s="129"/>
      <c r="WCM3" s="129"/>
      <c r="WCN3" s="129"/>
      <c r="WCO3" s="129"/>
      <c r="WCP3" s="129"/>
      <c r="WCQ3" s="129"/>
      <c r="WCR3" s="129"/>
      <c r="WCS3" s="129"/>
      <c r="WCT3" s="129"/>
      <c r="WCU3" s="129"/>
      <c r="WCV3" s="129"/>
      <c r="WCW3" s="129"/>
      <c r="WCX3" s="129"/>
      <c r="WCY3" s="129"/>
      <c r="WCZ3" s="129"/>
      <c r="WDA3" s="129"/>
      <c r="WDB3" s="129"/>
      <c r="WDC3" s="129"/>
      <c r="WDD3" s="129"/>
      <c r="WDE3" s="129"/>
      <c r="WDF3" s="129"/>
      <c r="WDG3" s="129"/>
      <c r="WDH3" s="129"/>
      <c r="WDI3" s="129"/>
      <c r="WDJ3" s="129"/>
      <c r="WDK3" s="129"/>
      <c r="WDL3" s="129"/>
      <c r="WDM3" s="129"/>
      <c r="WDN3" s="129"/>
      <c r="WDO3" s="129"/>
      <c r="WDP3" s="129"/>
      <c r="WDQ3" s="129"/>
      <c r="WDR3" s="129"/>
      <c r="WDS3" s="129"/>
      <c r="WDT3" s="129"/>
      <c r="WDU3" s="129"/>
      <c r="WDV3" s="129"/>
      <c r="WDW3" s="129"/>
      <c r="WDX3" s="129"/>
      <c r="WDY3" s="129"/>
      <c r="WDZ3" s="129"/>
      <c r="WEA3" s="129"/>
      <c r="WEB3" s="129"/>
      <c r="WEC3" s="129"/>
      <c r="WED3" s="129"/>
      <c r="WEE3" s="129"/>
      <c r="WEF3" s="129"/>
      <c r="WEG3" s="129"/>
      <c r="WEH3" s="129"/>
      <c r="WEI3" s="129"/>
      <c r="WEJ3" s="129"/>
      <c r="WEK3" s="129"/>
      <c r="WEL3" s="129"/>
      <c r="WEM3" s="129"/>
      <c r="WEN3" s="129"/>
      <c r="WEO3" s="129"/>
      <c r="WEP3" s="129"/>
      <c r="WEQ3" s="129"/>
      <c r="WER3" s="129"/>
      <c r="WES3" s="129"/>
      <c r="WET3" s="129"/>
      <c r="WEU3" s="129"/>
      <c r="WEV3" s="129"/>
      <c r="WEW3" s="129"/>
      <c r="WEX3" s="129"/>
      <c r="WEY3" s="129"/>
      <c r="WEZ3" s="129"/>
      <c r="WFA3" s="129"/>
      <c r="WFB3" s="129"/>
      <c r="WFC3" s="129"/>
      <c r="WFD3" s="129"/>
      <c r="WFE3" s="129"/>
      <c r="WFF3" s="129"/>
      <c r="WFG3" s="129"/>
      <c r="WFH3" s="129"/>
      <c r="WFI3" s="129"/>
      <c r="WFJ3" s="129"/>
      <c r="WFK3" s="129"/>
      <c r="WFL3" s="129"/>
      <c r="WFM3" s="129"/>
      <c r="WFN3" s="129"/>
      <c r="WFO3" s="129"/>
      <c r="WFP3" s="129"/>
      <c r="WFQ3" s="129"/>
      <c r="WFR3" s="129"/>
      <c r="WFS3" s="129"/>
      <c r="WFT3" s="129"/>
      <c r="WFU3" s="129"/>
      <c r="WFV3" s="129"/>
      <c r="WFW3" s="129"/>
      <c r="WFX3" s="129"/>
      <c r="WFY3" s="129"/>
      <c r="WFZ3" s="129"/>
      <c r="WGA3" s="129"/>
      <c r="WGB3" s="129"/>
      <c r="WGC3" s="129"/>
      <c r="WGD3" s="129"/>
      <c r="WGE3" s="129"/>
      <c r="WGF3" s="129"/>
      <c r="WGG3" s="129"/>
      <c r="WGH3" s="129"/>
      <c r="WGI3" s="129"/>
      <c r="WGJ3" s="129"/>
      <c r="WGK3" s="129"/>
      <c r="WGL3" s="129"/>
      <c r="WGM3" s="129"/>
      <c r="WGN3" s="129"/>
      <c r="WGO3" s="129"/>
      <c r="WGP3" s="129"/>
      <c r="WGQ3" s="129"/>
      <c r="WGR3" s="129"/>
      <c r="WGS3" s="129"/>
      <c r="WGT3" s="129"/>
      <c r="WGU3" s="129"/>
      <c r="WGV3" s="129"/>
      <c r="WGW3" s="129"/>
      <c r="WGX3" s="129"/>
      <c r="WGY3" s="129"/>
      <c r="WGZ3" s="129"/>
      <c r="WHA3" s="129"/>
      <c r="WHB3" s="129"/>
      <c r="WHC3" s="129"/>
      <c r="WHD3" s="129"/>
      <c r="WHE3" s="129"/>
      <c r="WHF3" s="129"/>
      <c r="WHG3" s="129"/>
      <c r="WHH3" s="129"/>
      <c r="WHI3" s="129"/>
      <c r="WHJ3" s="129"/>
      <c r="WHK3" s="129"/>
      <c r="WHL3" s="129"/>
      <c r="WHM3" s="129"/>
      <c r="WHN3" s="129"/>
      <c r="WHO3" s="129"/>
      <c r="WHP3" s="129"/>
      <c r="WHQ3" s="129"/>
      <c r="WHR3" s="129"/>
      <c r="WHS3" s="129"/>
      <c r="WHT3" s="129"/>
      <c r="WHU3" s="129"/>
      <c r="WHV3" s="129"/>
      <c r="WHW3" s="129"/>
      <c r="WHX3" s="129"/>
      <c r="WHY3" s="129"/>
      <c r="WHZ3" s="129"/>
      <c r="WIA3" s="129"/>
      <c r="WIB3" s="129"/>
      <c r="WIC3" s="129"/>
      <c r="WID3" s="129"/>
      <c r="WIE3" s="129"/>
      <c r="WIF3" s="129"/>
      <c r="WIG3" s="129"/>
      <c r="WIH3" s="129"/>
      <c r="WII3" s="129"/>
      <c r="WIJ3" s="129"/>
      <c r="WIK3" s="129"/>
      <c r="WIL3" s="129"/>
      <c r="WIM3" s="129"/>
      <c r="WIN3" s="129"/>
      <c r="WIO3" s="129"/>
      <c r="WIP3" s="129"/>
      <c r="WIQ3" s="129"/>
      <c r="WIR3" s="129"/>
      <c r="WIS3" s="129"/>
      <c r="WIT3" s="129"/>
      <c r="WIU3" s="129"/>
      <c r="WIV3" s="129"/>
      <c r="WIW3" s="129"/>
      <c r="WIX3" s="129"/>
      <c r="WIY3" s="129"/>
      <c r="WIZ3" s="129"/>
      <c r="WJA3" s="129"/>
      <c r="WJB3" s="129"/>
      <c r="WJC3" s="129"/>
      <c r="WJD3" s="129"/>
      <c r="WJE3" s="129"/>
      <c r="WJF3" s="129"/>
      <c r="WJG3" s="129"/>
      <c r="WJH3" s="129"/>
      <c r="WJI3" s="129"/>
      <c r="WJJ3" s="129"/>
      <c r="WJK3" s="129"/>
      <c r="WJL3" s="129"/>
      <c r="WJM3" s="129"/>
      <c r="WJN3" s="129"/>
      <c r="WJO3" s="129"/>
      <c r="WJP3" s="129"/>
      <c r="WJQ3" s="129"/>
      <c r="WJR3" s="129"/>
      <c r="WJS3" s="129"/>
      <c r="WJT3" s="129"/>
      <c r="WJU3" s="129"/>
      <c r="WJV3" s="129"/>
      <c r="WJW3" s="129"/>
      <c r="WJX3" s="129"/>
      <c r="WJY3" s="129"/>
      <c r="WJZ3" s="129"/>
      <c r="WKA3" s="129"/>
      <c r="WKB3" s="129"/>
      <c r="WKC3" s="129"/>
      <c r="WKD3" s="129"/>
      <c r="WKE3" s="129"/>
      <c r="WKF3" s="129"/>
      <c r="WKG3" s="129"/>
      <c r="WKH3" s="129"/>
      <c r="WKI3" s="129"/>
      <c r="WKJ3" s="129"/>
      <c r="WKK3" s="129"/>
      <c r="WKL3" s="129"/>
      <c r="WKM3" s="129"/>
      <c r="WKN3" s="129"/>
      <c r="WKO3" s="129"/>
      <c r="WKP3" s="129"/>
      <c r="WKQ3" s="129"/>
      <c r="WKR3" s="129"/>
      <c r="WKS3" s="129"/>
      <c r="WKT3" s="129"/>
      <c r="WKU3" s="129"/>
      <c r="WKV3" s="129"/>
      <c r="WKW3" s="129"/>
      <c r="WKX3" s="129"/>
      <c r="WKY3" s="129"/>
      <c r="WKZ3" s="129"/>
      <c r="WLA3" s="129"/>
      <c r="WLB3" s="129"/>
      <c r="WLC3" s="129"/>
      <c r="WLD3" s="129"/>
      <c r="WLE3" s="129"/>
      <c r="WLF3" s="129"/>
      <c r="WLG3" s="129"/>
      <c r="WLH3" s="129"/>
      <c r="WLI3" s="129"/>
      <c r="WLJ3" s="129"/>
      <c r="WLK3" s="129"/>
      <c r="WLL3" s="129"/>
      <c r="WLM3" s="129"/>
      <c r="WLN3" s="129"/>
      <c r="WLO3" s="129"/>
      <c r="WLP3" s="129"/>
      <c r="WLQ3" s="129"/>
      <c r="WLR3" s="129"/>
      <c r="WLS3" s="129"/>
      <c r="WLT3" s="129"/>
      <c r="WLU3" s="129"/>
      <c r="WLV3" s="129"/>
      <c r="WLW3" s="129"/>
      <c r="WLX3" s="129"/>
      <c r="WLY3" s="129"/>
      <c r="WLZ3" s="129"/>
      <c r="WMA3" s="129"/>
      <c r="WMB3" s="129"/>
      <c r="WMC3" s="129"/>
      <c r="WMD3" s="129"/>
      <c r="WME3" s="129"/>
      <c r="WMF3" s="129"/>
      <c r="WMG3" s="129"/>
      <c r="WMH3" s="129"/>
      <c r="WMI3" s="129"/>
      <c r="WMJ3" s="129"/>
      <c r="WMK3" s="129"/>
      <c r="WML3" s="129"/>
      <c r="WMM3" s="129"/>
      <c r="WMN3" s="129"/>
      <c r="WMO3" s="129"/>
      <c r="WMP3" s="129"/>
      <c r="WMQ3" s="129"/>
      <c r="WMR3" s="129"/>
      <c r="WMS3" s="129"/>
      <c r="WMT3" s="129"/>
      <c r="WMU3" s="129"/>
      <c r="WMV3" s="129"/>
      <c r="WMW3" s="129"/>
      <c r="WMX3" s="129"/>
      <c r="WMY3" s="129"/>
      <c r="WMZ3" s="129"/>
      <c r="WNA3" s="129"/>
      <c r="WNB3" s="129"/>
      <c r="WNC3" s="129"/>
      <c r="WND3" s="129"/>
      <c r="WNE3" s="129"/>
      <c r="WNF3" s="129"/>
      <c r="WNG3" s="129"/>
      <c r="WNH3" s="129"/>
      <c r="WNI3" s="129"/>
      <c r="WNJ3" s="129"/>
      <c r="WNK3" s="129"/>
      <c r="WNL3" s="129"/>
      <c r="WNM3" s="129"/>
      <c r="WNN3" s="129"/>
      <c r="WNO3" s="129"/>
      <c r="WNP3" s="129"/>
      <c r="WNQ3" s="129"/>
      <c r="WNR3" s="129"/>
      <c r="WNS3" s="129"/>
      <c r="WNT3" s="129"/>
      <c r="WNU3" s="129"/>
      <c r="WNV3" s="129"/>
      <c r="WNW3" s="129"/>
      <c r="WNX3" s="129"/>
      <c r="WNY3" s="129"/>
      <c r="WNZ3" s="129"/>
      <c r="WOA3" s="129"/>
      <c r="WOB3" s="129"/>
      <c r="WOC3" s="129"/>
      <c r="WOD3" s="129"/>
      <c r="WOE3" s="129"/>
      <c r="WOF3" s="129"/>
      <c r="WOG3" s="129"/>
      <c r="WOH3" s="129"/>
      <c r="WOI3" s="129"/>
      <c r="WOJ3" s="129"/>
      <c r="WOK3" s="129"/>
      <c r="WOL3" s="129"/>
      <c r="WOM3" s="129"/>
      <c r="WON3" s="129"/>
      <c r="WOO3" s="129"/>
      <c r="WOP3" s="129"/>
      <c r="WOQ3" s="129"/>
      <c r="WOR3" s="129"/>
      <c r="WOS3" s="129"/>
      <c r="WOT3" s="129"/>
      <c r="WOU3" s="129"/>
      <c r="WOV3" s="129"/>
      <c r="WOW3" s="129"/>
      <c r="WOX3" s="129"/>
      <c r="WOY3" s="129"/>
      <c r="WOZ3" s="129"/>
      <c r="WPA3" s="129"/>
      <c r="WPB3" s="129"/>
      <c r="WPC3" s="129"/>
      <c r="WPD3" s="129"/>
      <c r="WPE3" s="129"/>
      <c r="WPF3" s="129"/>
      <c r="WPG3" s="129"/>
      <c r="WPH3" s="129"/>
      <c r="WPI3" s="129"/>
      <c r="WPJ3" s="129"/>
      <c r="WPK3" s="129"/>
      <c r="WPL3" s="129"/>
      <c r="WPM3" s="129"/>
      <c r="WPN3" s="129"/>
      <c r="WPO3" s="129"/>
      <c r="WPP3" s="129"/>
      <c r="WPQ3" s="129"/>
      <c r="WPR3" s="129"/>
      <c r="WPS3" s="129"/>
      <c r="WPT3" s="129"/>
      <c r="WPU3" s="129"/>
      <c r="WPV3" s="129"/>
      <c r="WPW3" s="129"/>
      <c r="WPX3" s="129"/>
      <c r="WPY3" s="129"/>
      <c r="WPZ3" s="129"/>
      <c r="WQA3" s="129"/>
      <c r="WQB3" s="129"/>
      <c r="WQC3" s="129"/>
      <c r="WQD3" s="129"/>
      <c r="WQE3" s="129"/>
      <c r="WQF3" s="129"/>
      <c r="WQG3" s="129"/>
      <c r="WQH3" s="129"/>
      <c r="WQI3" s="129"/>
      <c r="WQJ3" s="129"/>
      <c r="WQK3" s="129"/>
      <c r="WQL3" s="129"/>
      <c r="WQM3" s="129"/>
      <c r="WQN3" s="129"/>
      <c r="WQO3" s="129"/>
      <c r="WQP3" s="129"/>
      <c r="WQQ3" s="129"/>
      <c r="WQR3" s="129"/>
      <c r="WQS3" s="129"/>
      <c r="WQT3" s="129"/>
      <c r="WQU3" s="129"/>
      <c r="WQV3" s="129"/>
      <c r="WQW3" s="129"/>
      <c r="WQX3" s="129"/>
      <c r="WQY3" s="129"/>
      <c r="WQZ3" s="129"/>
      <c r="WRA3" s="129"/>
      <c r="WRB3" s="129"/>
      <c r="WRC3" s="129"/>
      <c r="WRD3" s="129"/>
      <c r="WRE3" s="129"/>
      <c r="WRF3" s="129"/>
      <c r="WRG3" s="129"/>
      <c r="WRH3" s="129"/>
      <c r="WRI3" s="129"/>
      <c r="WRJ3" s="129"/>
      <c r="WRK3" s="129"/>
      <c r="WRL3" s="129"/>
      <c r="WRM3" s="129"/>
      <c r="WRN3" s="129"/>
      <c r="WRO3" s="129"/>
      <c r="WRP3" s="129"/>
      <c r="WRQ3" s="129"/>
      <c r="WRR3" s="129"/>
      <c r="WRS3" s="129"/>
      <c r="WRT3" s="129"/>
      <c r="WRU3" s="129"/>
      <c r="WRV3" s="129"/>
      <c r="WRW3" s="129"/>
      <c r="WRX3" s="129"/>
      <c r="WRY3" s="129"/>
      <c r="WRZ3" s="129"/>
      <c r="WSA3" s="129"/>
      <c r="WSB3" s="129"/>
      <c r="WSC3" s="129"/>
      <c r="WSD3" s="129"/>
      <c r="WSE3" s="129"/>
      <c r="WSF3" s="129"/>
      <c r="WSG3" s="129"/>
      <c r="WSH3" s="129"/>
      <c r="WSI3" s="129"/>
      <c r="WSJ3" s="129"/>
      <c r="WSK3" s="129"/>
      <c r="WSL3" s="129"/>
      <c r="WSM3" s="129"/>
      <c r="WSN3" s="129"/>
      <c r="WSO3" s="129"/>
      <c r="WSP3" s="129"/>
      <c r="WSQ3" s="129"/>
      <c r="WSR3" s="129"/>
      <c r="WSS3" s="129"/>
      <c r="WST3" s="129"/>
      <c r="WSU3" s="129"/>
      <c r="WSV3" s="129"/>
      <c r="WSW3" s="129"/>
      <c r="WSX3" s="129"/>
      <c r="WSY3" s="129"/>
      <c r="WSZ3" s="129"/>
      <c r="WTA3" s="129"/>
      <c r="WTB3" s="129"/>
      <c r="WTC3" s="129"/>
      <c r="WTD3" s="129"/>
      <c r="WTE3" s="129"/>
      <c r="WTF3" s="129"/>
      <c r="WTG3" s="129"/>
      <c r="WTH3" s="129"/>
      <c r="WTI3" s="129"/>
      <c r="WTJ3" s="129"/>
      <c r="WTK3" s="129"/>
      <c r="WTL3" s="129"/>
      <c r="WTM3" s="129"/>
      <c r="WTN3" s="129"/>
      <c r="WTO3" s="129"/>
      <c r="WTP3" s="129"/>
      <c r="WTQ3" s="129"/>
      <c r="WTR3" s="129"/>
      <c r="WTS3" s="129"/>
      <c r="WTT3" s="129"/>
      <c r="WTU3" s="129"/>
      <c r="WTV3" s="129"/>
      <c r="WTW3" s="129"/>
      <c r="WTX3" s="129"/>
      <c r="WTY3" s="129"/>
      <c r="WTZ3" s="129"/>
      <c r="WUA3" s="129"/>
      <c r="WUB3" s="129"/>
      <c r="WUC3" s="129"/>
      <c r="WUD3" s="129"/>
      <c r="WUE3" s="129"/>
      <c r="WUF3" s="129"/>
      <c r="WUG3" s="129"/>
      <c r="WUH3" s="129"/>
      <c r="WUI3" s="129"/>
      <c r="WUJ3" s="129"/>
      <c r="WUK3" s="129"/>
      <c r="WUL3" s="129"/>
      <c r="WUM3" s="129"/>
      <c r="WUN3" s="129"/>
      <c r="WUO3" s="129"/>
      <c r="WUP3" s="129"/>
      <c r="WUQ3" s="129"/>
      <c r="WUR3" s="129"/>
      <c r="WUS3" s="129"/>
      <c r="WUT3" s="129"/>
      <c r="WUU3" s="129"/>
      <c r="WUV3" s="129"/>
      <c r="WUW3" s="129"/>
      <c r="WUX3" s="129"/>
      <c r="WUY3" s="129"/>
      <c r="WUZ3" s="129"/>
      <c r="WVA3" s="129"/>
      <c r="WVB3" s="129"/>
      <c r="WVC3" s="129"/>
      <c r="WVD3" s="129"/>
      <c r="WVE3" s="129"/>
      <c r="WVF3" s="129"/>
      <c r="WVG3" s="129"/>
      <c r="WVH3" s="129"/>
      <c r="WVI3" s="129"/>
      <c r="WVJ3" s="129"/>
      <c r="WVK3" s="129"/>
      <c r="WVL3" s="129"/>
      <c r="WVM3" s="129"/>
      <c r="WVN3" s="129"/>
      <c r="WVO3" s="129"/>
      <c r="WVP3" s="129"/>
      <c r="WVQ3" s="129"/>
      <c r="WVR3" s="129"/>
      <c r="WVS3" s="129"/>
      <c r="WVT3" s="129"/>
      <c r="WVU3" s="129"/>
      <c r="WVV3" s="129"/>
      <c r="WVW3" s="129"/>
      <c r="WVX3" s="129"/>
      <c r="WVY3" s="129"/>
      <c r="WVZ3" s="129"/>
      <c r="WWA3" s="129"/>
      <c r="WWB3" s="129"/>
      <c r="WWC3" s="129"/>
      <c r="WWD3" s="129"/>
      <c r="WWE3" s="129"/>
      <c r="WWF3" s="129"/>
      <c r="WWG3" s="129"/>
      <c r="WWH3" s="129"/>
      <c r="WWI3" s="129"/>
      <c r="WWJ3" s="129"/>
      <c r="WWK3" s="129"/>
      <c r="WWL3" s="129"/>
      <c r="WWM3" s="129"/>
      <c r="WWN3" s="129"/>
      <c r="WWO3" s="129"/>
      <c r="WWP3" s="129"/>
      <c r="WWQ3" s="129"/>
      <c r="WWR3" s="129"/>
      <c r="WWS3" s="129"/>
      <c r="WWT3" s="129"/>
      <c r="WWU3" s="129"/>
      <c r="WWV3" s="129"/>
      <c r="WWW3" s="129"/>
      <c r="WWX3" s="129"/>
      <c r="WWY3" s="129"/>
      <c r="WWZ3" s="129"/>
      <c r="WXA3" s="129"/>
      <c r="WXB3" s="129"/>
      <c r="WXC3" s="129"/>
      <c r="WXD3" s="129"/>
      <c r="WXE3" s="129"/>
      <c r="WXF3" s="129"/>
      <c r="WXG3" s="129"/>
      <c r="WXH3" s="129"/>
      <c r="WXI3" s="129"/>
      <c r="WXJ3" s="129"/>
      <c r="WXK3" s="129"/>
      <c r="WXL3" s="129"/>
      <c r="WXM3" s="129"/>
      <c r="WXN3" s="129"/>
      <c r="WXO3" s="129"/>
      <c r="WXP3" s="129"/>
      <c r="WXQ3" s="129"/>
      <c r="WXR3" s="129"/>
      <c r="WXS3" s="129"/>
      <c r="WXT3" s="129"/>
      <c r="WXU3" s="129"/>
      <c r="WXV3" s="129"/>
      <c r="WXW3" s="129"/>
      <c r="WXX3" s="129"/>
      <c r="WXY3" s="129"/>
      <c r="WXZ3" s="129"/>
      <c r="WYA3" s="129"/>
      <c r="WYB3" s="129"/>
      <c r="WYC3" s="129"/>
      <c r="WYD3" s="129"/>
      <c r="WYE3" s="129"/>
      <c r="WYF3" s="129"/>
      <c r="WYG3" s="129"/>
      <c r="WYH3" s="129"/>
      <c r="WYI3" s="129"/>
      <c r="WYJ3" s="129"/>
      <c r="WYK3" s="129"/>
      <c r="WYL3" s="129"/>
      <c r="WYM3" s="129"/>
      <c r="WYN3" s="129"/>
      <c r="WYO3" s="129"/>
      <c r="WYP3" s="129"/>
      <c r="WYQ3" s="129"/>
      <c r="WYR3" s="129"/>
      <c r="WYS3" s="129"/>
      <c r="WYT3" s="129"/>
      <c r="WYU3" s="129"/>
      <c r="WYV3" s="129"/>
      <c r="WYW3" s="129"/>
      <c r="WYX3" s="129"/>
      <c r="WYY3" s="129"/>
      <c r="WYZ3" s="129"/>
      <c r="WZA3" s="129"/>
      <c r="WZB3" s="129"/>
      <c r="WZC3" s="129"/>
      <c r="WZD3" s="129"/>
      <c r="WZE3" s="129"/>
      <c r="WZF3" s="129"/>
      <c r="WZG3" s="129"/>
      <c r="WZH3" s="129"/>
      <c r="WZI3" s="129"/>
      <c r="WZJ3" s="129"/>
      <c r="WZK3" s="129"/>
      <c r="WZL3" s="129"/>
      <c r="WZM3" s="129"/>
      <c r="WZN3" s="129"/>
      <c r="WZO3" s="129"/>
      <c r="WZP3" s="129"/>
      <c r="WZQ3" s="129"/>
      <c r="WZR3" s="129"/>
      <c r="WZS3" s="129"/>
      <c r="WZT3" s="129"/>
      <c r="WZU3" s="129"/>
      <c r="WZV3" s="129"/>
      <c r="WZW3" s="129"/>
      <c r="WZX3" s="129"/>
      <c r="WZY3" s="129"/>
      <c r="WZZ3" s="129"/>
      <c r="XAA3" s="129"/>
      <c r="XAB3" s="129"/>
      <c r="XAC3" s="129"/>
      <c r="XAD3" s="129"/>
      <c r="XAE3" s="129"/>
      <c r="XAF3" s="129"/>
      <c r="XAG3" s="129"/>
      <c r="XAH3" s="129"/>
      <c r="XAI3" s="129"/>
      <c r="XAJ3" s="129"/>
      <c r="XAK3" s="129"/>
      <c r="XAL3" s="129"/>
      <c r="XAM3" s="129"/>
      <c r="XAN3" s="129"/>
      <c r="XAO3" s="129"/>
      <c r="XAP3" s="129"/>
      <c r="XAQ3" s="129"/>
      <c r="XAR3" s="129"/>
      <c r="XAS3" s="129"/>
      <c r="XAT3" s="129"/>
      <c r="XAU3" s="129"/>
      <c r="XAV3" s="129"/>
      <c r="XAW3" s="129"/>
      <c r="XAX3" s="129"/>
      <c r="XAY3" s="129"/>
      <c r="XAZ3" s="129"/>
      <c r="XBA3" s="129"/>
      <c r="XBB3" s="129"/>
      <c r="XBC3" s="129"/>
      <c r="XBD3" s="129"/>
      <c r="XBE3" s="129"/>
      <c r="XBF3" s="129"/>
      <c r="XBG3" s="129"/>
      <c r="XBH3" s="129"/>
      <c r="XBI3" s="129"/>
      <c r="XBJ3" s="129"/>
      <c r="XBK3" s="129"/>
      <c r="XBL3" s="129"/>
      <c r="XBM3" s="129"/>
      <c r="XBN3" s="129"/>
      <c r="XBO3" s="129"/>
      <c r="XBP3" s="129"/>
      <c r="XBQ3" s="129"/>
      <c r="XBR3" s="129"/>
      <c r="XBS3" s="129"/>
      <c r="XBT3" s="129"/>
      <c r="XBU3" s="129"/>
      <c r="XBV3" s="129"/>
      <c r="XBW3" s="129"/>
      <c r="XBX3" s="129"/>
      <c r="XBY3" s="129"/>
      <c r="XBZ3" s="129"/>
      <c r="XCA3" s="129"/>
      <c r="XCB3" s="129"/>
      <c r="XCC3" s="129"/>
      <c r="XCD3" s="129"/>
      <c r="XCE3" s="129"/>
      <c r="XCF3" s="129"/>
      <c r="XCG3" s="129"/>
      <c r="XCH3" s="129"/>
      <c r="XCI3" s="129"/>
      <c r="XCJ3" s="129"/>
      <c r="XCK3" s="129"/>
      <c r="XCL3" s="129"/>
      <c r="XCM3" s="129"/>
      <c r="XCN3" s="129"/>
      <c r="XCO3" s="129"/>
      <c r="XCP3" s="129"/>
      <c r="XCQ3" s="129"/>
      <c r="XCR3" s="129"/>
      <c r="XCS3" s="129"/>
      <c r="XCT3" s="129"/>
      <c r="XCU3" s="129"/>
      <c r="XCV3" s="129"/>
      <c r="XCW3" s="129"/>
      <c r="XCX3" s="129"/>
      <c r="XCY3" s="129"/>
      <c r="XCZ3" s="129"/>
      <c r="XDA3" s="129"/>
      <c r="XDB3" s="129"/>
      <c r="XDC3" s="129"/>
      <c r="XDD3" s="129"/>
      <c r="XDE3" s="129"/>
      <c r="XDF3" s="129"/>
      <c r="XDG3" s="129"/>
      <c r="XDH3" s="129"/>
      <c r="XDI3" s="129"/>
      <c r="XDJ3" s="129"/>
      <c r="XDK3" s="129"/>
      <c r="XDL3" s="129"/>
      <c r="XDM3" s="129"/>
      <c r="XDN3" s="129"/>
      <c r="XDO3" s="129"/>
      <c r="XDP3" s="129"/>
      <c r="XDQ3" s="129"/>
      <c r="XDR3" s="129"/>
      <c r="XDS3" s="129"/>
      <c r="XDT3" s="129"/>
      <c r="XDU3" s="129"/>
      <c r="XDV3" s="129"/>
      <c r="XDW3" s="129"/>
      <c r="XDX3" s="129"/>
      <c r="XDY3" s="129"/>
      <c r="XDZ3" s="129"/>
      <c r="XEA3" s="129"/>
      <c r="XEB3" s="129"/>
      <c r="XEC3" s="129"/>
      <c r="XED3" s="129"/>
      <c r="XEE3" s="129"/>
      <c r="XEF3" s="129"/>
      <c r="XEG3" s="129"/>
      <c r="XEH3" s="129"/>
      <c r="XEI3" s="129"/>
      <c r="XEJ3" s="129"/>
      <c r="XEK3" s="129"/>
      <c r="XEL3" s="129"/>
      <c r="XEM3" s="129"/>
      <c r="XEN3" s="129"/>
      <c r="XEO3" s="129"/>
      <c r="XEP3" s="129"/>
      <c r="XEQ3" s="129"/>
      <c r="XER3" s="129"/>
      <c r="XES3" s="129"/>
      <c r="XET3" s="129"/>
      <c r="XEU3" s="129"/>
      <c r="XEV3" s="129"/>
      <c r="XEW3" s="129"/>
      <c r="XEX3" s="129"/>
      <c r="XEY3" s="129"/>
      <c r="XEZ3" s="129"/>
      <c r="XFA3" s="129"/>
      <c r="XFB3" s="129"/>
    </row>
    <row r="4" spans="1:16382" customFormat="1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16382" customFormat="1">
      <c r="A5" s="260"/>
      <c r="B5" s="261" t="s">
        <v>339</v>
      </c>
      <c r="C5" s="262"/>
      <c r="D5" s="262"/>
      <c r="E5" s="281"/>
      <c r="F5" s="281"/>
      <c r="G5" s="281"/>
      <c r="H5" s="281"/>
      <c r="I5" s="281"/>
      <c r="J5" s="281"/>
      <c r="K5" s="281"/>
      <c r="L5" s="281"/>
      <c r="M5" s="262"/>
      <c r="N5" s="262"/>
      <c r="O5" s="262"/>
      <c r="P5" s="262"/>
      <c r="Q5" s="262"/>
      <c r="R5" s="262"/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  <c r="ER5" s="262"/>
      <c r="ES5" s="262"/>
      <c r="ET5" s="262"/>
      <c r="EU5" s="262"/>
      <c r="EV5" s="262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  <c r="GQ5" s="262"/>
      <c r="GR5" s="262"/>
      <c r="GS5" s="262"/>
      <c r="GT5" s="262"/>
      <c r="GU5" s="262"/>
      <c r="GV5" s="262"/>
      <c r="GW5" s="262"/>
      <c r="GX5" s="262"/>
      <c r="GY5" s="262"/>
      <c r="GZ5" s="262"/>
      <c r="HA5" s="262"/>
      <c r="HB5" s="262"/>
      <c r="HC5" s="262"/>
      <c r="HD5" s="262"/>
      <c r="HE5" s="262"/>
      <c r="HF5" s="262"/>
      <c r="HG5" s="262"/>
      <c r="HH5" s="262"/>
      <c r="HI5" s="262"/>
      <c r="HJ5" s="262"/>
      <c r="HK5" s="262"/>
      <c r="HL5" s="262"/>
      <c r="HM5" s="262"/>
      <c r="HN5" s="262"/>
      <c r="HO5" s="262"/>
      <c r="HP5" s="262"/>
      <c r="HQ5" s="262"/>
      <c r="HR5" s="262"/>
      <c r="HS5" s="262"/>
      <c r="HT5" s="262"/>
      <c r="HU5" s="262"/>
      <c r="HV5" s="262"/>
      <c r="HW5" s="262"/>
      <c r="HX5" s="262"/>
      <c r="HY5" s="262"/>
      <c r="HZ5" s="262"/>
      <c r="IA5" s="262"/>
      <c r="IB5" s="262"/>
      <c r="IC5" s="262"/>
      <c r="ID5" s="262"/>
      <c r="IE5" s="262"/>
      <c r="IF5" s="262"/>
      <c r="IG5" s="262"/>
      <c r="IH5" s="262"/>
      <c r="II5" s="262"/>
      <c r="IJ5" s="262"/>
      <c r="IK5" s="262"/>
      <c r="IL5" s="262"/>
      <c r="IM5" s="262"/>
      <c r="IN5" s="262"/>
      <c r="IO5" s="262"/>
      <c r="IP5" s="262"/>
      <c r="IQ5" s="262"/>
      <c r="IR5" s="262"/>
      <c r="IS5" s="262"/>
      <c r="IT5" s="262"/>
      <c r="IU5" s="262"/>
      <c r="IV5" s="262"/>
      <c r="IW5" s="262"/>
      <c r="IX5" s="262"/>
      <c r="IY5" s="262"/>
      <c r="IZ5" s="262"/>
      <c r="JA5" s="262"/>
      <c r="JB5" s="262"/>
      <c r="JC5" s="262"/>
      <c r="JD5" s="262"/>
      <c r="JE5" s="262"/>
      <c r="JF5" s="262"/>
      <c r="JG5" s="262"/>
      <c r="JH5" s="262"/>
      <c r="JI5" s="262"/>
      <c r="JJ5" s="262"/>
      <c r="JK5" s="262"/>
      <c r="JL5" s="262"/>
      <c r="JM5" s="262"/>
      <c r="JN5" s="262"/>
      <c r="JO5" s="262"/>
      <c r="JP5" s="262"/>
      <c r="JQ5" s="262"/>
      <c r="JR5" s="262"/>
      <c r="JS5" s="262"/>
      <c r="JT5" s="262"/>
      <c r="JU5" s="262"/>
      <c r="JV5" s="262"/>
      <c r="JW5" s="262"/>
      <c r="JX5" s="262"/>
      <c r="JY5" s="262"/>
      <c r="JZ5" s="262"/>
      <c r="KA5" s="262"/>
      <c r="KB5" s="262"/>
      <c r="KC5" s="262"/>
      <c r="KD5" s="262"/>
      <c r="KE5" s="262"/>
      <c r="KF5" s="262"/>
      <c r="KG5" s="262"/>
      <c r="KH5" s="262"/>
      <c r="KI5" s="262"/>
      <c r="KJ5" s="262"/>
      <c r="KK5" s="262"/>
      <c r="KL5" s="262"/>
      <c r="KM5" s="262"/>
      <c r="KN5" s="262"/>
      <c r="KO5" s="262"/>
      <c r="KP5" s="262"/>
      <c r="KQ5" s="262"/>
      <c r="KR5" s="262"/>
      <c r="KS5" s="262"/>
      <c r="KT5" s="262"/>
      <c r="KU5" s="262"/>
      <c r="KV5" s="262"/>
      <c r="KW5" s="262"/>
      <c r="KX5" s="262"/>
      <c r="KY5" s="262"/>
      <c r="KZ5" s="262"/>
      <c r="LA5" s="262"/>
      <c r="LB5" s="262"/>
      <c r="LC5" s="262"/>
      <c r="LD5" s="262"/>
      <c r="LE5" s="262"/>
      <c r="LF5" s="262"/>
      <c r="LG5" s="262"/>
      <c r="LH5" s="262"/>
      <c r="LI5" s="262"/>
      <c r="LJ5" s="262"/>
      <c r="LK5" s="262"/>
      <c r="LL5" s="262"/>
      <c r="LM5" s="262"/>
      <c r="LN5" s="262"/>
      <c r="LO5" s="262"/>
      <c r="LP5" s="262"/>
      <c r="LQ5" s="262"/>
      <c r="LR5" s="262"/>
      <c r="LS5" s="262"/>
      <c r="LT5" s="262"/>
      <c r="LU5" s="262"/>
      <c r="LV5" s="262"/>
      <c r="LW5" s="262"/>
      <c r="LX5" s="262"/>
      <c r="LY5" s="262"/>
      <c r="LZ5" s="262"/>
      <c r="MA5" s="262"/>
      <c r="MB5" s="262"/>
      <c r="MC5" s="262"/>
      <c r="MD5" s="262"/>
      <c r="ME5" s="262"/>
      <c r="MF5" s="262"/>
      <c r="MG5" s="262"/>
      <c r="MH5" s="262"/>
      <c r="MI5" s="262"/>
      <c r="MJ5" s="262"/>
      <c r="MK5" s="262"/>
      <c r="ML5" s="262"/>
      <c r="MM5" s="262"/>
      <c r="MN5" s="262"/>
      <c r="MO5" s="262"/>
      <c r="MP5" s="262"/>
      <c r="MQ5" s="262"/>
      <c r="MR5" s="262"/>
      <c r="MS5" s="262"/>
      <c r="MT5" s="262"/>
      <c r="MU5" s="262"/>
      <c r="MV5" s="262"/>
      <c r="MW5" s="262"/>
      <c r="MX5" s="262"/>
      <c r="MY5" s="262"/>
      <c r="MZ5" s="262"/>
      <c r="NA5" s="262"/>
      <c r="NB5" s="262"/>
      <c r="NC5" s="262"/>
      <c r="ND5" s="262"/>
      <c r="NE5" s="262"/>
      <c r="NF5" s="262"/>
      <c r="NG5" s="262"/>
      <c r="NH5" s="262"/>
      <c r="NI5" s="262"/>
      <c r="NJ5" s="262"/>
      <c r="NK5" s="262"/>
      <c r="NL5" s="262"/>
      <c r="NM5" s="262"/>
      <c r="NN5" s="262"/>
      <c r="NO5" s="262"/>
      <c r="NP5" s="262"/>
      <c r="NQ5" s="262"/>
      <c r="NR5" s="262"/>
      <c r="NS5" s="262"/>
      <c r="NT5" s="262"/>
      <c r="NU5" s="262"/>
      <c r="NV5" s="262"/>
      <c r="NW5" s="262"/>
      <c r="NX5" s="262"/>
      <c r="NY5" s="262"/>
      <c r="NZ5" s="262"/>
      <c r="OA5" s="262"/>
      <c r="OB5" s="262"/>
      <c r="OC5" s="262"/>
      <c r="OD5" s="262"/>
      <c r="OE5" s="262"/>
      <c r="OF5" s="262"/>
      <c r="OG5" s="262"/>
      <c r="OH5" s="262"/>
      <c r="OI5" s="262"/>
      <c r="OJ5" s="262"/>
      <c r="OK5" s="262"/>
      <c r="OL5" s="262"/>
      <c r="OM5" s="262"/>
      <c r="ON5" s="262"/>
      <c r="OO5" s="262"/>
      <c r="OP5" s="262"/>
      <c r="OQ5" s="262"/>
      <c r="OR5" s="262"/>
      <c r="OS5" s="262"/>
      <c r="OT5" s="262"/>
      <c r="OU5" s="262"/>
      <c r="OV5" s="262"/>
      <c r="OW5" s="262"/>
      <c r="OX5" s="262"/>
      <c r="OY5" s="262"/>
      <c r="OZ5" s="262"/>
      <c r="PA5" s="262"/>
      <c r="PB5" s="262"/>
      <c r="PC5" s="262"/>
      <c r="PD5" s="262"/>
      <c r="PE5" s="262"/>
      <c r="PF5" s="262"/>
      <c r="PG5" s="262"/>
      <c r="PH5" s="262"/>
      <c r="PI5" s="262"/>
      <c r="PJ5" s="262"/>
      <c r="PK5" s="262"/>
      <c r="PL5" s="262"/>
      <c r="PM5" s="262"/>
      <c r="PN5" s="262"/>
      <c r="PO5" s="262"/>
      <c r="PP5" s="262"/>
      <c r="PQ5" s="262"/>
      <c r="PR5" s="262"/>
      <c r="PS5" s="262"/>
      <c r="PT5" s="262"/>
      <c r="PU5" s="262"/>
      <c r="PV5" s="262"/>
      <c r="PW5" s="262"/>
      <c r="PX5" s="262"/>
      <c r="PY5" s="262"/>
      <c r="PZ5" s="262"/>
      <c r="QA5" s="262"/>
      <c r="QB5" s="262"/>
      <c r="QC5" s="262"/>
      <c r="QD5" s="262"/>
      <c r="QE5" s="262"/>
      <c r="QF5" s="262"/>
      <c r="QG5" s="262"/>
      <c r="QH5" s="262"/>
      <c r="QI5" s="262"/>
      <c r="QJ5" s="262"/>
      <c r="QK5" s="262"/>
      <c r="QL5" s="262"/>
      <c r="QM5" s="262"/>
      <c r="QN5" s="262"/>
      <c r="QO5" s="262"/>
      <c r="QP5" s="262"/>
      <c r="QQ5" s="262"/>
      <c r="QR5" s="262"/>
      <c r="QS5" s="262"/>
      <c r="QT5" s="262"/>
      <c r="QU5" s="262"/>
      <c r="QV5" s="262"/>
      <c r="QW5" s="262"/>
      <c r="QX5" s="262"/>
      <c r="QY5" s="262"/>
      <c r="QZ5" s="262"/>
      <c r="RA5" s="262"/>
      <c r="RB5" s="262"/>
      <c r="RC5" s="262"/>
      <c r="RD5" s="262"/>
      <c r="RE5" s="262"/>
      <c r="RF5" s="262"/>
      <c r="RG5" s="262"/>
      <c r="RH5" s="262"/>
      <c r="RI5" s="262"/>
      <c r="RJ5" s="262"/>
      <c r="RK5" s="262"/>
      <c r="RL5" s="262"/>
      <c r="RM5" s="262"/>
      <c r="RN5" s="262"/>
      <c r="RO5" s="262"/>
      <c r="RP5" s="262"/>
      <c r="RQ5" s="262"/>
      <c r="RR5" s="262"/>
      <c r="RS5" s="262"/>
      <c r="RT5" s="262"/>
      <c r="RU5" s="262"/>
      <c r="RV5" s="262"/>
      <c r="RW5" s="262"/>
      <c r="RX5" s="262"/>
      <c r="RY5" s="262"/>
      <c r="RZ5" s="262"/>
      <c r="SA5" s="262"/>
      <c r="SB5" s="262"/>
      <c r="SC5" s="262"/>
      <c r="SD5" s="262"/>
      <c r="SE5" s="262"/>
      <c r="SF5" s="262"/>
      <c r="SG5" s="262"/>
      <c r="SH5" s="262"/>
      <c r="SI5" s="262"/>
      <c r="SJ5" s="262"/>
      <c r="SK5" s="262"/>
      <c r="SL5" s="262"/>
      <c r="SM5" s="262"/>
      <c r="SN5" s="262"/>
      <c r="SO5" s="262"/>
      <c r="SP5" s="262"/>
      <c r="SQ5" s="262"/>
      <c r="SR5" s="262"/>
      <c r="SS5" s="262"/>
      <c r="ST5" s="262"/>
      <c r="SU5" s="262"/>
      <c r="SV5" s="262"/>
      <c r="SW5" s="262"/>
      <c r="SX5" s="262"/>
      <c r="SY5" s="262"/>
      <c r="SZ5" s="262"/>
      <c r="TA5" s="262"/>
      <c r="TB5" s="262"/>
      <c r="TC5" s="262"/>
      <c r="TD5" s="262"/>
      <c r="TE5" s="262"/>
      <c r="TF5" s="262"/>
      <c r="TG5" s="262"/>
      <c r="TH5" s="262"/>
      <c r="TI5" s="262"/>
      <c r="TJ5" s="262"/>
      <c r="TK5" s="262"/>
      <c r="TL5" s="262"/>
      <c r="TM5" s="262"/>
      <c r="TN5" s="262"/>
      <c r="TO5" s="262"/>
      <c r="TP5" s="262"/>
      <c r="TQ5" s="262"/>
      <c r="TR5" s="262"/>
      <c r="TS5" s="262"/>
      <c r="TT5" s="262"/>
      <c r="TU5" s="262"/>
      <c r="TV5" s="262"/>
      <c r="TW5" s="262"/>
      <c r="TX5" s="262"/>
      <c r="TY5" s="262"/>
      <c r="TZ5" s="262"/>
      <c r="UA5" s="262"/>
      <c r="UB5" s="262"/>
      <c r="UC5" s="262"/>
      <c r="UD5" s="262"/>
      <c r="UE5" s="262"/>
      <c r="UF5" s="262"/>
      <c r="UG5" s="262"/>
      <c r="UH5" s="262"/>
      <c r="UI5" s="262"/>
      <c r="UJ5" s="262"/>
      <c r="UK5" s="262"/>
      <c r="UL5" s="262"/>
      <c r="UM5" s="262"/>
      <c r="UN5" s="262"/>
      <c r="UO5" s="262"/>
      <c r="UP5" s="262"/>
      <c r="UQ5" s="262"/>
      <c r="UR5" s="262"/>
      <c r="US5" s="262"/>
      <c r="UT5" s="262"/>
      <c r="UU5" s="262"/>
      <c r="UV5" s="262"/>
      <c r="UW5" s="262"/>
      <c r="UX5" s="262"/>
      <c r="UY5" s="262"/>
      <c r="UZ5" s="262"/>
      <c r="VA5" s="262"/>
      <c r="VB5" s="262"/>
      <c r="VC5" s="262"/>
      <c r="VD5" s="262"/>
      <c r="VE5" s="262"/>
      <c r="VF5" s="262"/>
      <c r="VG5" s="262"/>
      <c r="VH5" s="262"/>
      <c r="VI5" s="262"/>
      <c r="VJ5" s="262"/>
      <c r="VK5" s="262"/>
      <c r="VL5" s="262"/>
      <c r="VM5" s="262"/>
      <c r="VN5" s="262"/>
      <c r="VO5" s="262"/>
      <c r="VP5" s="262"/>
      <c r="VQ5" s="262"/>
      <c r="VR5" s="262"/>
      <c r="VS5" s="262"/>
      <c r="VT5" s="262"/>
      <c r="VU5" s="262"/>
      <c r="VV5" s="262"/>
      <c r="VW5" s="262"/>
      <c r="VX5" s="262"/>
      <c r="VY5" s="262"/>
      <c r="VZ5" s="262"/>
      <c r="WA5" s="262"/>
      <c r="WB5" s="262"/>
      <c r="WC5" s="262"/>
      <c r="WD5" s="262"/>
      <c r="WE5" s="262"/>
      <c r="WF5" s="262"/>
      <c r="WG5" s="262"/>
      <c r="WH5" s="262"/>
      <c r="WI5" s="262"/>
      <c r="WJ5" s="262"/>
      <c r="WK5" s="262"/>
      <c r="WL5" s="262"/>
      <c r="WM5" s="262"/>
      <c r="WN5" s="262"/>
      <c r="WO5" s="262"/>
      <c r="WP5" s="262"/>
      <c r="WQ5" s="262"/>
      <c r="WR5" s="262"/>
      <c r="WS5" s="262"/>
      <c r="WT5" s="262"/>
      <c r="WU5" s="262"/>
      <c r="WV5" s="262"/>
      <c r="WW5" s="262"/>
      <c r="WX5" s="262"/>
      <c r="WY5" s="262"/>
      <c r="WZ5" s="262"/>
      <c r="XA5" s="262"/>
      <c r="XB5" s="262"/>
      <c r="XC5" s="262"/>
      <c r="XD5" s="262"/>
      <c r="XE5" s="262"/>
      <c r="XF5" s="262"/>
      <c r="XG5" s="262"/>
      <c r="XH5" s="262"/>
      <c r="XI5" s="262"/>
      <c r="XJ5" s="262"/>
      <c r="XK5" s="262"/>
      <c r="XL5" s="262"/>
      <c r="XM5" s="262"/>
      <c r="XN5" s="262"/>
      <c r="XO5" s="262"/>
      <c r="XP5" s="262"/>
      <c r="XQ5" s="262"/>
      <c r="XR5" s="262"/>
      <c r="XS5" s="262"/>
      <c r="XT5" s="262"/>
      <c r="XU5" s="262"/>
      <c r="XV5" s="262"/>
      <c r="XW5" s="262"/>
      <c r="XX5" s="262"/>
      <c r="XY5" s="262"/>
      <c r="XZ5" s="262"/>
      <c r="YA5" s="262"/>
      <c r="YB5" s="262"/>
      <c r="YC5" s="262"/>
      <c r="YD5" s="262"/>
      <c r="YE5" s="262"/>
      <c r="YF5" s="262"/>
      <c r="YG5" s="262"/>
      <c r="YH5" s="262"/>
      <c r="YI5" s="262"/>
      <c r="YJ5" s="262"/>
      <c r="YK5" s="262"/>
      <c r="YL5" s="262"/>
      <c r="YM5" s="262"/>
      <c r="YN5" s="262"/>
      <c r="YO5" s="262"/>
      <c r="YP5" s="262"/>
      <c r="YQ5" s="262"/>
      <c r="YR5" s="262"/>
      <c r="YS5" s="262"/>
      <c r="YT5" s="262"/>
      <c r="YU5" s="262"/>
      <c r="YV5" s="262"/>
      <c r="YW5" s="262"/>
      <c r="YX5" s="262"/>
      <c r="YY5" s="262"/>
      <c r="YZ5" s="262"/>
      <c r="ZA5" s="262"/>
      <c r="ZB5" s="262"/>
      <c r="ZC5" s="262"/>
      <c r="ZD5" s="262"/>
      <c r="ZE5" s="262"/>
      <c r="ZF5" s="262"/>
      <c r="ZG5" s="262"/>
      <c r="ZH5" s="262"/>
      <c r="ZI5" s="262"/>
      <c r="ZJ5" s="262"/>
      <c r="ZK5" s="262"/>
      <c r="ZL5" s="262"/>
      <c r="ZM5" s="262"/>
      <c r="ZN5" s="262"/>
      <c r="ZO5" s="262"/>
      <c r="ZP5" s="262"/>
      <c r="ZQ5" s="262"/>
      <c r="ZR5" s="262"/>
      <c r="ZS5" s="262"/>
      <c r="ZT5" s="262"/>
      <c r="ZU5" s="262"/>
      <c r="ZV5" s="262"/>
      <c r="ZW5" s="262"/>
      <c r="ZX5" s="262"/>
      <c r="ZY5" s="262"/>
      <c r="ZZ5" s="262"/>
      <c r="AAA5" s="262"/>
      <c r="AAB5" s="262"/>
      <c r="AAC5" s="262"/>
      <c r="AAD5" s="262"/>
      <c r="AAE5" s="262"/>
      <c r="AAF5" s="262"/>
      <c r="AAG5" s="262"/>
      <c r="AAH5" s="262"/>
      <c r="AAI5" s="262"/>
      <c r="AAJ5" s="262"/>
      <c r="AAK5" s="262"/>
      <c r="AAL5" s="262"/>
      <c r="AAM5" s="262"/>
      <c r="AAN5" s="262"/>
      <c r="AAO5" s="262"/>
      <c r="AAP5" s="262"/>
      <c r="AAQ5" s="262"/>
      <c r="AAR5" s="262"/>
      <c r="AAS5" s="262"/>
      <c r="AAT5" s="262"/>
      <c r="AAU5" s="262"/>
      <c r="AAV5" s="262"/>
      <c r="AAW5" s="262"/>
      <c r="AAX5" s="262"/>
      <c r="AAY5" s="262"/>
      <c r="AAZ5" s="262"/>
      <c r="ABA5" s="262"/>
      <c r="ABB5" s="262"/>
      <c r="ABC5" s="262"/>
      <c r="ABD5" s="262"/>
      <c r="ABE5" s="262"/>
      <c r="ABF5" s="262"/>
      <c r="ABG5" s="262"/>
      <c r="ABH5" s="262"/>
      <c r="ABI5" s="262"/>
      <c r="ABJ5" s="262"/>
      <c r="ABK5" s="262"/>
      <c r="ABL5" s="262"/>
      <c r="ABM5" s="262"/>
      <c r="ABN5" s="262"/>
      <c r="ABO5" s="262"/>
      <c r="ABP5" s="262"/>
      <c r="ABQ5" s="262"/>
      <c r="ABR5" s="262"/>
      <c r="ABS5" s="262"/>
      <c r="ABT5" s="262"/>
      <c r="ABU5" s="262"/>
      <c r="ABV5" s="262"/>
      <c r="ABW5" s="262"/>
      <c r="ABX5" s="262"/>
      <c r="ABY5" s="262"/>
      <c r="ABZ5" s="262"/>
      <c r="ACA5" s="262"/>
      <c r="ACB5" s="262"/>
      <c r="ACC5" s="262"/>
      <c r="ACD5" s="262"/>
      <c r="ACE5" s="262"/>
      <c r="ACF5" s="262"/>
      <c r="ACG5" s="262"/>
      <c r="ACH5" s="262"/>
      <c r="ACI5" s="262"/>
      <c r="ACJ5" s="262"/>
      <c r="ACK5" s="262"/>
      <c r="ACL5" s="262"/>
      <c r="ACM5" s="262"/>
      <c r="ACN5" s="262"/>
      <c r="ACO5" s="262"/>
      <c r="ACP5" s="262"/>
      <c r="ACQ5" s="262"/>
      <c r="ACR5" s="262"/>
      <c r="ACS5" s="262"/>
      <c r="ACT5" s="262"/>
      <c r="ACU5" s="262"/>
      <c r="ACV5" s="262"/>
      <c r="ACW5" s="262"/>
      <c r="ACX5" s="262"/>
      <c r="ACY5" s="262"/>
      <c r="ACZ5" s="262"/>
      <c r="ADA5" s="262"/>
      <c r="ADB5" s="262"/>
      <c r="ADC5" s="262"/>
      <c r="ADD5" s="262"/>
      <c r="ADE5" s="262"/>
      <c r="ADF5" s="262"/>
      <c r="ADG5" s="262"/>
      <c r="ADH5" s="262"/>
      <c r="ADI5" s="262"/>
      <c r="ADJ5" s="262"/>
      <c r="ADK5" s="262"/>
      <c r="ADL5" s="262"/>
      <c r="ADM5" s="262"/>
      <c r="ADN5" s="262"/>
      <c r="ADO5" s="262"/>
      <c r="ADP5" s="262"/>
      <c r="ADQ5" s="262"/>
      <c r="ADR5" s="262"/>
      <c r="ADS5" s="262"/>
      <c r="ADT5" s="262"/>
      <c r="ADU5" s="262"/>
      <c r="ADV5" s="262"/>
      <c r="ADW5" s="262"/>
      <c r="ADX5" s="262"/>
      <c r="ADY5" s="262"/>
      <c r="ADZ5" s="262"/>
      <c r="AEA5" s="262"/>
      <c r="AEB5" s="262"/>
      <c r="AEC5" s="262"/>
      <c r="AED5" s="262"/>
      <c r="AEE5" s="262"/>
      <c r="AEF5" s="262"/>
      <c r="AEG5" s="262"/>
      <c r="AEH5" s="262"/>
      <c r="AEI5" s="262"/>
      <c r="AEJ5" s="262"/>
      <c r="AEK5" s="262"/>
      <c r="AEL5" s="262"/>
      <c r="AEM5" s="262"/>
      <c r="AEN5" s="262"/>
      <c r="AEO5" s="262"/>
      <c r="AEP5" s="262"/>
      <c r="AEQ5" s="262"/>
      <c r="AER5" s="262"/>
      <c r="AES5" s="262"/>
      <c r="AET5" s="262"/>
      <c r="AEU5" s="262"/>
      <c r="AEV5" s="262"/>
      <c r="AEW5" s="262"/>
      <c r="AEX5" s="262"/>
      <c r="AEY5" s="262"/>
      <c r="AEZ5" s="262"/>
      <c r="AFA5" s="262"/>
      <c r="AFB5" s="262"/>
      <c r="AFC5" s="262"/>
      <c r="AFD5" s="262"/>
      <c r="AFE5" s="262"/>
      <c r="AFF5" s="262"/>
      <c r="AFG5" s="262"/>
      <c r="AFH5" s="262"/>
      <c r="AFI5" s="262"/>
      <c r="AFJ5" s="262"/>
      <c r="AFK5" s="262"/>
      <c r="AFL5" s="262"/>
      <c r="AFM5" s="262"/>
      <c r="AFN5" s="262"/>
      <c r="AFO5" s="262"/>
      <c r="AFP5" s="262"/>
      <c r="AFQ5" s="262"/>
      <c r="AFR5" s="262"/>
      <c r="AFS5" s="262"/>
      <c r="AFT5" s="262"/>
      <c r="AFU5" s="262"/>
      <c r="AFV5" s="262"/>
      <c r="AFW5" s="262"/>
      <c r="AFX5" s="262"/>
      <c r="AFY5" s="262"/>
      <c r="AFZ5" s="262"/>
      <c r="AGA5" s="262"/>
      <c r="AGB5" s="262"/>
      <c r="AGC5" s="262"/>
      <c r="AGD5" s="262"/>
      <c r="AGE5" s="262"/>
      <c r="AGF5" s="262"/>
      <c r="AGG5" s="262"/>
      <c r="AGH5" s="262"/>
      <c r="AGI5" s="262"/>
      <c r="AGJ5" s="262"/>
      <c r="AGK5" s="262"/>
      <c r="AGL5" s="262"/>
      <c r="AGM5" s="262"/>
      <c r="AGN5" s="262"/>
      <c r="AGO5" s="262"/>
      <c r="AGP5" s="262"/>
      <c r="AGQ5" s="262"/>
      <c r="AGR5" s="262"/>
      <c r="AGS5" s="262"/>
      <c r="AGT5" s="262"/>
      <c r="AGU5" s="262"/>
      <c r="AGV5" s="262"/>
      <c r="AGW5" s="262"/>
      <c r="AGX5" s="262"/>
      <c r="AGY5" s="262"/>
      <c r="AGZ5" s="262"/>
      <c r="AHA5" s="262"/>
      <c r="AHB5" s="262"/>
      <c r="AHC5" s="262"/>
      <c r="AHD5" s="262"/>
      <c r="AHE5" s="262"/>
      <c r="AHF5" s="262"/>
      <c r="AHG5" s="262"/>
      <c r="AHH5" s="262"/>
      <c r="AHI5" s="262"/>
      <c r="AHJ5" s="262"/>
      <c r="AHK5" s="262"/>
      <c r="AHL5" s="262"/>
      <c r="AHM5" s="262"/>
      <c r="AHN5" s="262"/>
      <c r="AHO5" s="262"/>
      <c r="AHP5" s="262"/>
      <c r="AHQ5" s="262"/>
      <c r="AHR5" s="262"/>
      <c r="AHS5" s="262"/>
      <c r="AHT5" s="262"/>
      <c r="AHU5" s="262"/>
      <c r="AHV5" s="262"/>
      <c r="AHW5" s="262"/>
      <c r="AHX5" s="262"/>
      <c r="AHY5" s="262"/>
      <c r="AHZ5" s="262"/>
      <c r="AIA5" s="262"/>
      <c r="AIB5" s="262"/>
      <c r="AIC5" s="262"/>
      <c r="AID5" s="262"/>
      <c r="AIE5" s="262"/>
      <c r="AIF5" s="262"/>
      <c r="AIG5" s="262"/>
      <c r="AIH5" s="262"/>
      <c r="AII5" s="262"/>
      <c r="AIJ5" s="262"/>
      <c r="AIK5" s="262"/>
      <c r="AIL5" s="262"/>
      <c r="AIM5" s="262"/>
      <c r="AIN5" s="262"/>
      <c r="AIO5" s="262"/>
      <c r="AIP5" s="262"/>
      <c r="AIQ5" s="262"/>
      <c r="AIR5" s="262"/>
      <c r="AIS5" s="262"/>
      <c r="AIT5" s="262"/>
      <c r="AIU5" s="262"/>
      <c r="AIV5" s="262"/>
      <c r="AIW5" s="262"/>
      <c r="AIX5" s="262"/>
      <c r="AIY5" s="262"/>
      <c r="AIZ5" s="262"/>
      <c r="AJA5" s="262"/>
      <c r="AJB5" s="262"/>
      <c r="AJC5" s="262"/>
      <c r="AJD5" s="262"/>
      <c r="AJE5" s="262"/>
      <c r="AJF5" s="262"/>
      <c r="AJG5" s="262"/>
      <c r="AJH5" s="262"/>
      <c r="AJI5" s="262"/>
      <c r="AJJ5" s="262"/>
      <c r="AJK5" s="262"/>
      <c r="AJL5" s="262"/>
      <c r="AJM5" s="262"/>
      <c r="AJN5" s="262"/>
      <c r="AJO5" s="262"/>
      <c r="AJP5" s="262"/>
      <c r="AJQ5" s="262"/>
      <c r="AJR5" s="262"/>
      <c r="AJS5" s="262"/>
      <c r="AJT5" s="262"/>
      <c r="AJU5" s="262"/>
      <c r="AJV5" s="262"/>
      <c r="AJW5" s="262"/>
      <c r="AJX5" s="262"/>
      <c r="AJY5" s="262"/>
      <c r="AJZ5" s="262"/>
      <c r="AKA5" s="262"/>
      <c r="AKB5" s="262"/>
      <c r="AKC5" s="262"/>
      <c r="AKD5" s="262"/>
      <c r="AKE5" s="262"/>
      <c r="AKF5" s="262"/>
      <c r="AKG5" s="262"/>
      <c r="AKH5" s="262"/>
      <c r="AKI5" s="262"/>
      <c r="AKJ5" s="262"/>
      <c r="AKK5" s="262"/>
      <c r="AKL5" s="262"/>
      <c r="AKM5" s="262"/>
      <c r="AKN5" s="262"/>
      <c r="AKO5" s="262"/>
      <c r="AKP5" s="262"/>
      <c r="AKQ5" s="262"/>
      <c r="AKR5" s="262"/>
      <c r="AKS5" s="262"/>
      <c r="AKT5" s="262"/>
      <c r="AKU5" s="262"/>
      <c r="AKV5" s="262"/>
      <c r="AKW5" s="262"/>
      <c r="AKX5" s="262"/>
      <c r="AKY5" s="262"/>
      <c r="AKZ5" s="262"/>
      <c r="ALA5" s="262"/>
      <c r="ALB5" s="262"/>
      <c r="ALC5" s="262"/>
      <c r="ALD5" s="262"/>
      <c r="ALE5" s="262"/>
      <c r="ALF5" s="262"/>
      <c r="ALG5" s="262"/>
      <c r="ALH5" s="262"/>
      <c r="ALI5" s="262"/>
      <c r="ALJ5" s="262"/>
      <c r="ALK5" s="262"/>
      <c r="ALL5" s="262"/>
      <c r="ALM5" s="262"/>
      <c r="ALN5" s="262"/>
      <c r="ALO5" s="262"/>
      <c r="ALP5" s="262"/>
      <c r="ALQ5" s="262"/>
      <c r="ALR5" s="262"/>
      <c r="ALS5" s="262"/>
      <c r="ALT5" s="262"/>
      <c r="ALU5" s="262"/>
      <c r="ALV5" s="262"/>
      <c r="ALW5" s="262"/>
      <c r="ALX5" s="262"/>
      <c r="ALY5" s="262"/>
      <c r="ALZ5" s="262"/>
      <c r="AMA5" s="262"/>
      <c r="AMB5" s="262"/>
      <c r="AMC5" s="262"/>
      <c r="AMD5" s="262"/>
      <c r="AME5" s="262"/>
      <c r="AMF5" s="262"/>
      <c r="AMG5" s="262"/>
      <c r="AMH5" s="262"/>
      <c r="AMI5" s="262"/>
      <c r="AMJ5" s="262"/>
      <c r="AMK5" s="262"/>
      <c r="AML5" s="262"/>
      <c r="AMM5" s="262"/>
      <c r="AMN5" s="262"/>
      <c r="AMO5" s="262"/>
      <c r="AMP5" s="262"/>
      <c r="AMQ5" s="262"/>
      <c r="AMR5" s="262"/>
      <c r="AMS5" s="262"/>
      <c r="AMT5" s="262"/>
      <c r="AMU5" s="262"/>
      <c r="AMV5" s="262"/>
      <c r="AMW5" s="262"/>
      <c r="AMX5" s="262"/>
      <c r="AMY5" s="262"/>
      <c r="AMZ5" s="262"/>
      <c r="ANA5" s="262"/>
      <c r="ANB5" s="262"/>
      <c r="ANC5" s="262"/>
      <c r="AND5" s="262"/>
      <c r="ANE5" s="262"/>
      <c r="ANF5" s="262"/>
      <c r="ANG5" s="262"/>
      <c r="ANH5" s="262"/>
      <c r="ANI5" s="262"/>
      <c r="ANJ5" s="262"/>
      <c r="ANK5" s="262"/>
      <c r="ANL5" s="262"/>
      <c r="ANM5" s="262"/>
      <c r="ANN5" s="262"/>
      <c r="ANO5" s="262"/>
      <c r="ANP5" s="262"/>
      <c r="ANQ5" s="262"/>
      <c r="ANR5" s="262"/>
      <c r="ANS5" s="262"/>
      <c r="ANT5" s="262"/>
      <c r="ANU5" s="262"/>
      <c r="ANV5" s="262"/>
      <c r="ANW5" s="262"/>
      <c r="ANX5" s="262"/>
      <c r="ANY5" s="262"/>
      <c r="ANZ5" s="262"/>
      <c r="AOA5" s="262"/>
      <c r="AOB5" s="262"/>
      <c r="AOC5" s="262"/>
      <c r="AOD5" s="262"/>
      <c r="AOE5" s="262"/>
      <c r="AOF5" s="262"/>
      <c r="AOG5" s="262"/>
      <c r="AOH5" s="262"/>
      <c r="AOI5" s="262"/>
      <c r="AOJ5" s="262"/>
      <c r="AOK5" s="262"/>
      <c r="AOL5" s="262"/>
      <c r="AOM5" s="262"/>
      <c r="AON5" s="262"/>
      <c r="AOO5" s="262"/>
      <c r="AOP5" s="262"/>
      <c r="AOQ5" s="262"/>
      <c r="AOR5" s="262"/>
      <c r="AOS5" s="262"/>
      <c r="AOT5" s="262"/>
      <c r="AOU5" s="262"/>
      <c r="AOV5" s="262"/>
      <c r="AOW5" s="262"/>
      <c r="AOX5" s="262"/>
      <c r="AOY5" s="262"/>
      <c r="AOZ5" s="262"/>
      <c r="APA5" s="262"/>
      <c r="APB5" s="262"/>
      <c r="APC5" s="262"/>
      <c r="APD5" s="262"/>
      <c r="APE5" s="262"/>
      <c r="APF5" s="262"/>
      <c r="APG5" s="262"/>
      <c r="APH5" s="262"/>
      <c r="API5" s="262"/>
      <c r="APJ5" s="262"/>
      <c r="APK5" s="262"/>
      <c r="APL5" s="262"/>
      <c r="APM5" s="262"/>
      <c r="APN5" s="262"/>
      <c r="APO5" s="262"/>
      <c r="APP5" s="262"/>
      <c r="APQ5" s="262"/>
      <c r="APR5" s="262"/>
      <c r="APS5" s="262"/>
      <c r="APT5" s="262"/>
      <c r="APU5" s="262"/>
      <c r="APV5" s="262"/>
      <c r="APW5" s="262"/>
      <c r="APX5" s="262"/>
      <c r="APY5" s="262"/>
      <c r="APZ5" s="262"/>
      <c r="AQA5" s="262"/>
      <c r="AQB5" s="262"/>
      <c r="AQC5" s="262"/>
      <c r="AQD5" s="262"/>
      <c r="AQE5" s="262"/>
      <c r="AQF5" s="262"/>
      <c r="AQG5" s="262"/>
      <c r="AQH5" s="262"/>
      <c r="AQI5" s="262"/>
      <c r="AQJ5" s="262"/>
      <c r="AQK5" s="262"/>
      <c r="AQL5" s="262"/>
      <c r="AQM5" s="262"/>
      <c r="AQN5" s="262"/>
      <c r="AQO5" s="262"/>
      <c r="AQP5" s="262"/>
      <c r="AQQ5" s="262"/>
      <c r="AQR5" s="262"/>
      <c r="AQS5" s="262"/>
      <c r="AQT5" s="262"/>
      <c r="AQU5" s="262"/>
      <c r="AQV5" s="262"/>
      <c r="AQW5" s="262"/>
      <c r="AQX5" s="262"/>
      <c r="AQY5" s="262"/>
      <c r="AQZ5" s="262"/>
      <c r="ARA5" s="262"/>
      <c r="ARB5" s="262"/>
      <c r="ARC5" s="262"/>
      <c r="ARD5" s="262"/>
      <c r="ARE5" s="262"/>
      <c r="ARF5" s="262"/>
      <c r="ARG5" s="262"/>
      <c r="ARH5" s="262"/>
      <c r="ARI5" s="262"/>
      <c r="ARJ5" s="262"/>
      <c r="ARK5" s="262"/>
      <c r="ARL5" s="262"/>
      <c r="ARM5" s="262"/>
      <c r="ARN5" s="262"/>
      <c r="ARO5" s="262"/>
      <c r="ARP5" s="262"/>
      <c r="ARQ5" s="262"/>
      <c r="ARR5" s="262"/>
      <c r="ARS5" s="262"/>
      <c r="ART5" s="262"/>
      <c r="ARU5" s="262"/>
      <c r="ARV5" s="262"/>
      <c r="ARW5" s="262"/>
      <c r="ARX5" s="262"/>
      <c r="ARY5" s="262"/>
      <c r="ARZ5" s="262"/>
      <c r="ASA5" s="262"/>
      <c r="ASB5" s="262"/>
      <c r="ASC5" s="262"/>
      <c r="ASD5" s="262"/>
      <c r="ASE5" s="262"/>
      <c r="ASF5" s="262"/>
      <c r="ASG5" s="262"/>
      <c r="ASH5" s="262"/>
      <c r="ASI5" s="262"/>
      <c r="ASJ5" s="262"/>
      <c r="ASK5" s="262"/>
      <c r="ASL5" s="262"/>
      <c r="ASM5" s="262"/>
      <c r="ASN5" s="262"/>
      <c r="ASO5" s="262"/>
      <c r="ASP5" s="262"/>
      <c r="ASQ5" s="262"/>
      <c r="ASR5" s="262"/>
      <c r="ASS5" s="262"/>
      <c r="AST5" s="262"/>
      <c r="ASU5" s="262"/>
      <c r="ASV5" s="262"/>
      <c r="ASW5" s="262"/>
      <c r="ASX5" s="262"/>
      <c r="ASY5" s="262"/>
      <c r="ASZ5" s="262"/>
      <c r="ATA5" s="262"/>
      <c r="ATB5" s="262"/>
      <c r="ATC5" s="262"/>
      <c r="ATD5" s="262"/>
      <c r="ATE5" s="262"/>
      <c r="ATF5" s="262"/>
      <c r="ATG5" s="262"/>
      <c r="ATH5" s="262"/>
      <c r="ATI5" s="262"/>
      <c r="ATJ5" s="262"/>
      <c r="ATK5" s="262"/>
      <c r="ATL5" s="262"/>
      <c r="ATM5" s="262"/>
      <c r="ATN5" s="262"/>
      <c r="ATO5" s="262"/>
      <c r="ATP5" s="262"/>
      <c r="ATQ5" s="262"/>
      <c r="ATR5" s="262"/>
      <c r="ATS5" s="262"/>
      <c r="ATT5" s="262"/>
      <c r="ATU5" s="262"/>
      <c r="ATV5" s="262"/>
      <c r="ATW5" s="262"/>
      <c r="ATX5" s="262"/>
      <c r="ATY5" s="262"/>
      <c r="ATZ5" s="262"/>
      <c r="AUA5" s="262"/>
      <c r="AUB5" s="262"/>
      <c r="AUC5" s="262"/>
      <c r="AUD5" s="262"/>
      <c r="AUE5" s="262"/>
      <c r="AUF5" s="262"/>
      <c r="AUG5" s="262"/>
      <c r="AUH5" s="262"/>
      <c r="AUI5" s="262"/>
      <c r="AUJ5" s="262"/>
      <c r="AUK5" s="262"/>
      <c r="AUL5" s="262"/>
      <c r="AUM5" s="262"/>
      <c r="AUN5" s="262"/>
      <c r="AUO5" s="262"/>
      <c r="AUP5" s="262"/>
      <c r="AUQ5" s="262"/>
      <c r="AUR5" s="262"/>
      <c r="AUS5" s="262"/>
      <c r="AUT5" s="262"/>
      <c r="AUU5" s="262"/>
      <c r="AUV5" s="262"/>
      <c r="AUW5" s="262"/>
      <c r="AUX5" s="262"/>
      <c r="AUY5" s="262"/>
      <c r="AUZ5" s="262"/>
      <c r="AVA5" s="262"/>
      <c r="AVB5" s="262"/>
      <c r="AVC5" s="262"/>
      <c r="AVD5" s="262"/>
      <c r="AVE5" s="262"/>
      <c r="AVF5" s="262"/>
      <c r="AVG5" s="262"/>
      <c r="AVH5" s="262"/>
      <c r="AVI5" s="262"/>
      <c r="AVJ5" s="262"/>
      <c r="AVK5" s="262"/>
      <c r="AVL5" s="262"/>
      <c r="AVM5" s="262"/>
      <c r="AVN5" s="262"/>
      <c r="AVO5" s="262"/>
      <c r="AVP5" s="262"/>
      <c r="AVQ5" s="262"/>
      <c r="AVR5" s="262"/>
      <c r="AVS5" s="262"/>
      <c r="AVT5" s="262"/>
      <c r="AVU5" s="262"/>
      <c r="AVV5" s="262"/>
      <c r="AVW5" s="262"/>
      <c r="AVX5" s="262"/>
      <c r="AVY5" s="262"/>
      <c r="AVZ5" s="262"/>
      <c r="AWA5" s="262"/>
      <c r="AWB5" s="262"/>
      <c r="AWC5" s="262"/>
      <c r="AWD5" s="262"/>
      <c r="AWE5" s="262"/>
      <c r="AWF5" s="262"/>
      <c r="AWG5" s="262"/>
      <c r="AWH5" s="262"/>
      <c r="AWI5" s="262"/>
      <c r="AWJ5" s="262"/>
      <c r="AWK5" s="262"/>
      <c r="AWL5" s="262"/>
      <c r="AWM5" s="262"/>
      <c r="AWN5" s="262"/>
      <c r="AWO5" s="262"/>
      <c r="AWP5" s="262"/>
      <c r="AWQ5" s="262"/>
      <c r="AWR5" s="262"/>
      <c r="AWS5" s="262"/>
      <c r="AWT5" s="262"/>
      <c r="AWU5" s="262"/>
      <c r="AWV5" s="262"/>
      <c r="AWW5" s="262"/>
      <c r="AWX5" s="262"/>
      <c r="AWY5" s="262"/>
      <c r="AWZ5" s="262"/>
      <c r="AXA5" s="262"/>
      <c r="AXB5" s="262"/>
      <c r="AXC5" s="262"/>
      <c r="AXD5" s="262"/>
      <c r="AXE5" s="262"/>
      <c r="AXF5" s="262"/>
      <c r="AXG5" s="262"/>
      <c r="AXH5" s="262"/>
      <c r="AXI5" s="262"/>
      <c r="AXJ5" s="262"/>
      <c r="AXK5" s="262"/>
      <c r="AXL5" s="262"/>
      <c r="AXM5" s="262"/>
      <c r="AXN5" s="262"/>
      <c r="AXO5" s="262"/>
      <c r="AXP5" s="262"/>
      <c r="AXQ5" s="262"/>
      <c r="AXR5" s="262"/>
      <c r="AXS5" s="262"/>
      <c r="AXT5" s="262"/>
      <c r="AXU5" s="262"/>
      <c r="AXV5" s="262"/>
      <c r="AXW5" s="262"/>
      <c r="AXX5" s="262"/>
      <c r="AXY5" s="262"/>
      <c r="AXZ5" s="262"/>
      <c r="AYA5" s="262"/>
      <c r="AYB5" s="262"/>
      <c r="AYC5" s="262"/>
      <c r="AYD5" s="262"/>
      <c r="AYE5" s="262"/>
      <c r="AYF5" s="262"/>
      <c r="AYG5" s="262"/>
      <c r="AYH5" s="262"/>
      <c r="AYI5" s="262"/>
      <c r="AYJ5" s="262"/>
      <c r="AYK5" s="262"/>
      <c r="AYL5" s="262"/>
      <c r="AYM5" s="262"/>
      <c r="AYN5" s="262"/>
      <c r="AYO5" s="262"/>
      <c r="AYP5" s="262"/>
      <c r="AYQ5" s="262"/>
      <c r="AYR5" s="262"/>
      <c r="AYS5" s="262"/>
      <c r="AYT5" s="262"/>
      <c r="AYU5" s="262"/>
      <c r="AYV5" s="262"/>
      <c r="AYW5" s="262"/>
      <c r="AYX5" s="262"/>
      <c r="AYY5" s="262"/>
      <c r="AYZ5" s="262"/>
      <c r="AZA5" s="262"/>
      <c r="AZB5" s="262"/>
      <c r="AZC5" s="262"/>
      <c r="AZD5" s="262"/>
      <c r="AZE5" s="262"/>
      <c r="AZF5" s="262"/>
      <c r="AZG5" s="262"/>
      <c r="AZH5" s="262"/>
      <c r="AZI5" s="262"/>
      <c r="AZJ5" s="262"/>
      <c r="AZK5" s="262"/>
      <c r="AZL5" s="262"/>
      <c r="AZM5" s="262"/>
      <c r="AZN5" s="262"/>
      <c r="AZO5" s="262"/>
      <c r="AZP5" s="262"/>
      <c r="AZQ5" s="262"/>
      <c r="AZR5" s="262"/>
      <c r="AZS5" s="262"/>
      <c r="AZT5" s="262"/>
      <c r="AZU5" s="262"/>
      <c r="AZV5" s="262"/>
      <c r="AZW5" s="262"/>
      <c r="AZX5" s="262"/>
      <c r="AZY5" s="262"/>
      <c r="AZZ5" s="262"/>
      <c r="BAA5" s="262"/>
      <c r="BAB5" s="262"/>
      <c r="BAC5" s="262"/>
      <c r="BAD5" s="262"/>
      <c r="BAE5" s="262"/>
      <c r="BAF5" s="262"/>
      <c r="BAG5" s="262"/>
      <c r="BAH5" s="262"/>
      <c r="BAI5" s="262"/>
      <c r="BAJ5" s="262"/>
      <c r="BAK5" s="262"/>
      <c r="BAL5" s="262"/>
      <c r="BAM5" s="262"/>
      <c r="BAN5" s="262"/>
      <c r="BAO5" s="262"/>
      <c r="BAP5" s="262"/>
      <c r="BAQ5" s="262"/>
      <c r="BAR5" s="262"/>
      <c r="BAS5" s="262"/>
      <c r="BAT5" s="262"/>
      <c r="BAU5" s="262"/>
      <c r="BAV5" s="262"/>
      <c r="BAW5" s="262"/>
      <c r="BAX5" s="262"/>
      <c r="BAY5" s="262"/>
      <c r="BAZ5" s="262"/>
      <c r="BBA5" s="262"/>
      <c r="BBB5" s="262"/>
      <c r="BBC5" s="262"/>
      <c r="BBD5" s="262"/>
      <c r="BBE5" s="262"/>
      <c r="BBF5" s="262"/>
      <c r="BBG5" s="262"/>
      <c r="BBH5" s="262"/>
      <c r="BBI5" s="262"/>
      <c r="BBJ5" s="262"/>
      <c r="BBK5" s="262"/>
      <c r="BBL5" s="262"/>
      <c r="BBM5" s="262"/>
      <c r="BBN5" s="262"/>
      <c r="BBO5" s="262"/>
      <c r="BBP5" s="262"/>
      <c r="BBQ5" s="262"/>
      <c r="BBR5" s="262"/>
      <c r="BBS5" s="262"/>
      <c r="BBT5" s="262"/>
      <c r="BBU5" s="262"/>
      <c r="BBV5" s="262"/>
      <c r="BBW5" s="262"/>
      <c r="BBX5" s="262"/>
      <c r="BBY5" s="262"/>
      <c r="BBZ5" s="262"/>
      <c r="BCA5" s="262"/>
      <c r="BCB5" s="262"/>
      <c r="BCC5" s="262"/>
      <c r="BCD5" s="262"/>
      <c r="BCE5" s="262"/>
      <c r="BCF5" s="262"/>
      <c r="BCG5" s="262"/>
      <c r="BCH5" s="262"/>
      <c r="BCI5" s="262"/>
      <c r="BCJ5" s="262"/>
      <c r="BCK5" s="262"/>
      <c r="BCL5" s="262"/>
      <c r="BCM5" s="262"/>
      <c r="BCN5" s="262"/>
      <c r="BCO5" s="262"/>
      <c r="BCP5" s="262"/>
      <c r="BCQ5" s="262"/>
      <c r="BCR5" s="262"/>
      <c r="BCS5" s="262"/>
      <c r="BCT5" s="262"/>
      <c r="BCU5" s="262"/>
      <c r="BCV5" s="262"/>
      <c r="BCW5" s="262"/>
      <c r="BCX5" s="262"/>
      <c r="BCY5" s="262"/>
      <c r="BCZ5" s="262"/>
      <c r="BDA5" s="262"/>
      <c r="BDB5" s="262"/>
      <c r="BDC5" s="262"/>
      <c r="BDD5" s="262"/>
      <c r="BDE5" s="262"/>
      <c r="BDF5" s="262"/>
      <c r="BDG5" s="262"/>
      <c r="BDH5" s="262"/>
      <c r="BDI5" s="262"/>
      <c r="BDJ5" s="262"/>
      <c r="BDK5" s="262"/>
      <c r="BDL5" s="262"/>
      <c r="BDM5" s="262"/>
      <c r="BDN5" s="262"/>
      <c r="BDO5" s="262"/>
      <c r="BDP5" s="262"/>
      <c r="BDQ5" s="262"/>
      <c r="BDR5" s="262"/>
      <c r="BDS5" s="262"/>
      <c r="BDT5" s="262"/>
      <c r="BDU5" s="262"/>
      <c r="BDV5" s="262"/>
      <c r="BDW5" s="262"/>
      <c r="BDX5" s="262"/>
      <c r="BDY5" s="262"/>
      <c r="BDZ5" s="262"/>
      <c r="BEA5" s="262"/>
      <c r="BEB5" s="262"/>
      <c r="BEC5" s="262"/>
      <c r="BED5" s="262"/>
      <c r="BEE5" s="262"/>
      <c r="BEF5" s="262"/>
      <c r="BEG5" s="262"/>
      <c r="BEH5" s="262"/>
      <c r="BEI5" s="262"/>
      <c r="BEJ5" s="262"/>
      <c r="BEK5" s="262"/>
      <c r="BEL5" s="262"/>
      <c r="BEM5" s="262"/>
      <c r="BEN5" s="262"/>
      <c r="BEO5" s="262"/>
      <c r="BEP5" s="262"/>
      <c r="BEQ5" s="262"/>
      <c r="BER5" s="262"/>
      <c r="BES5" s="262"/>
      <c r="BET5" s="262"/>
      <c r="BEU5" s="262"/>
      <c r="BEV5" s="262"/>
      <c r="BEW5" s="262"/>
      <c r="BEX5" s="262"/>
      <c r="BEY5" s="262"/>
      <c r="BEZ5" s="262"/>
      <c r="BFA5" s="262"/>
      <c r="BFB5" s="262"/>
      <c r="BFC5" s="262"/>
      <c r="BFD5" s="262"/>
      <c r="BFE5" s="262"/>
      <c r="BFF5" s="262"/>
      <c r="BFG5" s="262"/>
      <c r="BFH5" s="262"/>
      <c r="BFI5" s="262"/>
      <c r="BFJ5" s="262"/>
      <c r="BFK5" s="262"/>
      <c r="BFL5" s="262"/>
      <c r="BFM5" s="262"/>
      <c r="BFN5" s="262"/>
      <c r="BFO5" s="262"/>
      <c r="BFP5" s="262"/>
      <c r="BFQ5" s="262"/>
      <c r="BFR5" s="262"/>
      <c r="BFS5" s="262"/>
      <c r="BFT5" s="262"/>
      <c r="BFU5" s="262"/>
      <c r="BFV5" s="262"/>
      <c r="BFW5" s="262"/>
      <c r="BFX5" s="262"/>
      <c r="BFY5" s="262"/>
      <c r="BFZ5" s="262"/>
      <c r="BGA5" s="262"/>
      <c r="BGB5" s="262"/>
      <c r="BGC5" s="262"/>
      <c r="BGD5" s="262"/>
      <c r="BGE5" s="262"/>
      <c r="BGF5" s="262"/>
      <c r="BGG5" s="262"/>
      <c r="BGH5" s="262"/>
      <c r="BGI5" s="262"/>
      <c r="BGJ5" s="262"/>
      <c r="BGK5" s="262"/>
      <c r="BGL5" s="262"/>
      <c r="BGM5" s="262"/>
      <c r="BGN5" s="262"/>
      <c r="BGO5" s="262"/>
      <c r="BGP5" s="262"/>
      <c r="BGQ5" s="262"/>
      <c r="BGR5" s="262"/>
      <c r="BGS5" s="262"/>
      <c r="BGT5" s="262"/>
      <c r="BGU5" s="262"/>
      <c r="BGV5" s="262"/>
      <c r="BGW5" s="262"/>
      <c r="BGX5" s="262"/>
      <c r="BGY5" s="262"/>
      <c r="BGZ5" s="262"/>
      <c r="BHA5" s="262"/>
      <c r="BHB5" s="262"/>
      <c r="BHC5" s="262"/>
      <c r="BHD5" s="262"/>
      <c r="BHE5" s="262"/>
      <c r="BHF5" s="262"/>
      <c r="BHG5" s="262"/>
      <c r="BHH5" s="262"/>
      <c r="BHI5" s="262"/>
      <c r="BHJ5" s="262"/>
      <c r="BHK5" s="262"/>
      <c r="BHL5" s="262"/>
      <c r="BHM5" s="262"/>
      <c r="BHN5" s="262"/>
      <c r="BHO5" s="262"/>
      <c r="BHP5" s="262"/>
      <c r="BHQ5" s="262"/>
      <c r="BHR5" s="262"/>
      <c r="BHS5" s="262"/>
      <c r="BHT5" s="262"/>
      <c r="BHU5" s="262"/>
      <c r="BHV5" s="262"/>
      <c r="BHW5" s="262"/>
      <c r="BHX5" s="262"/>
      <c r="BHY5" s="262"/>
      <c r="BHZ5" s="262"/>
      <c r="BIA5" s="262"/>
      <c r="BIB5" s="262"/>
      <c r="BIC5" s="262"/>
      <c r="BID5" s="262"/>
      <c r="BIE5" s="262"/>
      <c r="BIF5" s="262"/>
      <c r="BIG5" s="262"/>
      <c r="BIH5" s="262"/>
      <c r="BII5" s="262"/>
      <c r="BIJ5" s="262"/>
      <c r="BIK5" s="262"/>
      <c r="BIL5" s="262"/>
      <c r="BIM5" s="262"/>
      <c r="BIN5" s="262"/>
      <c r="BIO5" s="262"/>
      <c r="BIP5" s="262"/>
      <c r="BIQ5" s="262"/>
      <c r="BIR5" s="262"/>
      <c r="BIS5" s="262"/>
      <c r="BIT5" s="262"/>
      <c r="BIU5" s="262"/>
      <c r="BIV5" s="262"/>
      <c r="BIW5" s="262"/>
      <c r="BIX5" s="262"/>
      <c r="BIY5" s="262"/>
      <c r="BIZ5" s="262"/>
      <c r="BJA5" s="262"/>
      <c r="BJB5" s="262"/>
      <c r="BJC5" s="262"/>
      <c r="BJD5" s="262"/>
      <c r="BJE5" s="262"/>
      <c r="BJF5" s="262"/>
      <c r="BJG5" s="262"/>
      <c r="BJH5" s="262"/>
      <c r="BJI5" s="262"/>
      <c r="BJJ5" s="262"/>
      <c r="BJK5" s="262"/>
      <c r="BJL5" s="262"/>
      <c r="BJM5" s="262"/>
      <c r="BJN5" s="262"/>
      <c r="BJO5" s="262"/>
      <c r="BJP5" s="262"/>
      <c r="BJQ5" s="262"/>
      <c r="BJR5" s="262"/>
      <c r="BJS5" s="262"/>
      <c r="BJT5" s="262"/>
      <c r="BJU5" s="262"/>
      <c r="BJV5" s="262"/>
      <c r="BJW5" s="262"/>
      <c r="BJX5" s="262"/>
      <c r="BJY5" s="262"/>
      <c r="BJZ5" s="262"/>
      <c r="BKA5" s="262"/>
      <c r="BKB5" s="262"/>
      <c r="BKC5" s="262"/>
      <c r="BKD5" s="262"/>
      <c r="BKE5" s="262"/>
      <c r="BKF5" s="262"/>
      <c r="BKG5" s="262"/>
      <c r="BKH5" s="262"/>
      <c r="BKI5" s="262"/>
      <c r="BKJ5" s="262"/>
      <c r="BKK5" s="262"/>
      <c r="BKL5" s="262"/>
      <c r="BKM5" s="262"/>
      <c r="BKN5" s="262"/>
      <c r="BKO5" s="262"/>
      <c r="BKP5" s="262"/>
      <c r="BKQ5" s="262"/>
      <c r="BKR5" s="262"/>
      <c r="BKS5" s="262"/>
      <c r="BKT5" s="262"/>
      <c r="BKU5" s="262"/>
      <c r="BKV5" s="262"/>
      <c r="BKW5" s="262"/>
      <c r="BKX5" s="262"/>
      <c r="BKY5" s="262"/>
      <c r="BKZ5" s="262"/>
      <c r="BLA5" s="262"/>
      <c r="BLB5" s="262"/>
      <c r="BLC5" s="262"/>
      <c r="BLD5" s="262"/>
      <c r="BLE5" s="262"/>
      <c r="BLF5" s="262"/>
      <c r="BLG5" s="262"/>
      <c r="BLH5" s="262"/>
      <c r="BLI5" s="262"/>
      <c r="BLJ5" s="262"/>
      <c r="BLK5" s="262"/>
      <c r="BLL5" s="262"/>
      <c r="BLM5" s="262"/>
      <c r="BLN5" s="262"/>
      <c r="BLO5" s="262"/>
      <c r="BLP5" s="262"/>
      <c r="BLQ5" s="262"/>
      <c r="BLR5" s="262"/>
      <c r="BLS5" s="262"/>
      <c r="BLT5" s="262"/>
      <c r="BLU5" s="262"/>
      <c r="BLV5" s="262"/>
      <c r="BLW5" s="262"/>
      <c r="BLX5" s="262"/>
      <c r="BLY5" s="262"/>
      <c r="BLZ5" s="262"/>
      <c r="BMA5" s="262"/>
      <c r="BMB5" s="262"/>
      <c r="BMC5" s="262"/>
      <c r="BMD5" s="262"/>
      <c r="BME5" s="262"/>
      <c r="BMF5" s="262"/>
      <c r="BMG5" s="262"/>
      <c r="BMH5" s="262"/>
      <c r="BMI5" s="262"/>
      <c r="BMJ5" s="262"/>
      <c r="BMK5" s="262"/>
      <c r="BML5" s="262"/>
      <c r="BMM5" s="262"/>
      <c r="BMN5" s="262"/>
      <c r="BMO5" s="262"/>
      <c r="BMP5" s="262"/>
      <c r="BMQ5" s="262"/>
      <c r="BMR5" s="262"/>
      <c r="BMS5" s="262"/>
      <c r="BMT5" s="262"/>
      <c r="BMU5" s="262"/>
      <c r="BMV5" s="262"/>
      <c r="BMW5" s="262"/>
      <c r="BMX5" s="262"/>
      <c r="BMY5" s="262"/>
      <c r="BMZ5" s="262"/>
      <c r="BNA5" s="262"/>
      <c r="BNB5" s="262"/>
      <c r="BNC5" s="262"/>
      <c r="BND5" s="262"/>
      <c r="BNE5" s="262"/>
      <c r="BNF5" s="262"/>
      <c r="BNG5" s="262"/>
      <c r="BNH5" s="262"/>
      <c r="BNI5" s="262"/>
      <c r="BNJ5" s="262"/>
      <c r="BNK5" s="262"/>
      <c r="BNL5" s="262"/>
      <c r="BNM5" s="262"/>
      <c r="BNN5" s="262"/>
      <c r="BNO5" s="262"/>
      <c r="BNP5" s="262"/>
      <c r="BNQ5" s="262"/>
      <c r="BNR5" s="262"/>
      <c r="BNS5" s="262"/>
      <c r="BNT5" s="262"/>
      <c r="BNU5" s="262"/>
      <c r="BNV5" s="262"/>
      <c r="BNW5" s="262"/>
      <c r="BNX5" s="262"/>
      <c r="BNY5" s="262"/>
      <c r="BNZ5" s="262"/>
      <c r="BOA5" s="262"/>
      <c r="BOB5" s="262"/>
      <c r="BOC5" s="262"/>
      <c r="BOD5" s="262"/>
      <c r="BOE5" s="262"/>
      <c r="BOF5" s="262"/>
      <c r="BOG5" s="262"/>
      <c r="BOH5" s="262"/>
      <c r="BOI5" s="262"/>
      <c r="BOJ5" s="262"/>
      <c r="BOK5" s="262"/>
      <c r="BOL5" s="262"/>
      <c r="BOM5" s="262"/>
      <c r="BON5" s="262"/>
      <c r="BOO5" s="262"/>
      <c r="BOP5" s="262"/>
      <c r="BOQ5" s="262"/>
      <c r="BOR5" s="262"/>
      <c r="BOS5" s="262"/>
      <c r="BOT5" s="262"/>
      <c r="BOU5" s="262"/>
      <c r="BOV5" s="262"/>
      <c r="BOW5" s="262"/>
      <c r="BOX5" s="262"/>
      <c r="BOY5" s="262"/>
      <c r="BOZ5" s="262"/>
      <c r="BPA5" s="262"/>
      <c r="BPB5" s="262"/>
      <c r="BPC5" s="262"/>
      <c r="BPD5" s="262"/>
      <c r="BPE5" s="262"/>
      <c r="BPF5" s="262"/>
      <c r="BPG5" s="262"/>
      <c r="BPH5" s="262"/>
      <c r="BPI5" s="262"/>
      <c r="BPJ5" s="262"/>
      <c r="BPK5" s="262"/>
      <c r="BPL5" s="262"/>
      <c r="BPM5" s="262"/>
      <c r="BPN5" s="262"/>
      <c r="BPO5" s="262"/>
      <c r="BPP5" s="262"/>
      <c r="BPQ5" s="262"/>
      <c r="BPR5" s="262"/>
      <c r="BPS5" s="262"/>
      <c r="BPT5" s="262"/>
      <c r="BPU5" s="262"/>
      <c r="BPV5" s="262"/>
      <c r="BPW5" s="262"/>
      <c r="BPX5" s="262"/>
      <c r="BPY5" s="262"/>
      <c r="BPZ5" s="262"/>
      <c r="BQA5" s="262"/>
      <c r="BQB5" s="262"/>
      <c r="BQC5" s="262"/>
      <c r="BQD5" s="262"/>
      <c r="BQE5" s="262"/>
      <c r="BQF5" s="262"/>
      <c r="BQG5" s="262"/>
      <c r="BQH5" s="262"/>
      <c r="BQI5" s="262"/>
      <c r="BQJ5" s="262"/>
      <c r="BQK5" s="262"/>
      <c r="BQL5" s="262"/>
      <c r="BQM5" s="262"/>
      <c r="BQN5" s="262"/>
      <c r="BQO5" s="262"/>
      <c r="BQP5" s="262"/>
      <c r="BQQ5" s="262"/>
      <c r="BQR5" s="262"/>
      <c r="BQS5" s="262"/>
      <c r="BQT5" s="262"/>
      <c r="BQU5" s="262"/>
      <c r="BQV5" s="262"/>
      <c r="BQW5" s="262"/>
      <c r="BQX5" s="262"/>
      <c r="BQY5" s="262"/>
      <c r="BQZ5" s="262"/>
      <c r="BRA5" s="262"/>
      <c r="BRB5" s="262"/>
      <c r="BRC5" s="262"/>
      <c r="BRD5" s="262"/>
      <c r="BRE5" s="262"/>
      <c r="BRF5" s="262"/>
      <c r="BRG5" s="262"/>
      <c r="BRH5" s="262"/>
      <c r="BRI5" s="262"/>
      <c r="BRJ5" s="262"/>
      <c r="BRK5" s="262"/>
      <c r="BRL5" s="262"/>
      <c r="BRM5" s="262"/>
      <c r="BRN5" s="262"/>
      <c r="BRO5" s="262"/>
      <c r="BRP5" s="262"/>
      <c r="BRQ5" s="262"/>
      <c r="BRR5" s="262"/>
      <c r="BRS5" s="262"/>
      <c r="BRT5" s="262"/>
      <c r="BRU5" s="262"/>
      <c r="BRV5" s="262"/>
      <c r="BRW5" s="262"/>
      <c r="BRX5" s="262"/>
      <c r="BRY5" s="262"/>
      <c r="BRZ5" s="262"/>
      <c r="BSA5" s="262"/>
      <c r="BSB5" s="262"/>
      <c r="BSC5" s="262"/>
      <c r="BSD5" s="262"/>
      <c r="BSE5" s="262"/>
      <c r="BSF5" s="262"/>
      <c r="BSG5" s="262"/>
      <c r="BSH5" s="262"/>
      <c r="BSI5" s="262"/>
      <c r="BSJ5" s="262"/>
      <c r="BSK5" s="262"/>
      <c r="BSL5" s="262"/>
      <c r="BSM5" s="262"/>
      <c r="BSN5" s="262"/>
      <c r="BSO5" s="262"/>
      <c r="BSP5" s="262"/>
      <c r="BSQ5" s="262"/>
      <c r="BSR5" s="262"/>
      <c r="BSS5" s="262"/>
      <c r="BST5" s="262"/>
      <c r="BSU5" s="262"/>
      <c r="BSV5" s="262"/>
      <c r="BSW5" s="262"/>
      <c r="BSX5" s="262"/>
      <c r="BSY5" s="262"/>
      <c r="BSZ5" s="262"/>
      <c r="BTA5" s="262"/>
      <c r="BTB5" s="262"/>
      <c r="BTC5" s="262"/>
      <c r="BTD5" s="262"/>
      <c r="BTE5" s="262"/>
      <c r="BTF5" s="262"/>
      <c r="BTG5" s="262"/>
      <c r="BTH5" s="262"/>
      <c r="BTI5" s="262"/>
      <c r="BTJ5" s="262"/>
      <c r="BTK5" s="262"/>
      <c r="BTL5" s="262"/>
      <c r="BTM5" s="262"/>
      <c r="BTN5" s="262"/>
      <c r="BTO5" s="262"/>
      <c r="BTP5" s="262"/>
      <c r="BTQ5" s="262"/>
      <c r="BTR5" s="262"/>
      <c r="BTS5" s="262"/>
      <c r="BTT5" s="262"/>
      <c r="BTU5" s="262"/>
      <c r="BTV5" s="262"/>
      <c r="BTW5" s="262"/>
      <c r="BTX5" s="262"/>
      <c r="BTY5" s="262"/>
      <c r="BTZ5" s="262"/>
      <c r="BUA5" s="262"/>
      <c r="BUB5" s="262"/>
      <c r="BUC5" s="262"/>
      <c r="BUD5" s="262"/>
      <c r="BUE5" s="262"/>
      <c r="BUF5" s="262"/>
      <c r="BUG5" s="262"/>
      <c r="BUH5" s="262"/>
      <c r="BUI5" s="262"/>
      <c r="BUJ5" s="262"/>
      <c r="BUK5" s="262"/>
      <c r="BUL5" s="262"/>
      <c r="BUM5" s="262"/>
      <c r="BUN5" s="262"/>
      <c r="BUO5" s="262"/>
      <c r="BUP5" s="262"/>
      <c r="BUQ5" s="262"/>
      <c r="BUR5" s="262"/>
      <c r="BUS5" s="262"/>
      <c r="BUT5" s="262"/>
      <c r="BUU5" s="262"/>
      <c r="BUV5" s="262"/>
      <c r="BUW5" s="262"/>
      <c r="BUX5" s="262"/>
      <c r="BUY5" s="262"/>
      <c r="BUZ5" s="262"/>
      <c r="BVA5" s="262"/>
      <c r="BVB5" s="262"/>
      <c r="BVC5" s="262"/>
      <c r="BVD5" s="262"/>
      <c r="BVE5" s="262"/>
      <c r="BVF5" s="262"/>
      <c r="BVG5" s="262"/>
      <c r="BVH5" s="262"/>
      <c r="BVI5" s="262"/>
      <c r="BVJ5" s="262"/>
      <c r="BVK5" s="262"/>
      <c r="BVL5" s="262"/>
      <c r="BVM5" s="262"/>
      <c r="BVN5" s="262"/>
      <c r="BVO5" s="262"/>
      <c r="BVP5" s="262"/>
      <c r="BVQ5" s="262"/>
      <c r="BVR5" s="262"/>
      <c r="BVS5" s="262"/>
      <c r="BVT5" s="262"/>
      <c r="BVU5" s="262"/>
      <c r="BVV5" s="262"/>
      <c r="BVW5" s="262"/>
      <c r="BVX5" s="262"/>
      <c r="BVY5" s="262"/>
      <c r="BVZ5" s="262"/>
      <c r="BWA5" s="262"/>
      <c r="BWB5" s="262"/>
      <c r="BWC5" s="262"/>
      <c r="BWD5" s="262"/>
      <c r="BWE5" s="262"/>
      <c r="BWF5" s="262"/>
      <c r="BWG5" s="262"/>
      <c r="BWH5" s="262"/>
      <c r="BWI5" s="262"/>
      <c r="BWJ5" s="262"/>
      <c r="BWK5" s="262"/>
      <c r="BWL5" s="262"/>
      <c r="BWM5" s="262"/>
      <c r="BWN5" s="262"/>
      <c r="BWO5" s="262"/>
      <c r="BWP5" s="262"/>
      <c r="BWQ5" s="262"/>
      <c r="BWR5" s="262"/>
      <c r="BWS5" s="262"/>
      <c r="BWT5" s="262"/>
      <c r="BWU5" s="262"/>
      <c r="BWV5" s="262"/>
      <c r="BWW5" s="262"/>
      <c r="BWX5" s="262"/>
      <c r="BWY5" s="262"/>
      <c r="BWZ5" s="262"/>
      <c r="BXA5" s="262"/>
      <c r="BXB5" s="262"/>
      <c r="BXC5" s="262"/>
      <c r="BXD5" s="262"/>
      <c r="BXE5" s="262"/>
      <c r="BXF5" s="262"/>
      <c r="BXG5" s="262"/>
      <c r="BXH5" s="262"/>
      <c r="BXI5" s="262"/>
      <c r="BXJ5" s="262"/>
      <c r="BXK5" s="262"/>
      <c r="BXL5" s="262"/>
      <c r="BXM5" s="262"/>
      <c r="BXN5" s="262"/>
      <c r="BXO5" s="262"/>
      <c r="BXP5" s="262"/>
      <c r="BXQ5" s="262"/>
      <c r="BXR5" s="262"/>
      <c r="BXS5" s="262"/>
      <c r="BXT5" s="262"/>
      <c r="BXU5" s="262"/>
      <c r="BXV5" s="262"/>
      <c r="BXW5" s="262"/>
      <c r="BXX5" s="262"/>
      <c r="BXY5" s="262"/>
      <c r="BXZ5" s="262"/>
      <c r="BYA5" s="262"/>
      <c r="BYB5" s="262"/>
      <c r="BYC5" s="262"/>
      <c r="BYD5" s="262"/>
      <c r="BYE5" s="262"/>
      <c r="BYF5" s="262"/>
      <c r="BYG5" s="262"/>
      <c r="BYH5" s="262"/>
      <c r="BYI5" s="262"/>
      <c r="BYJ5" s="262"/>
      <c r="BYK5" s="262"/>
      <c r="BYL5" s="262"/>
      <c r="BYM5" s="262"/>
      <c r="BYN5" s="262"/>
      <c r="BYO5" s="262"/>
      <c r="BYP5" s="262"/>
      <c r="BYQ5" s="262"/>
      <c r="BYR5" s="262"/>
      <c r="BYS5" s="262"/>
      <c r="BYT5" s="262"/>
      <c r="BYU5" s="262"/>
      <c r="BYV5" s="262"/>
      <c r="BYW5" s="262"/>
      <c r="BYX5" s="262"/>
      <c r="BYY5" s="262"/>
      <c r="BYZ5" s="262"/>
      <c r="BZA5" s="262"/>
      <c r="BZB5" s="262"/>
      <c r="BZC5" s="262"/>
      <c r="BZD5" s="262"/>
      <c r="BZE5" s="262"/>
      <c r="BZF5" s="262"/>
      <c r="BZG5" s="262"/>
      <c r="BZH5" s="262"/>
      <c r="BZI5" s="262"/>
      <c r="BZJ5" s="262"/>
      <c r="BZK5" s="262"/>
      <c r="BZL5" s="262"/>
      <c r="BZM5" s="262"/>
      <c r="BZN5" s="262"/>
      <c r="BZO5" s="262"/>
      <c r="BZP5" s="262"/>
      <c r="BZQ5" s="262"/>
      <c r="BZR5" s="262"/>
      <c r="BZS5" s="262"/>
      <c r="BZT5" s="262"/>
      <c r="BZU5" s="262"/>
      <c r="BZV5" s="262"/>
      <c r="BZW5" s="262"/>
      <c r="BZX5" s="262"/>
      <c r="BZY5" s="262"/>
      <c r="BZZ5" s="262"/>
      <c r="CAA5" s="262"/>
      <c r="CAB5" s="262"/>
      <c r="CAC5" s="262"/>
      <c r="CAD5" s="262"/>
      <c r="CAE5" s="262"/>
      <c r="CAF5" s="262"/>
      <c r="CAG5" s="262"/>
      <c r="CAH5" s="262"/>
      <c r="CAI5" s="262"/>
      <c r="CAJ5" s="262"/>
      <c r="CAK5" s="262"/>
      <c r="CAL5" s="262"/>
      <c r="CAM5" s="262"/>
      <c r="CAN5" s="262"/>
      <c r="CAO5" s="262"/>
      <c r="CAP5" s="262"/>
      <c r="CAQ5" s="262"/>
      <c r="CAR5" s="262"/>
      <c r="CAS5" s="262"/>
      <c r="CAT5" s="262"/>
      <c r="CAU5" s="262"/>
      <c r="CAV5" s="262"/>
      <c r="CAW5" s="262"/>
      <c r="CAX5" s="262"/>
      <c r="CAY5" s="262"/>
      <c r="CAZ5" s="262"/>
      <c r="CBA5" s="262"/>
      <c r="CBB5" s="262"/>
      <c r="CBC5" s="262"/>
      <c r="CBD5" s="262"/>
      <c r="CBE5" s="262"/>
      <c r="CBF5" s="262"/>
      <c r="CBG5" s="262"/>
      <c r="CBH5" s="262"/>
      <c r="CBI5" s="262"/>
      <c r="CBJ5" s="262"/>
      <c r="CBK5" s="262"/>
      <c r="CBL5" s="262"/>
      <c r="CBM5" s="262"/>
      <c r="CBN5" s="262"/>
      <c r="CBO5" s="262"/>
      <c r="CBP5" s="262"/>
      <c r="CBQ5" s="262"/>
      <c r="CBR5" s="262"/>
      <c r="CBS5" s="262"/>
      <c r="CBT5" s="262"/>
      <c r="CBU5" s="262"/>
      <c r="CBV5" s="262"/>
      <c r="CBW5" s="262"/>
      <c r="CBX5" s="262"/>
      <c r="CBY5" s="262"/>
      <c r="CBZ5" s="262"/>
      <c r="CCA5" s="262"/>
      <c r="CCB5" s="262"/>
      <c r="CCC5" s="262"/>
      <c r="CCD5" s="262"/>
      <c r="CCE5" s="262"/>
      <c r="CCF5" s="262"/>
      <c r="CCG5" s="262"/>
      <c r="CCH5" s="262"/>
      <c r="CCI5" s="262"/>
      <c r="CCJ5" s="262"/>
      <c r="CCK5" s="262"/>
      <c r="CCL5" s="262"/>
      <c r="CCM5" s="262"/>
      <c r="CCN5" s="262"/>
      <c r="CCO5" s="262"/>
      <c r="CCP5" s="262"/>
      <c r="CCQ5" s="262"/>
      <c r="CCR5" s="262"/>
      <c r="CCS5" s="262"/>
      <c r="CCT5" s="262"/>
      <c r="CCU5" s="262"/>
      <c r="CCV5" s="262"/>
      <c r="CCW5" s="262"/>
      <c r="CCX5" s="262"/>
      <c r="CCY5" s="262"/>
      <c r="CCZ5" s="262"/>
      <c r="CDA5" s="262"/>
      <c r="CDB5" s="262"/>
      <c r="CDC5" s="262"/>
      <c r="CDD5" s="262"/>
      <c r="CDE5" s="262"/>
      <c r="CDF5" s="262"/>
      <c r="CDG5" s="262"/>
      <c r="CDH5" s="262"/>
      <c r="CDI5" s="262"/>
      <c r="CDJ5" s="262"/>
      <c r="CDK5" s="262"/>
      <c r="CDL5" s="262"/>
      <c r="CDM5" s="262"/>
      <c r="CDN5" s="262"/>
      <c r="CDO5" s="262"/>
      <c r="CDP5" s="262"/>
      <c r="CDQ5" s="262"/>
      <c r="CDR5" s="262"/>
      <c r="CDS5" s="262"/>
      <c r="CDT5" s="262"/>
      <c r="CDU5" s="262"/>
      <c r="CDV5" s="262"/>
      <c r="CDW5" s="262"/>
      <c r="CDX5" s="262"/>
      <c r="CDY5" s="262"/>
      <c r="CDZ5" s="262"/>
      <c r="CEA5" s="262"/>
      <c r="CEB5" s="262"/>
      <c r="CEC5" s="262"/>
      <c r="CED5" s="262"/>
      <c r="CEE5" s="262"/>
      <c r="CEF5" s="262"/>
      <c r="CEG5" s="262"/>
      <c r="CEH5" s="262"/>
      <c r="CEI5" s="262"/>
      <c r="CEJ5" s="262"/>
      <c r="CEK5" s="262"/>
      <c r="CEL5" s="262"/>
      <c r="CEM5" s="262"/>
      <c r="CEN5" s="262"/>
      <c r="CEO5" s="262"/>
      <c r="CEP5" s="262"/>
      <c r="CEQ5" s="262"/>
      <c r="CER5" s="262"/>
      <c r="CES5" s="262"/>
      <c r="CET5" s="262"/>
      <c r="CEU5" s="262"/>
      <c r="CEV5" s="262"/>
      <c r="CEW5" s="262"/>
      <c r="CEX5" s="262"/>
      <c r="CEY5" s="262"/>
      <c r="CEZ5" s="262"/>
      <c r="CFA5" s="262"/>
      <c r="CFB5" s="262"/>
      <c r="CFC5" s="262"/>
      <c r="CFD5" s="262"/>
      <c r="CFE5" s="262"/>
      <c r="CFF5" s="262"/>
      <c r="CFG5" s="262"/>
      <c r="CFH5" s="262"/>
      <c r="CFI5" s="262"/>
      <c r="CFJ5" s="262"/>
      <c r="CFK5" s="262"/>
      <c r="CFL5" s="262"/>
      <c r="CFM5" s="262"/>
      <c r="CFN5" s="262"/>
      <c r="CFO5" s="262"/>
      <c r="CFP5" s="262"/>
      <c r="CFQ5" s="262"/>
      <c r="CFR5" s="262"/>
      <c r="CFS5" s="262"/>
      <c r="CFT5" s="262"/>
      <c r="CFU5" s="262"/>
      <c r="CFV5" s="262"/>
      <c r="CFW5" s="262"/>
      <c r="CFX5" s="262"/>
      <c r="CFY5" s="262"/>
      <c r="CFZ5" s="262"/>
      <c r="CGA5" s="262"/>
      <c r="CGB5" s="262"/>
      <c r="CGC5" s="262"/>
      <c r="CGD5" s="262"/>
      <c r="CGE5" s="262"/>
      <c r="CGF5" s="262"/>
      <c r="CGG5" s="262"/>
      <c r="CGH5" s="262"/>
      <c r="CGI5" s="262"/>
      <c r="CGJ5" s="262"/>
      <c r="CGK5" s="262"/>
      <c r="CGL5" s="262"/>
      <c r="CGM5" s="262"/>
      <c r="CGN5" s="262"/>
      <c r="CGO5" s="262"/>
      <c r="CGP5" s="262"/>
      <c r="CGQ5" s="262"/>
      <c r="CGR5" s="262"/>
      <c r="CGS5" s="262"/>
      <c r="CGT5" s="262"/>
      <c r="CGU5" s="262"/>
      <c r="CGV5" s="262"/>
      <c r="CGW5" s="262"/>
      <c r="CGX5" s="262"/>
      <c r="CGY5" s="262"/>
      <c r="CGZ5" s="262"/>
      <c r="CHA5" s="262"/>
      <c r="CHB5" s="262"/>
      <c r="CHC5" s="262"/>
      <c r="CHD5" s="262"/>
      <c r="CHE5" s="262"/>
      <c r="CHF5" s="262"/>
      <c r="CHG5" s="262"/>
      <c r="CHH5" s="262"/>
      <c r="CHI5" s="262"/>
      <c r="CHJ5" s="262"/>
      <c r="CHK5" s="262"/>
      <c r="CHL5" s="262"/>
      <c r="CHM5" s="262"/>
      <c r="CHN5" s="262"/>
      <c r="CHO5" s="262"/>
      <c r="CHP5" s="262"/>
      <c r="CHQ5" s="262"/>
      <c r="CHR5" s="262"/>
      <c r="CHS5" s="262"/>
      <c r="CHT5" s="262"/>
      <c r="CHU5" s="262"/>
      <c r="CHV5" s="262"/>
      <c r="CHW5" s="262"/>
      <c r="CHX5" s="262"/>
      <c r="CHY5" s="262"/>
      <c r="CHZ5" s="262"/>
      <c r="CIA5" s="262"/>
      <c r="CIB5" s="262"/>
      <c r="CIC5" s="262"/>
      <c r="CID5" s="262"/>
      <c r="CIE5" s="262"/>
      <c r="CIF5" s="262"/>
      <c r="CIG5" s="262"/>
      <c r="CIH5" s="262"/>
      <c r="CII5" s="262"/>
      <c r="CIJ5" s="262"/>
      <c r="CIK5" s="262"/>
      <c r="CIL5" s="262"/>
      <c r="CIM5" s="262"/>
      <c r="CIN5" s="262"/>
      <c r="CIO5" s="262"/>
      <c r="CIP5" s="262"/>
      <c r="CIQ5" s="262"/>
      <c r="CIR5" s="262"/>
      <c r="CIS5" s="262"/>
      <c r="CIT5" s="262"/>
      <c r="CIU5" s="262"/>
      <c r="CIV5" s="262"/>
      <c r="CIW5" s="262"/>
      <c r="CIX5" s="262"/>
      <c r="CIY5" s="262"/>
      <c r="CIZ5" s="262"/>
      <c r="CJA5" s="262"/>
      <c r="CJB5" s="262"/>
      <c r="CJC5" s="262"/>
      <c r="CJD5" s="262"/>
      <c r="CJE5" s="262"/>
      <c r="CJF5" s="262"/>
      <c r="CJG5" s="262"/>
      <c r="CJH5" s="262"/>
      <c r="CJI5" s="262"/>
      <c r="CJJ5" s="262"/>
      <c r="CJK5" s="262"/>
      <c r="CJL5" s="262"/>
      <c r="CJM5" s="262"/>
      <c r="CJN5" s="262"/>
      <c r="CJO5" s="262"/>
      <c r="CJP5" s="262"/>
      <c r="CJQ5" s="262"/>
      <c r="CJR5" s="262"/>
      <c r="CJS5" s="262"/>
      <c r="CJT5" s="262"/>
      <c r="CJU5" s="262"/>
      <c r="CJV5" s="262"/>
      <c r="CJW5" s="262"/>
      <c r="CJX5" s="262"/>
      <c r="CJY5" s="262"/>
      <c r="CJZ5" s="262"/>
      <c r="CKA5" s="262"/>
      <c r="CKB5" s="262"/>
      <c r="CKC5" s="262"/>
      <c r="CKD5" s="262"/>
      <c r="CKE5" s="262"/>
      <c r="CKF5" s="262"/>
      <c r="CKG5" s="262"/>
      <c r="CKH5" s="262"/>
      <c r="CKI5" s="262"/>
      <c r="CKJ5" s="262"/>
      <c r="CKK5" s="262"/>
      <c r="CKL5" s="262"/>
      <c r="CKM5" s="262"/>
      <c r="CKN5" s="262"/>
      <c r="CKO5" s="262"/>
      <c r="CKP5" s="262"/>
      <c r="CKQ5" s="262"/>
      <c r="CKR5" s="262"/>
      <c r="CKS5" s="262"/>
      <c r="CKT5" s="262"/>
      <c r="CKU5" s="262"/>
      <c r="CKV5" s="262"/>
      <c r="CKW5" s="262"/>
      <c r="CKX5" s="262"/>
      <c r="CKY5" s="262"/>
      <c r="CKZ5" s="262"/>
      <c r="CLA5" s="262"/>
      <c r="CLB5" s="262"/>
      <c r="CLC5" s="262"/>
      <c r="CLD5" s="262"/>
      <c r="CLE5" s="262"/>
      <c r="CLF5" s="262"/>
      <c r="CLG5" s="262"/>
      <c r="CLH5" s="262"/>
      <c r="CLI5" s="262"/>
      <c r="CLJ5" s="262"/>
      <c r="CLK5" s="262"/>
      <c r="CLL5" s="262"/>
      <c r="CLM5" s="262"/>
      <c r="CLN5" s="262"/>
      <c r="CLO5" s="262"/>
      <c r="CLP5" s="262"/>
      <c r="CLQ5" s="262"/>
      <c r="CLR5" s="262"/>
      <c r="CLS5" s="262"/>
      <c r="CLT5" s="262"/>
      <c r="CLU5" s="262"/>
      <c r="CLV5" s="262"/>
      <c r="CLW5" s="262"/>
      <c r="CLX5" s="262"/>
      <c r="CLY5" s="262"/>
      <c r="CLZ5" s="262"/>
      <c r="CMA5" s="262"/>
      <c r="CMB5" s="262"/>
      <c r="CMC5" s="262"/>
      <c r="CMD5" s="262"/>
      <c r="CME5" s="262"/>
      <c r="CMF5" s="262"/>
      <c r="CMG5" s="262"/>
      <c r="CMH5" s="262"/>
      <c r="CMI5" s="262"/>
      <c r="CMJ5" s="262"/>
      <c r="CMK5" s="262"/>
      <c r="CML5" s="262"/>
      <c r="CMM5" s="262"/>
      <c r="CMN5" s="262"/>
      <c r="CMO5" s="262"/>
      <c r="CMP5" s="262"/>
      <c r="CMQ5" s="262"/>
      <c r="CMR5" s="262"/>
      <c r="CMS5" s="262"/>
      <c r="CMT5" s="262"/>
      <c r="CMU5" s="262"/>
      <c r="CMV5" s="262"/>
      <c r="CMW5" s="262"/>
      <c r="CMX5" s="262"/>
      <c r="CMY5" s="262"/>
      <c r="CMZ5" s="262"/>
      <c r="CNA5" s="262"/>
      <c r="CNB5" s="262"/>
      <c r="CNC5" s="262"/>
      <c r="CND5" s="262"/>
      <c r="CNE5" s="262"/>
      <c r="CNF5" s="262"/>
      <c r="CNG5" s="262"/>
      <c r="CNH5" s="262"/>
      <c r="CNI5" s="262"/>
      <c r="CNJ5" s="262"/>
      <c r="CNK5" s="262"/>
      <c r="CNL5" s="262"/>
      <c r="CNM5" s="262"/>
      <c r="CNN5" s="262"/>
      <c r="CNO5" s="262"/>
      <c r="CNP5" s="262"/>
      <c r="CNQ5" s="262"/>
      <c r="CNR5" s="262"/>
      <c r="CNS5" s="262"/>
      <c r="CNT5" s="262"/>
      <c r="CNU5" s="262"/>
      <c r="CNV5" s="262"/>
      <c r="CNW5" s="262"/>
      <c r="CNX5" s="262"/>
      <c r="CNY5" s="262"/>
      <c r="CNZ5" s="262"/>
      <c r="COA5" s="262"/>
      <c r="COB5" s="262"/>
      <c r="COC5" s="262"/>
      <c r="COD5" s="262"/>
      <c r="COE5" s="262"/>
      <c r="COF5" s="262"/>
      <c r="COG5" s="262"/>
      <c r="COH5" s="262"/>
      <c r="COI5" s="262"/>
      <c r="COJ5" s="262"/>
      <c r="COK5" s="262"/>
      <c r="COL5" s="262"/>
      <c r="COM5" s="262"/>
      <c r="CON5" s="262"/>
      <c r="COO5" s="262"/>
      <c r="COP5" s="262"/>
      <c r="COQ5" s="262"/>
      <c r="COR5" s="262"/>
      <c r="COS5" s="262"/>
      <c r="COT5" s="262"/>
      <c r="COU5" s="262"/>
      <c r="COV5" s="262"/>
      <c r="COW5" s="262"/>
      <c r="COX5" s="262"/>
      <c r="COY5" s="262"/>
      <c r="COZ5" s="262"/>
      <c r="CPA5" s="262"/>
      <c r="CPB5" s="262"/>
      <c r="CPC5" s="262"/>
      <c r="CPD5" s="262"/>
      <c r="CPE5" s="262"/>
      <c r="CPF5" s="262"/>
      <c r="CPG5" s="262"/>
      <c r="CPH5" s="262"/>
      <c r="CPI5" s="262"/>
      <c r="CPJ5" s="262"/>
      <c r="CPK5" s="262"/>
      <c r="CPL5" s="262"/>
      <c r="CPM5" s="262"/>
      <c r="CPN5" s="262"/>
      <c r="CPO5" s="262"/>
      <c r="CPP5" s="262"/>
      <c r="CPQ5" s="262"/>
      <c r="CPR5" s="262"/>
      <c r="CPS5" s="262"/>
      <c r="CPT5" s="262"/>
      <c r="CPU5" s="262"/>
      <c r="CPV5" s="262"/>
      <c r="CPW5" s="262"/>
      <c r="CPX5" s="262"/>
      <c r="CPY5" s="262"/>
      <c r="CPZ5" s="262"/>
      <c r="CQA5" s="262"/>
      <c r="CQB5" s="262"/>
      <c r="CQC5" s="262"/>
      <c r="CQD5" s="262"/>
      <c r="CQE5" s="262"/>
      <c r="CQF5" s="262"/>
      <c r="CQG5" s="262"/>
      <c r="CQH5" s="262"/>
      <c r="CQI5" s="262"/>
      <c r="CQJ5" s="262"/>
      <c r="CQK5" s="262"/>
      <c r="CQL5" s="262"/>
      <c r="CQM5" s="262"/>
      <c r="CQN5" s="262"/>
      <c r="CQO5" s="262"/>
      <c r="CQP5" s="262"/>
      <c r="CQQ5" s="262"/>
      <c r="CQR5" s="262"/>
      <c r="CQS5" s="262"/>
      <c r="CQT5" s="262"/>
      <c r="CQU5" s="262"/>
      <c r="CQV5" s="262"/>
      <c r="CQW5" s="262"/>
      <c r="CQX5" s="262"/>
      <c r="CQY5" s="262"/>
      <c r="CQZ5" s="262"/>
      <c r="CRA5" s="262"/>
      <c r="CRB5" s="262"/>
      <c r="CRC5" s="262"/>
      <c r="CRD5" s="262"/>
      <c r="CRE5" s="262"/>
      <c r="CRF5" s="262"/>
      <c r="CRG5" s="262"/>
      <c r="CRH5" s="262"/>
      <c r="CRI5" s="262"/>
      <c r="CRJ5" s="262"/>
      <c r="CRK5" s="262"/>
      <c r="CRL5" s="262"/>
      <c r="CRM5" s="262"/>
      <c r="CRN5" s="262"/>
      <c r="CRO5" s="262"/>
      <c r="CRP5" s="262"/>
      <c r="CRQ5" s="262"/>
      <c r="CRR5" s="262"/>
      <c r="CRS5" s="262"/>
      <c r="CRT5" s="262"/>
      <c r="CRU5" s="262"/>
      <c r="CRV5" s="262"/>
      <c r="CRW5" s="262"/>
      <c r="CRX5" s="262"/>
      <c r="CRY5" s="262"/>
      <c r="CRZ5" s="262"/>
      <c r="CSA5" s="262"/>
      <c r="CSB5" s="262"/>
      <c r="CSC5" s="262"/>
      <c r="CSD5" s="262"/>
      <c r="CSE5" s="262"/>
      <c r="CSF5" s="262"/>
      <c r="CSG5" s="262"/>
      <c r="CSH5" s="262"/>
      <c r="CSI5" s="262"/>
      <c r="CSJ5" s="262"/>
      <c r="CSK5" s="262"/>
      <c r="CSL5" s="262"/>
      <c r="CSM5" s="262"/>
      <c r="CSN5" s="262"/>
      <c r="CSO5" s="262"/>
      <c r="CSP5" s="262"/>
      <c r="CSQ5" s="262"/>
      <c r="CSR5" s="262"/>
      <c r="CSS5" s="262"/>
      <c r="CST5" s="262"/>
      <c r="CSU5" s="262"/>
      <c r="CSV5" s="262"/>
      <c r="CSW5" s="262"/>
      <c r="CSX5" s="262"/>
      <c r="CSY5" s="262"/>
      <c r="CSZ5" s="262"/>
      <c r="CTA5" s="262"/>
      <c r="CTB5" s="262"/>
      <c r="CTC5" s="262"/>
      <c r="CTD5" s="262"/>
      <c r="CTE5" s="262"/>
      <c r="CTF5" s="262"/>
      <c r="CTG5" s="262"/>
      <c r="CTH5" s="262"/>
      <c r="CTI5" s="262"/>
      <c r="CTJ5" s="262"/>
      <c r="CTK5" s="262"/>
      <c r="CTL5" s="262"/>
      <c r="CTM5" s="262"/>
      <c r="CTN5" s="262"/>
      <c r="CTO5" s="262"/>
      <c r="CTP5" s="262"/>
      <c r="CTQ5" s="262"/>
      <c r="CTR5" s="262"/>
      <c r="CTS5" s="262"/>
      <c r="CTT5" s="262"/>
      <c r="CTU5" s="262"/>
      <c r="CTV5" s="262"/>
      <c r="CTW5" s="262"/>
      <c r="CTX5" s="262"/>
      <c r="CTY5" s="262"/>
      <c r="CTZ5" s="262"/>
      <c r="CUA5" s="262"/>
      <c r="CUB5" s="262"/>
      <c r="CUC5" s="262"/>
      <c r="CUD5" s="262"/>
      <c r="CUE5" s="262"/>
      <c r="CUF5" s="262"/>
      <c r="CUG5" s="262"/>
      <c r="CUH5" s="262"/>
      <c r="CUI5" s="262"/>
      <c r="CUJ5" s="262"/>
      <c r="CUK5" s="262"/>
      <c r="CUL5" s="262"/>
      <c r="CUM5" s="262"/>
      <c r="CUN5" s="262"/>
      <c r="CUO5" s="262"/>
      <c r="CUP5" s="262"/>
      <c r="CUQ5" s="262"/>
      <c r="CUR5" s="262"/>
      <c r="CUS5" s="262"/>
      <c r="CUT5" s="262"/>
      <c r="CUU5" s="262"/>
      <c r="CUV5" s="262"/>
      <c r="CUW5" s="262"/>
      <c r="CUX5" s="262"/>
      <c r="CUY5" s="262"/>
      <c r="CUZ5" s="262"/>
      <c r="CVA5" s="262"/>
      <c r="CVB5" s="262"/>
      <c r="CVC5" s="262"/>
      <c r="CVD5" s="262"/>
      <c r="CVE5" s="262"/>
      <c r="CVF5" s="262"/>
      <c r="CVG5" s="262"/>
      <c r="CVH5" s="262"/>
      <c r="CVI5" s="262"/>
      <c r="CVJ5" s="262"/>
      <c r="CVK5" s="262"/>
      <c r="CVL5" s="262"/>
      <c r="CVM5" s="262"/>
      <c r="CVN5" s="262"/>
      <c r="CVO5" s="262"/>
      <c r="CVP5" s="262"/>
      <c r="CVQ5" s="262"/>
      <c r="CVR5" s="262"/>
      <c r="CVS5" s="262"/>
      <c r="CVT5" s="262"/>
      <c r="CVU5" s="262"/>
      <c r="CVV5" s="262"/>
      <c r="CVW5" s="262"/>
      <c r="CVX5" s="262"/>
      <c r="CVY5" s="262"/>
      <c r="CVZ5" s="262"/>
      <c r="CWA5" s="262"/>
      <c r="CWB5" s="262"/>
      <c r="CWC5" s="262"/>
      <c r="CWD5" s="262"/>
      <c r="CWE5" s="262"/>
      <c r="CWF5" s="262"/>
      <c r="CWG5" s="262"/>
      <c r="CWH5" s="262"/>
      <c r="CWI5" s="262"/>
      <c r="CWJ5" s="262"/>
      <c r="CWK5" s="262"/>
      <c r="CWL5" s="262"/>
      <c r="CWM5" s="262"/>
      <c r="CWN5" s="262"/>
      <c r="CWO5" s="262"/>
      <c r="CWP5" s="262"/>
      <c r="CWQ5" s="262"/>
      <c r="CWR5" s="262"/>
      <c r="CWS5" s="262"/>
      <c r="CWT5" s="262"/>
      <c r="CWU5" s="262"/>
      <c r="CWV5" s="262"/>
      <c r="CWW5" s="262"/>
      <c r="CWX5" s="262"/>
      <c r="CWY5" s="262"/>
      <c r="CWZ5" s="262"/>
      <c r="CXA5" s="262"/>
      <c r="CXB5" s="262"/>
      <c r="CXC5" s="262"/>
      <c r="CXD5" s="262"/>
      <c r="CXE5" s="262"/>
      <c r="CXF5" s="262"/>
      <c r="CXG5" s="262"/>
      <c r="CXH5" s="262"/>
      <c r="CXI5" s="262"/>
      <c r="CXJ5" s="262"/>
      <c r="CXK5" s="262"/>
      <c r="CXL5" s="262"/>
      <c r="CXM5" s="262"/>
      <c r="CXN5" s="262"/>
      <c r="CXO5" s="262"/>
      <c r="CXP5" s="262"/>
      <c r="CXQ5" s="262"/>
      <c r="CXR5" s="262"/>
      <c r="CXS5" s="262"/>
      <c r="CXT5" s="262"/>
      <c r="CXU5" s="262"/>
      <c r="CXV5" s="262"/>
      <c r="CXW5" s="262"/>
      <c r="CXX5" s="262"/>
      <c r="CXY5" s="262"/>
      <c r="CXZ5" s="262"/>
      <c r="CYA5" s="262"/>
      <c r="CYB5" s="262"/>
      <c r="CYC5" s="262"/>
      <c r="CYD5" s="262"/>
      <c r="CYE5" s="262"/>
      <c r="CYF5" s="262"/>
      <c r="CYG5" s="262"/>
      <c r="CYH5" s="262"/>
      <c r="CYI5" s="262"/>
      <c r="CYJ5" s="262"/>
      <c r="CYK5" s="262"/>
      <c r="CYL5" s="262"/>
      <c r="CYM5" s="262"/>
      <c r="CYN5" s="262"/>
      <c r="CYO5" s="262"/>
      <c r="CYP5" s="262"/>
      <c r="CYQ5" s="262"/>
      <c r="CYR5" s="262"/>
      <c r="CYS5" s="262"/>
      <c r="CYT5" s="262"/>
      <c r="CYU5" s="262"/>
      <c r="CYV5" s="262"/>
      <c r="CYW5" s="262"/>
      <c r="CYX5" s="262"/>
      <c r="CYY5" s="262"/>
      <c r="CYZ5" s="262"/>
      <c r="CZA5" s="262"/>
      <c r="CZB5" s="262"/>
      <c r="CZC5" s="262"/>
      <c r="CZD5" s="262"/>
      <c r="CZE5" s="262"/>
      <c r="CZF5" s="262"/>
      <c r="CZG5" s="262"/>
      <c r="CZH5" s="262"/>
      <c r="CZI5" s="262"/>
      <c r="CZJ5" s="262"/>
      <c r="CZK5" s="262"/>
      <c r="CZL5" s="262"/>
      <c r="CZM5" s="262"/>
      <c r="CZN5" s="262"/>
      <c r="CZO5" s="262"/>
      <c r="CZP5" s="262"/>
      <c r="CZQ5" s="262"/>
      <c r="CZR5" s="262"/>
      <c r="CZS5" s="262"/>
      <c r="CZT5" s="262"/>
      <c r="CZU5" s="262"/>
      <c r="CZV5" s="262"/>
      <c r="CZW5" s="262"/>
      <c r="CZX5" s="262"/>
      <c r="CZY5" s="262"/>
      <c r="CZZ5" s="262"/>
      <c r="DAA5" s="262"/>
      <c r="DAB5" s="262"/>
      <c r="DAC5" s="262"/>
      <c r="DAD5" s="262"/>
      <c r="DAE5" s="262"/>
      <c r="DAF5" s="262"/>
      <c r="DAG5" s="262"/>
      <c r="DAH5" s="262"/>
      <c r="DAI5" s="262"/>
      <c r="DAJ5" s="262"/>
      <c r="DAK5" s="262"/>
      <c r="DAL5" s="262"/>
      <c r="DAM5" s="262"/>
      <c r="DAN5" s="262"/>
      <c r="DAO5" s="262"/>
      <c r="DAP5" s="262"/>
      <c r="DAQ5" s="262"/>
      <c r="DAR5" s="262"/>
      <c r="DAS5" s="262"/>
      <c r="DAT5" s="262"/>
      <c r="DAU5" s="262"/>
      <c r="DAV5" s="262"/>
      <c r="DAW5" s="262"/>
      <c r="DAX5" s="262"/>
      <c r="DAY5" s="262"/>
      <c r="DAZ5" s="262"/>
      <c r="DBA5" s="262"/>
      <c r="DBB5" s="262"/>
      <c r="DBC5" s="262"/>
      <c r="DBD5" s="262"/>
      <c r="DBE5" s="262"/>
      <c r="DBF5" s="262"/>
      <c r="DBG5" s="262"/>
      <c r="DBH5" s="262"/>
      <c r="DBI5" s="262"/>
      <c r="DBJ5" s="262"/>
      <c r="DBK5" s="262"/>
      <c r="DBL5" s="262"/>
      <c r="DBM5" s="262"/>
      <c r="DBN5" s="262"/>
      <c r="DBO5" s="262"/>
      <c r="DBP5" s="262"/>
      <c r="DBQ5" s="262"/>
      <c r="DBR5" s="262"/>
      <c r="DBS5" s="262"/>
      <c r="DBT5" s="262"/>
      <c r="DBU5" s="262"/>
      <c r="DBV5" s="262"/>
      <c r="DBW5" s="262"/>
      <c r="DBX5" s="262"/>
      <c r="DBY5" s="262"/>
      <c r="DBZ5" s="262"/>
      <c r="DCA5" s="262"/>
      <c r="DCB5" s="262"/>
      <c r="DCC5" s="262"/>
      <c r="DCD5" s="262"/>
      <c r="DCE5" s="262"/>
      <c r="DCF5" s="262"/>
      <c r="DCG5" s="262"/>
      <c r="DCH5" s="262"/>
      <c r="DCI5" s="262"/>
      <c r="DCJ5" s="262"/>
      <c r="DCK5" s="262"/>
      <c r="DCL5" s="262"/>
      <c r="DCM5" s="262"/>
      <c r="DCN5" s="262"/>
      <c r="DCO5" s="262"/>
      <c r="DCP5" s="262"/>
      <c r="DCQ5" s="262"/>
      <c r="DCR5" s="262"/>
      <c r="DCS5" s="262"/>
      <c r="DCT5" s="262"/>
      <c r="DCU5" s="262"/>
      <c r="DCV5" s="262"/>
      <c r="DCW5" s="262"/>
      <c r="DCX5" s="262"/>
      <c r="DCY5" s="262"/>
      <c r="DCZ5" s="262"/>
      <c r="DDA5" s="262"/>
      <c r="DDB5" s="262"/>
      <c r="DDC5" s="262"/>
      <c r="DDD5" s="262"/>
      <c r="DDE5" s="262"/>
      <c r="DDF5" s="262"/>
      <c r="DDG5" s="262"/>
      <c r="DDH5" s="262"/>
      <c r="DDI5" s="262"/>
      <c r="DDJ5" s="262"/>
      <c r="DDK5" s="262"/>
      <c r="DDL5" s="262"/>
      <c r="DDM5" s="262"/>
      <c r="DDN5" s="262"/>
      <c r="DDO5" s="262"/>
      <c r="DDP5" s="262"/>
      <c r="DDQ5" s="262"/>
      <c r="DDR5" s="262"/>
      <c r="DDS5" s="262"/>
      <c r="DDT5" s="262"/>
      <c r="DDU5" s="262"/>
      <c r="DDV5" s="262"/>
      <c r="DDW5" s="262"/>
      <c r="DDX5" s="262"/>
      <c r="DDY5" s="262"/>
      <c r="DDZ5" s="262"/>
      <c r="DEA5" s="262"/>
      <c r="DEB5" s="262"/>
      <c r="DEC5" s="262"/>
      <c r="DED5" s="262"/>
      <c r="DEE5" s="262"/>
      <c r="DEF5" s="262"/>
      <c r="DEG5" s="262"/>
      <c r="DEH5" s="262"/>
      <c r="DEI5" s="262"/>
      <c r="DEJ5" s="262"/>
      <c r="DEK5" s="262"/>
      <c r="DEL5" s="262"/>
      <c r="DEM5" s="262"/>
      <c r="DEN5" s="262"/>
      <c r="DEO5" s="262"/>
      <c r="DEP5" s="262"/>
      <c r="DEQ5" s="262"/>
      <c r="DER5" s="262"/>
      <c r="DES5" s="262"/>
      <c r="DET5" s="262"/>
      <c r="DEU5" s="262"/>
      <c r="DEV5" s="262"/>
      <c r="DEW5" s="262"/>
      <c r="DEX5" s="262"/>
      <c r="DEY5" s="262"/>
      <c r="DEZ5" s="262"/>
      <c r="DFA5" s="262"/>
      <c r="DFB5" s="262"/>
      <c r="DFC5" s="262"/>
      <c r="DFD5" s="262"/>
      <c r="DFE5" s="262"/>
      <c r="DFF5" s="262"/>
      <c r="DFG5" s="262"/>
      <c r="DFH5" s="262"/>
      <c r="DFI5" s="262"/>
      <c r="DFJ5" s="262"/>
      <c r="DFK5" s="262"/>
      <c r="DFL5" s="262"/>
      <c r="DFM5" s="262"/>
      <c r="DFN5" s="262"/>
      <c r="DFO5" s="262"/>
      <c r="DFP5" s="262"/>
      <c r="DFQ5" s="262"/>
      <c r="DFR5" s="262"/>
      <c r="DFS5" s="262"/>
      <c r="DFT5" s="262"/>
      <c r="DFU5" s="262"/>
      <c r="DFV5" s="262"/>
      <c r="DFW5" s="262"/>
      <c r="DFX5" s="262"/>
      <c r="DFY5" s="262"/>
      <c r="DFZ5" s="262"/>
      <c r="DGA5" s="262"/>
      <c r="DGB5" s="262"/>
      <c r="DGC5" s="262"/>
      <c r="DGD5" s="262"/>
      <c r="DGE5" s="262"/>
      <c r="DGF5" s="262"/>
      <c r="DGG5" s="262"/>
      <c r="DGH5" s="262"/>
      <c r="DGI5" s="262"/>
      <c r="DGJ5" s="262"/>
      <c r="DGK5" s="262"/>
      <c r="DGL5" s="262"/>
      <c r="DGM5" s="262"/>
      <c r="DGN5" s="262"/>
      <c r="DGO5" s="262"/>
      <c r="DGP5" s="262"/>
      <c r="DGQ5" s="262"/>
      <c r="DGR5" s="262"/>
      <c r="DGS5" s="262"/>
      <c r="DGT5" s="262"/>
      <c r="DGU5" s="262"/>
      <c r="DGV5" s="262"/>
      <c r="DGW5" s="262"/>
      <c r="DGX5" s="262"/>
      <c r="DGY5" s="262"/>
      <c r="DGZ5" s="262"/>
      <c r="DHA5" s="262"/>
      <c r="DHB5" s="262"/>
      <c r="DHC5" s="262"/>
      <c r="DHD5" s="262"/>
      <c r="DHE5" s="262"/>
      <c r="DHF5" s="262"/>
      <c r="DHG5" s="262"/>
      <c r="DHH5" s="262"/>
      <c r="DHI5" s="262"/>
      <c r="DHJ5" s="262"/>
      <c r="DHK5" s="262"/>
      <c r="DHL5" s="262"/>
      <c r="DHM5" s="262"/>
      <c r="DHN5" s="262"/>
      <c r="DHO5" s="262"/>
      <c r="DHP5" s="262"/>
      <c r="DHQ5" s="262"/>
      <c r="DHR5" s="262"/>
      <c r="DHS5" s="262"/>
      <c r="DHT5" s="262"/>
      <c r="DHU5" s="262"/>
      <c r="DHV5" s="262"/>
      <c r="DHW5" s="262"/>
      <c r="DHX5" s="262"/>
      <c r="DHY5" s="262"/>
      <c r="DHZ5" s="262"/>
      <c r="DIA5" s="262"/>
      <c r="DIB5" s="262"/>
      <c r="DIC5" s="262"/>
      <c r="DID5" s="262"/>
      <c r="DIE5" s="262"/>
      <c r="DIF5" s="262"/>
      <c r="DIG5" s="262"/>
      <c r="DIH5" s="262"/>
      <c r="DII5" s="262"/>
      <c r="DIJ5" s="262"/>
      <c r="DIK5" s="262"/>
      <c r="DIL5" s="262"/>
      <c r="DIM5" s="262"/>
      <c r="DIN5" s="262"/>
      <c r="DIO5" s="262"/>
      <c r="DIP5" s="262"/>
      <c r="DIQ5" s="262"/>
      <c r="DIR5" s="262"/>
      <c r="DIS5" s="262"/>
      <c r="DIT5" s="262"/>
      <c r="DIU5" s="262"/>
      <c r="DIV5" s="262"/>
      <c r="DIW5" s="262"/>
      <c r="DIX5" s="262"/>
      <c r="DIY5" s="262"/>
      <c r="DIZ5" s="262"/>
      <c r="DJA5" s="262"/>
      <c r="DJB5" s="262"/>
      <c r="DJC5" s="262"/>
      <c r="DJD5" s="262"/>
      <c r="DJE5" s="262"/>
      <c r="DJF5" s="262"/>
      <c r="DJG5" s="262"/>
      <c r="DJH5" s="262"/>
      <c r="DJI5" s="262"/>
      <c r="DJJ5" s="262"/>
      <c r="DJK5" s="262"/>
      <c r="DJL5" s="262"/>
      <c r="DJM5" s="262"/>
      <c r="DJN5" s="262"/>
      <c r="DJO5" s="262"/>
      <c r="DJP5" s="262"/>
      <c r="DJQ5" s="262"/>
      <c r="DJR5" s="262"/>
      <c r="DJS5" s="262"/>
      <c r="DJT5" s="262"/>
      <c r="DJU5" s="262"/>
      <c r="DJV5" s="262"/>
      <c r="DJW5" s="262"/>
      <c r="DJX5" s="262"/>
      <c r="DJY5" s="262"/>
      <c r="DJZ5" s="262"/>
      <c r="DKA5" s="262"/>
      <c r="DKB5" s="262"/>
      <c r="DKC5" s="262"/>
      <c r="DKD5" s="262"/>
      <c r="DKE5" s="262"/>
      <c r="DKF5" s="262"/>
      <c r="DKG5" s="262"/>
      <c r="DKH5" s="262"/>
      <c r="DKI5" s="262"/>
      <c r="DKJ5" s="262"/>
      <c r="DKK5" s="262"/>
      <c r="DKL5" s="262"/>
      <c r="DKM5" s="262"/>
      <c r="DKN5" s="262"/>
      <c r="DKO5" s="262"/>
      <c r="DKP5" s="262"/>
      <c r="DKQ5" s="262"/>
      <c r="DKR5" s="262"/>
      <c r="DKS5" s="262"/>
      <c r="DKT5" s="262"/>
      <c r="DKU5" s="262"/>
      <c r="DKV5" s="262"/>
      <c r="DKW5" s="262"/>
      <c r="DKX5" s="262"/>
      <c r="DKY5" s="262"/>
      <c r="DKZ5" s="262"/>
      <c r="DLA5" s="262"/>
      <c r="DLB5" s="262"/>
      <c r="DLC5" s="262"/>
      <c r="DLD5" s="262"/>
      <c r="DLE5" s="262"/>
      <c r="DLF5" s="262"/>
      <c r="DLG5" s="262"/>
      <c r="DLH5" s="262"/>
      <c r="DLI5" s="262"/>
      <c r="DLJ5" s="262"/>
      <c r="DLK5" s="262"/>
      <c r="DLL5" s="262"/>
      <c r="DLM5" s="262"/>
      <c r="DLN5" s="262"/>
      <c r="DLO5" s="262"/>
      <c r="DLP5" s="262"/>
      <c r="DLQ5" s="262"/>
      <c r="DLR5" s="262"/>
      <c r="DLS5" s="262"/>
      <c r="DLT5" s="262"/>
      <c r="DLU5" s="262"/>
      <c r="DLV5" s="262"/>
      <c r="DLW5" s="262"/>
      <c r="DLX5" s="262"/>
      <c r="DLY5" s="262"/>
      <c r="DLZ5" s="262"/>
      <c r="DMA5" s="262"/>
      <c r="DMB5" s="262"/>
      <c r="DMC5" s="262"/>
      <c r="DMD5" s="262"/>
      <c r="DME5" s="262"/>
      <c r="DMF5" s="262"/>
      <c r="DMG5" s="262"/>
      <c r="DMH5" s="262"/>
      <c r="DMI5" s="262"/>
      <c r="DMJ5" s="262"/>
      <c r="DMK5" s="262"/>
      <c r="DML5" s="262"/>
      <c r="DMM5" s="262"/>
      <c r="DMN5" s="262"/>
      <c r="DMO5" s="262"/>
      <c r="DMP5" s="262"/>
      <c r="DMQ5" s="262"/>
      <c r="DMR5" s="262"/>
      <c r="DMS5" s="262"/>
      <c r="DMT5" s="262"/>
      <c r="DMU5" s="262"/>
      <c r="DMV5" s="262"/>
      <c r="DMW5" s="262"/>
      <c r="DMX5" s="262"/>
      <c r="DMY5" s="262"/>
      <c r="DMZ5" s="262"/>
      <c r="DNA5" s="262"/>
      <c r="DNB5" s="262"/>
      <c r="DNC5" s="262"/>
      <c r="DND5" s="262"/>
      <c r="DNE5" s="262"/>
      <c r="DNF5" s="262"/>
      <c r="DNG5" s="262"/>
      <c r="DNH5" s="262"/>
      <c r="DNI5" s="262"/>
      <c r="DNJ5" s="262"/>
      <c r="DNK5" s="262"/>
      <c r="DNL5" s="262"/>
      <c r="DNM5" s="262"/>
      <c r="DNN5" s="262"/>
      <c r="DNO5" s="262"/>
      <c r="DNP5" s="262"/>
      <c r="DNQ5" s="262"/>
      <c r="DNR5" s="262"/>
      <c r="DNS5" s="262"/>
      <c r="DNT5" s="262"/>
      <c r="DNU5" s="262"/>
      <c r="DNV5" s="262"/>
      <c r="DNW5" s="262"/>
      <c r="DNX5" s="262"/>
      <c r="DNY5" s="262"/>
      <c r="DNZ5" s="262"/>
      <c r="DOA5" s="262"/>
      <c r="DOB5" s="262"/>
      <c r="DOC5" s="262"/>
      <c r="DOD5" s="262"/>
      <c r="DOE5" s="262"/>
      <c r="DOF5" s="262"/>
      <c r="DOG5" s="262"/>
      <c r="DOH5" s="262"/>
      <c r="DOI5" s="262"/>
      <c r="DOJ5" s="262"/>
      <c r="DOK5" s="262"/>
      <c r="DOL5" s="262"/>
      <c r="DOM5" s="262"/>
      <c r="DON5" s="262"/>
      <c r="DOO5" s="262"/>
      <c r="DOP5" s="262"/>
      <c r="DOQ5" s="262"/>
      <c r="DOR5" s="262"/>
      <c r="DOS5" s="262"/>
      <c r="DOT5" s="262"/>
      <c r="DOU5" s="262"/>
      <c r="DOV5" s="262"/>
      <c r="DOW5" s="262"/>
      <c r="DOX5" s="262"/>
      <c r="DOY5" s="262"/>
      <c r="DOZ5" s="262"/>
      <c r="DPA5" s="262"/>
      <c r="DPB5" s="262"/>
      <c r="DPC5" s="262"/>
      <c r="DPD5" s="262"/>
      <c r="DPE5" s="262"/>
      <c r="DPF5" s="262"/>
      <c r="DPG5" s="262"/>
      <c r="DPH5" s="262"/>
      <c r="DPI5" s="262"/>
      <c r="DPJ5" s="262"/>
      <c r="DPK5" s="262"/>
      <c r="DPL5" s="262"/>
      <c r="DPM5" s="262"/>
      <c r="DPN5" s="262"/>
      <c r="DPO5" s="262"/>
      <c r="DPP5" s="262"/>
      <c r="DPQ5" s="262"/>
      <c r="DPR5" s="262"/>
      <c r="DPS5" s="262"/>
      <c r="DPT5" s="262"/>
      <c r="DPU5" s="262"/>
      <c r="DPV5" s="262"/>
      <c r="DPW5" s="262"/>
      <c r="DPX5" s="262"/>
      <c r="DPY5" s="262"/>
      <c r="DPZ5" s="262"/>
      <c r="DQA5" s="262"/>
      <c r="DQB5" s="262"/>
      <c r="DQC5" s="262"/>
      <c r="DQD5" s="262"/>
      <c r="DQE5" s="262"/>
      <c r="DQF5" s="262"/>
      <c r="DQG5" s="262"/>
      <c r="DQH5" s="262"/>
      <c r="DQI5" s="262"/>
      <c r="DQJ5" s="262"/>
      <c r="DQK5" s="262"/>
      <c r="DQL5" s="262"/>
      <c r="DQM5" s="262"/>
      <c r="DQN5" s="262"/>
      <c r="DQO5" s="262"/>
      <c r="DQP5" s="262"/>
      <c r="DQQ5" s="262"/>
      <c r="DQR5" s="262"/>
      <c r="DQS5" s="262"/>
      <c r="DQT5" s="262"/>
      <c r="DQU5" s="262"/>
      <c r="DQV5" s="262"/>
      <c r="DQW5" s="262"/>
      <c r="DQX5" s="262"/>
      <c r="DQY5" s="262"/>
      <c r="DQZ5" s="262"/>
      <c r="DRA5" s="262"/>
      <c r="DRB5" s="262"/>
      <c r="DRC5" s="262"/>
      <c r="DRD5" s="262"/>
      <c r="DRE5" s="262"/>
      <c r="DRF5" s="262"/>
      <c r="DRG5" s="262"/>
      <c r="DRH5" s="262"/>
      <c r="DRI5" s="262"/>
      <c r="DRJ5" s="262"/>
      <c r="DRK5" s="262"/>
      <c r="DRL5" s="262"/>
      <c r="DRM5" s="262"/>
      <c r="DRN5" s="262"/>
      <c r="DRO5" s="262"/>
      <c r="DRP5" s="262"/>
      <c r="DRQ5" s="262"/>
      <c r="DRR5" s="262"/>
      <c r="DRS5" s="262"/>
      <c r="DRT5" s="262"/>
      <c r="DRU5" s="262"/>
      <c r="DRV5" s="262"/>
      <c r="DRW5" s="262"/>
      <c r="DRX5" s="262"/>
      <c r="DRY5" s="262"/>
      <c r="DRZ5" s="262"/>
      <c r="DSA5" s="262"/>
      <c r="DSB5" s="262"/>
      <c r="DSC5" s="262"/>
      <c r="DSD5" s="262"/>
      <c r="DSE5" s="262"/>
      <c r="DSF5" s="262"/>
      <c r="DSG5" s="262"/>
      <c r="DSH5" s="262"/>
      <c r="DSI5" s="262"/>
      <c r="DSJ5" s="262"/>
      <c r="DSK5" s="262"/>
      <c r="DSL5" s="262"/>
      <c r="DSM5" s="262"/>
      <c r="DSN5" s="262"/>
      <c r="DSO5" s="262"/>
      <c r="DSP5" s="262"/>
      <c r="DSQ5" s="262"/>
      <c r="DSR5" s="262"/>
      <c r="DSS5" s="262"/>
      <c r="DST5" s="262"/>
      <c r="DSU5" s="262"/>
      <c r="DSV5" s="262"/>
      <c r="DSW5" s="262"/>
      <c r="DSX5" s="262"/>
      <c r="DSY5" s="262"/>
      <c r="DSZ5" s="262"/>
      <c r="DTA5" s="262"/>
      <c r="DTB5" s="262"/>
      <c r="DTC5" s="262"/>
      <c r="DTD5" s="262"/>
      <c r="DTE5" s="262"/>
      <c r="DTF5" s="262"/>
      <c r="DTG5" s="262"/>
      <c r="DTH5" s="262"/>
      <c r="DTI5" s="262"/>
      <c r="DTJ5" s="262"/>
      <c r="DTK5" s="262"/>
      <c r="DTL5" s="262"/>
      <c r="DTM5" s="262"/>
      <c r="DTN5" s="262"/>
      <c r="DTO5" s="262"/>
      <c r="DTP5" s="262"/>
      <c r="DTQ5" s="262"/>
      <c r="DTR5" s="262"/>
      <c r="DTS5" s="262"/>
      <c r="DTT5" s="262"/>
      <c r="DTU5" s="262"/>
      <c r="DTV5" s="262"/>
      <c r="DTW5" s="262"/>
      <c r="DTX5" s="262"/>
      <c r="DTY5" s="262"/>
      <c r="DTZ5" s="262"/>
      <c r="DUA5" s="262"/>
      <c r="DUB5" s="262"/>
      <c r="DUC5" s="262"/>
      <c r="DUD5" s="262"/>
      <c r="DUE5" s="262"/>
      <c r="DUF5" s="262"/>
      <c r="DUG5" s="262"/>
      <c r="DUH5" s="262"/>
      <c r="DUI5" s="262"/>
      <c r="DUJ5" s="262"/>
      <c r="DUK5" s="262"/>
      <c r="DUL5" s="262"/>
      <c r="DUM5" s="262"/>
      <c r="DUN5" s="262"/>
      <c r="DUO5" s="262"/>
      <c r="DUP5" s="262"/>
      <c r="DUQ5" s="262"/>
      <c r="DUR5" s="262"/>
      <c r="DUS5" s="262"/>
      <c r="DUT5" s="262"/>
      <c r="DUU5" s="262"/>
      <c r="DUV5" s="262"/>
      <c r="DUW5" s="262"/>
      <c r="DUX5" s="262"/>
      <c r="DUY5" s="262"/>
      <c r="DUZ5" s="262"/>
      <c r="DVA5" s="262"/>
      <c r="DVB5" s="262"/>
      <c r="DVC5" s="262"/>
      <c r="DVD5" s="262"/>
      <c r="DVE5" s="262"/>
      <c r="DVF5" s="262"/>
      <c r="DVG5" s="262"/>
      <c r="DVH5" s="262"/>
      <c r="DVI5" s="262"/>
      <c r="DVJ5" s="262"/>
      <c r="DVK5" s="262"/>
      <c r="DVL5" s="262"/>
      <c r="DVM5" s="262"/>
      <c r="DVN5" s="262"/>
      <c r="DVO5" s="262"/>
      <c r="DVP5" s="262"/>
      <c r="DVQ5" s="262"/>
      <c r="DVR5" s="262"/>
      <c r="DVS5" s="262"/>
      <c r="DVT5" s="262"/>
      <c r="DVU5" s="262"/>
      <c r="DVV5" s="262"/>
      <c r="DVW5" s="262"/>
      <c r="DVX5" s="262"/>
      <c r="DVY5" s="262"/>
      <c r="DVZ5" s="262"/>
      <c r="DWA5" s="262"/>
      <c r="DWB5" s="262"/>
      <c r="DWC5" s="262"/>
      <c r="DWD5" s="262"/>
      <c r="DWE5" s="262"/>
      <c r="DWF5" s="262"/>
      <c r="DWG5" s="262"/>
      <c r="DWH5" s="262"/>
      <c r="DWI5" s="262"/>
      <c r="DWJ5" s="262"/>
      <c r="DWK5" s="262"/>
      <c r="DWL5" s="262"/>
      <c r="DWM5" s="262"/>
      <c r="DWN5" s="262"/>
      <c r="DWO5" s="262"/>
      <c r="DWP5" s="262"/>
      <c r="DWQ5" s="262"/>
      <c r="DWR5" s="262"/>
      <c r="DWS5" s="262"/>
      <c r="DWT5" s="262"/>
      <c r="DWU5" s="262"/>
      <c r="DWV5" s="262"/>
      <c r="DWW5" s="262"/>
      <c r="DWX5" s="262"/>
      <c r="DWY5" s="262"/>
      <c r="DWZ5" s="262"/>
      <c r="DXA5" s="262"/>
      <c r="DXB5" s="262"/>
      <c r="DXC5" s="262"/>
      <c r="DXD5" s="262"/>
      <c r="DXE5" s="262"/>
      <c r="DXF5" s="262"/>
      <c r="DXG5" s="262"/>
      <c r="DXH5" s="262"/>
      <c r="DXI5" s="262"/>
      <c r="DXJ5" s="262"/>
      <c r="DXK5" s="262"/>
      <c r="DXL5" s="262"/>
      <c r="DXM5" s="262"/>
      <c r="DXN5" s="262"/>
      <c r="DXO5" s="262"/>
      <c r="DXP5" s="262"/>
      <c r="DXQ5" s="262"/>
      <c r="DXR5" s="262"/>
      <c r="DXS5" s="262"/>
      <c r="DXT5" s="262"/>
      <c r="DXU5" s="262"/>
      <c r="DXV5" s="262"/>
      <c r="DXW5" s="262"/>
      <c r="DXX5" s="262"/>
      <c r="DXY5" s="262"/>
      <c r="DXZ5" s="262"/>
      <c r="DYA5" s="262"/>
      <c r="DYB5" s="262"/>
      <c r="DYC5" s="262"/>
      <c r="DYD5" s="262"/>
      <c r="DYE5" s="262"/>
      <c r="DYF5" s="262"/>
      <c r="DYG5" s="262"/>
      <c r="DYH5" s="262"/>
      <c r="DYI5" s="262"/>
      <c r="DYJ5" s="262"/>
      <c r="DYK5" s="262"/>
      <c r="DYL5" s="262"/>
      <c r="DYM5" s="262"/>
      <c r="DYN5" s="262"/>
      <c r="DYO5" s="262"/>
      <c r="DYP5" s="262"/>
      <c r="DYQ5" s="262"/>
      <c r="DYR5" s="262"/>
      <c r="DYS5" s="262"/>
      <c r="DYT5" s="262"/>
      <c r="DYU5" s="262"/>
      <c r="DYV5" s="262"/>
      <c r="DYW5" s="262"/>
      <c r="DYX5" s="262"/>
      <c r="DYY5" s="262"/>
      <c r="DYZ5" s="262"/>
      <c r="DZA5" s="262"/>
      <c r="DZB5" s="262"/>
      <c r="DZC5" s="262"/>
      <c r="DZD5" s="262"/>
      <c r="DZE5" s="262"/>
      <c r="DZF5" s="262"/>
      <c r="DZG5" s="262"/>
      <c r="DZH5" s="262"/>
      <c r="DZI5" s="262"/>
      <c r="DZJ5" s="262"/>
      <c r="DZK5" s="262"/>
      <c r="DZL5" s="262"/>
      <c r="DZM5" s="262"/>
      <c r="DZN5" s="262"/>
      <c r="DZO5" s="262"/>
      <c r="DZP5" s="262"/>
      <c r="DZQ5" s="262"/>
      <c r="DZR5" s="262"/>
      <c r="DZS5" s="262"/>
      <c r="DZT5" s="262"/>
      <c r="DZU5" s="262"/>
      <c r="DZV5" s="262"/>
      <c r="DZW5" s="262"/>
      <c r="DZX5" s="262"/>
      <c r="DZY5" s="262"/>
      <c r="DZZ5" s="262"/>
      <c r="EAA5" s="262"/>
      <c r="EAB5" s="262"/>
      <c r="EAC5" s="262"/>
      <c r="EAD5" s="262"/>
      <c r="EAE5" s="262"/>
      <c r="EAF5" s="262"/>
      <c r="EAG5" s="262"/>
      <c r="EAH5" s="262"/>
      <c r="EAI5" s="262"/>
      <c r="EAJ5" s="262"/>
      <c r="EAK5" s="262"/>
      <c r="EAL5" s="262"/>
      <c r="EAM5" s="262"/>
      <c r="EAN5" s="262"/>
      <c r="EAO5" s="262"/>
      <c r="EAP5" s="262"/>
      <c r="EAQ5" s="262"/>
      <c r="EAR5" s="262"/>
      <c r="EAS5" s="262"/>
      <c r="EAT5" s="262"/>
      <c r="EAU5" s="262"/>
      <c r="EAV5" s="262"/>
      <c r="EAW5" s="262"/>
      <c r="EAX5" s="262"/>
      <c r="EAY5" s="262"/>
      <c r="EAZ5" s="262"/>
      <c r="EBA5" s="262"/>
      <c r="EBB5" s="262"/>
      <c r="EBC5" s="262"/>
      <c r="EBD5" s="262"/>
      <c r="EBE5" s="262"/>
      <c r="EBF5" s="262"/>
      <c r="EBG5" s="262"/>
      <c r="EBH5" s="262"/>
      <c r="EBI5" s="262"/>
      <c r="EBJ5" s="262"/>
      <c r="EBK5" s="262"/>
      <c r="EBL5" s="262"/>
      <c r="EBM5" s="262"/>
      <c r="EBN5" s="262"/>
      <c r="EBO5" s="262"/>
      <c r="EBP5" s="262"/>
      <c r="EBQ5" s="262"/>
      <c r="EBR5" s="262"/>
      <c r="EBS5" s="262"/>
      <c r="EBT5" s="262"/>
      <c r="EBU5" s="262"/>
      <c r="EBV5" s="262"/>
      <c r="EBW5" s="262"/>
      <c r="EBX5" s="262"/>
      <c r="EBY5" s="262"/>
      <c r="EBZ5" s="262"/>
      <c r="ECA5" s="262"/>
      <c r="ECB5" s="262"/>
      <c r="ECC5" s="262"/>
      <c r="ECD5" s="262"/>
      <c r="ECE5" s="262"/>
      <c r="ECF5" s="262"/>
      <c r="ECG5" s="262"/>
      <c r="ECH5" s="262"/>
      <c r="ECI5" s="262"/>
      <c r="ECJ5" s="262"/>
      <c r="ECK5" s="262"/>
      <c r="ECL5" s="262"/>
      <c r="ECM5" s="262"/>
      <c r="ECN5" s="262"/>
      <c r="ECO5" s="262"/>
      <c r="ECP5" s="262"/>
      <c r="ECQ5" s="262"/>
      <c r="ECR5" s="262"/>
      <c r="ECS5" s="262"/>
      <c r="ECT5" s="262"/>
      <c r="ECU5" s="262"/>
      <c r="ECV5" s="262"/>
      <c r="ECW5" s="262"/>
      <c r="ECX5" s="262"/>
      <c r="ECY5" s="262"/>
      <c r="ECZ5" s="262"/>
      <c r="EDA5" s="262"/>
      <c r="EDB5" s="262"/>
      <c r="EDC5" s="262"/>
      <c r="EDD5" s="262"/>
      <c r="EDE5" s="262"/>
      <c r="EDF5" s="262"/>
      <c r="EDG5" s="262"/>
      <c r="EDH5" s="262"/>
      <c r="EDI5" s="262"/>
      <c r="EDJ5" s="262"/>
      <c r="EDK5" s="262"/>
      <c r="EDL5" s="262"/>
      <c r="EDM5" s="262"/>
      <c r="EDN5" s="262"/>
      <c r="EDO5" s="262"/>
      <c r="EDP5" s="262"/>
      <c r="EDQ5" s="262"/>
      <c r="EDR5" s="262"/>
      <c r="EDS5" s="262"/>
      <c r="EDT5" s="262"/>
      <c r="EDU5" s="262"/>
      <c r="EDV5" s="262"/>
      <c r="EDW5" s="262"/>
      <c r="EDX5" s="262"/>
      <c r="EDY5" s="262"/>
      <c r="EDZ5" s="262"/>
      <c r="EEA5" s="262"/>
      <c r="EEB5" s="262"/>
      <c r="EEC5" s="262"/>
      <c r="EED5" s="262"/>
      <c r="EEE5" s="262"/>
      <c r="EEF5" s="262"/>
      <c r="EEG5" s="262"/>
      <c r="EEH5" s="262"/>
      <c r="EEI5" s="262"/>
      <c r="EEJ5" s="262"/>
      <c r="EEK5" s="262"/>
      <c r="EEL5" s="262"/>
      <c r="EEM5" s="262"/>
      <c r="EEN5" s="262"/>
      <c r="EEO5" s="262"/>
      <c r="EEP5" s="262"/>
      <c r="EEQ5" s="262"/>
      <c r="EER5" s="262"/>
      <c r="EES5" s="262"/>
      <c r="EET5" s="262"/>
      <c r="EEU5" s="262"/>
      <c r="EEV5" s="262"/>
      <c r="EEW5" s="262"/>
      <c r="EEX5" s="262"/>
      <c r="EEY5" s="262"/>
      <c r="EEZ5" s="262"/>
      <c r="EFA5" s="262"/>
      <c r="EFB5" s="262"/>
      <c r="EFC5" s="262"/>
      <c r="EFD5" s="262"/>
      <c r="EFE5" s="262"/>
      <c r="EFF5" s="262"/>
      <c r="EFG5" s="262"/>
      <c r="EFH5" s="262"/>
      <c r="EFI5" s="262"/>
      <c r="EFJ5" s="262"/>
      <c r="EFK5" s="262"/>
      <c r="EFL5" s="262"/>
      <c r="EFM5" s="262"/>
      <c r="EFN5" s="262"/>
      <c r="EFO5" s="262"/>
      <c r="EFP5" s="262"/>
      <c r="EFQ5" s="262"/>
      <c r="EFR5" s="262"/>
      <c r="EFS5" s="262"/>
      <c r="EFT5" s="262"/>
      <c r="EFU5" s="262"/>
      <c r="EFV5" s="262"/>
      <c r="EFW5" s="262"/>
      <c r="EFX5" s="262"/>
      <c r="EFY5" s="262"/>
      <c r="EFZ5" s="262"/>
      <c r="EGA5" s="262"/>
      <c r="EGB5" s="262"/>
      <c r="EGC5" s="262"/>
      <c r="EGD5" s="262"/>
      <c r="EGE5" s="262"/>
      <c r="EGF5" s="262"/>
      <c r="EGG5" s="262"/>
      <c r="EGH5" s="262"/>
      <c r="EGI5" s="262"/>
      <c r="EGJ5" s="262"/>
      <c r="EGK5" s="262"/>
      <c r="EGL5" s="262"/>
      <c r="EGM5" s="262"/>
      <c r="EGN5" s="262"/>
      <c r="EGO5" s="262"/>
      <c r="EGP5" s="262"/>
      <c r="EGQ5" s="262"/>
      <c r="EGR5" s="262"/>
      <c r="EGS5" s="262"/>
      <c r="EGT5" s="262"/>
      <c r="EGU5" s="262"/>
      <c r="EGV5" s="262"/>
      <c r="EGW5" s="262"/>
      <c r="EGX5" s="262"/>
      <c r="EGY5" s="262"/>
      <c r="EGZ5" s="262"/>
      <c r="EHA5" s="262"/>
      <c r="EHB5" s="262"/>
      <c r="EHC5" s="262"/>
      <c r="EHD5" s="262"/>
      <c r="EHE5" s="262"/>
      <c r="EHF5" s="262"/>
      <c r="EHG5" s="262"/>
      <c r="EHH5" s="262"/>
      <c r="EHI5" s="262"/>
      <c r="EHJ5" s="262"/>
      <c r="EHK5" s="262"/>
      <c r="EHL5" s="262"/>
      <c r="EHM5" s="262"/>
      <c r="EHN5" s="262"/>
      <c r="EHO5" s="262"/>
      <c r="EHP5" s="262"/>
      <c r="EHQ5" s="262"/>
      <c r="EHR5" s="262"/>
      <c r="EHS5" s="262"/>
      <c r="EHT5" s="262"/>
      <c r="EHU5" s="262"/>
      <c r="EHV5" s="262"/>
      <c r="EHW5" s="262"/>
      <c r="EHX5" s="262"/>
      <c r="EHY5" s="262"/>
      <c r="EHZ5" s="262"/>
      <c r="EIA5" s="262"/>
      <c r="EIB5" s="262"/>
      <c r="EIC5" s="262"/>
      <c r="EID5" s="262"/>
      <c r="EIE5" s="262"/>
      <c r="EIF5" s="262"/>
      <c r="EIG5" s="262"/>
      <c r="EIH5" s="262"/>
      <c r="EII5" s="262"/>
      <c r="EIJ5" s="262"/>
      <c r="EIK5" s="262"/>
      <c r="EIL5" s="262"/>
      <c r="EIM5" s="262"/>
      <c r="EIN5" s="262"/>
      <c r="EIO5" s="262"/>
      <c r="EIP5" s="262"/>
      <c r="EIQ5" s="262"/>
      <c r="EIR5" s="262"/>
      <c r="EIS5" s="262"/>
      <c r="EIT5" s="262"/>
      <c r="EIU5" s="262"/>
      <c r="EIV5" s="262"/>
      <c r="EIW5" s="262"/>
      <c r="EIX5" s="262"/>
      <c r="EIY5" s="262"/>
      <c r="EIZ5" s="262"/>
      <c r="EJA5" s="262"/>
      <c r="EJB5" s="262"/>
      <c r="EJC5" s="262"/>
      <c r="EJD5" s="262"/>
      <c r="EJE5" s="262"/>
      <c r="EJF5" s="262"/>
      <c r="EJG5" s="262"/>
      <c r="EJH5" s="262"/>
      <c r="EJI5" s="262"/>
      <c r="EJJ5" s="262"/>
      <c r="EJK5" s="262"/>
      <c r="EJL5" s="262"/>
      <c r="EJM5" s="262"/>
      <c r="EJN5" s="262"/>
      <c r="EJO5" s="262"/>
      <c r="EJP5" s="262"/>
      <c r="EJQ5" s="262"/>
      <c r="EJR5" s="262"/>
      <c r="EJS5" s="262"/>
      <c r="EJT5" s="262"/>
      <c r="EJU5" s="262"/>
      <c r="EJV5" s="262"/>
      <c r="EJW5" s="262"/>
      <c r="EJX5" s="262"/>
      <c r="EJY5" s="262"/>
      <c r="EJZ5" s="262"/>
      <c r="EKA5" s="262"/>
      <c r="EKB5" s="262"/>
      <c r="EKC5" s="262"/>
      <c r="EKD5" s="262"/>
      <c r="EKE5" s="262"/>
      <c r="EKF5" s="262"/>
      <c r="EKG5" s="262"/>
      <c r="EKH5" s="262"/>
      <c r="EKI5" s="262"/>
      <c r="EKJ5" s="262"/>
      <c r="EKK5" s="262"/>
      <c r="EKL5" s="262"/>
      <c r="EKM5" s="262"/>
      <c r="EKN5" s="262"/>
      <c r="EKO5" s="262"/>
      <c r="EKP5" s="262"/>
      <c r="EKQ5" s="262"/>
      <c r="EKR5" s="262"/>
      <c r="EKS5" s="262"/>
      <c r="EKT5" s="262"/>
      <c r="EKU5" s="262"/>
      <c r="EKV5" s="262"/>
      <c r="EKW5" s="262"/>
      <c r="EKX5" s="262"/>
      <c r="EKY5" s="262"/>
      <c r="EKZ5" s="262"/>
      <c r="ELA5" s="262"/>
      <c r="ELB5" s="262"/>
      <c r="ELC5" s="262"/>
      <c r="ELD5" s="262"/>
      <c r="ELE5" s="262"/>
      <c r="ELF5" s="262"/>
      <c r="ELG5" s="262"/>
      <c r="ELH5" s="262"/>
      <c r="ELI5" s="262"/>
      <c r="ELJ5" s="262"/>
      <c r="ELK5" s="262"/>
      <c r="ELL5" s="262"/>
      <c r="ELM5" s="262"/>
      <c r="ELN5" s="262"/>
      <c r="ELO5" s="262"/>
      <c r="ELP5" s="262"/>
      <c r="ELQ5" s="262"/>
      <c r="ELR5" s="262"/>
      <c r="ELS5" s="262"/>
      <c r="ELT5" s="262"/>
      <c r="ELU5" s="262"/>
      <c r="ELV5" s="262"/>
      <c r="ELW5" s="262"/>
      <c r="ELX5" s="262"/>
      <c r="ELY5" s="262"/>
      <c r="ELZ5" s="262"/>
      <c r="EMA5" s="262"/>
      <c r="EMB5" s="262"/>
      <c r="EMC5" s="262"/>
      <c r="EMD5" s="262"/>
      <c r="EME5" s="262"/>
      <c r="EMF5" s="262"/>
      <c r="EMG5" s="262"/>
      <c r="EMH5" s="262"/>
      <c r="EMI5" s="262"/>
      <c r="EMJ5" s="262"/>
      <c r="EMK5" s="262"/>
      <c r="EML5" s="262"/>
      <c r="EMM5" s="262"/>
      <c r="EMN5" s="262"/>
      <c r="EMO5" s="262"/>
      <c r="EMP5" s="262"/>
      <c r="EMQ5" s="262"/>
      <c r="EMR5" s="262"/>
      <c r="EMS5" s="262"/>
      <c r="EMT5" s="262"/>
      <c r="EMU5" s="262"/>
      <c r="EMV5" s="262"/>
      <c r="EMW5" s="262"/>
      <c r="EMX5" s="262"/>
      <c r="EMY5" s="262"/>
      <c r="EMZ5" s="262"/>
      <c r="ENA5" s="262"/>
      <c r="ENB5" s="262"/>
      <c r="ENC5" s="262"/>
      <c r="END5" s="262"/>
      <c r="ENE5" s="262"/>
      <c r="ENF5" s="262"/>
      <c r="ENG5" s="262"/>
      <c r="ENH5" s="262"/>
      <c r="ENI5" s="262"/>
      <c r="ENJ5" s="262"/>
      <c r="ENK5" s="262"/>
      <c r="ENL5" s="262"/>
      <c r="ENM5" s="262"/>
      <c r="ENN5" s="262"/>
      <c r="ENO5" s="262"/>
      <c r="ENP5" s="262"/>
      <c r="ENQ5" s="262"/>
      <c r="ENR5" s="262"/>
      <c r="ENS5" s="262"/>
      <c r="ENT5" s="262"/>
      <c r="ENU5" s="262"/>
      <c r="ENV5" s="262"/>
      <c r="ENW5" s="262"/>
      <c r="ENX5" s="262"/>
      <c r="ENY5" s="262"/>
      <c r="ENZ5" s="262"/>
      <c r="EOA5" s="262"/>
      <c r="EOB5" s="262"/>
      <c r="EOC5" s="262"/>
      <c r="EOD5" s="262"/>
      <c r="EOE5" s="262"/>
      <c r="EOF5" s="262"/>
      <c r="EOG5" s="262"/>
      <c r="EOH5" s="262"/>
      <c r="EOI5" s="262"/>
      <c r="EOJ5" s="262"/>
      <c r="EOK5" s="262"/>
      <c r="EOL5" s="262"/>
      <c r="EOM5" s="262"/>
      <c r="EON5" s="262"/>
      <c r="EOO5" s="262"/>
      <c r="EOP5" s="262"/>
      <c r="EOQ5" s="262"/>
      <c r="EOR5" s="262"/>
      <c r="EOS5" s="262"/>
      <c r="EOT5" s="262"/>
      <c r="EOU5" s="262"/>
      <c r="EOV5" s="262"/>
      <c r="EOW5" s="262"/>
      <c r="EOX5" s="262"/>
      <c r="EOY5" s="262"/>
      <c r="EOZ5" s="262"/>
      <c r="EPA5" s="262"/>
      <c r="EPB5" s="262"/>
      <c r="EPC5" s="262"/>
      <c r="EPD5" s="262"/>
      <c r="EPE5" s="262"/>
      <c r="EPF5" s="262"/>
      <c r="EPG5" s="262"/>
      <c r="EPH5" s="262"/>
      <c r="EPI5" s="262"/>
      <c r="EPJ5" s="262"/>
      <c r="EPK5" s="262"/>
      <c r="EPL5" s="262"/>
      <c r="EPM5" s="262"/>
      <c r="EPN5" s="262"/>
      <c r="EPO5" s="262"/>
      <c r="EPP5" s="262"/>
      <c r="EPQ5" s="262"/>
      <c r="EPR5" s="262"/>
      <c r="EPS5" s="262"/>
      <c r="EPT5" s="262"/>
      <c r="EPU5" s="262"/>
      <c r="EPV5" s="262"/>
      <c r="EPW5" s="262"/>
      <c r="EPX5" s="262"/>
      <c r="EPY5" s="262"/>
      <c r="EPZ5" s="262"/>
      <c r="EQA5" s="262"/>
      <c r="EQB5" s="262"/>
      <c r="EQC5" s="262"/>
      <c r="EQD5" s="262"/>
      <c r="EQE5" s="262"/>
      <c r="EQF5" s="262"/>
      <c r="EQG5" s="262"/>
      <c r="EQH5" s="262"/>
      <c r="EQI5" s="262"/>
      <c r="EQJ5" s="262"/>
      <c r="EQK5" s="262"/>
      <c r="EQL5" s="262"/>
      <c r="EQM5" s="262"/>
      <c r="EQN5" s="262"/>
      <c r="EQO5" s="262"/>
      <c r="EQP5" s="262"/>
      <c r="EQQ5" s="262"/>
      <c r="EQR5" s="262"/>
      <c r="EQS5" s="262"/>
      <c r="EQT5" s="262"/>
      <c r="EQU5" s="262"/>
      <c r="EQV5" s="262"/>
      <c r="EQW5" s="262"/>
      <c r="EQX5" s="262"/>
      <c r="EQY5" s="262"/>
      <c r="EQZ5" s="262"/>
      <c r="ERA5" s="262"/>
      <c r="ERB5" s="262"/>
      <c r="ERC5" s="262"/>
      <c r="ERD5" s="262"/>
      <c r="ERE5" s="262"/>
      <c r="ERF5" s="262"/>
      <c r="ERG5" s="262"/>
      <c r="ERH5" s="262"/>
      <c r="ERI5" s="262"/>
      <c r="ERJ5" s="262"/>
      <c r="ERK5" s="262"/>
      <c r="ERL5" s="262"/>
      <c r="ERM5" s="262"/>
      <c r="ERN5" s="262"/>
      <c r="ERO5" s="262"/>
      <c r="ERP5" s="262"/>
      <c r="ERQ5" s="262"/>
      <c r="ERR5" s="262"/>
      <c r="ERS5" s="262"/>
      <c r="ERT5" s="262"/>
      <c r="ERU5" s="262"/>
      <c r="ERV5" s="262"/>
      <c r="ERW5" s="262"/>
      <c r="ERX5" s="262"/>
      <c r="ERY5" s="262"/>
      <c r="ERZ5" s="262"/>
      <c r="ESA5" s="262"/>
      <c r="ESB5" s="262"/>
      <c r="ESC5" s="262"/>
      <c r="ESD5" s="262"/>
      <c r="ESE5" s="262"/>
      <c r="ESF5" s="262"/>
      <c r="ESG5" s="262"/>
      <c r="ESH5" s="262"/>
      <c r="ESI5" s="262"/>
      <c r="ESJ5" s="262"/>
      <c r="ESK5" s="262"/>
      <c r="ESL5" s="262"/>
      <c r="ESM5" s="262"/>
      <c r="ESN5" s="262"/>
      <c r="ESO5" s="262"/>
      <c r="ESP5" s="262"/>
      <c r="ESQ5" s="262"/>
      <c r="ESR5" s="262"/>
      <c r="ESS5" s="262"/>
      <c r="EST5" s="262"/>
      <c r="ESU5" s="262"/>
      <c r="ESV5" s="262"/>
      <c r="ESW5" s="262"/>
      <c r="ESX5" s="262"/>
      <c r="ESY5" s="262"/>
      <c r="ESZ5" s="262"/>
      <c r="ETA5" s="262"/>
      <c r="ETB5" s="262"/>
      <c r="ETC5" s="262"/>
      <c r="ETD5" s="262"/>
      <c r="ETE5" s="262"/>
      <c r="ETF5" s="262"/>
      <c r="ETG5" s="262"/>
      <c r="ETH5" s="262"/>
      <c r="ETI5" s="262"/>
      <c r="ETJ5" s="262"/>
      <c r="ETK5" s="262"/>
      <c r="ETL5" s="262"/>
      <c r="ETM5" s="262"/>
      <c r="ETN5" s="262"/>
      <c r="ETO5" s="262"/>
      <c r="ETP5" s="262"/>
      <c r="ETQ5" s="262"/>
      <c r="ETR5" s="262"/>
      <c r="ETS5" s="262"/>
      <c r="ETT5" s="262"/>
      <c r="ETU5" s="262"/>
      <c r="ETV5" s="262"/>
      <c r="ETW5" s="262"/>
      <c r="ETX5" s="262"/>
      <c r="ETY5" s="262"/>
      <c r="ETZ5" s="262"/>
      <c r="EUA5" s="262"/>
      <c r="EUB5" s="262"/>
      <c r="EUC5" s="262"/>
      <c r="EUD5" s="262"/>
      <c r="EUE5" s="262"/>
      <c r="EUF5" s="262"/>
      <c r="EUG5" s="262"/>
      <c r="EUH5" s="262"/>
      <c r="EUI5" s="262"/>
      <c r="EUJ5" s="262"/>
      <c r="EUK5" s="262"/>
      <c r="EUL5" s="262"/>
      <c r="EUM5" s="262"/>
      <c r="EUN5" s="262"/>
      <c r="EUO5" s="262"/>
      <c r="EUP5" s="262"/>
      <c r="EUQ5" s="262"/>
      <c r="EUR5" s="262"/>
      <c r="EUS5" s="262"/>
      <c r="EUT5" s="262"/>
      <c r="EUU5" s="262"/>
      <c r="EUV5" s="262"/>
      <c r="EUW5" s="262"/>
      <c r="EUX5" s="262"/>
      <c r="EUY5" s="262"/>
      <c r="EUZ5" s="262"/>
      <c r="EVA5" s="262"/>
      <c r="EVB5" s="262"/>
      <c r="EVC5" s="262"/>
      <c r="EVD5" s="262"/>
      <c r="EVE5" s="262"/>
      <c r="EVF5" s="262"/>
      <c r="EVG5" s="262"/>
      <c r="EVH5" s="262"/>
      <c r="EVI5" s="262"/>
      <c r="EVJ5" s="262"/>
      <c r="EVK5" s="262"/>
      <c r="EVL5" s="262"/>
      <c r="EVM5" s="262"/>
      <c r="EVN5" s="262"/>
      <c r="EVO5" s="262"/>
      <c r="EVP5" s="262"/>
      <c r="EVQ5" s="262"/>
      <c r="EVR5" s="262"/>
      <c r="EVS5" s="262"/>
      <c r="EVT5" s="262"/>
      <c r="EVU5" s="262"/>
      <c r="EVV5" s="262"/>
      <c r="EVW5" s="262"/>
      <c r="EVX5" s="262"/>
      <c r="EVY5" s="262"/>
      <c r="EVZ5" s="262"/>
      <c r="EWA5" s="262"/>
      <c r="EWB5" s="262"/>
      <c r="EWC5" s="262"/>
      <c r="EWD5" s="262"/>
      <c r="EWE5" s="262"/>
      <c r="EWF5" s="262"/>
      <c r="EWG5" s="262"/>
      <c r="EWH5" s="262"/>
      <c r="EWI5" s="262"/>
      <c r="EWJ5" s="262"/>
      <c r="EWK5" s="262"/>
      <c r="EWL5" s="262"/>
      <c r="EWM5" s="262"/>
      <c r="EWN5" s="262"/>
      <c r="EWO5" s="262"/>
      <c r="EWP5" s="262"/>
      <c r="EWQ5" s="262"/>
      <c r="EWR5" s="262"/>
      <c r="EWS5" s="262"/>
      <c r="EWT5" s="262"/>
      <c r="EWU5" s="262"/>
      <c r="EWV5" s="262"/>
      <c r="EWW5" s="262"/>
      <c r="EWX5" s="262"/>
      <c r="EWY5" s="262"/>
      <c r="EWZ5" s="262"/>
      <c r="EXA5" s="262"/>
      <c r="EXB5" s="262"/>
      <c r="EXC5" s="262"/>
      <c r="EXD5" s="262"/>
      <c r="EXE5" s="262"/>
      <c r="EXF5" s="262"/>
      <c r="EXG5" s="262"/>
      <c r="EXH5" s="262"/>
      <c r="EXI5" s="262"/>
      <c r="EXJ5" s="262"/>
      <c r="EXK5" s="262"/>
      <c r="EXL5" s="262"/>
      <c r="EXM5" s="262"/>
      <c r="EXN5" s="262"/>
      <c r="EXO5" s="262"/>
      <c r="EXP5" s="262"/>
      <c r="EXQ5" s="262"/>
      <c r="EXR5" s="262"/>
      <c r="EXS5" s="262"/>
      <c r="EXT5" s="262"/>
      <c r="EXU5" s="262"/>
      <c r="EXV5" s="262"/>
      <c r="EXW5" s="262"/>
      <c r="EXX5" s="262"/>
      <c r="EXY5" s="262"/>
      <c r="EXZ5" s="262"/>
      <c r="EYA5" s="262"/>
      <c r="EYB5" s="262"/>
      <c r="EYC5" s="262"/>
      <c r="EYD5" s="262"/>
      <c r="EYE5" s="262"/>
      <c r="EYF5" s="262"/>
      <c r="EYG5" s="262"/>
      <c r="EYH5" s="262"/>
      <c r="EYI5" s="262"/>
      <c r="EYJ5" s="262"/>
      <c r="EYK5" s="262"/>
      <c r="EYL5" s="262"/>
      <c r="EYM5" s="262"/>
      <c r="EYN5" s="262"/>
      <c r="EYO5" s="262"/>
      <c r="EYP5" s="262"/>
      <c r="EYQ5" s="262"/>
      <c r="EYR5" s="262"/>
      <c r="EYS5" s="262"/>
      <c r="EYT5" s="262"/>
      <c r="EYU5" s="262"/>
      <c r="EYV5" s="262"/>
      <c r="EYW5" s="262"/>
      <c r="EYX5" s="262"/>
      <c r="EYY5" s="262"/>
      <c r="EYZ5" s="262"/>
      <c r="EZA5" s="262"/>
      <c r="EZB5" s="262"/>
      <c r="EZC5" s="262"/>
      <c r="EZD5" s="262"/>
      <c r="EZE5" s="262"/>
      <c r="EZF5" s="262"/>
      <c r="EZG5" s="262"/>
      <c r="EZH5" s="262"/>
      <c r="EZI5" s="262"/>
      <c r="EZJ5" s="262"/>
      <c r="EZK5" s="262"/>
      <c r="EZL5" s="262"/>
      <c r="EZM5" s="262"/>
      <c r="EZN5" s="262"/>
      <c r="EZO5" s="262"/>
      <c r="EZP5" s="262"/>
      <c r="EZQ5" s="262"/>
      <c r="EZR5" s="262"/>
      <c r="EZS5" s="262"/>
      <c r="EZT5" s="262"/>
      <c r="EZU5" s="262"/>
      <c r="EZV5" s="262"/>
      <c r="EZW5" s="262"/>
      <c r="EZX5" s="262"/>
      <c r="EZY5" s="262"/>
      <c r="EZZ5" s="262"/>
      <c r="FAA5" s="262"/>
      <c r="FAB5" s="262"/>
      <c r="FAC5" s="262"/>
      <c r="FAD5" s="262"/>
      <c r="FAE5" s="262"/>
      <c r="FAF5" s="262"/>
      <c r="FAG5" s="262"/>
      <c r="FAH5" s="262"/>
      <c r="FAI5" s="262"/>
      <c r="FAJ5" s="262"/>
      <c r="FAK5" s="262"/>
      <c r="FAL5" s="262"/>
      <c r="FAM5" s="262"/>
      <c r="FAN5" s="262"/>
      <c r="FAO5" s="262"/>
      <c r="FAP5" s="262"/>
      <c r="FAQ5" s="262"/>
      <c r="FAR5" s="262"/>
      <c r="FAS5" s="262"/>
      <c r="FAT5" s="262"/>
      <c r="FAU5" s="262"/>
      <c r="FAV5" s="262"/>
      <c r="FAW5" s="262"/>
      <c r="FAX5" s="262"/>
      <c r="FAY5" s="262"/>
      <c r="FAZ5" s="262"/>
      <c r="FBA5" s="262"/>
      <c r="FBB5" s="262"/>
      <c r="FBC5" s="262"/>
      <c r="FBD5" s="262"/>
      <c r="FBE5" s="262"/>
      <c r="FBF5" s="262"/>
      <c r="FBG5" s="262"/>
      <c r="FBH5" s="262"/>
      <c r="FBI5" s="262"/>
      <c r="FBJ5" s="262"/>
      <c r="FBK5" s="262"/>
      <c r="FBL5" s="262"/>
      <c r="FBM5" s="262"/>
      <c r="FBN5" s="262"/>
      <c r="FBO5" s="262"/>
      <c r="FBP5" s="262"/>
      <c r="FBQ5" s="262"/>
      <c r="FBR5" s="262"/>
      <c r="FBS5" s="262"/>
      <c r="FBT5" s="262"/>
      <c r="FBU5" s="262"/>
      <c r="FBV5" s="262"/>
      <c r="FBW5" s="262"/>
      <c r="FBX5" s="262"/>
      <c r="FBY5" s="262"/>
      <c r="FBZ5" s="262"/>
      <c r="FCA5" s="262"/>
      <c r="FCB5" s="262"/>
      <c r="FCC5" s="262"/>
      <c r="FCD5" s="262"/>
      <c r="FCE5" s="262"/>
      <c r="FCF5" s="262"/>
      <c r="FCG5" s="262"/>
      <c r="FCH5" s="262"/>
      <c r="FCI5" s="262"/>
      <c r="FCJ5" s="262"/>
      <c r="FCK5" s="262"/>
      <c r="FCL5" s="262"/>
      <c r="FCM5" s="262"/>
      <c r="FCN5" s="262"/>
      <c r="FCO5" s="262"/>
      <c r="FCP5" s="262"/>
      <c r="FCQ5" s="262"/>
      <c r="FCR5" s="262"/>
      <c r="FCS5" s="262"/>
      <c r="FCT5" s="262"/>
      <c r="FCU5" s="262"/>
      <c r="FCV5" s="262"/>
      <c r="FCW5" s="262"/>
      <c r="FCX5" s="262"/>
      <c r="FCY5" s="262"/>
      <c r="FCZ5" s="262"/>
      <c r="FDA5" s="262"/>
      <c r="FDB5" s="262"/>
      <c r="FDC5" s="262"/>
      <c r="FDD5" s="262"/>
      <c r="FDE5" s="262"/>
      <c r="FDF5" s="262"/>
      <c r="FDG5" s="262"/>
      <c r="FDH5" s="262"/>
      <c r="FDI5" s="262"/>
      <c r="FDJ5" s="262"/>
      <c r="FDK5" s="262"/>
      <c r="FDL5" s="262"/>
      <c r="FDM5" s="262"/>
      <c r="FDN5" s="262"/>
      <c r="FDO5" s="262"/>
      <c r="FDP5" s="262"/>
      <c r="FDQ5" s="262"/>
      <c r="FDR5" s="262"/>
      <c r="FDS5" s="262"/>
      <c r="FDT5" s="262"/>
      <c r="FDU5" s="262"/>
      <c r="FDV5" s="262"/>
      <c r="FDW5" s="262"/>
      <c r="FDX5" s="262"/>
      <c r="FDY5" s="262"/>
      <c r="FDZ5" s="262"/>
      <c r="FEA5" s="262"/>
      <c r="FEB5" s="262"/>
      <c r="FEC5" s="262"/>
      <c r="FED5" s="262"/>
      <c r="FEE5" s="262"/>
      <c r="FEF5" s="262"/>
      <c r="FEG5" s="262"/>
      <c r="FEH5" s="262"/>
      <c r="FEI5" s="262"/>
      <c r="FEJ5" s="262"/>
      <c r="FEK5" s="262"/>
      <c r="FEL5" s="262"/>
      <c r="FEM5" s="262"/>
      <c r="FEN5" s="262"/>
      <c r="FEO5" s="262"/>
      <c r="FEP5" s="262"/>
      <c r="FEQ5" s="262"/>
      <c r="FER5" s="262"/>
      <c r="FES5" s="262"/>
      <c r="FET5" s="262"/>
      <c r="FEU5" s="262"/>
      <c r="FEV5" s="262"/>
      <c r="FEW5" s="262"/>
      <c r="FEX5" s="262"/>
      <c r="FEY5" s="262"/>
      <c r="FEZ5" s="262"/>
      <c r="FFA5" s="262"/>
      <c r="FFB5" s="262"/>
      <c r="FFC5" s="262"/>
      <c r="FFD5" s="262"/>
      <c r="FFE5" s="262"/>
      <c r="FFF5" s="262"/>
      <c r="FFG5" s="262"/>
      <c r="FFH5" s="262"/>
      <c r="FFI5" s="262"/>
      <c r="FFJ5" s="262"/>
      <c r="FFK5" s="262"/>
      <c r="FFL5" s="262"/>
      <c r="FFM5" s="262"/>
      <c r="FFN5" s="262"/>
      <c r="FFO5" s="262"/>
      <c r="FFP5" s="262"/>
      <c r="FFQ5" s="262"/>
      <c r="FFR5" s="262"/>
      <c r="FFS5" s="262"/>
      <c r="FFT5" s="262"/>
      <c r="FFU5" s="262"/>
      <c r="FFV5" s="262"/>
      <c r="FFW5" s="262"/>
      <c r="FFX5" s="262"/>
      <c r="FFY5" s="262"/>
      <c r="FFZ5" s="262"/>
      <c r="FGA5" s="262"/>
      <c r="FGB5" s="262"/>
      <c r="FGC5" s="262"/>
      <c r="FGD5" s="262"/>
      <c r="FGE5" s="262"/>
      <c r="FGF5" s="262"/>
      <c r="FGG5" s="262"/>
      <c r="FGH5" s="262"/>
      <c r="FGI5" s="262"/>
      <c r="FGJ5" s="262"/>
      <c r="FGK5" s="262"/>
      <c r="FGL5" s="262"/>
      <c r="FGM5" s="262"/>
      <c r="FGN5" s="262"/>
      <c r="FGO5" s="262"/>
      <c r="FGP5" s="262"/>
      <c r="FGQ5" s="262"/>
      <c r="FGR5" s="262"/>
      <c r="FGS5" s="262"/>
      <c r="FGT5" s="262"/>
      <c r="FGU5" s="262"/>
      <c r="FGV5" s="262"/>
      <c r="FGW5" s="262"/>
      <c r="FGX5" s="262"/>
      <c r="FGY5" s="262"/>
      <c r="FGZ5" s="262"/>
      <c r="FHA5" s="262"/>
      <c r="FHB5" s="262"/>
      <c r="FHC5" s="262"/>
      <c r="FHD5" s="262"/>
      <c r="FHE5" s="262"/>
      <c r="FHF5" s="262"/>
      <c r="FHG5" s="262"/>
      <c r="FHH5" s="262"/>
      <c r="FHI5" s="262"/>
      <c r="FHJ5" s="262"/>
      <c r="FHK5" s="262"/>
      <c r="FHL5" s="262"/>
      <c r="FHM5" s="262"/>
      <c r="FHN5" s="262"/>
      <c r="FHO5" s="262"/>
      <c r="FHP5" s="262"/>
      <c r="FHQ5" s="262"/>
      <c r="FHR5" s="262"/>
      <c r="FHS5" s="262"/>
      <c r="FHT5" s="262"/>
      <c r="FHU5" s="262"/>
      <c r="FHV5" s="262"/>
      <c r="FHW5" s="262"/>
      <c r="FHX5" s="262"/>
      <c r="FHY5" s="262"/>
      <c r="FHZ5" s="262"/>
      <c r="FIA5" s="262"/>
      <c r="FIB5" s="262"/>
      <c r="FIC5" s="262"/>
      <c r="FID5" s="262"/>
      <c r="FIE5" s="262"/>
      <c r="FIF5" s="262"/>
      <c r="FIG5" s="262"/>
      <c r="FIH5" s="262"/>
      <c r="FII5" s="262"/>
      <c r="FIJ5" s="262"/>
      <c r="FIK5" s="262"/>
      <c r="FIL5" s="262"/>
      <c r="FIM5" s="262"/>
      <c r="FIN5" s="262"/>
      <c r="FIO5" s="262"/>
      <c r="FIP5" s="262"/>
      <c r="FIQ5" s="262"/>
      <c r="FIR5" s="262"/>
      <c r="FIS5" s="262"/>
      <c r="FIT5" s="262"/>
      <c r="FIU5" s="262"/>
      <c r="FIV5" s="262"/>
      <c r="FIW5" s="262"/>
      <c r="FIX5" s="262"/>
      <c r="FIY5" s="262"/>
      <c r="FIZ5" s="262"/>
      <c r="FJA5" s="262"/>
      <c r="FJB5" s="262"/>
      <c r="FJC5" s="262"/>
      <c r="FJD5" s="262"/>
      <c r="FJE5" s="262"/>
      <c r="FJF5" s="262"/>
      <c r="FJG5" s="262"/>
      <c r="FJH5" s="262"/>
      <c r="FJI5" s="262"/>
      <c r="FJJ5" s="262"/>
      <c r="FJK5" s="262"/>
      <c r="FJL5" s="262"/>
      <c r="FJM5" s="262"/>
      <c r="FJN5" s="262"/>
      <c r="FJO5" s="262"/>
      <c r="FJP5" s="262"/>
      <c r="FJQ5" s="262"/>
      <c r="FJR5" s="262"/>
      <c r="FJS5" s="262"/>
      <c r="FJT5" s="262"/>
      <c r="FJU5" s="262"/>
      <c r="FJV5" s="262"/>
      <c r="FJW5" s="262"/>
      <c r="FJX5" s="262"/>
      <c r="FJY5" s="262"/>
      <c r="FJZ5" s="262"/>
      <c r="FKA5" s="262"/>
      <c r="FKB5" s="262"/>
      <c r="FKC5" s="262"/>
      <c r="FKD5" s="262"/>
      <c r="FKE5" s="262"/>
      <c r="FKF5" s="262"/>
      <c r="FKG5" s="262"/>
      <c r="FKH5" s="262"/>
      <c r="FKI5" s="262"/>
      <c r="FKJ5" s="262"/>
      <c r="FKK5" s="262"/>
      <c r="FKL5" s="262"/>
      <c r="FKM5" s="262"/>
      <c r="FKN5" s="262"/>
      <c r="FKO5" s="262"/>
      <c r="FKP5" s="262"/>
      <c r="FKQ5" s="262"/>
      <c r="FKR5" s="262"/>
      <c r="FKS5" s="262"/>
      <c r="FKT5" s="262"/>
      <c r="FKU5" s="262"/>
      <c r="FKV5" s="262"/>
      <c r="FKW5" s="262"/>
      <c r="FKX5" s="262"/>
      <c r="FKY5" s="262"/>
      <c r="FKZ5" s="262"/>
      <c r="FLA5" s="262"/>
      <c r="FLB5" s="262"/>
      <c r="FLC5" s="262"/>
      <c r="FLD5" s="262"/>
      <c r="FLE5" s="262"/>
      <c r="FLF5" s="262"/>
      <c r="FLG5" s="262"/>
      <c r="FLH5" s="262"/>
      <c r="FLI5" s="262"/>
      <c r="FLJ5" s="262"/>
      <c r="FLK5" s="262"/>
      <c r="FLL5" s="262"/>
      <c r="FLM5" s="262"/>
      <c r="FLN5" s="262"/>
      <c r="FLO5" s="262"/>
      <c r="FLP5" s="262"/>
      <c r="FLQ5" s="262"/>
      <c r="FLR5" s="262"/>
      <c r="FLS5" s="262"/>
      <c r="FLT5" s="262"/>
      <c r="FLU5" s="262"/>
      <c r="FLV5" s="262"/>
      <c r="FLW5" s="262"/>
      <c r="FLX5" s="262"/>
      <c r="FLY5" s="262"/>
      <c r="FLZ5" s="262"/>
      <c r="FMA5" s="262"/>
      <c r="FMB5" s="262"/>
      <c r="FMC5" s="262"/>
      <c r="FMD5" s="262"/>
      <c r="FME5" s="262"/>
      <c r="FMF5" s="262"/>
      <c r="FMG5" s="262"/>
      <c r="FMH5" s="262"/>
      <c r="FMI5" s="262"/>
      <c r="FMJ5" s="262"/>
      <c r="FMK5" s="262"/>
      <c r="FML5" s="262"/>
      <c r="FMM5" s="262"/>
      <c r="FMN5" s="262"/>
      <c r="FMO5" s="262"/>
      <c r="FMP5" s="262"/>
      <c r="FMQ5" s="262"/>
      <c r="FMR5" s="262"/>
      <c r="FMS5" s="262"/>
      <c r="FMT5" s="262"/>
      <c r="FMU5" s="262"/>
      <c r="FMV5" s="262"/>
      <c r="FMW5" s="262"/>
      <c r="FMX5" s="262"/>
      <c r="FMY5" s="262"/>
      <c r="FMZ5" s="262"/>
      <c r="FNA5" s="262"/>
      <c r="FNB5" s="262"/>
      <c r="FNC5" s="262"/>
      <c r="FND5" s="262"/>
      <c r="FNE5" s="262"/>
      <c r="FNF5" s="262"/>
      <c r="FNG5" s="262"/>
      <c r="FNH5" s="262"/>
      <c r="FNI5" s="262"/>
      <c r="FNJ5" s="262"/>
      <c r="FNK5" s="262"/>
      <c r="FNL5" s="262"/>
      <c r="FNM5" s="262"/>
      <c r="FNN5" s="262"/>
      <c r="FNO5" s="262"/>
      <c r="FNP5" s="262"/>
      <c r="FNQ5" s="262"/>
      <c r="FNR5" s="262"/>
      <c r="FNS5" s="262"/>
      <c r="FNT5" s="262"/>
      <c r="FNU5" s="262"/>
      <c r="FNV5" s="262"/>
      <c r="FNW5" s="262"/>
      <c r="FNX5" s="262"/>
      <c r="FNY5" s="262"/>
      <c r="FNZ5" s="262"/>
      <c r="FOA5" s="262"/>
      <c r="FOB5" s="262"/>
      <c r="FOC5" s="262"/>
      <c r="FOD5" s="262"/>
      <c r="FOE5" s="262"/>
      <c r="FOF5" s="262"/>
      <c r="FOG5" s="262"/>
      <c r="FOH5" s="262"/>
      <c r="FOI5" s="262"/>
      <c r="FOJ5" s="262"/>
      <c r="FOK5" s="262"/>
      <c r="FOL5" s="262"/>
      <c r="FOM5" s="262"/>
      <c r="FON5" s="262"/>
      <c r="FOO5" s="262"/>
      <c r="FOP5" s="262"/>
      <c r="FOQ5" s="262"/>
      <c r="FOR5" s="262"/>
      <c r="FOS5" s="262"/>
      <c r="FOT5" s="262"/>
      <c r="FOU5" s="262"/>
      <c r="FOV5" s="262"/>
      <c r="FOW5" s="262"/>
      <c r="FOX5" s="262"/>
      <c r="FOY5" s="262"/>
      <c r="FOZ5" s="262"/>
      <c r="FPA5" s="262"/>
      <c r="FPB5" s="262"/>
      <c r="FPC5" s="262"/>
      <c r="FPD5" s="262"/>
      <c r="FPE5" s="262"/>
      <c r="FPF5" s="262"/>
      <c r="FPG5" s="262"/>
      <c r="FPH5" s="262"/>
      <c r="FPI5" s="262"/>
      <c r="FPJ5" s="262"/>
      <c r="FPK5" s="262"/>
      <c r="FPL5" s="262"/>
      <c r="FPM5" s="262"/>
      <c r="FPN5" s="262"/>
      <c r="FPO5" s="262"/>
      <c r="FPP5" s="262"/>
      <c r="FPQ5" s="262"/>
      <c r="FPR5" s="262"/>
      <c r="FPS5" s="262"/>
      <c r="FPT5" s="262"/>
      <c r="FPU5" s="262"/>
      <c r="FPV5" s="262"/>
      <c r="FPW5" s="262"/>
      <c r="FPX5" s="262"/>
      <c r="FPY5" s="262"/>
      <c r="FPZ5" s="262"/>
      <c r="FQA5" s="262"/>
      <c r="FQB5" s="262"/>
      <c r="FQC5" s="262"/>
      <c r="FQD5" s="262"/>
      <c r="FQE5" s="262"/>
      <c r="FQF5" s="262"/>
      <c r="FQG5" s="262"/>
      <c r="FQH5" s="262"/>
      <c r="FQI5" s="262"/>
      <c r="FQJ5" s="262"/>
      <c r="FQK5" s="262"/>
      <c r="FQL5" s="262"/>
      <c r="FQM5" s="262"/>
      <c r="FQN5" s="262"/>
      <c r="FQO5" s="262"/>
      <c r="FQP5" s="262"/>
      <c r="FQQ5" s="262"/>
      <c r="FQR5" s="262"/>
      <c r="FQS5" s="262"/>
      <c r="FQT5" s="262"/>
      <c r="FQU5" s="262"/>
      <c r="FQV5" s="262"/>
      <c r="FQW5" s="262"/>
      <c r="FQX5" s="262"/>
      <c r="FQY5" s="262"/>
      <c r="FQZ5" s="262"/>
      <c r="FRA5" s="262"/>
      <c r="FRB5" s="262"/>
      <c r="FRC5" s="262"/>
      <c r="FRD5" s="262"/>
      <c r="FRE5" s="262"/>
      <c r="FRF5" s="262"/>
      <c r="FRG5" s="262"/>
      <c r="FRH5" s="262"/>
      <c r="FRI5" s="262"/>
      <c r="FRJ5" s="262"/>
      <c r="FRK5" s="262"/>
      <c r="FRL5" s="262"/>
      <c r="FRM5" s="262"/>
      <c r="FRN5" s="262"/>
      <c r="FRO5" s="262"/>
      <c r="FRP5" s="262"/>
      <c r="FRQ5" s="262"/>
      <c r="FRR5" s="262"/>
      <c r="FRS5" s="262"/>
      <c r="FRT5" s="262"/>
      <c r="FRU5" s="262"/>
      <c r="FRV5" s="262"/>
      <c r="FRW5" s="262"/>
      <c r="FRX5" s="262"/>
      <c r="FRY5" s="262"/>
      <c r="FRZ5" s="262"/>
      <c r="FSA5" s="262"/>
      <c r="FSB5" s="262"/>
      <c r="FSC5" s="262"/>
      <c r="FSD5" s="262"/>
      <c r="FSE5" s="262"/>
      <c r="FSF5" s="262"/>
      <c r="FSG5" s="262"/>
      <c r="FSH5" s="262"/>
      <c r="FSI5" s="262"/>
      <c r="FSJ5" s="262"/>
      <c r="FSK5" s="262"/>
      <c r="FSL5" s="262"/>
      <c r="FSM5" s="262"/>
      <c r="FSN5" s="262"/>
      <c r="FSO5" s="262"/>
      <c r="FSP5" s="262"/>
      <c r="FSQ5" s="262"/>
      <c r="FSR5" s="262"/>
      <c r="FSS5" s="262"/>
      <c r="FST5" s="262"/>
      <c r="FSU5" s="262"/>
      <c r="FSV5" s="262"/>
      <c r="FSW5" s="262"/>
      <c r="FSX5" s="262"/>
      <c r="FSY5" s="262"/>
      <c r="FSZ5" s="262"/>
      <c r="FTA5" s="262"/>
      <c r="FTB5" s="262"/>
      <c r="FTC5" s="262"/>
      <c r="FTD5" s="262"/>
      <c r="FTE5" s="262"/>
      <c r="FTF5" s="262"/>
      <c r="FTG5" s="262"/>
      <c r="FTH5" s="262"/>
      <c r="FTI5" s="262"/>
      <c r="FTJ5" s="262"/>
      <c r="FTK5" s="262"/>
      <c r="FTL5" s="262"/>
      <c r="FTM5" s="262"/>
      <c r="FTN5" s="262"/>
      <c r="FTO5" s="262"/>
      <c r="FTP5" s="262"/>
      <c r="FTQ5" s="262"/>
      <c r="FTR5" s="262"/>
      <c r="FTS5" s="262"/>
      <c r="FTT5" s="262"/>
      <c r="FTU5" s="262"/>
      <c r="FTV5" s="262"/>
      <c r="FTW5" s="262"/>
      <c r="FTX5" s="262"/>
      <c r="FTY5" s="262"/>
      <c r="FTZ5" s="262"/>
      <c r="FUA5" s="262"/>
      <c r="FUB5" s="262"/>
      <c r="FUC5" s="262"/>
      <c r="FUD5" s="262"/>
      <c r="FUE5" s="262"/>
      <c r="FUF5" s="262"/>
      <c r="FUG5" s="262"/>
      <c r="FUH5" s="262"/>
      <c r="FUI5" s="262"/>
      <c r="FUJ5" s="262"/>
      <c r="FUK5" s="262"/>
      <c r="FUL5" s="262"/>
      <c r="FUM5" s="262"/>
      <c r="FUN5" s="262"/>
      <c r="FUO5" s="262"/>
      <c r="FUP5" s="262"/>
      <c r="FUQ5" s="262"/>
      <c r="FUR5" s="262"/>
      <c r="FUS5" s="262"/>
      <c r="FUT5" s="262"/>
      <c r="FUU5" s="262"/>
      <c r="FUV5" s="262"/>
      <c r="FUW5" s="262"/>
      <c r="FUX5" s="262"/>
      <c r="FUY5" s="262"/>
      <c r="FUZ5" s="262"/>
      <c r="FVA5" s="262"/>
      <c r="FVB5" s="262"/>
      <c r="FVC5" s="262"/>
      <c r="FVD5" s="262"/>
      <c r="FVE5" s="262"/>
      <c r="FVF5" s="262"/>
      <c r="FVG5" s="262"/>
      <c r="FVH5" s="262"/>
      <c r="FVI5" s="262"/>
      <c r="FVJ5" s="262"/>
      <c r="FVK5" s="262"/>
      <c r="FVL5" s="262"/>
      <c r="FVM5" s="262"/>
      <c r="FVN5" s="262"/>
      <c r="FVO5" s="262"/>
      <c r="FVP5" s="262"/>
      <c r="FVQ5" s="262"/>
      <c r="FVR5" s="262"/>
      <c r="FVS5" s="262"/>
      <c r="FVT5" s="262"/>
      <c r="FVU5" s="262"/>
      <c r="FVV5" s="262"/>
      <c r="FVW5" s="262"/>
      <c r="FVX5" s="262"/>
      <c r="FVY5" s="262"/>
      <c r="FVZ5" s="262"/>
      <c r="FWA5" s="262"/>
      <c r="FWB5" s="262"/>
      <c r="FWC5" s="262"/>
      <c r="FWD5" s="262"/>
      <c r="FWE5" s="262"/>
      <c r="FWF5" s="262"/>
      <c r="FWG5" s="262"/>
      <c r="FWH5" s="262"/>
      <c r="FWI5" s="262"/>
      <c r="FWJ5" s="262"/>
      <c r="FWK5" s="262"/>
      <c r="FWL5" s="262"/>
      <c r="FWM5" s="262"/>
      <c r="FWN5" s="262"/>
      <c r="FWO5" s="262"/>
      <c r="FWP5" s="262"/>
      <c r="FWQ5" s="262"/>
      <c r="FWR5" s="262"/>
      <c r="FWS5" s="262"/>
      <c r="FWT5" s="262"/>
      <c r="FWU5" s="262"/>
      <c r="FWV5" s="262"/>
      <c r="FWW5" s="262"/>
      <c r="FWX5" s="262"/>
      <c r="FWY5" s="262"/>
      <c r="FWZ5" s="262"/>
      <c r="FXA5" s="262"/>
      <c r="FXB5" s="262"/>
      <c r="FXC5" s="262"/>
      <c r="FXD5" s="262"/>
      <c r="FXE5" s="262"/>
      <c r="FXF5" s="262"/>
      <c r="FXG5" s="262"/>
      <c r="FXH5" s="262"/>
      <c r="FXI5" s="262"/>
      <c r="FXJ5" s="262"/>
      <c r="FXK5" s="262"/>
      <c r="FXL5" s="262"/>
      <c r="FXM5" s="262"/>
      <c r="FXN5" s="262"/>
      <c r="FXO5" s="262"/>
      <c r="FXP5" s="262"/>
      <c r="FXQ5" s="262"/>
      <c r="FXR5" s="262"/>
      <c r="FXS5" s="262"/>
      <c r="FXT5" s="262"/>
      <c r="FXU5" s="262"/>
      <c r="FXV5" s="262"/>
      <c r="FXW5" s="262"/>
      <c r="FXX5" s="262"/>
      <c r="FXY5" s="262"/>
      <c r="FXZ5" s="262"/>
      <c r="FYA5" s="262"/>
      <c r="FYB5" s="262"/>
      <c r="FYC5" s="262"/>
      <c r="FYD5" s="262"/>
      <c r="FYE5" s="262"/>
      <c r="FYF5" s="262"/>
      <c r="FYG5" s="262"/>
      <c r="FYH5" s="262"/>
      <c r="FYI5" s="262"/>
      <c r="FYJ5" s="262"/>
      <c r="FYK5" s="262"/>
      <c r="FYL5" s="262"/>
      <c r="FYM5" s="262"/>
      <c r="FYN5" s="262"/>
      <c r="FYO5" s="262"/>
      <c r="FYP5" s="262"/>
      <c r="FYQ5" s="262"/>
      <c r="FYR5" s="262"/>
      <c r="FYS5" s="262"/>
      <c r="FYT5" s="262"/>
      <c r="FYU5" s="262"/>
      <c r="FYV5" s="262"/>
      <c r="FYW5" s="262"/>
      <c r="FYX5" s="262"/>
      <c r="FYY5" s="262"/>
      <c r="FYZ5" s="262"/>
      <c r="FZA5" s="262"/>
      <c r="FZB5" s="262"/>
      <c r="FZC5" s="262"/>
      <c r="FZD5" s="262"/>
      <c r="FZE5" s="262"/>
      <c r="FZF5" s="262"/>
      <c r="FZG5" s="262"/>
      <c r="FZH5" s="262"/>
      <c r="FZI5" s="262"/>
      <c r="FZJ5" s="262"/>
      <c r="FZK5" s="262"/>
      <c r="FZL5" s="262"/>
      <c r="FZM5" s="262"/>
      <c r="FZN5" s="262"/>
      <c r="FZO5" s="262"/>
      <c r="FZP5" s="262"/>
      <c r="FZQ5" s="262"/>
      <c r="FZR5" s="262"/>
      <c r="FZS5" s="262"/>
      <c r="FZT5" s="262"/>
      <c r="FZU5" s="262"/>
      <c r="FZV5" s="262"/>
      <c r="FZW5" s="262"/>
      <c r="FZX5" s="262"/>
      <c r="FZY5" s="262"/>
      <c r="FZZ5" s="262"/>
      <c r="GAA5" s="262"/>
      <c r="GAB5" s="262"/>
      <c r="GAC5" s="262"/>
      <c r="GAD5" s="262"/>
      <c r="GAE5" s="262"/>
      <c r="GAF5" s="262"/>
      <c r="GAG5" s="262"/>
      <c r="GAH5" s="262"/>
      <c r="GAI5" s="262"/>
      <c r="GAJ5" s="262"/>
      <c r="GAK5" s="262"/>
      <c r="GAL5" s="262"/>
      <c r="GAM5" s="262"/>
      <c r="GAN5" s="262"/>
      <c r="GAO5" s="262"/>
      <c r="GAP5" s="262"/>
      <c r="GAQ5" s="262"/>
      <c r="GAR5" s="262"/>
      <c r="GAS5" s="262"/>
      <c r="GAT5" s="262"/>
      <c r="GAU5" s="262"/>
      <c r="GAV5" s="262"/>
      <c r="GAW5" s="262"/>
      <c r="GAX5" s="262"/>
      <c r="GAY5" s="262"/>
      <c r="GAZ5" s="262"/>
      <c r="GBA5" s="262"/>
      <c r="GBB5" s="262"/>
      <c r="GBC5" s="262"/>
      <c r="GBD5" s="262"/>
      <c r="GBE5" s="262"/>
      <c r="GBF5" s="262"/>
      <c r="GBG5" s="262"/>
      <c r="GBH5" s="262"/>
      <c r="GBI5" s="262"/>
      <c r="GBJ5" s="262"/>
      <c r="GBK5" s="262"/>
      <c r="GBL5" s="262"/>
      <c r="GBM5" s="262"/>
      <c r="GBN5" s="262"/>
      <c r="GBO5" s="262"/>
      <c r="GBP5" s="262"/>
      <c r="GBQ5" s="262"/>
      <c r="GBR5" s="262"/>
      <c r="GBS5" s="262"/>
      <c r="GBT5" s="262"/>
      <c r="GBU5" s="262"/>
      <c r="GBV5" s="262"/>
      <c r="GBW5" s="262"/>
      <c r="GBX5" s="262"/>
      <c r="GBY5" s="262"/>
      <c r="GBZ5" s="262"/>
      <c r="GCA5" s="262"/>
      <c r="GCB5" s="262"/>
      <c r="GCC5" s="262"/>
      <c r="GCD5" s="262"/>
      <c r="GCE5" s="262"/>
      <c r="GCF5" s="262"/>
      <c r="GCG5" s="262"/>
      <c r="GCH5" s="262"/>
      <c r="GCI5" s="262"/>
      <c r="GCJ5" s="262"/>
      <c r="GCK5" s="262"/>
      <c r="GCL5" s="262"/>
      <c r="GCM5" s="262"/>
      <c r="GCN5" s="262"/>
      <c r="GCO5" s="262"/>
      <c r="GCP5" s="262"/>
      <c r="GCQ5" s="262"/>
      <c r="GCR5" s="262"/>
      <c r="GCS5" s="262"/>
      <c r="GCT5" s="262"/>
      <c r="GCU5" s="262"/>
      <c r="GCV5" s="262"/>
      <c r="GCW5" s="262"/>
      <c r="GCX5" s="262"/>
      <c r="GCY5" s="262"/>
      <c r="GCZ5" s="262"/>
      <c r="GDA5" s="262"/>
      <c r="GDB5" s="262"/>
      <c r="GDC5" s="262"/>
      <c r="GDD5" s="262"/>
      <c r="GDE5" s="262"/>
      <c r="GDF5" s="262"/>
      <c r="GDG5" s="262"/>
      <c r="GDH5" s="262"/>
      <c r="GDI5" s="262"/>
      <c r="GDJ5" s="262"/>
      <c r="GDK5" s="262"/>
      <c r="GDL5" s="262"/>
      <c r="GDM5" s="262"/>
      <c r="GDN5" s="262"/>
      <c r="GDO5" s="262"/>
      <c r="GDP5" s="262"/>
      <c r="GDQ5" s="262"/>
      <c r="GDR5" s="262"/>
      <c r="GDS5" s="262"/>
      <c r="GDT5" s="262"/>
      <c r="GDU5" s="262"/>
      <c r="GDV5" s="262"/>
      <c r="GDW5" s="262"/>
      <c r="GDX5" s="262"/>
      <c r="GDY5" s="262"/>
      <c r="GDZ5" s="262"/>
      <c r="GEA5" s="262"/>
      <c r="GEB5" s="262"/>
      <c r="GEC5" s="262"/>
      <c r="GED5" s="262"/>
      <c r="GEE5" s="262"/>
      <c r="GEF5" s="262"/>
      <c r="GEG5" s="262"/>
      <c r="GEH5" s="262"/>
      <c r="GEI5" s="262"/>
      <c r="GEJ5" s="262"/>
      <c r="GEK5" s="262"/>
      <c r="GEL5" s="262"/>
      <c r="GEM5" s="262"/>
      <c r="GEN5" s="262"/>
      <c r="GEO5" s="262"/>
      <c r="GEP5" s="262"/>
      <c r="GEQ5" s="262"/>
      <c r="GER5" s="262"/>
      <c r="GES5" s="262"/>
      <c r="GET5" s="262"/>
      <c r="GEU5" s="262"/>
      <c r="GEV5" s="262"/>
      <c r="GEW5" s="262"/>
      <c r="GEX5" s="262"/>
      <c r="GEY5" s="262"/>
      <c r="GEZ5" s="262"/>
      <c r="GFA5" s="262"/>
      <c r="GFB5" s="262"/>
      <c r="GFC5" s="262"/>
      <c r="GFD5" s="262"/>
      <c r="GFE5" s="262"/>
      <c r="GFF5" s="262"/>
      <c r="GFG5" s="262"/>
      <c r="GFH5" s="262"/>
      <c r="GFI5" s="262"/>
      <c r="GFJ5" s="262"/>
      <c r="GFK5" s="262"/>
      <c r="GFL5" s="262"/>
      <c r="GFM5" s="262"/>
      <c r="GFN5" s="262"/>
      <c r="GFO5" s="262"/>
      <c r="GFP5" s="262"/>
      <c r="GFQ5" s="262"/>
      <c r="GFR5" s="262"/>
      <c r="GFS5" s="262"/>
      <c r="GFT5" s="262"/>
      <c r="GFU5" s="262"/>
      <c r="GFV5" s="262"/>
      <c r="GFW5" s="262"/>
      <c r="GFX5" s="262"/>
      <c r="GFY5" s="262"/>
      <c r="GFZ5" s="262"/>
      <c r="GGA5" s="262"/>
      <c r="GGB5" s="262"/>
      <c r="GGC5" s="262"/>
      <c r="GGD5" s="262"/>
      <c r="GGE5" s="262"/>
      <c r="GGF5" s="262"/>
      <c r="GGG5" s="262"/>
      <c r="GGH5" s="262"/>
      <c r="GGI5" s="262"/>
      <c r="GGJ5" s="262"/>
      <c r="GGK5" s="262"/>
      <c r="GGL5" s="262"/>
      <c r="GGM5" s="262"/>
      <c r="GGN5" s="262"/>
      <c r="GGO5" s="262"/>
      <c r="GGP5" s="262"/>
      <c r="GGQ5" s="262"/>
      <c r="GGR5" s="262"/>
      <c r="GGS5" s="262"/>
      <c r="GGT5" s="262"/>
      <c r="GGU5" s="262"/>
      <c r="GGV5" s="262"/>
      <c r="GGW5" s="262"/>
      <c r="GGX5" s="262"/>
      <c r="GGY5" s="262"/>
      <c r="GGZ5" s="262"/>
      <c r="GHA5" s="262"/>
      <c r="GHB5" s="262"/>
      <c r="GHC5" s="262"/>
      <c r="GHD5" s="262"/>
      <c r="GHE5" s="262"/>
      <c r="GHF5" s="262"/>
      <c r="GHG5" s="262"/>
      <c r="GHH5" s="262"/>
      <c r="GHI5" s="262"/>
      <c r="GHJ5" s="262"/>
      <c r="GHK5" s="262"/>
      <c r="GHL5" s="262"/>
      <c r="GHM5" s="262"/>
      <c r="GHN5" s="262"/>
      <c r="GHO5" s="262"/>
      <c r="GHP5" s="262"/>
      <c r="GHQ5" s="262"/>
      <c r="GHR5" s="262"/>
      <c r="GHS5" s="262"/>
      <c r="GHT5" s="262"/>
      <c r="GHU5" s="262"/>
      <c r="GHV5" s="262"/>
      <c r="GHW5" s="262"/>
      <c r="GHX5" s="262"/>
      <c r="GHY5" s="262"/>
      <c r="GHZ5" s="262"/>
      <c r="GIA5" s="262"/>
      <c r="GIB5" s="262"/>
      <c r="GIC5" s="262"/>
      <c r="GID5" s="262"/>
      <c r="GIE5" s="262"/>
      <c r="GIF5" s="262"/>
      <c r="GIG5" s="262"/>
      <c r="GIH5" s="262"/>
      <c r="GII5" s="262"/>
      <c r="GIJ5" s="262"/>
      <c r="GIK5" s="262"/>
      <c r="GIL5" s="262"/>
      <c r="GIM5" s="262"/>
      <c r="GIN5" s="262"/>
      <c r="GIO5" s="262"/>
      <c r="GIP5" s="262"/>
      <c r="GIQ5" s="262"/>
      <c r="GIR5" s="262"/>
      <c r="GIS5" s="262"/>
      <c r="GIT5" s="262"/>
      <c r="GIU5" s="262"/>
      <c r="GIV5" s="262"/>
      <c r="GIW5" s="262"/>
      <c r="GIX5" s="262"/>
      <c r="GIY5" s="262"/>
      <c r="GIZ5" s="262"/>
      <c r="GJA5" s="262"/>
      <c r="GJB5" s="262"/>
      <c r="GJC5" s="262"/>
      <c r="GJD5" s="262"/>
      <c r="GJE5" s="262"/>
      <c r="GJF5" s="262"/>
      <c r="GJG5" s="262"/>
      <c r="GJH5" s="262"/>
      <c r="GJI5" s="262"/>
      <c r="GJJ5" s="262"/>
      <c r="GJK5" s="262"/>
      <c r="GJL5" s="262"/>
      <c r="GJM5" s="262"/>
      <c r="GJN5" s="262"/>
      <c r="GJO5" s="262"/>
      <c r="GJP5" s="262"/>
      <c r="GJQ5" s="262"/>
      <c r="GJR5" s="262"/>
      <c r="GJS5" s="262"/>
      <c r="GJT5" s="262"/>
      <c r="GJU5" s="262"/>
      <c r="GJV5" s="262"/>
      <c r="GJW5" s="262"/>
      <c r="GJX5" s="262"/>
      <c r="GJY5" s="262"/>
      <c r="GJZ5" s="262"/>
      <c r="GKA5" s="262"/>
      <c r="GKB5" s="262"/>
      <c r="GKC5" s="262"/>
      <c r="GKD5" s="262"/>
      <c r="GKE5" s="262"/>
      <c r="GKF5" s="262"/>
      <c r="GKG5" s="262"/>
      <c r="GKH5" s="262"/>
      <c r="GKI5" s="262"/>
      <c r="GKJ5" s="262"/>
      <c r="GKK5" s="262"/>
      <c r="GKL5" s="262"/>
      <c r="GKM5" s="262"/>
      <c r="GKN5" s="262"/>
      <c r="GKO5" s="262"/>
      <c r="GKP5" s="262"/>
      <c r="GKQ5" s="262"/>
      <c r="GKR5" s="262"/>
      <c r="GKS5" s="262"/>
      <c r="GKT5" s="262"/>
      <c r="GKU5" s="262"/>
      <c r="GKV5" s="262"/>
      <c r="GKW5" s="262"/>
      <c r="GKX5" s="262"/>
      <c r="GKY5" s="262"/>
      <c r="GKZ5" s="262"/>
      <c r="GLA5" s="262"/>
      <c r="GLB5" s="262"/>
      <c r="GLC5" s="262"/>
      <c r="GLD5" s="262"/>
      <c r="GLE5" s="262"/>
      <c r="GLF5" s="262"/>
      <c r="GLG5" s="262"/>
      <c r="GLH5" s="262"/>
      <c r="GLI5" s="262"/>
      <c r="GLJ5" s="262"/>
      <c r="GLK5" s="262"/>
      <c r="GLL5" s="262"/>
      <c r="GLM5" s="262"/>
      <c r="GLN5" s="262"/>
      <c r="GLO5" s="262"/>
      <c r="GLP5" s="262"/>
      <c r="GLQ5" s="262"/>
      <c r="GLR5" s="262"/>
      <c r="GLS5" s="262"/>
      <c r="GLT5" s="262"/>
      <c r="GLU5" s="262"/>
      <c r="GLV5" s="262"/>
      <c r="GLW5" s="262"/>
      <c r="GLX5" s="262"/>
      <c r="GLY5" s="262"/>
      <c r="GLZ5" s="262"/>
      <c r="GMA5" s="262"/>
      <c r="GMB5" s="262"/>
      <c r="GMC5" s="262"/>
      <c r="GMD5" s="262"/>
      <c r="GME5" s="262"/>
      <c r="GMF5" s="262"/>
      <c r="GMG5" s="262"/>
      <c r="GMH5" s="262"/>
      <c r="GMI5" s="262"/>
      <c r="GMJ5" s="262"/>
      <c r="GMK5" s="262"/>
      <c r="GML5" s="262"/>
      <c r="GMM5" s="262"/>
      <c r="GMN5" s="262"/>
      <c r="GMO5" s="262"/>
      <c r="GMP5" s="262"/>
      <c r="GMQ5" s="262"/>
      <c r="GMR5" s="262"/>
      <c r="GMS5" s="262"/>
      <c r="GMT5" s="262"/>
      <c r="GMU5" s="262"/>
      <c r="GMV5" s="262"/>
      <c r="GMW5" s="262"/>
      <c r="GMX5" s="262"/>
      <c r="GMY5" s="262"/>
      <c r="GMZ5" s="262"/>
      <c r="GNA5" s="262"/>
      <c r="GNB5" s="262"/>
      <c r="GNC5" s="262"/>
      <c r="GND5" s="262"/>
      <c r="GNE5" s="262"/>
      <c r="GNF5" s="262"/>
      <c r="GNG5" s="262"/>
      <c r="GNH5" s="262"/>
      <c r="GNI5" s="262"/>
      <c r="GNJ5" s="262"/>
      <c r="GNK5" s="262"/>
      <c r="GNL5" s="262"/>
      <c r="GNM5" s="262"/>
      <c r="GNN5" s="262"/>
      <c r="GNO5" s="262"/>
      <c r="GNP5" s="262"/>
      <c r="GNQ5" s="262"/>
      <c r="GNR5" s="262"/>
      <c r="GNS5" s="262"/>
      <c r="GNT5" s="262"/>
      <c r="GNU5" s="262"/>
      <c r="GNV5" s="262"/>
      <c r="GNW5" s="262"/>
      <c r="GNX5" s="262"/>
      <c r="GNY5" s="262"/>
      <c r="GNZ5" s="262"/>
      <c r="GOA5" s="262"/>
      <c r="GOB5" s="262"/>
      <c r="GOC5" s="262"/>
      <c r="GOD5" s="262"/>
      <c r="GOE5" s="262"/>
      <c r="GOF5" s="262"/>
      <c r="GOG5" s="262"/>
      <c r="GOH5" s="262"/>
      <c r="GOI5" s="262"/>
      <c r="GOJ5" s="262"/>
      <c r="GOK5" s="262"/>
      <c r="GOL5" s="262"/>
      <c r="GOM5" s="262"/>
      <c r="GON5" s="262"/>
      <c r="GOO5" s="262"/>
      <c r="GOP5" s="262"/>
      <c r="GOQ5" s="262"/>
      <c r="GOR5" s="262"/>
      <c r="GOS5" s="262"/>
      <c r="GOT5" s="262"/>
      <c r="GOU5" s="262"/>
      <c r="GOV5" s="262"/>
      <c r="GOW5" s="262"/>
      <c r="GOX5" s="262"/>
      <c r="GOY5" s="262"/>
      <c r="GOZ5" s="262"/>
      <c r="GPA5" s="262"/>
      <c r="GPB5" s="262"/>
      <c r="GPC5" s="262"/>
      <c r="GPD5" s="262"/>
      <c r="GPE5" s="262"/>
      <c r="GPF5" s="262"/>
      <c r="GPG5" s="262"/>
      <c r="GPH5" s="262"/>
      <c r="GPI5" s="262"/>
      <c r="GPJ5" s="262"/>
      <c r="GPK5" s="262"/>
      <c r="GPL5" s="262"/>
      <c r="GPM5" s="262"/>
      <c r="GPN5" s="262"/>
      <c r="GPO5" s="262"/>
      <c r="GPP5" s="262"/>
      <c r="GPQ5" s="262"/>
      <c r="GPR5" s="262"/>
      <c r="GPS5" s="262"/>
      <c r="GPT5" s="262"/>
      <c r="GPU5" s="262"/>
      <c r="GPV5" s="262"/>
      <c r="GPW5" s="262"/>
      <c r="GPX5" s="262"/>
      <c r="GPY5" s="262"/>
      <c r="GPZ5" s="262"/>
      <c r="GQA5" s="262"/>
      <c r="GQB5" s="262"/>
      <c r="GQC5" s="262"/>
      <c r="GQD5" s="262"/>
      <c r="GQE5" s="262"/>
      <c r="GQF5" s="262"/>
      <c r="GQG5" s="262"/>
      <c r="GQH5" s="262"/>
      <c r="GQI5" s="262"/>
      <c r="GQJ5" s="262"/>
      <c r="GQK5" s="262"/>
      <c r="GQL5" s="262"/>
      <c r="GQM5" s="262"/>
      <c r="GQN5" s="262"/>
      <c r="GQO5" s="262"/>
      <c r="GQP5" s="262"/>
      <c r="GQQ5" s="262"/>
      <c r="GQR5" s="262"/>
      <c r="GQS5" s="262"/>
      <c r="GQT5" s="262"/>
      <c r="GQU5" s="262"/>
      <c r="GQV5" s="262"/>
      <c r="GQW5" s="262"/>
      <c r="GQX5" s="262"/>
      <c r="GQY5" s="262"/>
      <c r="GQZ5" s="262"/>
      <c r="GRA5" s="262"/>
      <c r="GRB5" s="262"/>
      <c r="GRC5" s="262"/>
      <c r="GRD5" s="262"/>
      <c r="GRE5" s="262"/>
      <c r="GRF5" s="262"/>
      <c r="GRG5" s="262"/>
      <c r="GRH5" s="262"/>
      <c r="GRI5" s="262"/>
      <c r="GRJ5" s="262"/>
      <c r="GRK5" s="262"/>
      <c r="GRL5" s="262"/>
      <c r="GRM5" s="262"/>
      <c r="GRN5" s="262"/>
      <c r="GRO5" s="262"/>
      <c r="GRP5" s="262"/>
      <c r="GRQ5" s="262"/>
      <c r="GRR5" s="262"/>
      <c r="GRS5" s="262"/>
      <c r="GRT5" s="262"/>
      <c r="GRU5" s="262"/>
      <c r="GRV5" s="262"/>
      <c r="GRW5" s="262"/>
      <c r="GRX5" s="262"/>
      <c r="GRY5" s="262"/>
      <c r="GRZ5" s="262"/>
      <c r="GSA5" s="262"/>
      <c r="GSB5" s="262"/>
      <c r="GSC5" s="262"/>
      <c r="GSD5" s="262"/>
      <c r="GSE5" s="262"/>
      <c r="GSF5" s="262"/>
      <c r="GSG5" s="262"/>
      <c r="GSH5" s="262"/>
      <c r="GSI5" s="262"/>
      <c r="GSJ5" s="262"/>
      <c r="GSK5" s="262"/>
      <c r="GSL5" s="262"/>
      <c r="GSM5" s="262"/>
      <c r="GSN5" s="262"/>
      <c r="GSO5" s="262"/>
      <c r="GSP5" s="262"/>
      <c r="GSQ5" s="262"/>
      <c r="GSR5" s="262"/>
      <c r="GSS5" s="262"/>
      <c r="GST5" s="262"/>
      <c r="GSU5" s="262"/>
      <c r="GSV5" s="262"/>
      <c r="GSW5" s="262"/>
      <c r="GSX5" s="262"/>
      <c r="GSY5" s="262"/>
      <c r="GSZ5" s="262"/>
      <c r="GTA5" s="262"/>
      <c r="GTB5" s="262"/>
      <c r="GTC5" s="262"/>
      <c r="GTD5" s="262"/>
      <c r="GTE5" s="262"/>
      <c r="GTF5" s="262"/>
      <c r="GTG5" s="262"/>
      <c r="GTH5" s="262"/>
      <c r="GTI5" s="262"/>
      <c r="GTJ5" s="262"/>
      <c r="GTK5" s="262"/>
      <c r="GTL5" s="262"/>
      <c r="GTM5" s="262"/>
      <c r="GTN5" s="262"/>
      <c r="GTO5" s="262"/>
      <c r="GTP5" s="262"/>
      <c r="GTQ5" s="262"/>
      <c r="GTR5" s="262"/>
      <c r="GTS5" s="262"/>
      <c r="GTT5" s="262"/>
      <c r="GTU5" s="262"/>
      <c r="GTV5" s="262"/>
      <c r="GTW5" s="262"/>
      <c r="GTX5" s="262"/>
      <c r="GTY5" s="262"/>
      <c r="GTZ5" s="262"/>
      <c r="GUA5" s="262"/>
      <c r="GUB5" s="262"/>
      <c r="GUC5" s="262"/>
      <c r="GUD5" s="262"/>
      <c r="GUE5" s="262"/>
      <c r="GUF5" s="262"/>
      <c r="GUG5" s="262"/>
      <c r="GUH5" s="262"/>
      <c r="GUI5" s="262"/>
      <c r="GUJ5" s="262"/>
      <c r="GUK5" s="262"/>
      <c r="GUL5" s="262"/>
      <c r="GUM5" s="262"/>
      <c r="GUN5" s="262"/>
      <c r="GUO5" s="262"/>
      <c r="GUP5" s="262"/>
      <c r="GUQ5" s="262"/>
      <c r="GUR5" s="262"/>
      <c r="GUS5" s="262"/>
      <c r="GUT5" s="262"/>
      <c r="GUU5" s="262"/>
      <c r="GUV5" s="262"/>
      <c r="GUW5" s="262"/>
      <c r="GUX5" s="262"/>
      <c r="GUY5" s="262"/>
      <c r="GUZ5" s="262"/>
      <c r="GVA5" s="262"/>
      <c r="GVB5" s="262"/>
      <c r="GVC5" s="262"/>
      <c r="GVD5" s="262"/>
      <c r="GVE5" s="262"/>
      <c r="GVF5" s="262"/>
      <c r="GVG5" s="262"/>
      <c r="GVH5" s="262"/>
      <c r="GVI5" s="262"/>
      <c r="GVJ5" s="262"/>
      <c r="GVK5" s="262"/>
      <c r="GVL5" s="262"/>
      <c r="GVM5" s="262"/>
      <c r="GVN5" s="262"/>
      <c r="GVO5" s="262"/>
      <c r="GVP5" s="262"/>
      <c r="GVQ5" s="262"/>
      <c r="GVR5" s="262"/>
      <c r="GVS5" s="262"/>
      <c r="GVT5" s="262"/>
      <c r="GVU5" s="262"/>
      <c r="GVV5" s="262"/>
      <c r="GVW5" s="262"/>
      <c r="GVX5" s="262"/>
      <c r="GVY5" s="262"/>
      <c r="GVZ5" s="262"/>
      <c r="GWA5" s="262"/>
      <c r="GWB5" s="262"/>
      <c r="GWC5" s="262"/>
      <c r="GWD5" s="262"/>
      <c r="GWE5" s="262"/>
      <c r="GWF5" s="262"/>
      <c r="GWG5" s="262"/>
      <c r="GWH5" s="262"/>
      <c r="GWI5" s="262"/>
      <c r="GWJ5" s="262"/>
      <c r="GWK5" s="262"/>
      <c r="GWL5" s="262"/>
      <c r="GWM5" s="262"/>
      <c r="GWN5" s="262"/>
      <c r="GWO5" s="262"/>
      <c r="GWP5" s="262"/>
      <c r="GWQ5" s="262"/>
      <c r="GWR5" s="262"/>
      <c r="GWS5" s="262"/>
      <c r="GWT5" s="262"/>
      <c r="GWU5" s="262"/>
      <c r="GWV5" s="262"/>
      <c r="GWW5" s="262"/>
      <c r="GWX5" s="262"/>
      <c r="GWY5" s="262"/>
      <c r="GWZ5" s="262"/>
      <c r="GXA5" s="262"/>
      <c r="GXB5" s="262"/>
      <c r="GXC5" s="262"/>
      <c r="GXD5" s="262"/>
      <c r="GXE5" s="262"/>
      <c r="GXF5" s="262"/>
      <c r="GXG5" s="262"/>
      <c r="GXH5" s="262"/>
      <c r="GXI5" s="262"/>
      <c r="GXJ5" s="262"/>
      <c r="GXK5" s="262"/>
      <c r="GXL5" s="262"/>
      <c r="GXM5" s="262"/>
      <c r="GXN5" s="262"/>
      <c r="GXO5" s="262"/>
      <c r="GXP5" s="262"/>
      <c r="GXQ5" s="262"/>
      <c r="GXR5" s="262"/>
      <c r="GXS5" s="262"/>
      <c r="GXT5" s="262"/>
      <c r="GXU5" s="262"/>
      <c r="GXV5" s="262"/>
      <c r="GXW5" s="262"/>
      <c r="GXX5" s="262"/>
      <c r="GXY5" s="262"/>
      <c r="GXZ5" s="262"/>
      <c r="GYA5" s="262"/>
      <c r="GYB5" s="262"/>
      <c r="GYC5" s="262"/>
      <c r="GYD5" s="262"/>
      <c r="GYE5" s="262"/>
      <c r="GYF5" s="262"/>
      <c r="GYG5" s="262"/>
      <c r="GYH5" s="262"/>
      <c r="GYI5" s="262"/>
      <c r="GYJ5" s="262"/>
      <c r="GYK5" s="262"/>
      <c r="GYL5" s="262"/>
      <c r="GYM5" s="262"/>
      <c r="GYN5" s="262"/>
      <c r="GYO5" s="262"/>
      <c r="GYP5" s="262"/>
      <c r="GYQ5" s="262"/>
      <c r="GYR5" s="262"/>
      <c r="GYS5" s="262"/>
      <c r="GYT5" s="262"/>
      <c r="GYU5" s="262"/>
      <c r="GYV5" s="262"/>
      <c r="GYW5" s="262"/>
      <c r="GYX5" s="262"/>
      <c r="GYY5" s="262"/>
      <c r="GYZ5" s="262"/>
      <c r="GZA5" s="262"/>
      <c r="GZB5" s="262"/>
      <c r="GZC5" s="262"/>
      <c r="GZD5" s="262"/>
      <c r="GZE5" s="262"/>
      <c r="GZF5" s="262"/>
      <c r="GZG5" s="262"/>
      <c r="GZH5" s="262"/>
      <c r="GZI5" s="262"/>
      <c r="GZJ5" s="262"/>
      <c r="GZK5" s="262"/>
      <c r="GZL5" s="262"/>
      <c r="GZM5" s="262"/>
      <c r="GZN5" s="262"/>
      <c r="GZO5" s="262"/>
      <c r="GZP5" s="262"/>
      <c r="GZQ5" s="262"/>
      <c r="GZR5" s="262"/>
      <c r="GZS5" s="262"/>
      <c r="GZT5" s="262"/>
      <c r="GZU5" s="262"/>
      <c r="GZV5" s="262"/>
      <c r="GZW5" s="262"/>
      <c r="GZX5" s="262"/>
      <c r="GZY5" s="262"/>
      <c r="GZZ5" s="262"/>
      <c r="HAA5" s="262"/>
      <c r="HAB5" s="262"/>
      <c r="HAC5" s="262"/>
      <c r="HAD5" s="262"/>
      <c r="HAE5" s="262"/>
      <c r="HAF5" s="262"/>
      <c r="HAG5" s="262"/>
      <c r="HAH5" s="262"/>
      <c r="HAI5" s="262"/>
      <c r="HAJ5" s="262"/>
      <c r="HAK5" s="262"/>
      <c r="HAL5" s="262"/>
      <c r="HAM5" s="262"/>
      <c r="HAN5" s="262"/>
      <c r="HAO5" s="262"/>
      <c r="HAP5" s="262"/>
      <c r="HAQ5" s="262"/>
      <c r="HAR5" s="262"/>
      <c r="HAS5" s="262"/>
      <c r="HAT5" s="262"/>
      <c r="HAU5" s="262"/>
      <c r="HAV5" s="262"/>
      <c r="HAW5" s="262"/>
      <c r="HAX5" s="262"/>
      <c r="HAY5" s="262"/>
      <c r="HAZ5" s="262"/>
      <c r="HBA5" s="262"/>
      <c r="HBB5" s="262"/>
      <c r="HBC5" s="262"/>
      <c r="HBD5" s="262"/>
      <c r="HBE5" s="262"/>
      <c r="HBF5" s="262"/>
      <c r="HBG5" s="262"/>
      <c r="HBH5" s="262"/>
      <c r="HBI5" s="262"/>
      <c r="HBJ5" s="262"/>
      <c r="HBK5" s="262"/>
      <c r="HBL5" s="262"/>
      <c r="HBM5" s="262"/>
      <c r="HBN5" s="262"/>
      <c r="HBO5" s="262"/>
      <c r="HBP5" s="262"/>
      <c r="HBQ5" s="262"/>
      <c r="HBR5" s="262"/>
      <c r="HBS5" s="262"/>
      <c r="HBT5" s="262"/>
      <c r="HBU5" s="262"/>
      <c r="HBV5" s="262"/>
      <c r="HBW5" s="262"/>
      <c r="HBX5" s="262"/>
      <c r="HBY5" s="262"/>
      <c r="HBZ5" s="262"/>
      <c r="HCA5" s="262"/>
      <c r="HCB5" s="262"/>
      <c r="HCC5" s="262"/>
      <c r="HCD5" s="262"/>
      <c r="HCE5" s="262"/>
      <c r="HCF5" s="262"/>
      <c r="HCG5" s="262"/>
      <c r="HCH5" s="262"/>
      <c r="HCI5" s="262"/>
      <c r="HCJ5" s="262"/>
      <c r="HCK5" s="262"/>
      <c r="HCL5" s="262"/>
      <c r="HCM5" s="262"/>
      <c r="HCN5" s="262"/>
      <c r="HCO5" s="262"/>
      <c r="HCP5" s="262"/>
      <c r="HCQ5" s="262"/>
      <c r="HCR5" s="262"/>
      <c r="HCS5" s="262"/>
      <c r="HCT5" s="262"/>
      <c r="HCU5" s="262"/>
      <c r="HCV5" s="262"/>
      <c r="HCW5" s="262"/>
      <c r="HCX5" s="262"/>
      <c r="HCY5" s="262"/>
      <c r="HCZ5" s="262"/>
      <c r="HDA5" s="262"/>
      <c r="HDB5" s="262"/>
      <c r="HDC5" s="262"/>
      <c r="HDD5" s="262"/>
      <c r="HDE5" s="262"/>
      <c r="HDF5" s="262"/>
      <c r="HDG5" s="262"/>
      <c r="HDH5" s="262"/>
      <c r="HDI5" s="262"/>
      <c r="HDJ5" s="262"/>
      <c r="HDK5" s="262"/>
      <c r="HDL5" s="262"/>
      <c r="HDM5" s="262"/>
      <c r="HDN5" s="262"/>
      <c r="HDO5" s="262"/>
      <c r="HDP5" s="262"/>
      <c r="HDQ5" s="262"/>
      <c r="HDR5" s="262"/>
      <c r="HDS5" s="262"/>
      <c r="HDT5" s="262"/>
      <c r="HDU5" s="262"/>
      <c r="HDV5" s="262"/>
      <c r="HDW5" s="262"/>
      <c r="HDX5" s="262"/>
      <c r="HDY5" s="262"/>
      <c r="HDZ5" s="262"/>
      <c r="HEA5" s="262"/>
      <c r="HEB5" s="262"/>
      <c r="HEC5" s="262"/>
      <c r="HED5" s="262"/>
      <c r="HEE5" s="262"/>
      <c r="HEF5" s="262"/>
      <c r="HEG5" s="262"/>
      <c r="HEH5" s="262"/>
      <c r="HEI5" s="262"/>
      <c r="HEJ5" s="262"/>
      <c r="HEK5" s="262"/>
      <c r="HEL5" s="262"/>
      <c r="HEM5" s="262"/>
      <c r="HEN5" s="262"/>
      <c r="HEO5" s="262"/>
      <c r="HEP5" s="262"/>
      <c r="HEQ5" s="262"/>
      <c r="HER5" s="262"/>
      <c r="HES5" s="262"/>
      <c r="HET5" s="262"/>
      <c r="HEU5" s="262"/>
      <c r="HEV5" s="262"/>
      <c r="HEW5" s="262"/>
      <c r="HEX5" s="262"/>
      <c r="HEY5" s="262"/>
      <c r="HEZ5" s="262"/>
      <c r="HFA5" s="262"/>
      <c r="HFB5" s="262"/>
      <c r="HFC5" s="262"/>
      <c r="HFD5" s="262"/>
      <c r="HFE5" s="262"/>
      <c r="HFF5" s="262"/>
      <c r="HFG5" s="262"/>
      <c r="HFH5" s="262"/>
      <c r="HFI5" s="262"/>
      <c r="HFJ5" s="262"/>
      <c r="HFK5" s="262"/>
      <c r="HFL5" s="262"/>
      <c r="HFM5" s="262"/>
      <c r="HFN5" s="262"/>
      <c r="HFO5" s="262"/>
      <c r="HFP5" s="262"/>
      <c r="HFQ5" s="262"/>
      <c r="HFR5" s="262"/>
      <c r="HFS5" s="262"/>
      <c r="HFT5" s="262"/>
      <c r="HFU5" s="262"/>
      <c r="HFV5" s="262"/>
      <c r="HFW5" s="262"/>
      <c r="HFX5" s="262"/>
      <c r="HFY5" s="262"/>
      <c r="HFZ5" s="262"/>
      <c r="HGA5" s="262"/>
      <c r="HGB5" s="262"/>
      <c r="HGC5" s="262"/>
      <c r="HGD5" s="262"/>
      <c r="HGE5" s="262"/>
      <c r="HGF5" s="262"/>
      <c r="HGG5" s="262"/>
      <c r="HGH5" s="262"/>
      <c r="HGI5" s="262"/>
      <c r="HGJ5" s="262"/>
      <c r="HGK5" s="262"/>
      <c r="HGL5" s="262"/>
      <c r="HGM5" s="262"/>
      <c r="HGN5" s="262"/>
      <c r="HGO5" s="262"/>
      <c r="HGP5" s="262"/>
      <c r="HGQ5" s="262"/>
      <c r="HGR5" s="262"/>
      <c r="HGS5" s="262"/>
      <c r="HGT5" s="262"/>
      <c r="HGU5" s="262"/>
      <c r="HGV5" s="262"/>
      <c r="HGW5" s="262"/>
      <c r="HGX5" s="262"/>
      <c r="HGY5" s="262"/>
      <c r="HGZ5" s="262"/>
      <c r="HHA5" s="262"/>
      <c r="HHB5" s="262"/>
      <c r="HHC5" s="262"/>
      <c r="HHD5" s="262"/>
      <c r="HHE5" s="262"/>
      <c r="HHF5" s="262"/>
      <c r="HHG5" s="262"/>
      <c r="HHH5" s="262"/>
      <c r="HHI5" s="262"/>
      <c r="HHJ5" s="262"/>
      <c r="HHK5" s="262"/>
      <c r="HHL5" s="262"/>
      <c r="HHM5" s="262"/>
      <c r="HHN5" s="262"/>
      <c r="HHO5" s="262"/>
      <c r="HHP5" s="262"/>
      <c r="HHQ5" s="262"/>
      <c r="HHR5" s="262"/>
      <c r="HHS5" s="262"/>
      <c r="HHT5" s="262"/>
      <c r="HHU5" s="262"/>
      <c r="HHV5" s="262"/>
      <c r="HHW5" s="262"/>
      <c r="HHX5" s="262"/>
      <c r="HHY5" s="262"/>
      <c r="HHZ5" s="262"/>
      <c r="HIA5" s="262"/>
      <c r="HIB5" s="262"/>
      <c r="HIC5" s="262"/>
      <c r="HID5" s="262"/>
      <c r="HIE5" s="262"/>
      <c r="HIF5" s="262"/>
      <c r="HIG5" s="262"/>
      <c r="HIH5" s="262"/>
      <c r="HII5" s="262"/>
      <c r="HIJ5" s="262"/>
      <c r="HIK5" s="262"/>
      <c r="HIL5" s="262"/>
      <c r="HIM5" s="262"/>
      <c r="HIN5" s="262"/>
      <c r="HIO5" s="262"/>
      <c r="HIP5" s="262"/>
      <c r="HIQ5" s="262"/>
      <c r="HIR5" s="262"/>
      <c r="HIS5" s="262"/>
      <c r="HIT5" s="262"/>
      <c r="HIU5" s="262"/>
      <c r="HIV5" s="262"/>
      <c r="HIW5" s="262"/>
      <c r="HIX5" s="262"/>
      <c r="HIY5" s="262"/>
      <c r="HIZ5" s="262"/>
      <c r="HJA5" s="262"/>
      <c r="HJB5" s="262"/>
      <c r="HJC5" s="262"/>
      <c r="HJD5" s="262"/>
      <c r="HJE5" s="262"/>
      <c r="HJF5" s="262"/>
      <c r="HJG5" s="262"/>
      <c r="HJH5" s="262"/>
      <c r="HJI5" s="262"/>
      <c r="HJJ5" s="262"/>
      <c r="HJK5" s="262"/>
      <c r="HJL5" s="262"/>
      <c r="HJM5" s="262"/>
      <c r="HJN5" s="262"/>
      <c r="HJO5" s="262"/>
      <c r="HJP5" s="262"/>
      <c r="HJQ5" s="262"/>
      <c r="HJR5" s="262"/>
      <c r="HJS5" s="262"/>
      <c r="HJT5" s="262"/>
      <c r="HJU5" s="262"/>
      <c r="HJV5" s="262"/>
      <c r="HJW5" s="262"/>
      <c r="HJX5" s="262"/>
      <c r="HJY5" s="262"/>
      <c r="HJZ5" s="262"/>
      <c r="HKA5" s="262"/>
      <c r="HKB5" s="262"/>
      <c r="HKC5" s="262"/>
      <c r="HKD5" s="262"/>
      <c r="HKE5" s="262"/>
      <c r="HKF5" s="262"/>
      <c r="HKG5" s="262"/>
      <c r="HKH5" s="262"/>
      <c r="HKI5" s="262"/>
      <c r="HKJ5" s="262"/>
      <c r="HKK5" s="262"/>
      <c r="HKL5" s="262"/>
      <c r="HKM5" s="262"/>
      <c r="HKN5" s="262"/>
      <c r="HKO5" s="262"/>
      <c r="HKP5" s="262"/>
      <c r="HKQ5" s="262"/>
      <c r="HKR5" s="262"/>
      <c r="HKS5" s="262"/>
      <c r="HKT5" s="262"/>
      <c r="HKU5" s="262"/>
      <c r="HKV5" s="262"/>
      <c r="HKW5" s="262"/>
      <c r="HKX5" s="262"/>
      <c r="HKY5" s="262"/>
      <c r="HKZ5" s="262"/>
      <c r="HLA5" s="262"/>
      <c r="HLB5" s="262"/>
      <c r="HLC5" s="262"/>
      <c r="HLD5" s="262"/>
      <c r="HLE5" s="262"/>
      <c r="HLF5" s="262"/>
      <c r="HLG5" s="262"/>
      <c r="HLH5" s="262"/>
      <c r="HLI5" s="262"/>
      <c r="HLJ5" s="262"/>
      <c r="HLK5" s="262"/>
      <c r="HLL5" s="262"/>
      <c r="HLM5" s="262"/>
      <c r="HLN5" s="262"/>
      <c r="HLO5" s="262"/>
      <c r="HLP5" s="262"/>
      <c r="HLQ5" s="262"/>
      <c r="HLR5" s="262"/>
      <c r="HLS5" s="262"/>
      <c r="HLT5" s="262"/>
      <c r="HLU5" s="262"/>
      <c r="HLV5" s="262"/>
      <c r="HLW5" s="262"/>
      <c r="HLX5" s="262"/>
      <c r="HLY5" s="262"/>
      <c r="HLZ5" s="262"/>
      <c r="HMA5" s="262"/>
      <c r="HMB5" s="262"/>
      <c r="HMC5" s="262"/>
      <c r="HMD5" s="262"/>
      <c r="HME5" s="262"/>
      <c r="HMF5" s="262"/>
      <c r="HMG5" s="262"/>
      <c r="HMH5" s="262"/>
      <c r="HMI5" s="262"/>
      <c r="HMJ5" s="262"/>
      <c r="HMK5" s="262"/>
      <c r="HML5" s="262"/>
      <c r="HMM5" s="262"/>
      <c r="HMN5" s="262"/>
      <c r="HMO5" s="262"/>
      <c r="HMP5" s="262"/>
      <c r="HMQ5" s="262"/>
      <c r="HMR5" s="262"/>
      <c r="HMS5" s="262"/>
      <c r="HMT5" s="262"/>
      <c r="HMU5" s="262"/>
      <c r="HMV5" s="262"/>
      <c r="HMW5" s="262"/>
      <c r="HMX5" s="262"/>
      <c r="HMY5" s="262"/>
      <c r="HMZ5" s="262"/>
      <c r="HNA5" s="262"/>
      <c r="HNB5" s="262"/>
      <c r="HNC5" s="262"/>
      <c r="HND5" s="262"/>
      <c r="HNE5" s="262"/>
      <c r="HNF5" s="262"/>
      <c r="HNG5" s="262"/>
      <c r="HNH5" s="262"/>
      <c r="HNI5" s="262"/>
      <c r="HNJ5" s="262"/>
      <c r="HNK5" s="262"/>
      <c r="HNL5" s="262"/>
      <c r="HNM5" s="262"/>
      <c r="HNN5" s="262"/>
      <c r="HNO5" s="262"/>
      <c r="HNP5" s="262"/>
      <c r="HNQ5" s="262"/>
      <c r="HNR5" s="262"/>
      <c r="HNS5" s="262"/>
      <c r="HNT5" s="262"/>
      <c r="HNU5" s="262"/>
      <c r="HNV5" s="262"/>
      <c r="HNW5" s="262"/>
      <c r="HNX5" s="262"/>
      <c r="HNY5" s="262"/>
      <c r="HNZ5" s="262"/>
      <c r="HOA5" s="262"/>
      <c r="HOB5" s="262"/>
      <c r="HOC5" s="262"/>
      <c r="HOD5" s="262"/>
      <c r="HOE5" s="262"/>
      <c r="HOF5" s="262"/>
      <c r="HOG5" s="262"/>
      <c r="HOH5" s="262"/>
      <c r="HOI5" s="262"/>
      <c r="HOJ5" s="262"/>
      <c r="HOK5" s="262"/>
      <c r="HOL5" s="262"/>
      <c r="HOM5" s="262"/>
      <c r="HON5" s="262"/>
      <c r="HOO5" s="262"/>
      <c r="HOP5" s="262"/>
      <c r="HOQ5" s="262"/>
      <c r="HOR5" s="262"/>
      <c r="HOS5" s="262"/>
      <c r="HOT5" s="262"/>
      <c r="HOU5" s="262"/>
      <c r="HOV5" s="262"/>
      <c r="HOW5" s="262"/>
      <c r="HOX5" s="262"/>
      <c r="HOY5" s="262"/>
      <c r="HOZ5" s="262"/>
      <c r="HPA5" s="262"/>
      <c r="HPB5" s="262"/>
      <c r="HPC5" s="262"/>
      <c r="HPD5" s="262"/>
      <c r="HPE5" s="262"/>
      <c r="HPF5" s="262"/>
      <c r="HPG5" s="262"/>
      <c r="HPH5" s="262"/>
      <c r="HPI5" s="262"/>
      <c r="HPJ5" s="262"/>
      <c r="HPK5" s="262"/>
      <c r="HPL5" s="262"/>
      <c r="HPM5" s="262"/>
      <c r="HPN5" s="262"/>
      <c r="HPO5" s="262"/>
      <c r="HPP5" s="262"/>
      <c r="HPQ5" s="262"/>
      <c r="HPR5" s="262"/>
      <c r="HPS5" s="262"/>
      <c r="HPT5" s="262"/>
      <c r="HPU5" s="262"/>
      <c r="HPV5" s="262"/>
      <c r="HPW5" s="262"/>
      <c r="HPX5" s="262"/>
      <c r="HPY5" s="262"/>
      <c r="HPZ5" s="262"/>
      <c r="HQA5" s="262"/>
      <c r="HQB5" s="262"/>
      <c r="HQC5" s="262"/>
      <c r="HQD5" s="262"/>
      <c r="HQE5" s="262"/>
      <c r="HQF5" s="262"/>
      <c r="HQG5" s="262"/>
      <c r="HQH5" s="262"/>
      <c r="HQI5" s="262"/>
      <c r="HQJ5" s="262"/>
      <c r="HQK5" s="262"/>
      <c r="HQL5" s="262"/>
      <c r="HQM5" s="262"/>
      <c r="HQN5" s="262"/>
      <c r="HQO5" s="262"/>
      <c r="HQP5" s="262"/>
      <c r="HQQ5" s="262"/>
      <c r="HQR5" s="262"/>
      <c r="HQS5" s="262"/>
      <c r="HQT5" s="262"/>
      <c r="HQU5" s="262"/>
      <c r="HQV5" s="262"/>
      <c r="HQW5" s="262"/>
      <c r="HQX5" s="262"/>
      <c r="HQY5" s="262"/>
      <c r="HQZ5" s="262"/>
      <c r="HRA5" s="262"/>
      <c r="HRB5" s="262"/>
      <c r="HRC5" s="262"/>
      <c r="HRD5" s="262"/>
      <c r="HRE5" s="262"/>
      <c r="HRF5" s="262"/>
      <c r="HRG5" s="262"/>
      <c r="HRH5" s="262"/>
      <c r="HRI5" s="262"/>
      <c r="HRJ5" s="262"/>
      <c r="HRK5" s="262"/>
      <c r="HRL5" s="262"/>
      <c r="HRM5" s="262"/>
      <c r="HRN5" s="262"/>
      <c r="HRO5" s="262"/>
      <c r="HRP5" s="262"/>
      <c r="HRQ5" s="262"/>
      <c r="HRR5" s="262"/>
      <c r="HRS5" s="262"/>
      <c r="HRT5" s="262"/>
      <c r="HRU5" s="262"/>
      <c r="HRV5" s="262"/>
      <c r="HRW5" s="262"/>
      <c r="HRX5" s="262"/>
      <c r="HRY5" s="262"/>
      <c r="HRZ5" s="262"/>
      <c r="HSA5" s="262"/>
      <c r="HSB5" s="262"/>
      <c r="HSC5" s="262"/>
      <c r="HSD5" s="262"/>
      <c r="HSE5" s="262"/>
      <c r="HSF5" s="262"/>
      <c r="HSG5" s="262"/>
      <c r="HSH5" s="262"/>
      <c r="HSI5" s="262"/>
      <c r="HSJ5" s="262"/>
      <c r="HSK5" s="262"/>
      <c r="HSL5" s="262"/>
      <c r="HSM5" s="262"/>
      <c r="HSN5" s="262"/>
      <c r="HSO5" s="262"/>
      <c r="HSP5" s="262"/>
      <c r="HSQ5" s="262"/>
      <c r="HSR5" s="262"/>
      <c r="HSS5" s="262"/>
      <c r="HST5" s="262"/>
      <c r="HSU5" s="262"/>
      <c r="HSV5" s="262"/>
      <c r="HSW5" s="262"/>
      <c r="HSX5" s="262"/>
      <c r="HSY5" s="262"/>
      <c r="HSZ5" s="262"/>
      <c r="HTA5" s="262"/>
      <c r="HTB5" s="262"/>
      <c r="HTC5" s="262"/>
      <c r="HTD5" s="262"/>
      <c r="HTE5" s="262"/>
      <c r="HTF5" s="262"/>
      <c r="HTG5" s="262"/>
      <c r="HTH5" s="262"/>
      <c r="HTI5" s="262"/>
      <c r="HTJ5" s="262"/>
      <c r="HTK5" s="262"/>
      <c r="HTL5" s="262"/>
      <c r="HTM5" s="262"/>
      <c r="HTN5" s="262"/>
      <c r="HTO5" s="262"/>
      <c r="HTP5" s="262"/>
      <c r="HTQ5" s="262"/>
      <c r="HTR5" s="262"/>
      <c r="HTS5" s="262"/>
      <c r="HTT5" s="262"/>
      <c r="HTU5" s="262"/>
      <c r="HTV5" s="262"/>
      <c r="HTW5" s="262"/>
      <c r="HTX5" s="262"/>
      <c r="HTY5" s="262"/>
      <c r="HTZ5" s="262"/>
      <c r="HUA5" s="262"/>
      <c r="HUB5" s="262"/>
      <c r="HUC5" s="262"/>
      <c r="HUD5" s="262"/>
      <c r="HUE5" s="262"/>
      <c r="HUF5" s="262"/>
      <c r="HUG5" s="262"/>
      <c r="HUH5" s="262"/>
      <c r="HUI5" s="262"/>
      <c r="HUJ5" s="262"/>
      <c r="HUK5" s="262"/>
      <c r="HUL5" s="262"/>
      <c r="HUM5" s="262"/>
      <c r="HUN5" s="262"/>
      <c r="HUO5" s="262"/>
      <c r="HUP5" s="262"/>
      <c r="HUQ5" s="262"/>
      <c r="HUR5" s="262"/>
      <c r="HUS5" s="262"/>
      <c r="HUT5" s="262"/>
      <c r="HUU5" s="262"/>
      <c r="HUV5" s="262"/>
      <c r="HUW5" s="262"/>
      <c r="HUX5" s="262"/>
      <c r="HUY5" s="262"/>
      <c r="HUZ5" s="262"/>
      <c r="HVA5" s="262"/>
      <c r="HVB5" s="262"/>
      <c r="HVC5" s="262"/>
      <c r="HVD5" s="262"/>
      <c r="HVE5" s="262"/>
      <c r="HVF5" s="262"/>
      <c r="HVG5" s="262"/>
      <c r="HVH5" s="262"/>
      <c r="HVI5" s="262"/>
      <c r="HVJ5" s="262"/>
      <c r="HVK5" s="262"/>
      <c r="HVL5" s="262"/>
      <c r="HVM5" s="262"/>
      <c r="HVN5" s="262"/>
      <c r="HVO5" s="262"/>
      <c r="HVP5" s="262"/>
      <c r="HVQ5" s="262"/>
      <c r="HVR5" s="262"/>
      <c r="HVS5" s="262"/>
      <c r="HVT5" s="262"/>
      <c r="HVU5" s="262"/>
      <c r="HVV5" s="262"/>
      <c r="HVW5" s="262"/>
      <c r="HVX5" s="262"/>
      <c r="HVY5" s="262"/>
      <c r="HVZ5" s="262"/>
      <c r="HWA5" s="262"/>
      <c r="HWB5" s="262"/>
      <c r="HWC5" s="262"/>
      <c r="HWD5" s="262"/>
      <c r="HWE5" s="262"/>
      <c r="HWF5" s="262"/>
      <c r="HWG5" s="262"/>
      <c r="HWH5" s="262"/>
      <c r="HWI5" s="262"/>
      <c r="HWJ5" s="262"/>
      <c r="HWK5" s="262"/>
      <c r="HWL5" s="262"/>
      <c r="HWM5" s="262"/>
      <c r="HWN5" s="262"/>
      <c r="HWO5" s="262"/>
      <c r="HWP5" s="262"/>
      <c r="HWQ5" s="262"/>
      <c r="HWR5" s="262"/>
      <c r="HWS5" s="262"/>
      <c r="HWT5" s="262"/>
      <c r="HWU5" s="262"/>
      <c r="HWV5" s="262"/>
      <c r="HWW5" s="262"/>
      <c r="HWX5" s="262"/>
      <c r="HWY5" s="262"/>
      <c r="HWZ5" s="262"/>
      <c r="HXA5" s="262"/>
      <c r="HXB5" s="262"/>
      <c r="HXC5" s="262"/>
      <c r="HXD5" s="262"/>
      <c r="HXE5" s="262"/>
      <c r="HXF5" s="262"/>
      <c r="HXG5" s="262"/>
      <c r="HXH5" s="262"/>
      <c r="HXI5" s="262"/>
      <c r="HXJ5" s="262"/>
      <c r="HXK5" s="262"/>
      <c r="HXL5" s="262"/>
      <c r="HXM5" s="262"/>
      <c r="HXN5" s="262"/>
      <c r="HXO5" s="262"/>
      <c r="HXP5" s="262"/>
      <c r="HXQ5" s="262"/>
      <c r="HXR5" s="262"/>
      <c r="HXS5" s="262"/>
      <c r="HXT5" s="262"/>
      <c r="HXU5" s="262"/>
      <c r="HXV5" s="262"/>
      <c r="HXW5" s="262"/>
      <c r="HXX5" s="262"/>
      <c r="HXY5" s="262"/>
      <c r="HXZ5" s="262"/>
      <c r="HYA5" s="262"/>
      <c r="HYB5" s="262"/>
      <c r="HYC5" s="262"/>
      <c r="HYD5" s="262"/>
      <c r="HYE5" s="262"/>
      <c r="HYF5" s="262"/>
      <c r="HYG5" s="262"/>
      <c r="HYH5" s="262"/>
      <c r="HYI5" s="262"/>
      <c r="HYJ5" s="262"/>
      <c r="HYK5" s="262"/>
      <c r="HYL5" s="262"/>
      <c r="HYM5" s="262"/>
      <c r="HYN5" s="262"/>
      <c r="HYO5" s="262"/>
      <c r="HYP5" s="262"/>
      <c r="HYQ5" s="262"/>
      <c r="HYR5" s="262"/>
      <c r="HYS5" s="262"/>
      <c r="HYT5" s="262"/>
      <c r="HYU5" s="262"/>
      <c r="HYV5" s="262"/>
      <c r="HYW5" s="262"/>
      <c r="HYX5" s="262"/>
      <c r="HYY5" s="262"/>
      <c r="HYZ5" s="262"/>
      <c r="HZA5" s="262"/>
      <c r="HZB5" s="262"/>
      <c r="HZC5" s="262"/>
      <c r="HZD5" s="262"/>
      <c r="HZE5" s="262"/>
      <c r="HZF5" s="262"/>
      <c r="HZG5" s="262"/>
      <c r="HZH5" s="262"/>
      <c r="HZI5" s="262"/>
      <c r="HZJ5" s="262"/>
      <c r="HZK5" s="262"/>
      <c r="HZL5" s="262"/>
      <c r="HZM5" s="262"/>
      <c r="HZN5" s="262"/>
      <c r="HZO5" s="262"/>
      <c r="HZP5" s="262"/>
      <c r="HZQ5" s="262"/>
      <c r="HZR5" s="262"/>
      <c r="HZS5" s="262"/>
      <c r="HZT5" s="262"/>
      <c r="HZU5" s="262"/>
      <c r="HZV5" s="262"/>
      <c r="HZW5" s="262"/>
      <c r="HZX5" s="262"/>
      <c r="HZY5" s="262"/>
      <c r="HZZ5" s="262"/>
      <c r="IAA5" s="262"/>
      <c r="IAB5" s="262"/>
      <c r="IAC5" s="262"/>
      <c r="IAD5" s="262"/>
      <c r="IAE5" s="262"/>
      <c r="IAF5" s="262"/>
      <c r="IAG5" s="262"/>
      <c r="IAH5" s="262"/>
      <c r="IAI5" s="262"/>
      <c r="IAJ5" s="262"/>
      <c r="IAK5" s="262"/>
      <c r="IAL5" s="262"/>
      <c r="IAM5" s="262"/>
      <c r="IAN5" s="262"/>
      <c r="IAO5" s="262"/>
      <c r="IAP5" s="262"/>
      <c r="IAQ5" s="262"/>
      <c r="IAR5" s="262"/>
      <c r="IAS5" s="262"/>
      <c r="IAT5" s="262"/>
      <c r="IAU5" s="262"/>
      <c r="IAV5" s="262"/>
      <c r="IAW5" s="262"/>
      <c r="IAX5" s="262"/>
      <c r="IAY5" s="262"/>
      <c r="IAZ5" s="262"/>
      <c r="IBA5" s="262"/>
      <c r="IBB5" s="262"/>
      <c r="IBC5" s="262"/>
      <c r="IBD5" s="262"/>
      <c r="IBE5" s="262"/>
      <c r="IBF5" s="262"/>
      <c r="IBG5" s="262"/>
      <c r="IBH5" s="262"/>
      <c r="IBI5" s="262"/>
      <c r="IBJ5" s="262"/>
      <c r="IBK5" s="262"/>
      <c r="IBL5" s="262"/>
      <c r="IBM5" s="262"/>
      <c r="IBN5" s="262"/>
      <c r="IBO5" s="262"/>
      <c r="IBP5" s="262"/>
      <c r="IBQ5" s="262"/>
      <c r="IBR5" s="262"/>
      <c r="IBS5" s="262"/>
      <c r="IBT5" s="262"/>
      <c r="IBU5" s="262"/>
      <c r="IBV5" s="262"/>
      <c r="IBW5" s="262"/>
      <c r="IBX5" s="262"/>
      <c r="IBY5" s="262"/>
      <c r="IBZ5" s="262"/>
      <c r="ICA5" s="262"/>
      <c r="ICB5" s="262"/>
      <c r="ICC5" s="262"/>
      <c r="ICD5" s="262"/>
      <c r="ICE5" s="262"/>
      <c r="ICF5" s="262"/>
      <c r="ICG5" s="262"/>
      <c r="ICH5" s="262"/>
      <c r="ICI5" s="262"/>
      <c r="ICJ5" s="262"/>
      <c r="ICK5" s="262"/>
      <c r="ICL5" s="262"/>
      <c r="ICM5" s="262"/>
      <c r="ICN5" s="262"/>
      <c r="ICO5" s="262"/>
      <c r="ICP5" s="262"/>
      <c r="ICQ5" s="262"/>
      <c r="ICR5" s="262"/>
      <c r="ICS5" s="262"/>
      <c r="ICT5" s="262"/>
      <c r="ICU5" s="262"/>
      <c r="ICV5" s="262"/>
      <c r="ICW5" s="262"/>
      <c r="ICX5" s="262"/>
      <c r="ICY5" s="262"/>
      <c r="ICZ5" s="262"/>
      <c r="IDA5" s="262"/>
      <c r="IDB5" s="262"/>
      <c r="IDC5" s="262"/>
      <c r="IDD5" s="262"/>
      <c r="IDE5" s="262"/>
      <c r="IDF5" s="262"/>
      <c r="IDG5" s="262"/>
      <c r="IDH5" s="262"/>
      <c r="IDI5" s="262"/>
      <c r="IDJ5" s="262"/>
      <c r="IDK5" s="262"/>
      <c r="IDL5" s="262"/>
      <c r="IDM5" s="262"/>
      <c r="IDN5" s="262"/>
      <c r="IDO5" s="262"/>
      <c r="IDP5" s="262"/>
      <c r="IDQ5" s="262"/>
      <c r="IDR5" s="262"/>
      <c r="IDS5" s="262"/>
      <c r="IDT5" s="262"/>
      <c r="IDU5" s="262"/>
      <c r="IDV5" s="262"/>
      <c r="IDW5" s="262"/>
      <c r="IDX5" s="262"/>
      <c r="IDY5" s="262"/>
      <c r="IDZ5" s="262"/>
      <c r="IEA5" s="262"/>
      <c r="IEB5" s="262"/>
      <c r="IEC5" s="262"/>
      <c r="IED5" s="262"/>
      <c r="IEE5" s="262"/>
      <c r="IEF5" s="262"/>
      <c r="IEG5" s="262"/>
      <c r="IEH5" s="262"/>
      <c r="IEI5" s="262"/>
      <c r="IEJ5" s="262"/>
      <c r="IEK5" s="262"/>
      <c r="IEL5" s="262"/>
      <c r="IEM5" s="262"/>
      <c r="IEN5" s="262"/>
      <c r="IEO5" s="262"/>
      <c r="IEP5" s="262"/>
      <c r="IEQ5" s="262"/>
      <c r="IER5" s="262"/>
      <c r="IES5" s="262"/>
      <c r="IET5" s="262"/>
      <c r="IEU5" s="262"/>
      <c r="IEV5" s="262"/>
      <c r="IEW5" s="262"/>
      <c r="IEX5" s="262"/>
      <c r="IEY5" s="262"/>
      <c r="IEZ5" s="262"/>
      <c r="IFA5" s="262"/>
      <c r="IFB5" s="262"/>
      <c r="IFC5" s="262"/>
      <c r="IFD5" s="262"/>
      <c r="IFE5" s="262"/>
      <c r="IFF5" s="262"/>
      <c r="IFG5" s="262"/>
      <c r="IFH5" s="262"/>
      <c r="IFI5" s="262"/>
      <c r="IFJ5" s="262"/>
      <c r="IFK5" s="262"/>
      <c r="IFL5" s="262"/>
      <c r="IFM5" s="262"/>
      <c r="IFN5" s="262"/>
      <c r="IFO5" s="262"/>
      <c r="IFP5" s="262"/>
      <c r="IFQ5" s="262"/>
      <c r="IFR5" s="262"/>
      <c r="IFS5" s="262"/>
      <c r="IFT5" s="262"/>
      <c r="IFU5" s="262"/>
      <c r="IFV5" s="262"/>
      <c r="IFW5" s="262"/>
      <c r="IFX5" s="262"/>
      <c r="IFY5" s="262"/>
      <c r="IFZ5" s="262"/>
      <c r="IGA5" s="262"/>
      <c r="IGB5" s="262"/>
      <c r="IGC5" s="262"/>
      <c r="IGD5" s="262"/>
      <c r="IGE5" s="262"/>
      <c r="IGF5" s="262"/>
      <c r="IGG5" s="262"/>
      <c r="IGH5" s="262"/>
      <c r="IGI5" s="262"/>
      <c r="IGJ5" s="262"/>
      <c r="IGK5" s="262"/>
      <c r="IGL5" s="262"/>
      <c r="IGM5" s="262"/>
      <c r="IGN5" s="262"/>
      <c r="IGO5" s="262"/>
      <c r="IGP5" s="262"/>
      <c r="IGQ5" s="262"/>
      <c r="IGR5" s="262"/>
      <c r="IGS5" s="262"/>
      <c r="IGT5" s="262"/>
      <c r="IGU5" s="262"/>
      <c r="IGV5" s="262"/>
      <c r="IGW5" s="262"/>
      <c r="IGX5" s="262"/>
      <c r="IGY5" s="262"/>
      <c r="IGZ5" s="262"/>
      <c r="IHA5" s="262"/>
      <c r="IHB5" s="262"/>
      <c r="IHC5" s="262"/>
      <c r="IHD5" s="262"/>
      <c r="IHE5" s="262"/>
      <c r="IHF5" s="262"/>
      <c r="IHG5" s="262"/>
      <c r="IHH5" s="262"/>
      <c r="IHI5" s="262"/>
      <c r="IHJ5" s="262"/>
      <c r="IHK5" s="262"/>
      <c r="IHL5" s="262"/>
      <c r="IHM5" s="262"/>
      <c r="IHN5" s="262"/>
      <c r="IHO5" s="262"/>
      <c r="IHP5" s="262"/>
      <c r="IHQ5" s="262"/>
      <c r="IHR5" s="262"/>
      <c r="IHS5" s="262"/>
      <c r="IHT5" s="262"/>
      <c r="IHU5" s="262"/>
      <c r="IHV5" s="262"/>
      <c r="IHW5" s="262"/>
      <c r="IHX5" s="262"/>
      <c r="IHY5" s="262"/>
      <c r="IHZ5" s="262"/>
      <c r="IIA5" s="262"/>
      <c r="IIB5" s="262"/>
      <c r="IIC5" s="262"/>
      <c r="IID5" s="262"/>
      <c r="IIE5" s="262"/>
      <c r="IIF5" s="262"/>
      <c r="IIG5" s="262"/>
      <c r="IIH5" s="262"/>
      <c r="III5" s="262"/>
      <c r="IIJ5" s="262"/>
      <c r="IIK5" s="262"/>
      <c r="IIL5" s="262"/>
      <c r="IIM5" s="262"/>
      <c r="IIN5" s="262"/>
      <c r="IIO5" s="262"/>
      <c r="IIP5" s="262"/>
      <c r="IIQ5" s="262"/>
      <c r="IIR5" s="262"/>
      <c r="IIS5" s="262"/>
      <c r="IIT5" s="262"/>
      <c r="IIU5" s="262"/>
      <c r="IIV5" s="262"/>
      <c r="IIW5" s="262"/>
      <c r="IIX5" s="262"/>
      <c r="IIY5" s="262"/>
      <c r="IIZ5" s="262"/>
      <c r="IJA5" s="262"/>
      <c r="IJB5" s="262"/>
      <c r="IJC5" s="262"/>
      <c r="IJD5" s="262"/>
      <c r="IJE5" s="262"/>
      <c r="IJF5" s="262"/>
      <c r="IJG5" s="262"/>
      <c r="IJH5" s="262"/>
      <c r="IJI5" s="262"/>
      <c r="IJJ5" s="262"/>
      <c r="IJK5" s="262"/>
      <c r="IJL5" s="262"/>
      <c r="IJM5" s="262"/>
      <c r="IJN5" s="262"/>
      <c r="IJO5" s="262"/>
      <c r="IJP5" s="262"/>
      <c r="IJQ5" s="262"/>
      <c r="IJR5" s="262"/>
      <c r="IJS5" s="262"/>
      <c r="IJT5" s="262"/>
      <c r="IJU5" s="262"/>
      <c r="IJV5" s="262"/>
      <c r="IJW5" s="262"/>
      <c r="IJX5" s="262"/>
      <c r="IJY5" s="262"/>
      <c r="IJZ5" s="262"/>
      <c r="IKA5" s="262"/>
      <c r="IKB5" s="262"/>
      <c r="IKC5" s="262"/>
      <c r="IKD5" s="262"/>
      <c r="IKE5" s="262"/>
      <c r="IKF5" s="262"/>
      <c r="IKG5" s="262"/>
      <c r="IKH5" s="262"/>
      <c r="IKI5" s="262"/>
      <c r="IKJ5" s="262"/>
      <c r="IKK5" s="262"/>
      <c r="IKL5" s="262"/>
      <c r="IKM5" s="262"/>
      <c r="IKN5" s="262"/>
      <c r="IKO5" s="262"/>
      <c r="IKP5" s="262"/>
      <c r="IKQ5" s="262"/>
      <c r="IKR5" s="262"/>
      <c r="IKS5" s="262"/>
      <c r="IKT5" s="262"/>
      <c r="IKU5" s="262"/>
      <c r="IKV5" s="262"/>
      <c r="IKW5" s="262"/>
      <c r="IKX5" s="262"/>
      <c r="IKY5" s="262"/>
      <c r="IKZ5" s="262"/>
      <c r="ILA5" s="262"/>
      <c r="ILB5" s="262"/>
      <c r="ILC5" s="262"/>
      <c r="ILD5" s="262"/>
      <c r="ILE5" s="262"/>
      <c r="ILF5" s="262"/>
      <c r="ILG5" s="262"/>
      <c r="ILH5" s="262"/>
      <c r="ILI5" s="262"/>
      <c r="ILJ5" s="262"/>
      <c r="ILK5" s="262"/>
      <c r="ILL5" s="262"/>
      <c r="ILM5" s="262"/>
      <c r="ILN5" s="262"/>
      <c r="ILO5" s="262"/>
      <c r="ILP5" s="262"/>
      <c r="ILQ5" s="262"/>
      <c r="ILR5" s="262"/>
      <c r="ILS5" s="262"/>
      <c r="ILT5" s="262"/>
      <c r="ILU5" s="262"/>
      <c r="ILV5" s="262"/>
      <c r="ILW5" s="262"/>
      <c r="ILX5" s="262"/>
      <c r="ILY5" s="262"/>
      <c r="ILZ5" s="262"/>
      <c r="IMA5" s="262"/>
      <c r="IMB5" s="262"/>
      <c r="IMC5" s="262"/>
      <c r="IMD5" s="262"/>
      <c r="IME5" s="262"/>
      <c r="IMF5" s="262"/>
      <c r="IMG5" s="262"/>
      <c r="IMH5" s="262"/>
      <c r="IMI5" s="262"/>
      <c r="IMJ5" s="262"/>
      <c r="IMK5" s="262"/>
      <c r="IML5" s="262"/>
      <c r="IMM5" s="262"/>
      <c r="IMN5" s="262"/>
      <c r="IMO5" s="262"/>
      <c r="IMP5" s="262"/>
      <c r="IMQ5" s="262"/>
      <c r="IMR5" s="262"/>
      <c r="IMS5" s="262"/>
      <c r="IMT5" s="262"/>
      <c r="IMU5" s="262"/>
      <c r="IMV5" s="262"/>
      <c r="IMW5" s="262"/>
      <c r="IMX5" s="262"/>
      <c r="IMY5" s="262"/>
      <c r="IMZ5" s="262"/>
      <c r="INA5" s="262"/>
      <c r="INB5" s="262"/>
      <c r="INC5" s="262"/>
      <c r="IND5" s="262"/>
      <c r="INE5" s="262"/>
      <c r="INF5" s="262"/>
      <c r="ING5" s="262"/>
      <c r="INH5" s="262"/>
      <c r="INI5" s="262"/>
      <c r="INJ5" s="262"/>
      <c r="INK5" s="262"/>
      <c r="INL5" s="262"/>
      <c r="INM5" s="262"/>
      <c r="INN5" s="262"/>
      <c r="INO5" s="262"/>
      <c r="INP5" s="262"/>
      <c r="INQ5" s="262"/>
      <c r="INR5" s="262"/>
      <c r="INS5" s="262"/>
      <c r="INT5" s="262"/>
      <c r="INU5" s="262"/>
      <c r="INV5" s="262"/>
      <c r="INW5" s="262"/>
      <c r="INX5" s="262"/>
      <c r="INY5" s="262"/>
      <c r="INZ5" s="262"/>
      <c r="IOA5" s="262"/>
      <c r="IOB5" s="262"/>
      <c r="IOC5" s="262"/>
      <c r="IOD5" s="262"/>
      <c r="IOE5" s="262"/>
      <c r="IOF5" s="262"/>
      <c r="IOG5" s="262"/>
      <c r="IOH5" s="262"/>
      <c r="IOI5" s="262"/>
      <c r="IOJ5" s="262"/>
      <c r="IOK5" s="262"/>
      <c r="IOL5" s="262"/>
      <c r="IOM5" s="262"/>
      <c r="ION5" s="262"/>
      <c r="IOO5" s="262"/>
      <c r="IOP5" s="262"/>
      <c r="IOQ5" s="262"/>
      <c r="IOR5" s="262"/>
      <c r="IOS5" s="262"/>
      <c r="IOT5" s="262"/>
      <c r="IOU5" s="262"/>
      <c r="IOV5" s="262"/>
      <c r="IOW5" s="262"/>
      <c r="IOX5" s="262"/>
      <c r="IOY5" s="262"/>
      <c r="IOZ5" s="262"/>
      <c r="IPA5" s="262"/>
      <c r="IPB5" s="262"/>
      <c r="IPC5" s="262"/>
      <c r="IPD5" s="262"/>
      <c r="IPE5" s="262"/>
      <c r="IPF5" s="262"/>
      <c r="IPG5" s="262"/>
      <c r="IPH5" s="262"/>
      <c r="IPI5" s="262"/>
      <c r="IPJ5" s="262"/>
      <c r="IPK5" s="262"/>
      <c r="IPL5" s="262"/>
      <c r="IPM5" s="262"/>
      <c r="IPN5" s="262"/>
      <c r="IPO5" s="262"/>
      <c r="IPP5" s="262"/>
      <c r="IPQ5" s="262"/>
      <c r="IPR5" s="262"/>
      <c r="IPS5" s="262"/>
      <c r="IPT5" s="262"/>
      <c r="IPU5" s="262"/>
      <c r="IPV5" s="262"/>
      <c r="IPW5" s="262"/>
      <c r="IPX5" s="262"/>
      <c r="IPY5" s="262"/>
      <c r="IPZ5" s="262"/>
      <c r="IQA5" s="262"/>
      <c r="IQB5" s="262"/>
      <c r="IQC5" s="262"/>
      <c r="IQD5" s="262"/>
      <c r="IQE5" s="262"/>
      <c r="IQF5" s="262"/>
      <c r="IQG5" s="262"/>
      <c r="IQH5" s="262"/>
      <c r="IQI5" s="262"/>
      <c r="IQJ5" s="262"/>
      <c r="IQK5" s="262"/>
      <c r="IQL5" s="262"/>
      <c r="IQM5" s="262"/>
      <c r="IQN5" s="262"/>
      <c r="IQO5" s="262"/>
      <c r="IQP5" s="262"/>
      <c r="IQQ5" s="262"/>
      <c r="IQR5" s="262"/>
      <c r="IQS5" s="262"/>
      <c r="IQT5" s="262"/>
      <c r="IQU5" s="262"/>
      <c r="IQV5" s="262"/>
      <c r="IQW5" s="262"/>
      <c r="IQX5" s="262"/>
      <c r="IQY5" s="262"/>
      <c r="IQZ5" s="262"/>
      <c r="IRA5" s="262"/>
      <c r="IRB5" s="262"/>
      <c r="IRC5" s="262"/>
      <c r="IRD5" s="262"/>
      <c r="IRE5" s="262"/>
      <c r="IRF5" s="262"/>
      <c r="IRG5" s="262"/>
      <c r="IRH5" s="262"/>
      <c r="IRI5" s="262"/>
      <c r="IRJ5" s="262"/>
      <c r="IRK5" s="262"/>
      <c r="IRL5" s="262"/>
      <c r="IRM5" s="262"/>
      <c r="IRN5" s="262"/>
      <c r="IRO5" s="262"/>
      <c r="IRP5" s="262"/>
      <c r="IRQ5" s="262"/>
      <c r="IRR5" s="262"/>
      <c r="IRS5" s="262"/>
      <c r="IRT5" s="262"/>
      <c r="IRU5" s="262"/>
      <c r="IRV5" s="262"/>
      <c r="IRW5" s="262"/>
      <c r="IRX5" s="262"/>
      <c r="IRY5" s="262"/>
      <c r="IRZ5" s="262"/>
      <c r="ISA5" s="262"/>
      <c r="ISB5" s="262"/>
      <c r="ISC5" s="262"/>
      <c r="ISD5" s="262"/>
      <c r="ISE5" s="262"/>
      <c r="ISF5" s="262"/>
      <c r="ISG5" s="262"/>
      <c r="ISH5" s="262"/>
      <c r="ISI5" s="262"/>
      <c r="ISJ5" s="262"/>
      <c r="ISK5" s="262"/>
      <c r="ISL5" s="262"/>
      <c r="ISM5" s="262"/>
      <c r="ISN5" s="262"/>
      <c r="ISO5" s="262"/>
      <c r="ISP5" s="262"/>
      <c r="ISQ5" s="262"/>
      <c r="ISR5" s="262"/>
      <c r="ISS5" s="262"/>
      <c r="IST5" s="262"/>
      <c r="ISU5" s="262"/>
      <c r="ISV5" s="262"/>
      <c r="ISW5" s="262"/>
      <c r="ISX5" s="262"/>
      <c r="ISY5" s="262"/>
      <c r="ISZ5" s="262"/>
      <c r="ITA5" s="262"/>
      <c r="ITB5" s="262"/>
      <c r="ITC5" s="262"/>
      <c r="ITD5" s="262"/>
      <c r="ITE5" s="262"/>
      <c r="ITF5" s="262"/>
      <c r="ITG5" s="262"/>
      <c r="ITH5" s="262"/>
      <c r="ITI5" s="262"/>
      <c r="ITJ5" s="262"/>
      <c r="ITK5" s="262"/>
      <c r="ITL5" s="262"/>
      <c r="ITM5" s="262"/>
      <c r="ITN5" s="262"/>
      <c r="ITO5" s="262"/>
      <c r="ITP5" s="262"/>
      <c r="ITQ5" s="262"/>
      <c r="ITR5" s="262"/>
      <c r="ITS5" s="262"/>
      <c r="ITT5" s="262"/>
      <c r="ITU5" s="262"/>
      <c r="ITV5" s="262"/>
      <c r="ITW5" s="262"/>
      <c r="ITX5" s="262"/>
      <c r="ITY5" s="262"/>
      <c r="ITZ5" s="262"/>
      <c r="IUA5" s="262"/>
      <c r="IUB5" s="262"/>
      <c r="IUC5" s="262"/>
      <c r="IUD5" s="262"/>
      <c r="IUE5" s="262"/>
      <c r="IUF5" s="262"/>
      <c r="IUG5" s="262"/>
      <c r="IUH5" s="262"/>
      <c r="IUI5" s="262"/>
      <c r="IUJ5" s="262"/>
      <c r="IUK5" s="262"/>
      <c r="IUL5" s="262"/>
      <c r="IUM5" s="262"/>
      <c r="IUN5" s="262"/>
      <c r="IUO5" s="262"/>
      <c r="IUP5" s="262"/>
      <c r="IUQ5" s="262"/>
      <c r="IUR5" s="262"/>
      <c r="IUS5" s="262"/>
      <c r="IUT5" s="262"/>
      <c r="IUU5" s="262"/>
      <c r="IUV5" s="262"/>
      <c r="IUW5" s="262"/>
      <c r="IUX5" s="262"/>
      <c r="IUY5" s="262"/>
      <c r="IUZ5" s="262"/>
      <c r="IVA5" s="262"/>
      <c r="IVB5" s="262"/>
      <c r="IVC5" s="262"/>
      <c r="IVD5" s="262"/>
      <c r="IVE5" s="262"/>
      <c r="IVF5" s="262"/>
      <c r="IVG5" s="262"/>
      <c r="IVH5" s="262"/>
      <c r="IVI5" s="262"/>
      <c r="IVJ5" s="262"/>
      <c r="IVK5" s="262"/>
      <c r="IVL5" s="262"/>
      <c r="IVM5" s="262"/>
      <c r="IVN5" s="262"/>
      <c r="IVO5" s="262"/>
      <c r="IVP5" s="262"/>
      <c r="IVQ5" s="262"/>
      <c r="IVR5" s="262"/>
      <c r="IVS5" s="262"/>
      <c r="IVT5" s="262"/>
      <c r="IVU5" s="262"/>
      <c r="IVV5" s="262"/>
      <c r="IVW5" s="262"/>
      <c r="IVX5" s="262"/>
      <c r="IVY5" s="262"/>
      <c r="IVZ5" s="262"/>
      <c r="IWA5" s="262"/>
      <c r="IWB5" s="262"/>
      <c r="IWC5" s="262"/>
      <c r="IWD5" s="262"/>
      <c r="IWE5" s="262"/>
      <c r="IWF5" s="262"/>
      <c r="IWG5" s="262"/>
      <c r="IWH5" s="262"/>
      <c r="IWI5" s="262"/>
      <c r="IWJ5" s="262"/>
      <c r="IWK5" s="262"/>
      <c r="IWL5" s="262"/>
      <c r="IWM5" s="262"/>
      <c r="IWN5" s="262"/>
      <c r="IWO5" s="262"/>
      <c r="IWP5" s="262"/>
      <c r="IWQ5" s="262"/>
      <c r="IWR5" s="262"/>
      <c r="IWS5" s="262"/>
      <c r="IWT5" s="262"/>
      <c r="IWU5" s="262"/>
      <c r="IWV5" s="262"/>
      <c r="IWW5" s="262"/>
      <c r="IWX5" s="262"/>
      <c r="IWY5" s="262"/>
      <c r="IWZ5" s="262"/>
      <c r="IXA5" s="262"/>
      <c r="IXB5" s="262"/>
      <c r="IXC5" s="262"/>
      <c r="IXD5" s="262"/>
      <c r="IXE5" s="262"/>
      <c r="IXF5" s="262"/>
      <c r="IXG5" s="262"/>
      <c r="IXH5" s="262"/>
      <c r="IXI5" s="262"/>
      <c r="IXJ5" s="262"/>
      <c r="IXK5" s="262"/>
      <c r="IXL5" s="262"/>
      <c r="IXM5" s="262"/>
      <c r="IXN5" s="262"/>
      <c r="IXO5" s="262"/>
      <c r="IXP5" s="262"/>
      <c r="IXQ5" s="262"/>
      <c r="IXR5" s="262"/>
      <c r="IXS5" s="262"/>
      <c r="IXT5" s="262"/>
      <c r="IXU5" s="262"/>
      <c r="IXV5" s="262"/>
      <c r="IXW5" s="262"/>
      <c r="IXX5" s="262"/>
      <c r="IXY5" s="262"/>
      <c r="IXZ5" s="262"/>
      <c r="IYA5" s="262"/>
      <c r="IYB5" s="262"/>
      <c r="IYC5" s="262"/>
      <c r="IYD5" s="262"/>
      <c r="IYE5" s="262"/>
      <c r="IYF5" s="262"/>
      <c r="IYG5" s="262"/>
      <c r="IYH5" s="262"/>
      <c r="IYI5" s="262"/>
      <c r="IYJ5" s="262"/>
      <c r="IYK5" s="262"/>
      <c r="IYL5" s="262"/>
      <c r="IYM5" s="262"/>
      <c r="IYN5" s="262"/>
      <c r="IYO5" s="262"/>
      <c r="IYP5" s="262"/>
      <c r="IYQ5" s="262"/>
      <c r="IYR5" s="262"/>
      <c r="IYS5" s="262"/>
      <c r="IYT5" s="262"/>
      <c r="IYU5" s="262"/>
      <c r="IYV5" s="262"/>
      <c r="IYW5" s="262"/>
      <c r="IYX5" s="262"/>
      <c r="IYY5" s="262"/>
      <c r="IYZ5" s="262"/>
      <c r="IZA5" s="262"/>
      <c r="IZB5" s="262"/>
      <c r="IZC5" s="262"/>
      <c r="IZD5" s="262"/>
      <c r="IZE5" s="262"/>
      <c r="IZF5" s="262"/>
      <c r="IZG5" s="262"/>
      <c r="IZH5" s="262"/>
      <c r="IZI5" s="262"/>
      <c r="IZJ5" s="262"/>
      <c r="IZK5" s="262"/>
      <c r="IZL5" s="262"/>
      <c r="IZM5" s="262"/>
      <c r="IZN5" s="262"/>
      <c r="IZO5" s="262"/>
      <c r="IZP5" s="262"/>
      <c r="IZQ5" s="262"/>
      <c r="IZR5" s="262"/>
      <c r="IZS5" s="262"/>
      <c r="IZT5" s="262"/>
      <c r="IZU5" s="262"/>
      <c r="IZV5" s="262"/>
      <c r="IZW5" s="262"/>
      <c r="IZX5" s="262"/>
      <c r="IZY5" s="262"/>
      <c r="IZZ5" s="262"/>
      <c r="JAA5" s="262"/>
      <c r="JAB5" s="262"/>
      <c r="JAC5" s="262"/>
      <c r="JAD5" s="262"/>
      <c r="JAE5" s="262"/>
      <c r="JAF5" s="262"/>
      <c r="JAG5" s="262"/>
      <c r="JAH5" s="262"/>
      <c r="JAI5" s="262"/>
      <c r="JAJ5" s="262"/>
      <c r="JAK5" s="262"/>
      <c r="JAL5" s="262"/>
      <c r="JAM5" s="262"/>
      <c r="JAN5" s="262"/>
      <c r="JAO5" s="262"/>
      <c r="JAP5" s="262"/>
      <c r="JAQ5" s="262"/>
      <c r="JAR5" s="262"/>
      <c r="JAS5" s="262"/>
      <c r="JAT5" s="262"/>
      <c r="JAU5" s="262"/>
      <c r="JAV5" s="262"/>
      <c r="JAW5" s="262"/>
      <c r="JAX5" s="262"/>
      <c r="JAY5" s="262"/>
      <c r="JAZ5" s="262"/>
      <c r="JBA5" s="262"/>
      <c r="JBB5" s="262"/>
      <c r="JBC5" s="262"/>
      <c r="JBD5" s="262"/>
      <c r="JBE5" s="262"/>
      <c r="JBF5" s="262"/>
      <c r="JBG5" s="262"/>
      <c r="JBH5" s="262"/>
      <c r="JBI5" s="262"/>
      <c r="JBJ5" s="262"/>
      <c r="JBK5" s="262"/>
      <c r="JBL5" s="262"/>
      <c r="JBM5" s="262"/>
      <c r="JBN5" s="262"/>
      <c r="JBO5" s="262"/>
      <c r="JBP5" s="262"/>
      <c r="JBQ5" s="262"/>
      <c r="JBR5" s="262"/>
      <c r="JBS5" s="262"/>
      <c r="JBT5" s="262"/>
      <c r="JBU5" s="262"/>
      <c r="JBV5" s="262"/>
      <c r="JBW5" s="262"/>
      <c r="JBX5" s="262"/>
      <c r="JBY5" s="262"/>
      <c r="JBZ5" s="262"/>
      <c r="JCA5" s="262"/>
      <c r="JCB5" s="262"/>
      <c r="JCC5" s="262"/>
      <c r="JCD5" s="262"/>
      <c r="JCE5" s="262"/>
      <c r="JCF5" s="262"/>
      <c r="JCG5" s="262"/>
      <c r="JCH5" s="262"/>
      <c r="JCI5" s="262"/>
      <c r="JCJ5" s="262"/>
      <c r="JCK5" s="262"/>
      <c r="JCL5" s="262"/>
      <c r="JCM5" s="262"/>
      <c r="JCN5" s="262"/>
      <c r="JCO5" s="262"/>
      <c r="JCP5" s="262"/>
      <c r="JCQ5" s="262"/>
      <c r="JCR5" s="262"/>
      <c r="JCS5" s="262"/>
      <c r="JCT5" s="262"/>
      <c r="JCU5" s="262"/>
      <c r="JCV5" s="262"/>
      <c r="JCW5" s="262"/>
      <c r="JCX5" s="262"/>
      <c r="JCY5" s="262"/>
      <c r="JCZ5" s="262"/>
      <c r="JDA5" s="262"/>
      <c r="JDB5" s="262"/>
      <c r="JDC5" s="262"/>
      <c r="JDD5" s="262"/>
      <c r="JDE5" s="262"/>
      <c r="JDF5" s="262"/>
      <c r="JDG5" s="262"/>
      <c r="JDH5" s="262"/>
      <c r="JDI5" s="262"/>
      <c r="JDJ5" s="262"/>
      <c r="JDK5" s="262"/>
      <c r="JDL5" s="262"/>
      <c r="JDM5" s="262"/>
      <c r="JDN5" s="262"/>
      <c r="JDO5" s="262"/>
      <c r="JDP5" s="262"/>
      <c r="JDQ5" s="262"/>
      <c r="JDR5" s="262"/>
      <c r="JDS5" s="262"/>
      <c r="JDT5" s="262"/>
      <c r="JDU5" s="262"/>
      <c r="JDV5" s="262"/>
      <c r="JDW5" s="262"/>
      <c r="JDX5" s="262"/>
      <c r="JDY5" s="262"/>
      <c r="JDZ5" s="262"/>
      <c r="JEA5" s="262"/>
      <c r="JEB5" s="262"/>
      <c r="JEC5" s="262"/>
      <c r="JED5" s="262"/>
      <c r="JEE5" s="262"/>
      <c r="JEF5" s="262"/>
      <c r="JEG5" s="262"/>
      <c r="JEH5" s="262"/>
      <c r="JEI5" s="262"/>
      <c r="JEJ5" s="262"/>
      <c r="JEK5" s="262"/>
      <c r="JEL5" s="262"/>
      <c r="JEM5" s="262"/>
      <c r="JEN5" s="262"/>
      <c r="JEO5" s="262"/>
      <c r="JEP5" s="262"/>
      <c r="JEQ5" s="262"/>
      <c r="JER5" s="262"/>
      <c r="JES5" s="262"/>
      <c r="JET5" s="262"/>
      <c r="JEU5" s="262"/>
      <c r="JEV5" s="262"/>
      <c r="JEW5" s="262"/>
      <c r="JEX5" s="262"/>
      <c r="JEY5" s="262"/>
      <c r="JEZ5" s="262"/>
      <c r="JFA5" s="262"/>
      <c r="JFB5" s="262"/>
      <c r="JFC5" s="262"/>
      <c r="JFD5" s="262"/>
      <c r="JFE5" s="262"/>
      <c r="JFF5" s="262"/>
      <c r="JFG5" s="262"/>
      <c r="JFH5" s="262"/>
      <c r="JFI5" s="262"/>
      <c r="JFJ5" s="262"/>
      <c r="JFK5" s="262"/>
      <c r="JFL5" s="262"/>
      <c r="JFM5" s="262"/>
      <c r="JFN5" s="262"/>
      <c r="JFO5" s="262"/>
      <c r="JFP5" s="262"/>
      <c r="JFQ5" s="262"/>
      <c r="JFR5" s="262"/>
      <c r="JFS5" s="262"/>
      <c r="JFT5" s="262"/>
      <c r="JFU5" s="262"/>
      <c r="JFV5" s="262"/>
      <c r="JFW5" s="262"/>
      <c r="JFX5" s="262"/>
      <c r="JFY5" s="262"/>
      <c r="JFZ5" s="262"/>
      <c r="JGA5" s="262"/>
      <c r="JGB5" s="262"/>
      <c r="JGC5" s="262"/>
      <c r="JGD5" s="262"/>
      <c r="JGE5" s="262"/>
      <c r="JGF5" s="262"/>
      <c r="JGG5" s="262"/>
      <c r="JGH5" s="262"/>
      <c r="JGI5" s="262"/>
      <c r="JGJ5" s="262"/>
      <c r="JGK5" s="262"/>
      <c r="JGL5" s="262"/>
      <c r="JGM5" s="262"/>
      <c r="JGN5" s="262"/>
      <c r="JGO5" s="262"/>
      <c r="JGP5" s="262"/>
      <c r="JGQ5" s="262"/>
      <c r="JGR5" s="262"/>
      <c r="JGS5" s="262"/>
      <c r="JGT5" s="262"/>
      <c r="JGU5" s="262"/>
      <c r="JGV5" s="262"/>
      <c r="JGW5" s="262"/>
      <c r="JGX5" s="262"/>
      <c r="JGY5" s="262"/>
      <c r="JGZ5" s="262"/>
      <c r="JHA5" s="262"/>
      <c r="JHB5" s="262"/>
      <c r="JHC5" s="262"/>
      <c r="JHD5" s="262"/>
      <c r="JHE5" s="262"/>
      <c r="JHF5" s="262"/>
      <c r="JHG5" s="262"/>
      <c r="JHH5" s="262"/>
      <c r="JHI5" s="262"/>
      <c r="JHJ5" s="262"/>
      <c r="JHK5" s="262"/>
      <c r="JHL5" s="262"/>
      <c r="JHM5" s="262"/>
      <c r="JHN5" s="262"/>
      <c r="JHO5" s="262"/>
      <c r="JHP5" s="262"/>
      <c r="JHQ5" s="262"/>
      <c r="JHR5" s="262"/>
      <c r="JHS5" s="262"/>
      <c r="JHT5" s="262"/>
      <c r="JHU5" s="262"/>
      <c r="JHV5" s="262"/>
      <c r="JHW5" s="262"/>
      <c r="JHX5" s="262"/>
      <c r="JHY5" s="262"/>
      <c r="JHZ5" s="262"/>
      <c r="JIA5" s="262"/>
      <c r="JIB5" s="262"/>
      <c r="JIC5" s="262"/>
      <c r="JID5" s="262"/>
      <c r="JIE5" s="262"/>
      <c r="JIF5" s="262"/>
      <c r="JIG5" s="262"/>
      <c r="JIH5" s="262"/>
      <c r="JII5" s="262"/>
      <c r="JIJ5" s="262"/>
      <c r="JIK5" s="262"/>
      <c r="JIL5" s="262"/>
      <c r="JIM5" s="262"/>
      <c r="JIN5" s="262"/>
      <c r="JIO5" s="262"/>
      <c r="JIP5" s="262"/>
      <c r="JIQ5" s="262"/>
      <c r="JIR5" s="262"/>
      <c r="JIS5" s="262"/>
      <c r="JIT5" s="262"/>
      <c r="JIU5" s="262"/>
      <c r="JIV5" s="262"/>
      <c r="JIW5" s="262"/>
      <c r="JIX5" s="262"/>
      <c r="JIY5" s="262"/>
      <c r="JIZ5" s="262"/>
      <c r="JJA5" s="262"/>
      <c r="JJB5" s="262"/>
      <c r="JJC5" s="262"/>
      <c r="JJD5" s="262"/>
      <c r="JJE5" s="262"/>
      <c r="JJF5" s="262"/>
      <c r="JJG5" s="262"/>
      <c r="JJH5" s="262"/>
      <c r="JJI5" s="262"/>
      <c r="JJJ5" s="262"/>
      <c r="JJK5" s="262"/>
      <c r="JJL5" s="262"/>
      <c r="JJM5" s="262"/>
      <c r="JJN5" s="262"/>
      <c r="JJO5" s="262"/>
      <c r="JJP5" s="262"/>
      <c r="JJQ5" s="262"/>
      <c r="JJR5" s="262"/>
      <c r="JJS5" s="262"/>
      <c r="JJT5" s="262"/>
      <c r="JJU5" s="262"/>
      <c r="JJV5" s="262"/>
      <c r="JJW5" s="262"/>
      <c r="JJX5" s="262"/>
      <c r="JJY5" s="262"/>
      <c r="JJZ5" s="262"/>
      <c r="JKA5" s="262"/>
      <c r="JKB5" s="262"/>
      <c r="JKC5" s="262"/>
      <c r="JKD5" s="262"/>
      <c r="JKE5" s="262"/>
      <c r="JKF5" s="262"/>
      <c r="JKG5" s="262"/>
      <c r="JKH5" s="262"/>
      <c r="JKI5" s="262"/>
      <c r="JKJ5" s="262"/>
      <c r="JKK5" s="262"/>
      <c r="JKL5" s="262"/>
      <c r="JKM5" s="262"/>
      <c r="JKN5" s="262"/>
      <c r="JKO5" s="262"/>
      <c r="JKP5" s="262"/>
      <c r="JKQ5" s="262"/>
      <c r="JKR5" s="262"/>
      <c r="JKS5" s="262"/>
      <c r="JKT5" s="262"/>
      <c r="JKU5" s="262"/>
      <c r="JKV5" s="262"/>
      <c r="JKW5" s="262"/>
      <c r="JKX5" s="262"/>
      <c r="JKY5" s="262"/>
      <c r="JKZ5" s="262"/>
      <c r="JLA5" s="262"/>
      <c r="JLB5" s="262"/>
      <c r="JLC5" s="262"/>
      <c r="JLD5" s="262"/>
      <c r="JLE5" s="262"/>
      <c r="JLF5" s="262"/>
      <c r="JLG5" s="262"/>
      <c r="JLH5" s="262"/>
      <c r="JLI5" s="262"/>
      <c r="JLJ5" s="262"/>
      <c r="JLK5" s="262"/>
      <c r="JLL5" s="262"/>
      <c r="JLM5" s="262"/>
      <c r="JLN5" s="262"/>
      <c r="JLO5" s="262"/>
      <c r="JLP5" s="262"/>
      <c r="JLQ5" s="262"/>
      <c r="JLR5" s="262"/>
      <c r="JLS5" s="262"/>
      <c r="JLT5" s="262"/>
      <c r="JLU5" s="262"/>
      <c r="JLV5" s="262"/>
      <c r="JLW5" s="262"/>
      <c r="JLX5" s="262"/>
      <c r="JLY5" s="262"/>
      <c r="JLZ5" s="262"/>
      <c r="JMA5" s="262"/>
      <c r="JMB5" s="262"/>
      <c r="JMC5" s="262"/>
      <c r="JMD5" s="262"/>
      <c r="JME5" s="262"/>
      <c r="JMF5" s="262"/>
      <c r="JMG5" s="262"/>
      <c r="JMH5" s="262"/>
      <c r="JMI5" s="262"/>
      <c r="JMJ5" s="262"/>
      <c r="JMK5" s="262"/>
      <c r="JML5" s="262"/>
      <c r="JMM5" s="262"/>
      <c r="JMN5" s="262"/>
      <c r="JMO5" s="262"/>
      <c r="JMP5" s="262"/>
      <c r="JMQ5" s="262"/>
      <c r="JMR5" s="262"/>
      <c r="JMS5" s="262"/>
      <c r="JMT5" s="262"/>
      <c r="JMU5" s="262"/>
      <c r="JMV5" s="262"/>
      <c r="JMW5" s="262"/>
      <c r="JMX5" s="262"/>
      <c r="JMY5" s="262"/>
      <c r="JMZ5" s="262"/>
      <c r="JNA5" s="262"/>
      <c r="JNB5" s="262"/>
      <c r="JNC5" s="262"/>
      <c r="JND5" s="262"/>
      <c r="JNE5" s="262"/>
      <c r="JNF5" s="262"/>
      <c r="JNG5" s="262"/>
      <c r="JNH5" s="262"/>
      <c r="JNI5" s="262"/>
      <c r="JNJ5" s="262"/>
      <c r="JNK5" s="262"/>
      <c r="JNL5" s="262"/>
      <c r="JNM5" s="262"/>
      <c r="JNN5" s="262"/>
      <c r="JNO5" s="262"/>
      <c r="JNP5" s="262"/>
      <c r="JNQ5" s="262"/>
      <c r="JNR5" s="262"/>
      <c r="JNS5" s="262"/>
      <c r="JNT5" s="262"/>
      <c r="JNU5" s="262"/>
      <c r="JNV5" s="262"/>
      <c r="JNW5" s="262"/>
      <c r="JNX5" s="262"/>
      <c r="JNY5" s="262"/>
      <c r="JNZ5" s="262"/>
      <c r="JOA5" s="262"/>
      <c r="JOB5" s="262"/>
      <c r="JOC5" s="262"/>
      <c r="JOD5" s="262"/>
      <c r="JOE5" s="262"/>
      <c r="JOF5" s="262"/>
      <c r="JOG5" s="262"/>
      <c r="JOH5" s="262"/>
      <c r="JOI5" s="262"/>
      <c r="JOJ5" s="262"/>
      <c r="JOK5" s="262"/>
      <c r="JOL5" s="262"/>
      <c r="JOM5" s="262"/>
      <c r="JON5" s="262"/>
      <c r="JOO5" s="262"/>
      <c r="JOP5" s="262"/>
      <c r="JOQ5" s="262"/>
      <c r="JOR5" s="262"/>
      <c r="JOS5" s="262"/>
      <c r="JOT5" s="262"/>
      <c r="JOU5" s="262"/>
      <c r="JOV5" s="262"/>
      <c r="JOW5" s="262"/>
      <c r="JOX5" s="262"/>
      <c r="JOY5" s="262"/>
      <c r="JOZ5" s="262"/>
      <c r="JPA5" s="262"/>
      <c r="JPB5" s="262"/>
      <c r="JPC5" s="262"/>
      <c r="JPD5" s="262"/>
      <c r="JPE5" s="262"/>
      <c r="JPF5" s="262"/>
      <c r="JPG5" s="262"/>
      <c r="JPH5" s="262"/>
      <c r="JPI5" s="262"/>
      <c r="JPJ5" s="262"/>
      <c r="JPK5" s="262"/>
      <c r="JPL5" s="262"/>
      <c r="JPM5" s="262"/>
      <c r="JPN5" s="262"/>
      <c r="JPO5" s="262"/>
      <c r="JPP5" s="262"/>
      <c r="JPQ5" s="262"/>
      <c r="JPR5" s="262"/>
      <c r="JPS5" s="262"/>
      <c r="JPT5" s="262"/>
      <c r="JPU5" s="262"/>
      <c r="JPV5" s="262"/>
      <c r="JPW5" s="262"/>
      <c r="JPX5" s="262"/>
      <c r="JPY5" s="262"/>
      <c r="JPZ5" s="262"/>
      <c r="JQA5" s="262"/>
      <c r="JQB5" s="262"/>
      <c r="JQC5" s="262"/>
      <c r="JQD5" s="262"/>
      <c r="JQE5" s="262"/>
      <c r="JQF5" s="262"/>
      <c r="JQG5" s="262"/>
      <c r="JQH5" s="262"/>
      <c r="JQI5" s="262"/>
      <c r="JQJ5" s="262"/>
      <c r="JQK5" s="262"/>
      <c r="JQL5" s="262"/>
      <c r="JQM5" s="262"/>
      <c r="JQN5" s="262"/>
      <c r="JQO5" s="262"/>
      <c r="JQP5" s="262"/>
      <c r="JQQ5" s="262"/>
      <c r="JQR5" s="262"/>
      <c r="JQS5" s="262"/>
      <c r="JQT5" s="262"/>
      <c r="JQU5" s="262"/>
      <c r="JQV5" s="262"/>
      <c r="JQW5" s="262"/>
      <c r="JQX5" s="262"/>
      <c r="JQY5" s="262"/>
      <c r="JQZ5" s="262"/>
      <c r="JRA5" s="262"/>
      <c r="JRB5" s="262"/>
      <c r="JRC5" s="262"/>
      <c r="JRD5" s="262"/>
      <c r="JRE5" s="262"/>
      <c r="JRF5" s="262"/>
      <c r="JRG5" s="262"/>
      <c r="JRH5" s="262"/>
      <c r="JRI5" s="262"/>
      <c r="JRJ5" s="262"/>
      <c r="JRK5" s="262"/>
      <c r="JRL5" s="262"/>
      <c r="JRM5" s="262"/>
      <c r="JRN5" s="262"/>
      <c r="JRO5" s="262"/>
      <c r="JRP5" s="262"/>
      <c r="JRQ5" s="262"/>
      <c r="JRR5" s="262"/>
      <c r="JRS5" s="262"/>
      <c r="JRT5" s="262"/>
      <c r="JRU5" s="262"/>
      <c r="JRV5" s="262"/>
      <c r="JRW5" s="262"/>
      <c r="JRX5" s="262"/>
      <c r="JRY5" s="262"/>
      <c r="JRZ5" s="262"/>
      <c r="JSA5" s="262"/>
      <c r="JSB5" s="262"/>
      <c r="JSC5" s="262"/>
      <c r="JSD5" s="262"/>
      <c r="JSE5" s="262"/>
      <c r="JSF5" s="262"/>
      <c r="JSG5" s="262"/>
      <c r="JSH5" s="262"/>
      <c r="JSI5" s="262"/>
      <c r="JSJ5" s="262"/>
      <c r="JSK5" s="262"/>
      <c r="JSL5" s="262"/>
      <c r="JSM5" s="262"/>
      <c r="JSN5" s="262"/>
      <c r="JSO5" s="262"/>
      <c r="JSP5" s="262"/>
      <c r="JSQ5" s="262"/>
      <c r="JSR5" s="262"/>
      <c r="JSS5" s="262"/>
      <c r="JST5" s="262"/>
      <c r="JSU5" s="262"/>
      <c r="JSV5" s="262"/>
      <c r="JSW5" s="262"/>
      <c r="JSX5" s="262"/>
      <c r="JSY5" s="262"/>
      <c r="JSZ5" s="262"/>
      <c r="JTA5" s="262"/>
      <c r="JTB5" s="262"/>
      <c r="JTC5" s="262"/>
      <c r="JTD5" s="262"/>
      <c r="JTE5" s="262"/>
      <c r="JTF5" s="262"/>
      <c r="JTG5" s="262"/>
      <c r="JTH5" s="262"/>
      <c r="JTI5" s="262"/>
      <c r="JTJ5" s="262"/>
      <c r="JTK5" s="262"/>
      <c r="JTL5" s="262"/>
      <c r="JTM5" s="262"/>
      <c r="JTN5" s="262"/>
      <c r="JTO5" s="262"/>
      <c r="JTP5" s="262"/>
      <c r="JTQ5" s="262"/>
      <c r="JTR5" s="262"/>
      <c r="JTS5" s="262"/>
      <c r="JTT5" s="262"/>
      <c r="JTU5" s="262"/>
      <c r="JTV5" s="262"/>
      <c r="JTW5" s="262"/>
      <c r="JTX5" s="262"/>
      <c r="JTY5" s="262"/>
      <c r="JTZ5" s="262"/>
      <c r="JUA5" s="262"/>
      <c r="JUB5" s="262"/>
      <c r="JUC5" s="262"/>
      <c r="JUD5" s="262"/>
      <c r="JUE5" s="262"/>
      <c r="JUF5" s="262"/>
      <c r="JUG5" s="262"/>
      <c r="JUH5" s="262"/>
      <c r="JUI5" s="262"/>
      <c r="JUJ5" s="262"/>
      <c r="JUK5" s="262"/>
      <c r="JUL5" s="262"/>
      <c r="JUM5" s="262"/>
      <c r="JUN5" s="262"/>
      <c r="JUO5" s="262"/>
      <c r="JUP5" s="262"/>
      <c r="JUQ5" s="262"/>
      <c r="JUR5" s="262"/>
      <c r="JUS5" s="262"/>
      <c r="JUT5" s="262"/>
      <c r="JUU5" s="262"/>
      <c r="JUV5" s="262"/>
      <c r="JUW5" s="262"/>
      <c r="JUX5" s="262"/>
      <c r="JUY5" s="262"/>
      <c r="JUZ5" s="262"/>
      <c r="JVA5" s="262"/>
      <c r="JVB5" s="262"/>
      <c r="JVC5" s="262"/>
      <c r="JVD5" s="262"/>
      <c r="JVE5" s="262"/>
      <c r="JVF5" s="262"/>
      <c r="JVG5" s="262"/>
      <c r="JVH5" s="262"/>
      <c r="JVI5" s="262"/>
      <c r="JVJ5" s="262"/>
      <c r="JVK5" s="262"/>
      <c r="JVL5" s="262"/>
      <c r="JVM5" s="262"/>
      <c r="JVN5" s="262"/>
      <c r="JVO5" s="262"/>
      <c r="JVP5" s="262"/>
      <c r="JVQ5" s="262"/>
      <c r="JVR5" s="262"/>
      <c r="JVS5" s="262"/>
      <c r="JVT5" s="262"/>
      <c r="JVU5" s="262"/>
      <c r="JVV5" s="262"/>
      <c r="JVW5" s="262"/>
      <c r="JVX5" s="262"/>
      <c r="JVY5" s="262"/>
      <c r="JVZ5" s="262"/>
      <c r="JWA5" s="262"/>
      <c r="JWB5" s="262"/>
      <c r="JWC5" s="262"/>
      <c r="JWD5" s="262"/>
      <c r="JWE5" s="262"/>
      <c r="JWF5" s="262"/>
      <c r="JWG5" s="262"/>
      <c r="JWH5" s="262"/>
      <c r="JWI5" s="262"/>
      <c r="JWJ5" s="262"/>
      <c r="JWK5" s="262"/>
      <c r="JWL5" s="262"/>
      <c r="JWM5" s="262"/>
      <c r="JWN5" s="262"/>
      <c r="JWO5" s="262"/>
      <c r="JWP5" s="262"/>
      <c r="JWQ5" s="262"/>
      <c r="JWR5" s="262"/>
      <c r="JWS5" s="262"/>
      <c r="JWT5" s="262"/>
      <c r="JWU5" s="262"/>
      <c r="JWV5" s="262"/>
      <c r="JWW5" s="262"/>
      <c r="JWX5" s="262"/>
      <c r="JWY5" s="262"/>
      <c r="JWZ5" s="262"/>
      <c r="JXA5" s="262"/>
      <c r="JXB5" s="262"/>
      <c r="JXC5" s="262"/>
      <c r="JXD5" s="262"/>
      <c r="JXE5" s="262"/>
      <c r="JXF5" s="262"/>
      <c r="JXG5" s="262"/>
      <c r="JXH5" s="262"/>
      <c r="JXI5" s="262"/>
      <c r="JXJ5" s="262"/>
      <c r="JXK5" s="262"/>
      <c r="JXL5" s="262"/>
      <c r="JXM5" s="262"/>
      <c r="JXN5" s="262"/>
      <c r="JXO5" s="262"/>
      <c r="JXP5" s="262"/>
      <c r="JXQ5" s="262"/>
      <c r="JXR5" s="262"/>
      <c r="JXS5" s="262"/>
      <c r="JXT5" s="262"/>
      <c r="JXU5" s="262"/>
      <c r="JXV5" s="262"/>
      <c r="JXW5" s="262"/>
      <c r="JXX5" s="262"/>
      <c r="JXY5" s="262"/>
      <c r="JXZ5" s="262"/>
      <c r="JYA5" s="262"/>
      <c r="JYB5" s="262"/>
      <c r="JYC5" s="262"/>
      <c r="JYD5" s="262"/>
      <c r="JYE5" s="262"/>
      <c r="JYF5" s="262"/>
      <c r="JYG5" s="262"/>
      <c r="JYH5" s="262"/>
      <c r="JYI5" s="262"/>
      <c r="JYJ5" s="262"/>
      <c r="JYK5" s="262"/>
      <c r="JYL5" s="262"/>
      <c r="JYM5" s="262"/>
      <c r="JYN5" s="262"/>
      <c r="JYO5" s="262"/>
      <c r="JYP5" s="262"/>
      <c r="JYQ5" s="262"/>
      <c r="JYR5" s="262"/>
      <c r="JYS5" s="262"/>
      <c r="JYT5" s="262"/>
      <c r="JYU5" s="262"/>
      <c r="JYV5" s="262"/>
      <c r="JYW5" s="262"/>
      <c r="JYX5" s="262"/>
      <c r="JYY5" s="262"/>
      <c r="JYZ5" s="262"/>
      <c r="JZA5" s="262"/>
      <c r="JZB5" s="262"/>
      <c r="JZC5" s="262"/>
      <c r="JZD5" s="262"/>
      <c r="JZE5" s="262"/>
      <c r="JZF5" s="262"/>
      <c r="JZG5" s="262"/>
      <c r="JZH5" s="262"/>
      <c r="JZI5" s="262"/>
      <c r="JZJ5" s="262"/>
      <c r="JZK5" s="262"/>
      <c r="JZL5" s="262"/>
      <c r="JZM5" s="262"/>
      <c r="JZN5" s="262"/>
      <c r="JZO5" s="262"/>
      <c r="JZP5" s="262"/>
      <c r="JZQ5" s="262"/>
      <c r="JZR5" s="262"/>
      <c r="JZS5" s="262"/>
      <c r="JZT5" s="262"/>
      <c r="JZU5" s="262"/>
      <c r="JZV5" s="262"/>
      <c r="JZW5" s="262"/>
      <c r="JZX5" s="262"/>
      <c r="JZY5" s="262"/>
      <c r="JZZ5" s="262"/>
      <c r="KAA5" s="262"/>
      <c r="KAB5" s="262"/>
      <c r="KAC5" s="262"/>
      <c r="KAD5" s="262"/>
      <c r="KAE5" s="262"/>
      <c r="KAF5" s="262"/>
      <c r="KAG5" s="262"/>
      <c r="KAH5" s="262"/>
      <c r="KAI5" s="262"/>
      <c r="KAJ5" s="262"/>
      <c r="KAK5" s="262"/>
      <c r="KAL5" s="262"/>
      <c r="KAM5" s="262"/>
      <c r="KAN5" s="262"/>
      <c r="KAO5" s="262"/>
      <c r="KAP5" s="262"/>
      <c r="KAQ5" s="262"/>
      <c r="KAR5" s="262"/>
      <c r="KAS5" s="262"/>
      <c r="KAT5" s="262"/>
      <c r="KAU5" s="262"/>
      <c r="KAV5" s="262"/>
      <c r="KAW5" s="262"/>
      <c r="KAX5" s="262"/>
      <c r="KAY5" s="262"/>
      <c r="KAZ5" s="262"/>
      <c r="KBA5" s="262"/>
      <c r="KBB5" s="262"/>
      <c r="KBC5" s="262"/>
      <c r="KBD5" s="262"/>
      <c r="KBE5" s="262"/>
      <c r="KBF5" s="262"/>
      <c r="KBG5" s="262"/>
      <c r="KBH5" s="262"/>
      <c r="KBI5" s="262"/>
      <c r="KBJ5" s="262"/>
      <c r="KBK5" s="262"/>
      <c r="KBL5" s="262"/>
      <c r="KBM5" s="262"/>
      <c r="KBN5" s="262"/>
      <c r="KBO5" s="262"/>
      <c r="KBP5" s="262"/>
      <c r="KBQ5" s="262"/>
      <c r="KBR5" s="262"/>
      <c r="KBS5" s="262"/>
      <c r="KBT5" s="262"/>
      <c r="KBU5" s="262"/>
      <c r="KBV5" s="262"/>
      <c r="KBW5" s="262"/>
      <c r="KBX5" s="262"/>
      <c r="KBY5" s="262"/>
      <c r="KBZ5" s="262"/>
      <c r="KCA5" s="262"/>
      <c r="KCB5" s="262"/>
      <c r="KCC5" s="262"/>
      <c r="KCD5" s="262"/>
      <c r="KCE5" s="262"/>
      <c r="KCF5" s="262"/>
      <c r="KCG5" s="262"/>
      <c r="KCH5" s="262"/>
      <c r="KCI5" s="262"/>
      <c r="KCJ5" s="262"/>
      <c r="KCK5" s="262"/>
      <c r="KCL5" s="262"/>
      <c r="KCM5" s="262"/>
      <c r="KCN5" s="262"/>
      <c r="KCO5" s="262"/>
      <c r="KCP5" s="262"/>
      <c r="KCQ5" s="262"/>
      <c r="KCR5" s="262"/>
      <c r="KCS5" s="262"/>
      <c r="KCT5" s="262"/>
      <c r="KCU5" s="262"/>
      <c r="KCV5" s="262"/>
      <c r="KCW5" s="262"/>
      <c r="KCX5" s="262"/>
      <c r="KCY5" s="262"/>
      <c r="KCZ5" s="262"/>
      <c r="KDA5" s="262"/>
      <c r="KDB5" s="262"/>
      <c r="KDC5" s="262"/>
      <c r="KDD5" s="262"/>
      <c r="KDE5" s="262"/>
      <c r="KDF5" s="262"/>
      <c r="KDG5" s="262"/>
      <c r="KDH5" s="262"/>
      <c r="KDI5" s="262"/>
      <c r="KDJ5" s="262"/>
      <c r="KDK5" s="262"/>
      <c r="KDL5" s="262"/>
      <c r="KDM5" s="262"/>
      <c r="KDN5" s="262"/>
      <c r="KDO5" s="262"/>
      <c r="KDP5" s="262"/>
      <c r="KDQ5" s="262"/>
      <c r="KDR5" s="262"/>
      <c r="KDS5" s="262"/>
      <c r="KDT5" s="262"/>
      <c r="KDU5" s="262"/>
      <c r="KDV5" s="262"/>
      <c r="KDW5" s="262"/>
      <c r="KDX5" s="262"/>
      <c r="KDY5" s="262"/>
      <c r="KDZ5" s="262"/>
      <c r="KEA5" s="262"/>
      <c r="KEB5" s="262"/>
      <c r="KEC5" s="262"/>
      <c r="KED5" s="262"/>
      <c r="KEE5" s="262"/>
      <c r="KEF5" s="262"/>
      <c r="KEG5" s="262"/>
      <c r="KEH5" s="262"/>
      <c r="KEI5" s="262"/>
      <c r="KEJ5" s="262"/>
      <c r="KEK5" s="262"/>
      <c r="KEL5" s="262"/>
      <c r="KEM5" s="262"/>
      <c r="KEN5" s="262"/>
      <c r="KEO5" s="262"/>
      <c r="KEP5" s="262"/>
      <c r="KEQ5" s="262"/>
      <c r="KER5" s="262"/>
      <c r="KES5" s="262"/>
      <c r="KET5" s="262"/>
      <c r="KEU5" s="262"/>
      <c r="KEV5" s="262"/>
      <c r="KEW5" s="262"/>
      <c r="KEX5" s="262"/>
      <c r="KEY5" s="262"/>
      <c r="KEZ5" s="262"/>
      <c r="KFA5" s="262"/>
      <c r="KFB5" s="262"/>
      <c r="KFC5" s="262"/>
      <c r="KFD5" s="262"/>
      <c r="KFE5" s="262"/>
      <c r="KFF5" s="262"/>
      <c r="KFG5" s="262"/>
      <c r="KFH5" s="262"/>
      <c r="KFI5" s="262"/>
      <c r="KFJ5" s="262"/>
      <c r="KFK5" s="262"/>
      <c r="KFL5" s="262"/>
      <c r="KFM5" s="262"/>
      <c r="KFN5" s="262"/>
      <c r="KFO5" s="262"/>
      <c r="KFP5" s="262"/>
      <c r="KFQ5" s="262"/>
      <c r="KFR5" s="262"/>
      <c r="KFS5" s="262"/>
      <c r="KFT5" s="262"/>
      <c r="KFU5" s="262"/>
      <c r="KFV5" s="262"/>
      <c r="KFW5" s="262"/>
      <c r="KFX5" s="262"/>
      <c r="KFY5" s="262"/>
      <c r="KFZ5" s="262"/>
      <c r="KGA5" s="262"/>
      <c r="KGB5" s="262"/>
      <c r="KGC5" s="262"/>
      <c r="KGD5" s="262"/>
      <c r="KGE5" s="262"/>
      <c r="KGF5" s="262"/>
      <c r="KGG5" s="262"/>
      <c r="KGH5" s="262"/>
      <c r="KGI5" s="262"/>
      <c r="KGJ5" s="262"/>
      <c r="KGK5" s="262"/>
      <c r="KGL5" s="262"/>
      <c r="KGM5" s="262"/>
      <c r="KGN5" s="262"/>
      <c r="KGO5" s="262"/>
      <c r="KGP5" s="262"/>
      <c r="KGQ5" s="262"/>
      <c r="KGR5" s="262"/>
      <c r="KGS5" s="262"/>
      <c r="KGT5" s="262"/>
      <c r="KGU5" s="262"/>
      <c r="KGV5" s="262"/>
      <c r="KGW5" s="262"/>
      <c r="KGX5" s="262"/>
      <c r="KGY5" s="262"/>
      <c r="KGZ5" s="262"/>
      <c r="KHA5" s="262"/>
      <c r="KHB5" s="262"/>
      <c r="KHC5" s="262"/>
      <c r="KHD5" s="262"/>
      <c r="KHE5" s="262"/>
      <c r="KHF5" s="262"/>
      <c r="KHG5" s="262"/>
      <c r="KHH5" s="262"/>
      <c r="KHI5" s="262"/>
      <c r="KHJ5" s="262"/>
      <c r="KHK5" s="262"/>
      <c r="KHL5" s="262"/>
      <c r="KHM5" s="262"/>
      <c r="KHN5" s="262"/>
      <c r="KHO5" s="262"/>
      <c r="KHP5" s="262"/>
      <c r="KHQ5" s="262"/>
      <c r="KHR5" s="262"/>
      <c r="KHS5" s="262"/>
      <c r="KHT5" s="262"/>
      <c r="KHU5" s="262"/>
      <c r="KHV5" s="262"/>
      <c r="KHW5" s="262"/>
      <c r="KHX5" s="262"/>
      <c r="KHY5" s="262"/>
      <c r="KHZ5" s="262"/>
      <c r="KIA5" s="262"/>
      <c r="KIB5" s="262"/>
      <c r="KIC5" s="262"/>
      <c r="KID5" s="262"/>
      <c r="KIE5" s="262"/>
      <c r="KIF5" s="262"/>
      <c r="KIG5" s="262"/>
      <c r="KIH5" s="262"/>
      <c r="KII5" s="262"/>
      <c r="KIJ5" s="262"/>
      <c r="KIK5" s="262"/>
      <c r="KIL5" s="262"/>
      <c r="KIM5" s="262"/>
      <c r="KIN5" s="262"/>
      <c r="KIO5" s="262"/>
      <c r="KIP5" s="262"/>
      <c r="KIQ5" s="262"/>
      <c r="KIR5" s="262"/>
      <c r="KIS5" s="262"/>
      <c r="KIT5" s="262"/>
      <c r="KIU5" s="262"/>
      <c r="KIV5" s="262"/>
      <c r="KIW5" s="262"/>
      <c r="KIX5" s="262"/>
      <c r="KIY5" s="262"/>
      <c r="KIZ5" s="262"/>
      <c r="KJA5" s="262"/>
      <c r="KJB5" s="262"/>
      <c r="KJC5" s="262"/>
      <c r="KJD5" s="262"/>
      <c r="KJE5" s="262"/>
      <c r="KJF5" s="262"/>
      <c r="KJG5" s="262"/>
      <c r="KJH5" s="262"/>
      <c r="KJI5" s="262"/>
      <c r="KJJ5" s="262"/>
      <c r="KJK5" s="262"/>
      <c r="KJL5" s="262"/>
      <c r="KJM5" s="262"/>
      <c r="KJN5" s="262"/>
      <c r="KJO5" s="262"/>
      <c r="KJP5" s="262"/>
      <c r="KJQ5" s="262"/>
      <c r="KJR5" s="262"/>
      <c r="KJS5" s="262"/>
      <c r="KJT5" s="262"/>
      <c r="KJU5" s="262"/>
      <c r="KJV5" s="262"/>
      <c r="KJW5" s="262"/>
      <c r="KJX5" s="262"/>
      <c r="KJY5" s="262"/>
      <c r="KJZ5" s="262"/>
      <c r="KKA5" s="262"/>
      <c r="KKB5" s="262"/>
      <c r="KKC5" s="262"/>
      <c r="KKD5" s="262"/>
      <c r="KKE5" s="262"/>
      <c r="KKF5" s="262"/>
      <c r="KKG5" s="262"/>
      <c r="KKH5" s="262"/>
      <c r="KKI5" s="262"/>
      <c r="KKJ5" s="262"/>
      <c r="KKK5" s="262"/>
      <c r="KKL5" s="262"/>
      <c r="KKM5" s="262"/>
      <c r="KKN5" s="262"/>
      <c r="KKO5" s="262"/>
      <c r="KKP5" s="262"/>
      <c r="KKQ5" s="262"/>
      <c r="KKR5" s="262"/>
      <c r="KKS5" s="262"/>
      <c r="KKT5" s="262"/>
      <c r="KKU5" s="262"/>
      <c r="KKV5" s="262"/>
      <c r="KKW5" s="262"/>
      <c r="KKX5" s="262"/>
      <c r="KKY5" s="262"/>
      <c r="KKZ5" s="262"/>
      <c r="KLA5" s="262"/>
      <c r="KLB5" s="262"/>
      <c r="KLC5" s="262"/>
      <c r="KLD5" s="262"/>
      <c r="KLE5" s="262"/>
      <c r="KLF5" s="262"/>
      <c r="KLG5" s="262"/>
      <c r="KLH5" s="262"/>
      <c r="KLI5" s="262"/>
      <c r="KLJ5" s="262"/>
      <c r="KLK5" s="262"/>
      <c r="KLL5" s="262"/>
      <c r="KLM5" s="262"/>
      <c r="KLN5" s="262"/>
      <c r="KLO5" s="262"/>
      <c r="KLP5" s="262"/>
      <c r="KLQ5" s="262"/>
      <c r="KLR5" s="262"/>
      <c r="KLS5" s="262"/>
      <c r="KLT5" s="262"/>
      <c r="KLU5" s="262"/>
      <c r="KLV5" s="262"/>
      <c r="KLW5" s="262"/>
      <c r="KLX5" s="262"/>
      <c r="KLY5" s="262"/>
      <c r="KLZ5" s="262"/>
      <c r="KMA5" s="262"/>
      <c r="KMB5" s="262"/>
      <c r="KMC5" s="262"/>
      <c r="KMD5" s="262"/>
      <c r="KME5" s="262"/>
      <c r="KMF5" s="262"/>
      <c r="KMG5" s="262"/>
      <c r="KMH5" s="262"/>
      <c r="KMI5" s="262"/>
      <c r="KMJ5" s="262"/>
      <c r="KMK5" s="262"/>
      <c r="KML5" s="262"/>
      <c r="KMM5" s="262"/>
      <c r="KMN5" s="262"/>
      <c r="KMO5" s="262"/>
      <c r="KMP5" s="262"/>
      <c r="KMQ5" s="262"/>
      <c r="KMR5" s="262"/>
      <c r="KMS5" s="262"/>
      <c r="KMT5" s="262"/>
      <c r="KMU5" s="262"/>
      <c r="KMV5" s="262"/>
      <c r="KMW5" s="262"/>
      <c r="KMX5" s="262"/>
      <c r="KMY5" s="262"/>
      <c r="KMZ5" s="262"/>
      <c r="KNA5" s="262"/>
      <c r="KNB5" s="262"/>
      <c r="KNC5" s="262"/>
      <c r="KND5" s="262"/>
      <c r="KNE5" s="262"/>
      <c r="KNF5" s="262"/>
      <c r="KNG5" s="262"/>
      <c r="KNH5" s="262"/>
      <c r="KNI5" s="262"/>
      <c r="KNJ5" s="262"/>
      <c r="KNK5" s="262"/>
      <c r="KNL5" s="262"/>
      <c r="KNM5" s="262"/>
      <c r="KNN5" s="262"/>
      <c r="KNO5" s="262"/>
      <c r="KNP5" s="262"/>
      <c r="KNQ5" s="262"/>
      <c r="KNR5" s="262"/>
      <c r="KNS5" s="262"/>
      <c r="KNT5" s="262"/>
      <c r="KNU5" s="262"/>
      <c r="KNV5" s="262"/>
      <c r="KNW5" s="262"/>
      <c r="KNX5" s="262"/>
      <c r="KNY5" s="262"/>
      <c r="KNZ5" s="262"/>
      <c r="KOA5" s="262"/>
      <c r="KOB5" s="262"/>
      <c r="KOC5" s="262"/>
      <c r="KOD5" s="262"/>
      <c r="KOE5" s="262"/>
      <c r="KOF5" s="262"/>
      <c r="KOG5" s="262"/>
      <c r="KOH5" s="262"/>
      <c r="KOI5" s="262"/>
      <c r="KOJ5" s="262"/>
      <c r="KOK5" s="262"/>
      <c r="KOL5" s="262"/>
      <c r="KOM5" s="262"/>
      <c r="KON5" s="262"/>
      <c r="KOO5" s="262"/>
      <c r="KOP5" s="262"/>
      <c r="KOQ5" s="262"/>
      <c r="KOR5" s="262"/>
      <c r="KOS5" s="262"/>
      <c r="KOT5" s="262"/>
      <c r="KOU5" s="262"/>
      <c r="KOV5" s="262"/>
      <c r="KOW5" s="262"/>
      <c r="KOX5" s="262"/>
      <c r="KOY5" s="262"/>
      <c r="KOZ5" s="262"/>
      <c r="KPA5" s="262"/>
      <c r="KPB5" s="262"/>
      <c r="KPC5" s="262"/>
      <c r="KPD5" s="262"/>
      <c r="KPE5" s="262"/>
      <c r="KPF5" s="262"/>
      <c r="KPG5" s="262"/>
      <c r="KPH5" s="262"/>
      <c r="KPI5" s="262"/>
      <c r="KPJ5" s="262"/>
      <c r="KPK5" s="262"/>
      <c r="KPL5" s="262"/>
      <c r="KPM5" s="262"/>
      <c r="KPN5" s="262"/>
      <c r="KPO5" s="262"/>
      <c r="KPP5" s="262"/>
      <c r="KPQ5" s="262"/>
      <c r="KPR5" s="262"/>
      <c r="KPS5" s="262"/>
      <c r="KPT5" s="262"/>
      <c r="KPU5" s="262"/>
      <c r="KPV5" s="262"/>
      <c r="KPW5" s="262"/>
      <c r="KPX5" s="262"/>
      <c r="KPY5" s="262"/>
      <c r="KPZ5" s="262"/>
      <c r="KQA5" s="262"/>
      <c r="KQB5" s="262"/>
      <c r="KQC5" s="262"/>
      <c r="KQD5" s="262"/>
      <c r="KQE5" s="262"/>
      <c r="KQF5" s="262"/>
      <c r="KQG5" s="262"/>
      <c r="KQH5" s="262"/>
      <c r="KQI5" s="262"/>
      <c r="KQJ5" s="262"/>
      <c r="KQK5" s="262"/>
      <c r="KQL5" s="262"/>
      <c r="KQM5" s="262"/>
      <c r="KQN5" s="262"/>
      <c r="KQO5" s="262"/>
      <c r="KQP5" s="262"/>
      <c r="KQQ5" s="262"/>
      <c r="KQR5" s="262"/>
      <c r="KQS5" s="262"/>
      <c r="KQT5" s="262"/>
      <c r="KQU5" s="262"/>
      <c r="KQV5" s="262"/>
      <c r="KQW5" s="262"/>
      <c r="KQX5" s="262"/>
      <c r="KQY5" s="262"/>
      <c r="KQZ5" s="262"/>
      <c r="KRA5" s="262"/>
      <c r="KRB5" s="262"/>
      <c r="KRC5" s="262"/>
      <c r="KRD5" s="262"/>
      <c r="KRE5" s="262"/>
      <c r="KRF5" s="262"/>
      <c r="KRG5" s="262"/>
      <c r="KRH5" s="262"/>
      <c r="KRI5" s="262"/>
      <c r="KRJ5" s="262"/>
      <c r="KRK5" s="262"/>
      <c r="KRL5" s="262"/>
      <c r="KRM5" s="262"/>
      <c r="KRN5" s="262"/>
      <c r="KRO5" s="262"/>
      <c r="KRP5" s="262"/>
      <c r="KRQ5" s="262"/>
      <c r="KRR5" s="262"/>
      <c r="KRS5" s="262"/>
      <c r="KRT5" s="262"/>
      <c r="KRU5" s="262"/>
      <c r="KRV5" s="262"/>
      <c r="KRW5" s="262"/>
      <c r="KRX5" s="262"/>
      <c r="KRY5" s="262"/>
      <c r="KRZ5" s="262"/>
      <c r="KSA5" s="262"/>
      <c r="KSB5" s="262"/>
      <c r="KSC5" s="262"/>
      <c r="KSD5" s="262"/>
      <c r="KSE5" s="262"/>
      <c r="KSF5" s="262"/>
      <c r="KSG5" s="262"/>
      <c r="KSH5" s="262"/>
      <c r="KSI5" s="262"/>
      <c r="KSJ5" s="262"/>
      <c r="KSK5" s="262"/>
      <c r="KSL5" s="262"/>
      <c r="KSM5" s="262"/>
      <c r="KSN5" s="262"/>
      <c r="KSO5" s="262"/>
      <c r="KSP5" s="262"/>
      <c r="KSQ5" s="262"/>
      <c r="KSR5" s="262"/>
      <c r="KSS5" s="262"/>
      <c r="KST5" s="262"/>
      <c r="KSU5" s="262"/>
      <c r="KSV5" s="262"/>
      <c r="KSW5" s="262"/>
      <c r="KSX5" s="262"/>
      <c r="KSY5" s="262"/>
      <c r="KSZ5" s="262"/>
      <c r="KTA5" s="262"/>
      <c r="KTB5" s="262"/>
      <c r="KTC5" s="262"/>
      <c r="KTD5" s="262"/>
      <c r="KTE5" s="262"/>
      <c r="KTF5" s="262"/>
      <c r="KTG5" s="262"/>
      <c r="KTH5" s="262"/>
      <c r="KTI5" s="262"/>
      <c r="KTJ5" s="262"/>
      <c r="KTK5" s="262"/>
      <c r="KTL5" s="262"/>
      <c r="KTM5" s="262"/>
      <c r="KTN5" s="262"/>
      <c r="KTO5" s="262"/>
      <c r="KTP5" s="262"/>
      <c r="KTQ5" s="262"/>
      <c r="KTR5" s="262"/>
      <c r="KTS5" s="262"/>
      <c r="KTT5" s="262"/>
      <c r="KTU5" s="262"/>
      <c r="KTV5" s="262"/>
      <c r="KTW5" s="262"/>
      <c r="KTX5" s="262"/>
      <c r="KTY5" s="262"/>
      <c r="KTZ5" s="262"/>
      <c r="KUA5" s="262"/>
      <c r="KUB5" s="262"/>
      <c r="KUC5" s="262"/>
      <c r="KUD5" s="262"/>
      <c r="KUE5" s="262"/>
      <c r="KUF5" s="262"/>
      <c r="KUG5" s="262"/>
      <c r="KUH5" s="262"/>
      <c r="KUI5" s="262"/>
      <c r="KUJ5" s="262"/>
      <c r="KUK5" s="262"/>
      <c r="KUL5" s="262"/>
      <c r="KUM5" s="262"/>
      <c r="KUN5" s="262"/>
      <c r="KUO5" s="262"/>
      <c r="KUP5" s="262"/>
      <c r="KUQ5" s="262"/>
      <c r="KUR5" s="262"/>
      <c r="KUS5" s="262"/>
      <c r="KUT5" s="262"/>
      <c r="KUU5" s="262"/>
      <c r="KUV5" s="262"/>
      <c r="KUW5" s="262"/>
      <c r="KUX5" s="262"/>
      <c r="KUY5" s="262"/>
      <c r="KUZ5" s="262"/>
      <c r="KVA5" s="262"/>
      <c r="KVB5" s="262"/>
      <c r="KVC5" s="262"/>
      <c r="KVD5" s="262"/>
      <c r="KVE5" s="262"/>
      <c r="KVF5" s="262"/>
      <c r="KVG5" s="262"/>
      <c r="KVH5" s="262"/>
      <c r="KVI5" s="262"/>
      <c r="KVJ5" s="262"/>
      <c r="KVK5" s="262"/>
      <c r="KVL5" s="262"/>
      <c r="KVM5" s="262"/>
      <c r="KVN5" s="262"/>
      <c r="KVO5" s="262"/>
      <c r="KVP5" s="262"/>
      <c r="KVQ5" s="262"/>
      <c r="KVR5" s="262"/>
      <c r="KVS5" s="262"/>
      <c r="KVT5" s="262"/>
      <c r="KVU5" s="262"/>
      <c r="KVV5" s="262"/>
      <c r="KVW5" s="262"/>
      <c r="KVX5" s="262"/>
      <c r="KVY5" s="262"/>
      <c r="KVZ5" s="262"/>
      <c r="KWA5" s="262"/>
      <c r="KWB5" s="262"/>
      <c r="KWC5" s="262"/>
      <c r="KWD5" s="262"/>
      <c r="KWE5" s="262"/>
      <c r="KWF5" s="262"/>
      <c r="KWG5" s="262"/>
      <c r="KWH5" s="262"/>
      <c r="KWI5" s="262"/>
      <c r="KWJ5" s="262"/>
      <c r="KWK5" s="262"/>
      <c r="KWL5" s="262"/>
      <c r="KWM5" s="262"/>
      <c r="KWN5" s="262"/>
      <c r="KWO5" s="262"/>
      <c r="KWP5" s="262"/>
      <c r="KWQ5" s="262"/>
      <c r="KWR5" s="262"/>
      <c r="KWS5" s="262"/>
      <c r="KWT5" s="262"/>
      <c r="KWU5" s="262"/>
      <c r="KWV5" s="262"/>
      <c r="KWW5" s="262"/>
      <c r="KWX5" s="262"/>
      <c r="KWY5" s="262"/>
      <c r="KWZ5" s="262"/>
      <c r="KXA5" s="262"/>
      <c r="KXB5" s="262"/>
      <c r="KXC5" s="262"/>
      <c r="KXD5" s="262"/>
      <c r="KXE5" s="262"/>
      <c r="KXF5" s="262"/>
      <c r="KXG5" s="262"/>
      <c r="KXH5" s="262"/>
      <c r="KXI5" s="262"/>
      <c r="KXJ5" s="262"/>
      <c r="KXK5" s="262"/>
      <c r="KXL5" s="262"/>
      <c r="KXM5" s="262"/>
      <c r="KXN5" s="262"/>
      <c r="KXO5" s="262"/>
      <c r="KXP5" s="262"/>
      <c r="KXQ5" s="262"/>
      <c r="KXR5" s="262"/>
      <c r="KXS5" s="262"/>
      <c r="KXT5" s="262"/>
      <c r="KXU5" s="262"/>
      <c r="KXV5" s="262"/>
      <c r="KXW5" s="262"/>
      <c r="KXX5" s="262"/>
      <c r="KXY5" s="262"/>
      <c r="KXZ5" s="262"/>
      <c r="KYA5" s="262"/>
      <c r="KYB5" s="262"/>
      <c r="KYC5" s="262"/>
      <c r="KYD5" s="262"/>
      <c r="KYE5" s="262"/>
      <c r="KYF5" s="262"/>
      <c r="KYG5" s="262"/>
      <c r="KYH5" s="262"/>
      <c r="KYI5" s="262"/>
      <c r="KYJ5" s="262"/>
      <c r="KYK5" s="262"/>
      <c r="KYL5" s="262"/>
      <c r="KYM5" s="262"/>
      <c r="KYN5" s="262"/>
      <c r="KYO5" s="262"/>
      <c r="KYP5" s="262"/>
      <c r="KYQ5" s="262"/>
      <c r="KYR5" s="262"/>
      <c r="KYS5" s="262"/>
      <c r="KYT5" s="262"/>
      <c r="KYU5" s="262"/>
      <c r="KYV5" s="262"/>
      <c r="KYW5" s="262"/>
      <c r="KYX5" s="262"/>
      <c r="KYY5" s="262"/>
      <c r="KYZ5" s="262"/>
      <c r="KZA5" s="262"/>
      <c r="KZB5" s="262"/>
      <c r="KZC5" s="262"/>
      <c r="KZD5" s="262"/>
      <c r="KZE5" s="262"/>
      <c r="KZF5" s="262"/>
      <c r="KZG5" s="262"/>
      <c r="KZH5" s="262"/>
      <c r="KZI5" s="262"/>
      <c r="KZJ5" s="262"/>
      <c r="KZK5" s="262"/>
      <c r="KZL5" s="262"/>
      <c r="KZM5" s="262"/>
      <c r="KZN5" s="262"/>
      <c r="KZO5" s="262"/>
      <c r="KZP5" s="262"/>
      <c r="KZQ5" s="262"/>
      <c r="KZR5" s="262"/>
      <c r="KZS5" s="262"/>
      <c r="KZT5" s="262"/>
      <c r="KZU5" s="262"/>
      <c r="KZV5" s="262"/>
      <c r="KZW5" s="262"/>
      <c r="KZX5" s="262"/>
      <c r="KZY5" s="262"/>
      <c r="KZZ5" s="262"/>
      <c r="LAA5" s="262"/>
      <c r="LAB5" s="262"/>
      <c r="LAC5" s="262"/>
      <c r="LAD5" s="262"/>
      <c r="LAE5" s="262"/>
      <c r="LAF5" s="262"/>
      <c r="LAG5" s="262"/>
      <c r="LAH5" s="262"/>
      <c r="LAI5" s="262"/>
      <c r="LAJ5" s="262"/>
      <c r="LAK5" s="262"/>
      <c r="LAL5" s="262"/>
      <c r="LAM5" s="262"/>
      <c r="LAN5" s="262"/>
      <c r="LAO5" s="262"/>
      <c r="LAP5" s="262"/>
      <c r="LAQ5" s="262"/>
      <c r="LAR5" s="262"/>
      <c r="LAS5" s="262"/>
      <c r="LAT5" s="262"/>
      <c r="LAU5" s="262"/>
      <c r="LAV5" s="262"/>
      <c r="LAW5" s="262"/>
      <c r="LAX5" s="262"/>
      <c r="LAY5" s="262"/>
      <c r="LAZ5" s="262"/>
      <c r="LBA5" s="262"/>
      <c r="LBB5" s="262"/>
      <c r="LBC5" s="262"/>
      <c r="LBD5" s="262"/>
      <c r="LBE5" s="262"/>
      <c r="LBF5" s="262"/>
      <c r="LBG5" s="262"/>
      <c r="LBH5" s="262"/>
      <c r="LBI5" s="262"/>
      <c r="LBJ5" s="262"/>
      <c r="LBK5" s="262"/>
      <c r="LBL5" s="262"/>
      <c r="LBM5" s="262"/>
      <c r="LBN5" s="262"/>
      <c r="LBO5" s="262"/>
      <c r="LBP5" s="262"/>
      <c r="LBQ5" s="262"/>
      <c r="LBR5" s="262"/>
      <c r="LBS5" s="262"/>
      <c r="LBT5" s="262"/>
      <c r="LBU5" s="262"/>
      <c r="LBV5" s="262"/>
      <c r="LBW5" s="262"/>
      <c r="LBX5" s="262"/>
      <c r="LBY5" s="262"/>
      <c r="LBZ5" s="262"/>
      <c r="LCA5" s="262"/>
      <c r="LCB5" s="262"/>
      <c r="LCC5" s="262"/>
      <c r="LCD5" s="262"/>
      <c r="LCE5" s="262"/>
      <c r="LCF5" s="262"/>
      <c r="LCG5" s="262"/>
      <c r="LCH5" s="262"/>
      <c r="LCI5" s="262"/>
      <c r="LCJ5" s="262"/>
      <c r="LCK5" s="262"/>
      <c r="LCL5" s="262"/>
      <c r="LCM5" s="262"/>
      <c r="LCN5" s="262"/>
      <c r="LCO5" s="262"/>
      <c r="LCP5" s="262"/>
      <c r="LCQ5" s="262"/>
      <c r="LCR5" s="262"/>
      <c r="LCS5" s="262"/>
      <c r="LCT5" s="262"/>
      <c r="LCU5" s="262"/>
      <c r="LCV5" s="262"/>
      <c r="LCW5" s="262"/>
      <c r="LCX5" s="262"/>
      <c r="LCY5" s="262"/>
      <c r="LCZ5" s="262"/>
      <c r="LDA5" s="262"/>
      <c r="LDB5" s="262"/>
      <c r="LDC5" s="262"/>
      <c r="LDD5" s="262"/>
      <c r="LDE5" s="262"/>
      <c r="LDF5" s="262"/>
      <c r="LDG5" s="262"/>
      <c r="LDH5" s="262"/>
      <c r="LDI5" s="262"/>
      <c r="LDJ5" s="262"/>
      <c r="LDK5" s="262"/>
      <c r="LDL5" s="262"/>
      <c r="LDM5" s="262"/>
      <c r="LDN5" s="262"/>
      <c r="LDO5" s="262"/>
      <c r="LDP5" s="262"/>
      <c r="LDQ5" s="262"/>
      <c r="LDR5" s="262"/>
      <c r="LDS5" s="262"/>
      <c r="LDT5" s="262"/>
      <c r="LDU5" s="262"/>
      <c r="LDV5" s="262"/>
      <c r="LDW5" s="262"/>
      <c r="LDX5" s="262"/>
      <c r="LDY5" s="262"/>
      <c r="LDZ5" s="262"/>
      <c r="LEA5" s="262"/>
      <c r="LEB5" s="262"/>
      <c r="LEC5" s="262"/>
      <c r="LED5" s="262"/>
      <c r="LEE5" s="262"/>
      <c r="LEF5" s="262"/>
      <c r="LEG5" s="262"/>
      <c r="LEH5" s="262"/>
      <c r="LEI5" s="262"/>
      <c r="LEJ5" s="262"/>
      <c r="LEK5" s="262"/>
      <c r="LEL5" s="262"/>
      <c r="LEM5" s="262"/>
      <c r="LEN5" s="262"/>
      <c r="LEO5" s="262"/>
      <c r="LEP5" s="262"/>
      <c r="LEQ5" s="262"/>
      <c r="LER5" s="262"/>
      <c r="LES5" s="262"/>
      <c r="LET5" s="262"/>
      <c r="LEU5" s="262"/>
      <c r="LEV5" s="262"/>
      <c r="LEW5" s="262"/>
      <c r="LEX5" s="262"/>
      <c r="LEY5" s="262"/>
      <c r="LEZ5" s="262"/>
      <c r="LFA5" s="262"/>
      <c r="LFB5" s="262"/>
      <c r="LFC5" s="262"/>
      <c r="LFD5" s="262"/>
      <c r="LFE5" s="262"/>
      <c r="LFF5" s="262"/>
      <c r="LFG5" s="262"/>
      <c r="LFH5" s="262"/>
      <c r="LFI5" s="262"/>
      <c r="LFJ5" s="262"/>
      <c r="LFK5" s="262"/>
      <c r="LFL5" s="262"/>
      <c r="LFM5" s="262"/>
      <c r="LFN5" s="262"/>
      <c r="LFO5" s="262"/>
      <c r="LFP5" s="262"/>
      <c r="LFQ5" s="262"/>
      <c r="LFR5" s="262"/>
      <c r="LFS5" s="262"/>
      <c r="LFT5" s="262"/>
      <c r="LFU5" s="262"/>
      <c r="LFV5" s="262"/>
      <c r="LFW5" s="262"/>
      <c r="LFX5" s="262"/>
      <c r="LFY5" s="262"/>
      <c r="LFZ5" s="262"/>
      <c r="LGA5" s="262"/>
      <c r="LGB5" s="262"/>
      <c r="LGC5" s="262"/>
      <c r="LGD5" s="262"/>
      <c r="LGE5" s="262"/>
      <c r="LGF5" s="262"/>
      <c r="LGG5" s="262"/>
      <c r="LGH5" s="262"/>
      <c r="LGI5" s="262"/>
      <c r="LGJ5" s="262"/>
      <c r="LGK5" s="262"/>
      <c r="LGL5" s="262"/>
      <c r="LGM5" s="262"/>
      <c r="LGN5" s="262"/>
      <c r="LGO5" s="262"/>
      <c r="LGP5" s="262"/>
      <c r="LGQ5" s="262"/>
      <c r="LGR5" s="262"/>
      <c r="LGS5" s="262"/>
      <c r="LGT5" s="262"/>
      <c r="LGU5" s="262"/>
      <c r="LGV5" s="262"/>
      <c r="LGW5" s="262"/>
      <c r="LGX5" s="262"/>
      <c r="LGY5" s="262"/>
      <c r="LGZ5" s="262"/>
      <c r="LHA5" s="262"/>
      <c r="LHB5" s="262"/>
      <c r="LHC5" s="262"/>
      <c r="LHD5" s="262"/>
      <c r="LHE5" s="262"/>
      <c r="LHF5" s="262"/>
      <c r="LHG5" s="262"/>
      <c r="LHH5" s="262"/>
      <c r="LHI5" s="262"/>
      <c r="LHJ5" s="262"/>
      <c r="LHK5" s="262"/>
      <c r="LHL5" s="262"/>
      <c r="LHM5" s="262"/>
      <c r="LHN5" s="262"/>
      <c r="LHO5" s="262"/>
      <c r="LHP5" s="262"/>
      <c r="LHQ5" s="262"/>
      <c r="LHR5" s="262"/>
      <c r="LHS5" s="262"/>
      <c r="LHT5" s="262"/>
      <c r="LHU5" s="262"/>
      <c r="LHV5" s="262"/>
      <c r="LHW5" s="262"/>
      <c r="LHX5" s="262"/>
      <c r="LHY5" s="262"/>
      <c r="LHZ5" s="262"/>
      <c r="LIA5" s="262"/>
      <c r="LIB5" s="262"/>
      <c r="LIC5" s="262"/>
      <c r="LID5" s="262"/>
      <c r="LIE5" s="262"/>
      <c r="LIF5" s="262"/>
      <c r="LIG5" s="262"/>
      <c r="LIH5" s="262"/>
      <c r="LII5" s="262"/>
      <c r="LIJ5" s="262"/>
      <c r="LIK5" s="262"/>
      <c r="LIL5" s="262"/>
      <c r="LIM5" s="262"/>
      <c r="LIN5" s="262"/>
      <c r="LIO5" s="262"/>
      <c r="LIP5" s="262"/>
      <c r="LIQ5" s="262"/>
      <c r="LIR5" s="262"/>
      <c r="LIS5" s="262"/>
      <c r="LIT5" s="262"/>
      <c r="LIU5" s="262"/>
      <c r="LIV5" s="262"/>
      <c r="LIW5" s="262"/>
      <c r="LIX5" s="262"/>
      <c r="LIY5" s="262"/>
      <c r="LIZ5" s="262"/>
      <c r="LJA5" s="262"/>
      <c r="LJB5" s="262"/>
      <c r="LJC5" s="262"/>
      <c r="LJD5" s="262"/>
      <c r="LJE5" s="262"/>
      <c r="LJF5" s="262"/>
      <c r="LJG5" s="262"/>
      <c r="LJH5" s="262"/>
      <c r="LJI5" s="262"/>
      <c r="LJJ5" s="262"/>
      <c r="LJK5" s="262"/>
      <c r="LJL5" s="262"/>
      <c r="LJM5" s="262"/>
      <c r="LJN5" s="262"/>
      <c r="LJO5" s="262"/>
      <c r="LJP5" s="262"/>
      <c r="LJQ5" s="262"/>
      <c r="LJR5" s="262"/>
      <c r="LJS5" s="262"/>
      <c r="LJT5" s="262"/>
      <c r="LJU5" s="262"/>
      <c r="LJV5" s="262"/>
      <c r="LJW5" s="262"/>
      <c r="LJX5" s="262"/>
      <c r="LJY5" s="262"/>
      <c r="LJZ5" s="262"/>
      <c r="LKA5" s="262"/>
      <c r="LKB5" s="262"/>
      <c r="LKC5" s="262"/>
      <c r="LKD5" s="262"/>
      <c r="LKE5" s="262"/>
      <c r="LKF5" s="262"/>
      <c r="LKG5" s="262"/>
      <c r="LKH5" s="262"/>
      <c r="LKI5" s="262"/>
      <c r="LKJ5" s="262"/>
      <c r="LKK5" s="262"/>
      <c r="LKL5" s="262"/>
      <c r="LKM5" s="262"/>
      <c r="LKN5" s="262"/>
      <c r="LKO5" s="262"/>
      <c r="LKP5" s="262"/>
      <c r="LKQ5" s="262"/>
      <c r="LKR5" s="262"/>
      <c r="LKS5" s="262"/>
      <c r="LKT5" s="262"/>
      <c r="LKU5" s="262"/>
      <c r="LKV5" s="262"/>
      <c r="LKW5" s="262"/>
      <c r="LKX5" s="262"/>
      <c r="LKY5" s="262"/>
      <c r="LKZ5" s="262"/>
      <c r="LLA5" s="262"/>
      <c r="LLB5" s="262"/>
      <c r="LLC5" s="262"/>
      <c r="LLD5" s="262"/>
      <c r="LLE5" s="262"/>
      <c r="LLF5" s="262"/>
      <c r="LLG5" s="262"/>
      <c r="LLH5" s="262"/>
      <c r="LLI5" s="262"/>
      <c r="LLJ5" s="262"/>
      <c r="LLK5" s="262"/>
      <c r="LLL5" s="262"/>
      <c r="LLM5" s="262"/>
      <c r="LLN5" s="262"/>
      <c r="LLO5" s="262"/>
      <c r="LLP5" s="262"/>
      <c r="LLQ5" s="262"/>
      <c r="LLR5" s="262"/>
      <c r="LLS5" s="262"/>
      <c r="LLT5" s="262"/>
      <c r="LLU5" s="262"/>
      <c r="LLV5" s="262"/>
      <c r="LLW5" s="262"/>
      <c r="LLX5" s="262"/>
      <c r="LLY5" s="262"/>
      <c r="LLZ5" s="262"/>
      <c r="LMA5" s="262"/>
      <c r="LMB5" s="262"/>
      <c r="LMC5" s="262"/>
      <c r="LMD5" s="262"/>
      <c r="LME5" s="262"/>
      <c r="LMF5" s="262"/>
      <c r="LMG5" s="262"/>
      <c r="LMH5" s="262"/>
      <c r="LMI5" s="262"/>
      <c r="LMJ5" s="262"/>
      <c r="LMK5" s="262"/>
      <c r="LML5" s="262"/>
      <c r="LMM5" s="262"/>
      <c r="LMN5" s="262"/>
      <c r="LMO5" s="262"/>
      <c r="LMP5" s="262"/>
      <c r="LMQ5" s="262"/>
      <c r="LMR5" s="262"/>
      <c r="LMS5" s="262"/>
      <c r="LMT5" s="262"/>
      <c r="LMU5" s="262"/>
      <c r="LMV5" s="262"/>
      <c r="LMW5" s="262"/>
      <c r="LMX5" s="262"/>
      <c r="LMY5" s="262"/>
      <c r="LMZ5" s="262"/>
      <c r="LNA5" s="262"/>
      <c r="LNB5" s="262"/>
      <c r="LNC5" s="262"/>
      <c r="LND5" s="262"/>
      <c r="LNE5" s="262"/>
      <c r="LNF5" s="262"/>
      <c r="LNG5" s="262"/>
      <c r="LNH5" s="262"/>
      <c r="LNI5" s="262"/>
      <c r="LNJ5" s="262"/>
      <c r="LNK5" s="262"/>
      <c r="LNL5" s="262"/>
      <c r="LNM5" s="262"/>
      <c r="LNN5" s="262"/>
      <c r="LNO5" s="262"/>
      <c r="LNP5" s="262"/>
      <c r="LNQ5" s="262"/>
      <c r="LNR5" s="262"/>
      <c r="LNS5" s="262"/>
      <c r="LNT5" s="262"/>
      <c r="LNU5" s="262"/>
      <c r="LNV5" s="262"/>
      <c r="LNW5" s="262"/>
      <c r="LNX5" s="262"/>
      <c r="LNY5" s="262"/>
      <c r="LNZ5" s="262"/>
      <c r="LOA5" s="262"/>
      <c r="LOB5" s="262"/>
      <c r="LOC5" s="262"/>
      <c r="LOD5" s="262"/>
      <c r="LOE5" s="262"/>
      <c r="LOF5" s="262"/>
      <c r="LOG5" s="262"/>
      <c r="LOH5" s="262"/>
      <c r="LOI5" s="262"/>
      <c r="LOJ5" s="262"/>
      <c r="LOK5" s="262"/>
      <c r="LOL5" s="262"/>
      <c r="LOM5" s="262"/>
      <c r="LON5" s="262"/>
      <c r="LOO5" s="262"/>
      <c r="LOP5" s="262"/>
      <c r="LOQ5" s="262"/>
      <c r="LOR5" s="262"/>
      <c r="LOS5" s="262"/>
      <c r="LOT5" s="262"/>
      <c r="LOU5" s="262"/>
      <c r="LOV5" s="262"/>
      <c r="LOW5" s="262"/>
      <c r="LOX5" s="262"/>
      <c r="LOY5" s="262"/>
      <c r="LOZ5" s="262"/>
      <c r="LPA5" s="262"/>
      <c r="LPB5" s="262"/>
      <c r="LPC5" s="262"/>
      <c r="LPD5" s="262"/>
      <c r="LPE5" s="262"/>
      <c r="LPF5" s="262"/>
      <c r="LPG5" s="262"/>
      <c r="LPH5" s="262"/>
      <c r="LPI5" s="262"/>
      <c r="LPJ5" s="262"/>
      <c r="LPK5" s="262"/>
      <c r="LPL5" s="262"/>
      <c r="LPM5" s="262"/>
      <c r="LPN5" s="262"/>
      <c r="LPO5" s="262"/>
      <c r="LPP5" s="262"/>
      <c r="LPQ5" s="262"/>
      <c r="LPR5" s="262"/>
      <c r="LPS5" s="262"/>
      <c r="LPT5" s="262"/>
      <c r="LPU5" s="262"/>
      <c r="LPV5" s="262"/>
      <c r="LPW5" s="262"/>
      <c r="LPX5" s="262"/>
      <c r="LPY5" s="262"/>
      <c r="LPZ5" s="262"/>
      <c r="LQA5" s="262"/>
      <c r="LQB5" s="262"/>
      <c r="LQC5" s="262"/>
      <c r="LQD5" s="262"/>
      <c r="LQE5" s="262"/>
      <c r="LQF5" s="262"/>
      <c r="LQG5" s="262"/>
      <c r="LQH5" s="262"/>
      <c r="LQI5" s="262"/>
      <c r="LQJ5" s="262"/>
      <c r="LQK5" s="262"/>
      <c r="LQL5" s="262"/>
      <c r="LQM5" s="262"/>
      <c r="LQN5" s="262"/>
      <c r="LQO5" s="262"/>
      <c r="LQP5" s="262"/>
      <c r="LQQ5" s="262"/>
      <c r="LQR5" s="262"/>
      <c r="LQS5" s="262"/>
      <c r="LQT5" s="262"/>
      <c r="LQU5" s="262"/>
      <c r="LQV5" s="262"/>
      <c r="LQW5" s="262"/>
      <c r="LQX5" s="262"/>
      <c r="LQY5" s="262"/>
      <c r="LQZ5" s="262"/>
      <c r="LRA5" s="262"/>
      <c r="LRB5" s="262"/>
      <c r="LRC5" s="262"/>
      <c r="LRD5" s="262"/>
      <c r="LRE5" s="262"/>
      <c r="LRF5" s="262"/>
      <c r="LRG5" s="262"/>
      <c r="LRH5" s="262"/>
      <c r="LRI5" s="262"/>
      <c r="LRJ5" s="262"/>
      <c r="LRK5" s="262"/>
      <c r="LRL5" s="262"/>
      <c r="LRM5" s="262"/>
      <c r="LRN5" s="262"/>
      <c r="LRO5" s="262"/>
      <c r="LRP5" s="262"/>
      <c r="LRQ5" s="262"/>
      <c r="LRR5" s="262"/>
      <c r="LRS5" s="262"/>
      <c r="LRT5" s="262"/>
      <c r="LRU5" s="262"/>
      <c r="LRV5" s="262"/>
      <c r="LRW5" s="262"/>
      <c r="LRX5" s="262"/>
      <c r="LRY5" s="262"/>
      <c r="LRZ5" s="262"/>
      <c r="LSA5" s="262"/>
      <c r="LSB5" s="262"/>
      <c r="LSC5" s="262"/>
      <c r="LSD5" s="262"/>
      <c r="LSE5" s="262"/>
      <c r="LSF5" s="262"/>
      <c r="LSG5" s="262"/>
      <c r="LSH5" s="262"/>
      <c r="LSI5" s="262"/>
      <c r="LSJ5" s="262"/>
      <c r="LSK5" s="262"/>
      <c r="LSL5" s="262"/>
      <c r="LSM5" s="262"/>
      <c r="LSN5" s="262"/>
      <c r="LSO5" s="262"/>
      <c r="LSP5" s="262"/>
      <c r="LSQ5" s="262"/>
      <c r="LSR5" s="262"/>
      <c r="LSS5" s="262"/>
      <c r="LST5" s="262"/>
      <c r="LSU5" s="262"/>
      <c r="LSV5" s="262"/>
      <c r="LSW5" s="262"/>
      <c r="LSX5" s="262"/>
      <c r="LSY5" s="262"/>
      <c r="LSZ5" s="262"/>
      <c r="LTA5" s="262"/>
      <c r="LTB5" s="262"/>
      <c r="LTC5" s="262"/>
      <c r="LTD5" s="262"/>
      <c r="LTE5" s="262"/>
      <c r="LTF5" s="262"/>
      <c r="LTG5" s="262"/>
      <c r="LTH5" s="262"/>
      <c r="LTI5" s="262"/>
      <c r="LTJ5" s="262"/>
      <c r="LTK5" s="262"/>
      <c r="LTL5" s="262"/>
      <c r="LTM5" s="262"/>
      <c r="LTN5" s="262"/>
      <c r="LTO5" s="262"/>
      <c r="LTP5" s="262"/>
      <c r="LTQ5" s="262"/>
      <c r="LTR5" s="262"/>
      <c r="LTS5" s="262"/>
      <c r="LTT5" s="262"/>
      <c r="LTU5" s="262"/>
      <c r="LTV5" s="262"/>
      <c r="LTW5" s="262"/>
      <c r="LTX5" s="262"/>
      <c r="LTY5" s="262"/>
      <c r="LTZ5" s="262"/>
      <c r="LUA5" s="262"/>
      <c r="LUB5" s="262"/>
      <c r="LUC5" s="262"/>
      <c r="LUD5" s="262"/>
      <c r="LUE5" s="262"/>
      <c r="LUF5" s="262"/>
      <c r="LUG5" s="262"/>
      <c r="LUH5" s="262"/>
      <c r="LUI5" s="262"/>
      <c r="LUJ5" s="262"/>
      <c r="LUK5" s="262"/>
      <c r="LUL5" s="262"/>
      <c r="LUM5" s="262"/>
      <c r="LUN5" s="262"/>
      <c r="LUO5" s="262"/>
      <c r="LUP5" s="262"/>
      <c r="LUQ5" s="262"/>
      <c r="LUR5" s="262"/>
      <c r="LUS5" s="262"/>
      <c r="LUT5" s="262"/>
      <c r="LUU5" s="262"/>
      <c r="LUV5" s="262"/>
      <c r="LUW5" s="262"/>
      <c r="LUX5" s="262"/>
      <c r="LUY5" s="262"/>
      <c r="LUZ5" s="262"/>
      <c r="LVA5" s="262"/>
      <c r="LVB5" s="262"/>
      <c r="LVC5" s="262"/>
      <c r="LVD5" s="262"/>
      <c r="LVE5" s="262"/>
      <c r="LVF5" s="262"/>
      <c r="LVG5" s="262"/>
      <c r="LVH5" s="262"/>
      <c r="LVI5" s="262"/>
      <c r="LVJ5" s="262"/>
      <c r="LVK5" s="262"/>
      <c r="LVL5" s="262"/>
      <c r="LVM5" s="262"/>
      <c r="LVN5" s="262"/>
      <c r="LVO5" s="262"/>
      <c r="LVP5" s="262"/>
      <c r="LVQ5" s="262"/>
      <c r="LVR5" s="262"/>
      <c r="LVS5" s="262"/>
      <c r="LVT5" s="262"/>
      <c r="LVU5" s="262"/>
      <c r="LVV5" s="262"/>
      <c r="LVW5" s="262"/>
      <c r="LVX5" s="262"/>
      <c r="LVY5" s="262"/>
      <c r="LVZ5" s="262"/>
      <c r="LWA5" s="262"/>
      <c r="LWB5" s="262"/>
      <c r="LWC5" s="262"/>
      <c r="LWD5" s="262"/>
      <c r="LWE5" s="262"/>
      <c r="LWF5" s="262"/>
      <c r="LWG5" s="262"/>
      <c r="LWH5" s="262"/>
      <c r="LWI5" s="262"/>
      <c r="LWJ5" s="262"/>
      <c r="LWK5" s="262"/>
      <c r="LWL5" s="262"/>
      <c r="LWM5" s="262"/>
      <c r="LWN5" s="262"/>
      <c r="LWO5" s="262"/>
      <c r="LWP5" s="262"/>
      <c r="LWQ5" s="262"/>
      <c r="LWR5" s="262"/>
      <c r="LWS5" s="262"/>
      <c r="LWT5" s="262"/>
      <c r="LWU5" s="262"/>
      <c r="LWV5" s="262"/>
      <c r="LWW5" s="262"/>
      <c r="LWX5" s="262"/>
      <c r="LWY5" s="262"/>
      <c r="LWZ5" s="262"/>
      <c r="LXA5" s="262"/>
      <c r="LXB5" s="262"/>
      <c r="LXC5" s="262"/>
      <c r="LXD5" s="262"/>
      <c r="LXE5" s="262"/>
      <c r="LXF5" s="262"/>
      <c r="LXG5" s="262"/>
      <c r="LXH5" s="262"/>
      <c r="LXI5" s="262"/>
      <c r="LXJ5" s="262"/>
      <c r="LXK5" s="262"/>
      <c r="LXL5" s="262"/>
      <c r="LXM5" s="262"/>
      <c r="LXN5" s="262"/>
      <c r="LXO5" s="262"/>
      <c r="LXP5" s="262"/>
      <c r="LXQ5" s="262"/>
      <c r="LXR5" s="262"/>
      <c r="LXS5" s="262"/>
      <c r="LXT5" s="262"/>
      <c r="LXU5" s="262"/>
      <c r="LXV5" s="262"/>
      <c r="LXW5" s="262"/>
      <c r="LXX5" s="262"/>
      <c r="LXY5" s="262"/>
      <c r="LXZ5" s="262"/>
      <c r="LYA5" s="262"/>
      <c r="LYB5" s="262"/>
      <c r="LYC5" s="262"/>
      <c r="LYD5" s="262"/>
      <c r="LYE5" s="262"/>
      <c r="LYF5" s="262"/>
      <c r="LYG5" s="262"/>
      <c r="LYH5" s="262"/>
      <c r="LYI5" s="262"/>
      <c r="LYJ5" s="262"/>
      <c r="LYK5" s="262"/>
      <c r="LYL5" s="262"/>
      <c r="LYM5" s="262"/>
      <c r="LYN5" s="262"/>
      <c r="LYO5" s="262"/>
      <c r="LYP5" s="262"/>
      <c r="LYQ5" s="262"/>
      <c r="LYR5" s="262"/>
      <c r="LYS5" s="262"/>
      <c r="LYT5" s="262"/>
      <c r="LYU5" s="262"/>
      <c r="LYV5" s="262"/>
      <c r="LYW5" s="262"/>
      <c r="LYX5" s="262"/>
      <c r="LYY5" s="262"/>
      <c r="LYZ5" s="262"/>
      <c r="LZA5" s="262"/>
      <c r="LZB5" s="262"/>
      <c r="LZC5" s="262"/>
      <c r="LZD5" s="262"/>
      <c r="LZE5" s="262"/>
      <c r="LZF5" s="262"/>
      <c r="LZG5" s="262"/>
      <c r="LZH5" s="262"/>
      <c r="LZI5" s="262"/>
      <c r="LZJ5" s="262"/>
      <c r="LZK5" s="262"/>
      <c r="LZL5" s="262"/>
      <c r="LZM5" s="262"/>
      <c r="LZN5" s="262"/>
      <c r="LZO5" s="262"/>
      <c r="LZP5" s="262"/>
      <c r="LZQ5" s="262"/>
      <c r="LZR5" s="262"/>
      <c r="LZS5" s="262"/>
      <c r="LZT5" s="262"/>
      <c r="LZU5" s="262"/>
      <c r="LZV5" s="262"/>
      <c r="LZW5" s="262"/>
      <c r="LZX5" s="262"/>
      <c r="LZY5" s="262"/>
      <c r="LZZ5" s="262"/>
      <c r="MAA5" s="262"/>
      <c r="MAB5" s="262"/>
      <c r="MAC5" s="262"/>
      <c r="MAD5" s="262"/>
      <c r="MAE5" s="262"/>
      <c r="MAF5" s="262"/>
      <c r="MAG5" s="262"/>
      <c r="MAH5" s="262"/>
      <c r="MAI5" s="262"/>
      <c r="MAJ5" s="262"/>
      <c r="MAK5" s="262"/>
      <c r="MAL5" s="262"/>
      <c r="MAM5" s="262"/>
      <c r="MAN5" s="262"/>
      <c r="MAO5" s="262"/>
      <c r="MAP5" s="262"/>
      <c r="MAQ5" s="262"/>
      <c r="MAR5" s="262"/>
      <c r="MAS5" s="262"/>
      <c r="MAT5" s="262"/>
      <c r="MAU5" s="262"/>
      <c r="MAV5" s="262"/>
      <c r="MAW5" s="262"/>
      <c r="MAX5" s="262"/>
      <c r="MAY5" s="262"/>
      <c r="MAZ5" s="262"/>
      <c r="MBA5" s="262"/>
      <c r="MBB5" s="262"/>
      <c r="MBC5" s="262"/>
      <c r="MBD5" s="262"/>
      <c r="MBE5" s="262"/>
      <c r="MBF5" s="262"/>
      <c r="MBG5" s="262"/>
      <c r="MBH5" s="262"/>
      <c r="MBI5" s="262"/>
      <c r="MBJ5" s="262"/>
      <c r="MBK5" s="262"/>
      <c r="MBL5" s="262"/>
      <c r="MBM5" s="262"/>
      <c r="MBN5" s="262"/>
      <c r="MBO5" s="262"/>
      <c r="MBP5" s="262"/>
      <c r="MBQ5" s="262"/>
      <c r="MBR5" s="262"/>
      <c r="MBS5" s="262"/>
      <c r="MBT5" s="262"/>
      <c r="MBU5" s="262"/>
      <c r="MBV5" s="262"/>
      <c r="MBW5" s="262"/>
      <c r="MBX5" s="262"/>
      <c r="MBY5" s="262"/>
      <c r="MBZ5" s="262"/>
      <c r="MCA5" s="262"/>
      <c r="MCB5" s="262"/>
      <c r="MCC5" s="262"/>
      <c r="MCD5" s="262"/>
      <c r="MCE5" s="262"/>
      <c r="MCF5" s="262"/>
      <c r="MCG5" s="262"/>
      <c r="MCH5" s="262"/>
      <c r="MCI5" s="262"/>
      <c r="MCJ5" s="262"/>
      <c r="MCK5" s="262"/>
      <c r="MCL5" s="262"/>
      <c r="MCM5" s="262"/>
      <c r="MCN5" s="262"/>
      <c r="MCO5" s="262"/>
      <c r="MCP5" s="262"/>
      <c r="MCQ5" s="262"/>
      <c r="MCR5" s="262"/>
      <c r="MCS5" s="262"/>
      <c r="MCT5" s="262"/>
      <c r="MCU5" s="262"/>
      <c r="MCV5" s="262"/>
      <c r="MCW5" s="262"/>
      <c r="MCX5" s="262"/>
      <c r="MCY5" s="262"/>
      <c r="MCZ5" s="262"/>
      <c r="MDA5" s="262"/>
      <c r="MDB5" s="262"/>
      <c r="MDC5" s="262"/>
      <c r="MDD5" s="262"/>
      <c r="MDE5" s="262"/>
      <c r="MDF5" s="262"/>
      <c r="MDG5" s="262"/>
      <c r="MDH5" s="262"/>
      <c r="MDI5" s="262"/>
      <c r="MDJ5" s="262"/>
      <c r="MDK5" s="262"/>
      <c r="MDL5" s="262"/>
      <c r="MDM5" s="262"/>
      <c r="MDN5" s="262"/>
      <c r="MDO5" s="262"/>
      <c r="MDP5" s="262"/>
      <c r="MDQ5" s="262"/>
      <c r="MDR5" s="262"/>
      <c r="MDS5" s="262"/>
      <c r="MDT5" s="262"/>
      <c r="MDU5" s="262"/>
      <c r="MDV5" s="262"/>
      <c r="MDW5" s="262"/>
      <c r="MDX5" s="262"/>
      <c r="MDY5" s="262"/>
      <c r="MDZ5" s="262"/>
      <c r="MEA5" s="262"/>
      <c r="MEB5" s="262"/>
      <c r="MEC5" s="262"/>
      <c r="MED5" s="262"/>
      <c r="MEE5" s="262"/>
      <c r="MEF5" s="262"/>
      <c r="MEG5" s="262"/>
      <c r="MEH5" s="262"/>
      <c r="MEI5" s="262"/>
      <c r="MEJ5" s="262"/>
      <c r="MEK5" s="262"/>
      <c r="MEL5" s="262"/>
      <c r="MEM5" s="262"/>
      <c r="MEN5" s="262"/>
      <c r="MEO5" s="262"/>
      <c r="MEP5" s="262"/>
      <c r="MEQ5" s="262"/>
      <c r="MER5" s="262"/>
      <c r="MES5" s="262"/>
      <c r="MET5" s="262"/>
      <c r="MEU5" s="262"/>
      <c r="MEV5" s="262"/>
      <c r="MEW5" s="262"/>
      <c r="MEX5" s="262"/>
      <c r="MEY5" s="262"/>
      <c r="MEZ5" s="262"/>
      <c r="MFA5" s="262"/>
      <c r="MFB5" s="262"/>
      <c r="MFC5" s="262"/>
      <c r="MFD5" s="262"/>
      <c r="MFE5" s="262"/>
      <c r="MFF5" s="262"/>
      <c r="MFG5" s="262"/>
      <c r="MFH5" s="262"/>
      <c r="MFI5" s="262"/>
      <c r="MFJ5" s="262"/>
      <c r="MFK5" s="262"/>
      <c r="MFL5" s="262"/>
      <c r="MFM5" s="262"/>
      <c r="MFN5" s="262"/>
      <c r="MFO5" s="262"/>
      <c r="MFP5" s="262"/>
      <c r="MFQ5" s="262"/>
      <c r="MFR5" s="262"/>
      <c r="MFS5" s="262"/>
      <c r="MFT5" s="262"/>
      <c r="MFU5" s="262"/>
      <c r="MFV5" s="262"/>
      <c r="MFW5" s="262"/>
      <c r="MFX5" s="262"/>
      <c r="MFY5" s="262"/>
      <c r="MFZ5" s="262"/>
      <c r="MGA5" s="262"/>
      <c r="MGB5" s="262"/>
      <c r="MGC5" s="262"/>
      <c r="MGD5" s="262"/>
      <c r="MGE5" s="262"/>
      <c r="MGF5" s="262"/>
      <c r="MGG5" s="262"/>
      <c r="MGH5" s="262"/>
      <c r="MGI5" s="262"/>
      <c r="MGJ5" s="262"/>
      <c r="MGK5" s="262"/>
      <c r="MGL5" s="262"/>
      <c r="MGM5" s="262"/>
      <c r="MGN5" s="262"/>
      <c r="MGO5" s="262"/>
      <c r="MGP5" s="262"/>
      <c r="MGQ5" s="262"/>
      <c r="MGR5" s="262"/>
      <c r="MGS5" s="262"/>
      <c r="MGT5" s="262"/>
      <c r="MGU5" s="262"/>
      <c r="MGV5" s="262"/>
      <c r="MGW5" s="262"/>
      <c r="MGX5" s="262"/>
      <c r="MGY5" s="262"/>
      <c r="MGZ5" s="262"/>
      <c r="MHA5" s="262"/>
      <c r="MHB5" s="262"/>
      <c r="MHC5" s="262"/>
      <c r="MHD5" s="262"/>
      <c r="MHE5" s="262"/>
      <c r="MHF5" s="262"/>
      <c r="MHG5" s="262"/>
      <c r="MHH5" s="262"/>
      <c r="MHI5" s="262"/>
      <c r="MHJ5" s="262"/>
      <c r="MHK5" s="262"/>
      <c r="MHL5" s="262"/>
      <c r="MHM5" s="262"/>
      <c r="MHN5" s="262"/>
      <c r="MHO5" s="262"/>
      <c r="MHP5" s="262"/>
      <c r="MHQ5" s="262"/>
      <c r="MHR5" s="262"/>
      <c r="MHS5" s="262"/>
      <c r="MHT5" s="262"/>
      <c r="MHU5" s="262"/>
      <c r="MHV5" s="262"/>
      <c r="MHW5" s="262"/>
      <c r="MHX5" s="262"/>
      <c r="MHY5" s="262"/>
      <c r="MHZ5" s="262"/>
      <c r="MIA5" s="262"/>
      <c r="MIB5" s="262"/>
      <c r="MIC5" s="262"/>
      <c r="MID5" s="262"/>
      <c r="MIE5" s="262"/>
      <c r="MIF5" s="262"/>
      <c r="MIG5" s="262"/>
      <c r="MIH5" s="262"/>
      <c r="MII5" s="262"/>
      <c r="MIJ5" s="262"/>
      <c r="MIK5" s="262"/>
      <c r="MIL5" s="262"/>
      <c r="MIM5" s="262"/>
      <c r="MIN5" s="262"/>
      <c r="MIO5" s="262"/>
      <c r="MIP5" s="262"/>
      <c r="MIQ5" s="262"/>
      <c r="MIR5" s="262"/>
      <c r="MIS5" s="262"/>
      <c r="MIT5" s="262"/>
      <c r="MIU5" s="262"/>
      <c r="MIV5" s="262"/>
      <c r="MIW5" s="262"/>
      <c r="MIX5" s="262"/>
      <c r="MIY5" s="262"/>
      <c r="MIZ5" s="262"/>
      <c r="MJA5" s="262"/>
      <c r="MJB5" s="262"/>
      <c r="MJC5" s="262"/>
      <c r="MJD5" s="262"/>
      <c r="MJE5" s="262"/>
      <c r="MJF5" s="262"/>
      <c r="MJG5" s="262"/>
      <c r="MJH5" s="262"/>
      <c r="MJI5" s="262"/>
      <c r="MJJ5" s="262"/>
      <c r="MJK5" s="262"/>
      <c r="MJL5" s="262"/>
      <c r="MJM5" s="262"/>
      <c r="MJN5" s="262"/>
      <c r="MJO5" s="262"/>
      <c r="MJP5" s="262"/>
      <c r="MJQ5" s="262"/>
      <c r="MJR5" s="262"/>
      <c r="MJS5" s="262"/>
      <c r="MJT5" s="262"/>
      <c r="MJU5" s="262"/>
      <c r="MJV5" s="262"/>
      <c r="MJW5" s="262"/>
      <c r="MJX5" s="262"/>
      <c r="MJY5" s="262"/>
      <c r="MJZ5" s="262"/>
      <c r="MKA5" s="262"/>
      <c r="MKB5" s="262"/>
      <c r="MKC5" s="262"/>
      <c r="MKD5" s="262"/>
      <c r="MKE5" s="262"/>
      <c r="MKF5" s="262"/>
      <c r="MKG5" s="262"/>
      <c r="MKH5" s="262"/>
      <c r="MKI5" s="262"/>
      <c r="MKJ5" s="262"/>
      <c r="MKK5" s="262"/>
      <c r="MKL5" s="262"/>
      <c r="MKM5" s="262"/>
      <c r="MKN5" s="262"/>
      <c r="MKO5" s="262"/>
      <c r="MKP5" s="262"/>
      <c r="MKQ5" s="262"/>
      <c r="MKR5" s="262"/>
      <c r="MKS5" s="262"/>
      <c r="MKT5" s="262"/>
      <c r="MKU5" s="262"/>
      <c r="MKV5" s="262"/>
      <c r="MKW5" s="262"/>
      <c r="MKX5" s="262"/>
      <c r="MKY5" s="262"/>
      <c r="MKZ5" s="262"/>
      <c r="MLA5" s="262"/>
      <c r="MLB5" s="262"/>
      <c r="MLC5" s="262"/>
      <c r="MLD5" s="262"/>
      <c r="MLE5" s="262"/>
      <c r="MLF5" s="262"/>
      <c r="MLG5" s="262"/>
      <c r="MLH5" s="262"/>
      <c r="MLI5" s="262"/>
      <c r="MLJ5" s="262"/>
      <c r="MLK5" s="262"/>
      <c r="MLL5" s="262"/>
      <c r="MLM5" s="262"/>
      <c r="MLN5" s="262"/>
      <c r="MLO5" s="262"/>
      <c r="MLP5" s="262"/>
      <c r="MLQ5" s="262"/>
      <c r="MLR5" s="262"/>
      <c r="MLS5" s="262"/>
      <c r="MLT5" s="262"/>
      <c r="MLU5" s="262"/>
      <c r="MLV5" s="262"/>
      <c r="MLW5" s="262"/>
      <c r="MLX5" s="262"/>
      <c r="MLY5" s="262"/>
      <c r="MLZ5" s="262"/>
      <c r="MMA5" s="262"/>
      <c r="MMB5" s="262"/>
      <c r="MMC5" s="262"/>
      <c r="MMD5" s="262"/>
      <c r="MME5" s="262"/>
      <c r="MMF5" s="262"/>
      <c r="MMG5" s="262"/>
      <c r="MMH5" s="262"/>
      <c r="MMI5" s="262"/>
      <c r="MMJ5" s="262"/>
      <c r="MMK5" s="262"/>
      <c r="MML5" s="262"/>
      <c r="MMM5" s="262"/>
      <c r="MMN5" s="262"/>
      <c r="MMO5" s="262"/>
      <c r="MMP5" s="262"/>
      <c r="MMQ5" s="262"/>
      <c r="MMR5" s="262"/>
      <c r="MMS5" s="262"/>
      <c r="MMT5" s="262"/>
      <c r="MMU5" s="262"/>
      <c r="MMV5" s="262"/>
      <c r="MMW5" s="262"/>
      <c r="MMX5" s="262"/>
      <c r="MMY5" s="262"/>
      <c r="MMZ5" s="262"/>
      <c r="MNA5" s="262"/>
      <c r="MNB5" s="262"/>
      <c r="MNC5" s="262"/>
      <c r="MND5" s="262"/>
      <c r="MNE5" s="262"/>
      <c r="MNF5" s="262"/>
      <c r="MNG5" s="262"/>
      <c r="MNH5" s="262"/>
      <c r="MNI5" s="262"/>
      <c r="MNJ5" s="262"/>
      <c r="MNK5" s="262"/>
      <c r="MNL5" s="262"/>
      <c r="MNM5" s="262"/>
      <c r="MNN5" s="262"/>
      <c r="MNO5" s="262"/>
      <c r="MNP5" s="262"/>
      <c r="MNQ5" s="262"/>
      <c r="MNR5" s="262"/>
      <c r="MNS5" s="262"/>
      <c r="MNT5" s="262"/>
      <c r="MNU5" s="262"/>
      <c r="MNV5" s="262"/>
      <c r="MNW5" s="262"/>
      <c r="MNX5" s="262"/>
      <c r="MNY5" s="262"/>
      <c r="MNZ5" s="262"/>
      <c r="MOA5" s="262"/>
      <c r="MOB5" s="262"/>
      <c r="MOC5" s="262"/>
      <c r="MOD5" s="262"/>
      <c r="MOE5" s="262"/>
      <c r="MOF5" s="262"/>
      <c r="MOG5" s="262"/>
      <c r="MOH5" s="262"/>
      <c r="MOI5" s="262"/>
      <c r="MOJ5" s="262"/>
      <c r="MOK5" s="262"/>
      <c r="MOL5" s="262"/>
      <c r="MOM5" s="262"/>
      <c r="MON5" s="262"/>
      <c r="MOO5" s="262"/>
      <c r="MOP5" s="262"/>
      <c r="MOQ5" s="262"/>
      <c r="MOR5" s="262"/>
      <c r="MOS5" s="262"/>
      <c r="MOT5" s="262"/>
      <c r="MOU5" s="262"/>
      <c r="MOV5" s="262"/>
      <c r="MOW5" s="262"/>
      <c r="MOX5" s="262"/>
      <c r="MOY5" s="262"/>
      <c r="MOZ5" s="262"/>
      <c r="MPA5" s="262"/>
      <c r="MPB5" s="262"/>
      <c r="MPC5" s="262"/>
      <c r="MPD5" s="262"/>
      <c r="MPE5" s="262"/>
      <c r="MPF5" s="262"/>
      <c r="MPG5" s="262"/>
      <c r="MPH5" s="262"/>
      <c r="MPI5" s="262"/>
      <c r="MPJ5" s="262"/>
      <c r="MPK5" s="262"/>
      <c r="MPL5" s="262"/>
      <c r="MPM5" s="262"/>
      <c r="MPN5" s="262"/>
      <c r="MPO5" s="262"/>
      <c r="MPP5" s="262"/>
      <c r="MPQ5" s="262"/>
      <c r="MPR5" s="262"/>
      <c r="MPS5" s="262"/>
      <c r="MPT5" s="262"/>
      <c r="MPU5" s="262"/>
      <c r="MPV5" s="262"/>
      <c r="MPW5" s="262"/>
      <c r="MPX5" s="262"/>
      <c r="MPY5" s="262"/>
      <c r="MPZ5" s="262"/>
      <c r="MQA5" s="262"/>
      <c r="MQB5" s="262"/>
      <c r="MQC5" s="262"/>
      <c r="MQD5" s="262"/>
      <c r="MQE5" s="262"/>
      <c r="MQF5" s="262"/>
      <c r="MQG5" s="262"/>
      <c r="MQH5" s="262"/>
      <c r="MQI5" s="262"/>
      <c r="MQJ5" s="262"/>
      <c r="MQK5" s="262"/>
      <c r="MQL5" s="262"/>
      <c r="MQM5" s="262"/>
      <c r="MQN5" s="262"/>
      <c r="MQO5" s="262"/>
      <c r="MQP5" s="262"/>
      <c r="MQQ5" s="262"/>
      <c r="MQR5" s="262"/>
      <c r="MQS5" s="262"/>
      <c r="MQT5" s="262"/>
      <c r="MQU5" s="262"/>
      <c r="MQV5" s="262"/>
      <c r="MQW5" s="262"/>
      <c r="MQX5" s="262"/>
      <c r="MQY5" s="262"/>
      <c r="MQZ5" s="262"/>
      <c r="MRA5" s="262"/>
      <c r="MRB5" s="262"/>
      <c r="MRC5" s="262"/>
      <c r="MRD5" s="262"/>
      <c r="MRE5" s="262"/>
      <c r="MRF5" s="262"/>
      <c r="MRG5" s="262"/>
      <c r="MRH5" s="262"/>
      <c r="MRI5" s="262"/>
      <c r="MRJ5" s="262"/>
      <c r="MRK5" s="262"/>
      <c r="MRL5" s="262"/>
      <c r="MRM5" s="262"/>
      <c r="MRN5" s="262"/>
      <c r="MRO5" s="262"/>
      <c r="MRP5" s="262"/>
      <c r="MRQ5" s="262"/>
      <c r="MRR5" s="262"/>
      <c r="MRS5" s="262"/>
      <c r="MRT5" s="262"/>
      <c r="MRU5" s="262"/>
      <c r="MRV5" s="262"/>
      <c r="MRW5" s="262"/>
      <c r="MRX5" s="262"/>
      <c r="MRY5" s="262"/>
      <c r="MRZ5" s="262"/>
      <c r="MSA5" s="262"/>
      <c r="MSB5" s="262"/>
      <c r="MSC5" s="262"/>
      <c r="MSD5" s="262"/>
      <c r="MSE5" s="262"/>
      <c r="MSF5" s="262"/>
      <c r="MSG5" s="262"/>
      <c r="MSH5" s="262"/>
      <c r="MSI5" s="262"/>
      <c r="MSJ5" s="262"/>
      <c r="MSK5" s="262"/>
      <c r="MSL5" s="262"/>
      <c r="MSM5" s="262"/>
      <c r="MSN5" s="262"/>
      <c r="MSO5" s="262"/>
      <c r="MSP5" s="262"/>
      <c r="MSQ5" s="262"/>
      <c r="MSR5" s="262"/>
      <c r="MSS5" s="262"/>
      <c r="MST5" s="262"/>
      <c r="MSU5" s="262"/>
      <c r="MSV5" s="262"/>
      <c r="MSW5" s="262"/>
      <c r="MSX5" s="262"/>
      <c r="MSY5" s="262"/>
      <c r="MSZ5" s="262"/>
      <c r="MTA5" s="262"/>
      <c r="MTB5" s="262"/>
      <c r="MTC5" s="262"/>
      <c r="MTD5" s="262"/>
      <c r="MTE5" s="262"/>
      <c r="MTF5" s="262"/>
      <c r="MTG5" s="262"/>
      <c r="MTH5" s="262"/>
      <c r="MTI5" s="262"/>
      <c r="MTJ5" s="262"/>
      <c r="MTK5" s="262"/>
      <c r="MTL5" s="262"/>
      <c r="MTM5" s="262"/>
      <c r="MTN5" s="262"/>
      <c r="MTO5" s="262"/>
      <c r="MTP5" s="262"/>
      <c r="MTQ5" s="262"/>
      <c r="MTR5" s="262"/>
      <c r="MTS5" s="262"/>
      <c r="MTT5" s="262"/>
      <c r="MTU5" s="262"/>
      <c r="MTV5" s="262"/>
      <c r="MTW5" s="262"/>
      <c r="MTX5" s="262"/>
      <c r="MTY5" s="262"/>
      <c r="MTZ5" s="262"/>
      <c r="MUA5" s="262"/>
      <c r="MUB5" s="262"/>
      <c r="MUC5" s="262"/>
      <c r="MUD5" s="262"/>
      <c r="MUE5" s="262"/>
      <c r="MUF5" s="262"/>
      <c r="MUG5" s="262"/>
      <c r="MUH5" s="262"/>
      <c r="MUI5" s="262"/>
      <c r="MUJ5" s="262"/>
      <c r="MUK5" s="262"/>
      <c r="MUL5" s="262"/>
      <c r="MUM5" s="262"/>
      <c r="MUN5" s="262"/>
      <c r="MUO5" s="262"/>
      <c r="MUP5" s="262"/>
      <c r="MUQ5" s="262"/>
      <c r="MUR5" s="262"/>
      <c r="MUS5" s="262"/>
      <c r="MUT5" s="262"/>
      <c r="MUU5" s="262"/>
      <c r="MUV5" s="262"/>
      <c r="MUW5" s="262"/>
      <c r="MUX5" s="262"/>
      <c r="MUY5" s="262"/>
      <c r="MUZ5" s="262"/>
      <c r="MVA5" s="262"/>
      <c r="MVB5" s="262"/>
      <c r="MVC5" s="262"/>
      <c r="MVD5" s="262"/>
      <c r="MVE5" s="262"/>
      <c r="MVF5" s="262"/>
      <c r="MVG5" s="262"/>
      <c r="MVH5" s="262"/>
      <c r="MVI5" s="262"/>
      <c r="MVJ5" s="262"/>
      <c r="MVK5" s="262"/>
      <c r="MVL5" s="262"/>
      <c r="MVM5" s="262"/>
      <c r="MVN5" s="262"/>
      <c r="MVO5" s="262"/>
      <c r="MVP5" s="262"/>
      <c r="MVQ5" s="262"/>
      <c r="MVR5" s="262"/>
      <c r="MVS5" s="262"/>
      <c r="MVT5" s="262"/>
      <c r="MVU5" s="262"/>
      <c r="MVV5" s="262"/>
      <c r="MVW5" s="262"/>
      <c r="MVX5" s="262"/>
      <c r="MVY5" s="262"/>
      <c r="MVZ5" s="262"/>
      <c r="MWA5" s="262"/>
      <c r="MWB5" s="262"/>
      <c r="MWC5" s="262"/>
      <c r="MWD5" s="262"/>
      <c r="MWE5" s="262"/>
      <c r="MWF5" s="262"/>
      <c r="MWG5" s="262"/>
      <c r="MWH5" s="262"/>
      <c r="MWI5" s="262"/>
      <c r="MWJ5" s="262"/>
      <c r="MWK5" s="262"/>
      <c r="MWL5" s="262"/>
      <c r="MWM5" s="262"/>
      <c r="MWN5" s="262"/>
      <c r="MWO5" s="262"/>
      <c r="MWP5" s="262"/>
      <c r="MWQ5" s="262"/>
      <c r="MWR5" s="262"/>
      <c r="MWS5" s="262"/>
      <c r="MWT5" s="262"/>
      <c r="MWU5" s="262"/>
      <c r="MWV5" s="262"/>
      <c r="MWW5" s="262"/>
      <c r="MWX5" s="262"/>
      <c r="MWY5" s="262"/>
      <c r="MWZ5" s="262"/>
      <c r="MXA5" s="262"/>
      <c r="MXB5" s="262"/>
      <c r="MXC5" s="262"/>
      <c r="MXD5" s="262"/>
      <c r="MXE5" s="262"/>
      <c r="MXF5" s="262"/>
      <c r="MXG5" s="262"/>
      <c r="MXH5" s="262"/>
      <c r="MXI5" s="262"/>
      <c r="MXJ5" s="262"/>
      <c r="MXK5" s="262"/>
      <c r="MXL5" s="262"/>
      <c r="MXM5" s="262"/>
      <c r="MXN5" s="262"/>
      <c r="MXO5" s="262"/>
      <c r="MXP5" s="262"/>
      <c r="MXQ5" s="262"/>
      <c r="MXR5" s="262"/>
      <c r="MXS5" s="262"/>
      <c r="MXT5" s="262"/>
      <c r="MXU5" s="262"/>
      <c r="MXV5" s="262"/>
      <c r="MXW5" s="262"/>
      <c r="MXX5" s="262"/>
      <c r="MXY5" s="262"/>
      <c r="MXZ5" s="262"/>
      <c r="MYA5" s="262"/>
      <c r="MYB5" s="262"/>
      <c r="MYC5" s="262"/>
      <c r="MYD5" s="262"/>
      <c r="MYE5" s="262"/>
      <c r="MYF5" s="262"/>
      <c r="MYG5" s="262"/>
      <c r="MYH5" s="262"/>
      <c r="MYI5" s="262"/>
      <c r="MYJ5" s="262"/>
      <c r="MYK5" s="262"/>
      <c r="MYL5" s="262"/>
      <c r="MYM5" s="262"/>
      <c r="MYN5" s="262"/>
      <c r="MYO5" s="262"/>
      <c r="MYP5" s="262"/>
      <c r="MYQ5" s="262"/>
      <c r="MYR5" s="262"/>
      <c r="MYS5" s="262"/>
      <c r="MYT5" s="262"/>
      <c r="MYU5" s="262"/>
      <c r="MYV5" s="262"/>
      <c r="MYW5" s="262"/>
      <c r="MYX5" s="262"/>
      <c r="MYY5" s="262"/>
      <c r="MYZ5" s="262"/>
      <c r="MZA5" s="262"/>
      <c r="MZB5" s="262"/>
      <c r="MZC5" s="262"/>
      <c r="MZD5" s="262"/>
      <c r="MZE5" s="262"/>
      <c r="MZF5" s="262"/>
      <c r="MZG5" s="262"/>
      <c r="MZH5" s="262"/>
      <c r="MZI5" s="262"/>
      <c r="MZJ5" s="262"/>
      <c r="MZK5" s="262"/>
      <c r="MZL5" s="262"/>
      <c r="MZM5" s="262"/>
      <c r="MZN5" s="262"/>
      <c r="MZO5" s="262"/>
      <c r="MZP5" s="262"/>
      <c r="MZQ5" s="262"/>
      <c r="MZR5" s="262"/>
      <c r="MZS5" s="262"/>
      <c r="MZT5" s="262"/>
      <c r="MZU5" s="262"/>
      <c r="MZV5" s="262"/>
      <c r="MZW5" s="262"/>
      <c r="MZX5" s="262"/>
      <c r="MZY5" s="262"/>
      <c r="MZZ5" s="262"/>
      <c r="NAA5" s="262"/>
      <c r="NAB5" s="262"/>
      <c r="NAC5" s="262"/>
      <c r="NAD5" s="262"/>
      <c r="NAE5" s="262"/>
      <c r="NAF5" s="262"/>
      <c r="NAG5" s="262"/>
      <c r="NAH5" s="262"/>
      <c r="NAI5" s="262"/>
      <c r="NAJ5" s="262"/>
      <c r="NAK5" s="262"/>
      <c r="NAL5" s="262"/>
      <c r="NAM5" s="262"/>
      <c r="NAN5" s="262"/>
      <c r="NAO5" s="262"/>
      <c r="NAP5" s="262"/>
      <c r="NAQ5" s="262"/>
      <c r="NAR5" s="262"/>
      <c r="NAS5" s="262"/>
      <c r="NAT5" s="262"/>
      <c r="NAU5" s="262"/>
      <c r="NAV5" s="262"/>
      <c r="NAW5" s="262"/>
      <c r="NAX5" s="262"/>
      <c r="NAY5" s="262"/>
      <c r="NAZ5" s="262"/>
      <c r="NBA5" s="262"/>
      <c r="NBB5" s="262"/>
      <c r="NBC5" s="262"/>
      <c r="NBD5" s="262"/>
      <c r="NBE5" s="262"/>
      <c r="NBF5" s="262"/>
      <c r="NBG5" s="262"/>
      <c r="NBH5" s="262"/>
      <c r="NBI5" s="262"/>
      <c r="NBJ5" s="262"/>
      <c r="NBK5" s="262"/>
      <c r="NBL5" s="262"/>
      <c r="NBM5" s="262"/>
      <c r="NBN5" s="262"/>
      <c r="NBO5" s="262"/>
      <c r="NBP5" s="262"/>
      <c r="NBQ5" s="262"/>
      <c r="NBR5" s="262"/>
      <c r="NBS5" s="262"/>
      <c r="NBT5" s="262"/>
      <c r="NBU5" s="262"/>
      <c r="NBV5" s="262"/>
      <c r="NBW5" s="262"/>
      <c r="NBX5" s="262"/>
      <c r="NBY5" s="262"/>
      <c r="NBZ5" s="262"/>
      <c r="NCA5" s="262"/>
      <c r="NCB5" s="262"/>
      <c r="NCC5" s="262"/>
      <c r="NCD5" s="262"/>
      <c r="NCE5" s="262"/>
      <c r="NCF5" s="262"/>
      <c r="NCG5" s="262"/>
      <c r="NCH5" s="262"/>
      <c r="NCI5" s="262"/>
      <c r="NCJ5" s="262"/>
      <c r="NCK5" s="262"/>
      <c r="NCL5" s="262"/>
      <c r="NCM5" s="262"/>
      <c r="NCN5" s="262"/>
      <c r="NCO5" s="262"/>
      <c r="NCP5" s="262"/>
      <c r="NCQ5" s="262"/>
      <c r="NCR5" s="262"/>
      <c r="NCS5" s="262"/>
      <c r="NCT5" s="262"/>
      <c r="NCU5" s="262"/>
      <c r="NCV5" s="262"/>
      <c r="NCW5" s="262"/>
      <c r="NCX5" s="262"/>
      <c r="NCY5" s="262"/>
      <c r="NCZ5" s="262"/>
      <c r="NDA5" s="262"/>
      <c r="NDB5" s="262"/>
      <c r="NDC5" s="262"/>
      <c r="NDD5" s="262"/>
      <c r="NDE5" s="262"/>
      <c r="NDF5" s="262"/>
      <c r="NDG5" s="262"/>
      <c r="NDH5" s="262"/>
      <c r="NDI5" s="262"/>
      <c r="NDJ5" s="262"/>
      <c r="NDK5" s="262"/>
      <c r="NDL5" s="262"/>
      <c r="NDM5" s="262"/>
      <c r="NDN5" s="262"/>
      <c r="NDO5" s="262"/>
      <c r="NDP5" s="262"/>
      <c r="NDQ5" s="262"/>
      <c r="NDR5" s="262"/>
      <c r="NDS5" s="262"/>
      <c r="NDT5" s="262"/>
      <c r="NDU5" s="262"/>
      <c r="NDV5" s="262"/>
      <c r="NDW5" s="262"/>
      <c r="NDX5" s="262"/>
      <c r="NDY5" s="262"/>
      <c r="NDZ5" s="262"/>
      <c r="NEA5" s="262"/>
      <c r="NEB5" s="262"/>
      <c r="NEC5" s="262"/>
      <c r="NED5" s="262"/>
      <c r="NEE5" s="262"/>
      <c r="NEF5" s="262"/>
      <c r="NEG5" s="262"/>
      <c r="NEH5" s="262"/>
      <c r="NEI5" s="262"/>
      <c r="NEJ5" s="262"/>
      <c r="NEK5" s="262"/>
      <c r="NEL5" s="262"/>
      <c r="NEM5" s="262"/>
      <c r="NEN5" s="262"/>
      <c r="NEO5" s="262"/>
      <c r="NEP5" s="262"/>
      <c r="NEQ5" s="262"/>
      <c r="NER5" s="262"/>
      <c r="NES5" s="262"/>
      <c r="NET5" s="262"/>
      <c r="NEU5" s="262"/>
      <c r="NEV5" s="262"/>
      <c r="NEW5" s="262"/>
      <c r="NEX5" s="262"/>
      <c r="NEY5" s="262"/>
      <c r="NEZ5" s="262"/>
      <c r="NFA5" s="262"/>
      <c r="NFB5" s="262"/>
      <c r="NFC5" s="262"/>
      <c r="NFD5" s="262"/>
      <c r="NFE5" s="262"/>
      <c r="NFF5" s="262"/>
      <c r="NFG5" s="262"/>
      <c r="NFH5" s="262"/>
      <c r="NFI5" s="262"/>
      <c r="NFJ5" s="262"/>
      <c r="NFK5" s="262"/>
      <c r="NFL5" s="262"/>
      <c r="NFM5" s="262"/>
      <c r="NFN5" s="262"/>
      <c r="NFO5" s="262"/>
      <c r="NFP5" s="262"/>
      <c r="NFQ5" s="262"/>
      <c r="NFR5" s="262"/>
      <c r="NFS5" s="262"/>
      <c r="NFT5" s="262"/>
      <c r="NFU5" s="262"/>
      <c r="NFV5" s="262"/>
      <c r="NFW5" s="262"/>
      <c r="NFX5" s="262"/>
      <c r="NFY5" s="262"/>
      <c r="NFZ5" s="262"/>
      <c r="NGA5" s="262"/>
      <c r="NGB5" s="262"/>
      <c r="NGC5" s="262"/>
      <c r="NGD5" s="262"/>
      <c r="NGE5" s="262"/>
      <c r="NGF5" s="262"/>
      <c r="NGG5" s="262"/>
      <c r="NGH5" s="262"/>
      <c r="NGI5" s="262"/>
      <c r="NGJ5" s="262"/>
      <c r="NGK5" s="262"/>
      <c r="NGL5" s="262"/>
      <c r="NGM5" s="262"/>
      <c r="NGN5" s="262"/>
      <c r="NGO5" s="262"/>
      <c r="NGP5" s="262"/>
      <c r="NGQ5" s="262"/>
      <c r="NGR5" s="262"/>
      <c r="NGS5" s="262"/>
      <c r="NGT5" s="262"/>
      <c r="NGU5" s="262"/>
      <c r="NGV5" s="262"/>
      <c r="NGW5" s="262"/>
      <c r="NGX5" s="262"/>
      <c r="NGY5" s="262"/>
      <c r="NGZ5" s="262"/>
      <c r="NHA5" s="262"/>
      <c r="NHB5" s="262"/>
      <c r="NHC5" s="262"/>
      <c r="NHD5" s="262"/>
      <c r="NHE5" s="262"/>
      <c r="NHF5" s="262"/>
      <c r="NHG5" s="262"/>
      <c r="NHH5" s="262"/>
      <c r="NHI5" s="262"/>
      <c r="NHJ5" s="262"/>
      <c r="NHK5" s="262"/>
      <c r="NHL5" s="262"/>
      <c r="NHM5" s="262"/>
      <c r="NHN5" s="262"/>
      <c r="NHO5" s="262"/>
      <c r="NHP5" s="262"/>
      <c r="NHQ5" s="262"/>
      <c r="NHR5" s="262"/>
      <c r="NHS5" s="262"/>
      <c r="NHT5" s="262"/>
      <c r="NHU5" s="262"/>
      <c r="NHV5" s="262"/>
      <c r="NHW5" s="262"/>
      <c r="NHX5" s="262"/>
      <c r="NHY5" s="262"/>
      <c r="NHZ5" s="262"/>
      <c r="NIA5" s="262"/>
      <c r="NIB5" s="262"/>
      <c r="NIC5" s="262"/>
      <c r="NID5" s="262"/>
      <c r="NIE5" s="262"/>
      <c r="NIF5" s="262"/>
      <c r="NIG5" s="262"/>
      <c r="NIH5" s="262"/>
      <c r="NII5" s="262"/>
      <c r="NIJ5" s="262"/>
      <c r="NIK5" s="262"/>
      <c r="NIL5" s="262"/>
      <c r="NIM5" s="262"/>
      <c r="NIN5" s="262"/>
      <c r="NIO5" s="262"/>
      <c r="NIP5" s="262"/>
      <c r="NIQ5" s="262"/>
      <c r="NIR5" s="262"/>
      <c r="NIS5" s="262"/>
      <c r="NIT5" s="262"/>
      <c r="NIU5" s="262"/>
      <c r="NIV5" s="262"/>
      <c r="NIW5" s="262"/>
      <c r="NIX5" s="262"/>
      <c r="NIY5" s="262"/>
      <c r="NIZ5" s="262"/>
      <c r="NJA5" s="262"/>
      <c r="NJB5" s="262"/>
      <c r="NJC5" s="262"/>
      <c r="NJD5" s="262"/>
      <c r="NJE5" s="262"/>
      <c r="NJF5" s="262"/>
      <c r="NJG5" s="262"/>
      <c r="NJH5" s="262"/>
      <c r="NJI5" s="262"/>
      <c r="NJJ5" s="262"/>
      <c r="NJK5" s="262"/>
      <c r="NJL5" s="262"/>
      <c r="NJM5" s="262"/>
      <c r="NJN5" s="262"/>
      <c r="NJO5" s="262"/>
      <c r="NJP5" s="262"/>
      <c r="NJQ5" s="262"/>
      <c r="NJR5" s="262"/>
      <c r="NJS5" s="262"/>
      <c r="NJT5" s="262"/>
      <c r="NJU5" s="262"/>
      <c r="NJV5" s="262"/>
      <c r="NJW5" s="262"/>
      <c r="NJX5" s="262"/>
      <c r="NJY5" s="262"/>
      <c r="NJZ5" s="262"/>
      <c r="NKA5" s="262"/>
      <c r="NKB5" s="262"/>
      <c r="NKC5" s="262"/>
      <c r="NKD5" s="262"/>
      <c r="NKE5" s="262"/>
      <c r="NKF5" s="262"/>
      <c r="NKG5" s="262"/>
      <c r="NKH5" s="262"/>
      <c r="NKI5" s="262"/>
      <c r="NKJ5" s="262"/>
      <c r="NKK5" s="262"/>
      <c r="NKL5" s="262"/>
      <c r="NKM5" s="262"/>
      <c r="NKN5" s="262"/>
      <c r="NKO5" s="262"/>
      <c r="NKP5" s="262"/>
      <c r="NKQ5" s="262"/>
      <c r="NKR5" s="262"/>
      <c r="NKS5" s="262"/>
      <c r="NKT5" s="262"/>
      <c r="NKU5" s="262"/>
      <c r="NKV5" s="262"/>
      <c r="NKW5" s="262"/>
      <c r="NKX5" s="262"/>
      <c r="NKY5" s="262"/>
      <c r="NKZ5" s="262"/>
      <c r="NLA5" s="262"/>
      <c r="NLB5" s="262"/>
      <c r="NLC5" s="262"/>
      <c r="NLD5" s="262"/>
      <c r="NLE5" s="262"/>
      <c r="NLF5" s="262"/>
      <c r="NLG5" s="262"/>
      <c r="NLH5" s="262"/>
      <c r="NLI5" s="262"/>
      <c r="NLJ5" s="262"/>
      <c r="NLK5" s="262"/>
      <c r="NLL5" s="262"/>
      <c r="NLM5" s="262"/>
      <c r="NLN5" s="262"/>
      <c r="NLO5" s="262"/>
      <c r="NLP5" s="262"/>
      <c r="NLQ5" s="262"/>
      <c r="NLR5" s="262"/>
      <c r="NLS5" s="262"/>
      <c r="NLT5" s="262"/>
      <c r="NLU5" s="262"/>
      <c r="NLV5" s="262"/>
      <c r="NLW5" s="262"/>
      <c r="NLX5" s="262"/>
      <c r="NLY5" s="262"/>
      <c r="NLZ5" s="262"/>
      <c r="NMA5" s="262"/>
      <c r="NMB5" s="262"/>
      <c r="NMC5" s="262"/>
      <c r="NMD5" s="262"/>
      <c r="NME5" s="262"/>
      <c r="NMF5" s="262"/>
      <c r="NMG5" s="262"/>
      <c r="NMH5" s="262"/>
      <c r="NMI5" s="262"/>
      <c r="NMJ5" s="262"/>
      <c r="NMK5" s="262"/>
      <c r="NML5" s="262"/>
      <c r="NMM5" s="262"/>
      <c r="NMN5" s="262"/>
      <c r="NMO5" s="262"/>
      <c r="NMP5" s="262"/>
      <c r="NMQ5" s="262"/>
      <c r="NMR5" s="262"/>
      <c r="NMS5" s="262"/>
      <c r="NMT5" s="262"/>
      <c r="NMU5" s="262"/>
      <c r="NMV5" s="262"/>
      <c r="NMW5" s="262"/>
      <c r="NMX5" s="262"/>
      <c r="NMY5" s="262"/>
      <c r="NMZ5" s="262"/>
      <c r="NNA5" s="262"/>
      <c r="NNB5" s="262"/>
      <c r="NNC5" s="262"/>
      <c r="NND5" s="262"/>
      <c r="NNE5" s="262"/>
      <c r="NNF5" s="262"/>
      <c r="NNG5" s="262"/>
      <c r="NNH5" s="262"/>
      <c r="NNI5" s="262"/>
      <c r="NNJ5" s="262"/>
      <c r="NNK5" s="262"/>
      <c r="NNL5" s="262"/>
      <c r="NNM5" s="262"/>
      <c r="NNN5" s="262"/>
      <c r="NNO5" s="262"/>
      <c r="NNP5" s="262"/>
      <c r="NNQ5" s="262"/>
      <c r="NNR5" s="262"/>
      <c r="NNS5" s="262"/>
      <c r="NNT5" s="262"/>
      <c r="NNU5" s="262"/>
      <c r="NNV5" s="262"/>
      <c r="NNW5" s="262"/>
      <c r="NNX5" s="262"/>
      <c r="NNY5" s="262"/>
      <c r="NNZ5" s="262"/>
      <c r="NOA5" s="262"/>
      <c r="NOB5" s="262"/>
      <c r="NOC5" s="262"/>
      <c r="NOD5" s="262"/>
      <c r="NOE5" s="262"/>
      <c r="NOF5" s="262"/>
      <c r="NOG5" s="262"/>
      <c r="NOH5" s="262"/>
      <c r="NOI5" s="262"/>
      <c r="NOJ5" s="262"/>
      <c r="NOK5" s="262"/>
      <c r="NOL5" s="262"/>
      <c r="NOM5" s="262"/>
      <c r="NON5" s="262"/>
      <c r="NOO5" s="262"/>
      <c r="NOP5" s="262"/>
      <c r="NOQ5" s="262"/>
      <c r="NOR5" s="262"/>
      <c r="NOS5" s="262"/>
      <c r="NOT5" s="262"/>
      <c r="NOU5" s="262"/>
      <c r="NOV5" s="262"/>
      <c r="NOW5" s="262"/>
      <c r="NOX5" s="262"/>
      <c r="NOY5" s="262"/>
      <c r="NOZ5" s="262"/>
      <c r="NPA5" s="262"/>
      <c r="NPB5" s="262"/>
      <c r="NPC5" s="262"/>
      <c r="NPD5" s="262"/>
      <c r="NPE5" s="262"/>
      <c r="NPF5" s="262"/>
      <c r="NPG5" s="262"/>
      <c r="NPH5" s="262"/>
      <c r="NPI5" s="262"/>
      <c r="NPJ5" s="262"/>
      <c r="NPK5" s="262"/>
      <c r="NPL5" s="262"/>
      <c r="NPM5" s="262"/>
      <c r="NPN5" s="262"/>
      <c r="NPO5" s="262"/>
      <c r="NPP5" s="262"/>
      <c r="NPQ5" s="262"/>
      <c r="NPR5" s="262"/>
      <c r="NPS5" s="262"/>
      <c r="NPT5" s="262"/>
      <c r="NPU5" s="262"/>
      <c r="NPV5" s="262"/>
      <c r="NPW5" s="262"/>
      <c r="NPX5" s="262"/>
      <c r="NPY5" s="262"/>
      <c r="NPZ5" s="262"/>
      <c r="NQA5" s="262"/>
      <c r="NQB5" s="262"/>
      <c r="NQC5" s="262"/>
      <c r="NQD5" s="262"/>
      <c r="NQE5" s="262"/>
      <c r="NQF5" s="262"/>
      <c r="NQG5" s="262"/>
      <c r="NQH5" s="262"/>
      <c r="NQI5" s="262"/>
      <c r="NQJ5" s="262"/>
      <c r="NQK5" s="262"/>
      <c r="NQL5" s="262"/>
      <c r="NQM5" s="262"/>
      <c r="NQN5" s="262"/>
      <c r="NQO5" s="262"/>
      <c r="NQP5" s="262"/>
      <c r="NQQ5" s="262"/>
      <c r="NQR5" s="262"/>
      <c r="NQS5" s="262"/>
      <c r="NQT5" s="262"/>
      <c r="NQU5" s="262"/>
      <c r="NQV5" s="262"/>
      <c r="NQW5" s="262"/>
      <c r="NQX5" s="262"/>
      <c r="NQY5" s="262"/>
      <c r="NQZ5" s="262"/>
      <c r="NRA5" s="262"/>
      <c r="NRB5" s="262"/>
      <c r="NRC5" s="262"/>
      <c r="NRD5" s="262"/>
      <c r="NRE5" s="262"/>
      <c r="NRF5" s="262"/>
      <c r="NRG5" s="262"/>
      <c r="NRH5" s="262"/>
      <c r="NRI5" s="262"/>
      <c r="NRJ5" s="262"/>
      <c r="NRK5" s="262"/>
      <c r="NRL5" s="262"/>
      <c r="NRM5" s="262"/>
      <c r="NRN5" s="262"/>
      <c r="NRO5" s="262"/>
      <c r="NRP5" s="262"/>
      <c r="NRQ5" s="262"/>
      <c r="NRR5" s="262"/>
      <c r="NRS5" s="262"/>
      <c r="NRT5" s="262"/>
      <c r="NRU5" s="262"/>
      <c r="NRV5" s="262"/>
      <c r="NRW5" s="262"/>
      <c r="NRX5" s="262"/>
      <c r="NRY5" s="262"/>
      <c r="NRZ5" s="262"/>
      <c r="NSA5" s="262"/>
      <c r="NSB5" s="262"/>
      <c r="NSC5" s="262"/>
      <c r="NSD5" s="262"/>
      <c r="NSE5" s="262"/>
      <c r="NSF5" s="262"/>
      <c r="NSG5" s="262"/>
      <c r="NSH5" s="262"/>
      <c r="NSI5" s="262"/>
      <c r="NSJ5" s="262"/>
      <c r="NSK5" s="262"/>
      <c r="NSL5" s="262"/>
      <c r="NSM5" s="262"/>
      <c r="NSN5" s="262"/>
      <c r="NSO5" s="262"/>
      <c r="NSP5" s="262"/>
      <c r="NSQ5" s="262"/>
      <c r="NSR5" s="262"/>
      <c r="NSS5" s="262"/>
      <c r="NST5" s="262"/>
      <c r="NSU5" s="262"/>
      <c r="NSV5" s="262"/>
      <c r="NSW5" s="262"/>
      <c r="NSX5" s="262"/>
      <c r="NSY5" s="262"/>
      <c r="NSZ5" s="262"/>
      <c r="NTA5" s="262"/>
      <c r="NTB5" s="262"/>
      <c r="NTC5" s="262"/>
      <c r="NTD5" s="262"/>
      <c r="NTE5" s="262"/>
      <c r="NTF5" s="262"/>
      <c r="NTG5" s="262"/>
      <c r="NTH5" s="262"/>
      <c r="NTI5" s="262"/>
      <c r="NTJ5" s="262"/>
      <c r="NTK5" s="262"/>
      <c r="NTL5" s="262"/>
      <c r="NTM5" s="262"/>
      <c r="NTN5" s="262"/>
      <c r="NTO5" s="262"/>
      <c r="NTP5" s="262"/>
      <c r="NTQ5" s="262"/>
      <c r="NTR5" s="262"/>
      <c r="NTS5" s="262"/>
      <c r="NTT5" s="262"/>
      <c r="NTU5" s="262"/>
      <c r="NTV5" s="262"/>
      <c r="NTW5" s="262"/>
      <c r="NTX5" s="262"/>
      <c r="NTY5" s="262"/>
      <c r="NTZ5" s="262"/>
      <c r="NUA5" s="262"/>
      <c r="NUB5" s="262"/>
      <c r="NUC5" s="262"/>
      <c r="NUD5" s="262"/>
      <c r="NUE5" s="262"/>
      <c r="NUF5" s="262"/>
      <c r="NUG5" s="262"/>
      <c r="NUH5" s="262"/>
      <c r="NUI5" s="262"/>
      <c r="NUJ5" s="262"/>
      <c r="NUK5" s="262"/>
      <c r="NUL5" s="262"/>
      <c r="NUM5" s="262"/>
      <c r="NUN5" s="262"/>
      <c r="NUO5" s="262"/>
      <c r="NUP5" s="262"/>
      <c r="NUQ5" s="262"/>
      <c r="NUR5" s="262"/>
      <c r="NUS5" s="262"/>
      <c r="NUT5" s="262"/>
      <c r="NUU5" s="262"/>
      <c r="NUV5" s="262"/>
      <c r="NUW5" s="262"/>
      <c r="NUX5" s="262"/>
      <c r="NUY5" s="262"/>
      <c r="NUZ5" s="262"/>
      <c r="NVA5" s="262"/>
      <c r="NVB5" s="262"/>
      <c r="NVC5" s="262"/>
      <c r="NVD5" s="262"/>
      <c r="NVE5" s="262"/>
      <c r="NVF5" s="262"/>
      <c r="NVG5" s="262"/>
      <c r="NVH5" s="262"/>
      <c r="NVI5" s="262"/>
      <c r="NVJ5" s="262"/>
      <c r="NVK5" s="262"/>
      <c r="NVL5" s="262"/>
      <c r="NVM5" s="262"/>
      <c r="NVN5" s="262"/>
      <c r="NVO5" s="262"/>
      <c r="NVP5" s="262"/>
      <c r="NVQ5" s="262"/>
      <c r="NVR5" s="262"/>
      <c r="NVS5" s="262"/>
      <c r="NVT5" s="262"/>
      <c r="NVU5" s="262"/>
      <c r="NVV5" s="262"/>
      <c r="NVW5" s="262"/>
      <c r="NVX5" s="262"/>
      <c r="NVY5" s="262"/>
      <c r="NVZ5" s="262"/>
      <c r="NWA5" s="262"/>
      <c r="NWB5" s="262"/>
      <c r="NWC5" s="262"/>
      <c r="NWD5" s="262"/>
      <c r="NWE5" s="262"/>
      <c r="NWF5" s="262"/>
      <c r="NWG5" s="262"/>
      <c r="NWH5" s="262"/>
      <c r="NWI5" s="262"/>
      <c r="NWJ5" s="262"/>
      <c r="NWK5" s="262"/>
      <c r="NWL5" s="262"/>
      <c r="NWM5" s="262"/>
      <c r="NWN5" s="262"/>
      <c r="NWO5" s="262"/>
      <c r="NWP5" s="262"/>
      <c r="NWQ5" s="262"/>
      <c r="NWR5" s="262"/>
      <c r="NWS5" s="262"/>
      <c r="NWT5" s="262"/>
      <c r="NWU5" s="262"/>
      <c r="NWV5" s="262"/>
      <c r="NWW5" s="262"/>
      <c r="NWX5" s="262"/>
      <c r="NWY5" s="262"/>
      <c r="NWZ5" s="262"/>
      <c r="NXA5" s="262"/>
      <c r="NXB5" s="262"/>
      <c r="NXC5" s="262"/>
      <c r="NXD5" s="262"/>
      <c r="NXE5" s="262"/>
      <c r="NXF5" s="262"/>
      <c r="NXG5" s="262"/>
      <c r="NXH5" s="262"/>
      <c r="NXI5" s="262"/>
      <c r="NXJ5" s="262"/>
      <c r="NXK5" s="262"/>
      <c r="NXL5" s="262"/>
      <c r="NXM5" s="262"/>
      <c r="NXN5" s="262"/>
      <c r="NXO5" s="262"/>
      <c r="NXP5" s="262"/>
      <c r="NXQ5" s="262"/>
      <c r="NXR5" s="262"/>
      <c r="NXS5" s="262"/>
      <c r="NXT5" s="262"/>
      <c r="NXU5" s="262"/>
      <c r="NXV5" s="262"/>
      <c r="NXW5" s="262"/>
      <c r="NXX5" s="262"/>
      <c r="NXY5" s="262"/>
      <c r="NXZ5" s="262"/>
      <c r="NYA5" s="262"/>
      <c r="NYB5" s="262"/>
      <c r="NYC5" s="262"/>
      <c r="NYD5" s="262"/>
      <c r="NYE5" s="262"/>
      <c r="NYF5" s="262"/>
      <c r="NYG5" s="262"/>
      <c r="NYH5" s="262"/>
      <c r="NYI5" s="262"/>
      <c r="NYJ5" s="262"/>
      <c r="NYK5" s="262"/>
      <c r="NYL5" s="262"/>
      <c r="NYM5" s="262"/>
      <c r="NYN5" s="262"/>
      <c r="NYO5" s="262"/>
      <c r="NYP5" s="262"/>
      <c r="NYQ5" s="262"/>
      <c r="NYR5" s="262"/>
      <c r="NYS5" s="262"/>
      <c r="NYT5" s="262"/>
      <c r="NYU5" s="262"/>
      <c r="NYV5" s="262"/>
      <c r="NYW5" s="262"/>
      <c r="NYX5" s="262"/>
      <c r="NYY5" s="262"/>
      <c r="NYZ5" s="262"/>
      <c r="NZA5" s="262"/>
      <c r="NZB5" s="262"/>
      <c r="NZC5" s="262"/>
      <c r="NZD5" s="262"/>
      <c r="NZE5" s="262"/>
      <c r="NZF5" s="262"/>
      <c r="NZG5" s="262"/>
      <c r="NZH5" s="262"/>
      <c r="NZI5" s="262"/>
      <c r="NZJ5" s="262"/>
      <c r="NZK5" s="262"/>
      <c r="NZL5" s="262"/>
      <c r="NZM5" s="262"/>
      <c r="NZN5" s="262"/>
      <c r="NZO5" s="262"/>
      <c r="NZP5" s="262"/>
      <c r="NZQ5" s="262"/>
      <c r="NZR5" s="262"/>
      <c r="NZS5" s="262"/>
      <c r="NZT5" s="262"/>
      <c r="NZU5" s="262"/>
      <c r="NZV5" s="262"/>
      <c r="NZW5" s="262"/>
      <c r="NZX5" s="262"/>
      <c r="NZY5" s="262"/>
      <c r="NZZ5" s="262"/>
      <c r="OAA5" s="262"/>
      <c r="OAB5" s="262"/>
      <c r="OAC5" s="262"/>
      <c r="OAD5" s="262"/>
      <c r="OAE5" s="262"/>
      <c r="OAF5" s="262"/>
      <c r="OAG5" s="262"/>
      <c r="OAH5" s="262"/>
      <c r="OAI5" s="262"/>
      <c r="OAJ5" s="262"/>
      <c r="OAK5" s="262"/>
      <c r="OAL5" s="262"/>
      <c r="OAM5" s="262"/>
      <c r="OAN5" s="262"/>
      <c r="OAO5" s="262"/>
      <c r="OAP5" s="262"/>
      <c r="OAQ5" s="262"/>
      <c r="OAR5" s="262"/>
      <c r="OAS5" s="262"/>
      <c r="OAT5" s="262"/>
      <c r="OAU5" s="262"/>
      <c r="OAV5" s="262"/>
      <c r="OAW5" s="262"/>
      <c r="OAX5" s="262"/>
      <c r="OAY5" s="262"/>
      <c r="OAZ5" s="262"/>
      <c r="OBA5" s="262"/>
      <c r="OBB5" s="262"/>
      <c r="OBC5" s="262"/>
      <c r="OBD5" s="262"/>
      <c r="OBE5" s="262"/>
      <c r="OBF5" s="262"/>
      <c r="OBG5" s="262"/>
      <c r="OBH5" s="262"/>
      <c r="OBI5" s="262"/>
      <c r="OBJ5" s="262"/>
      <c r="OBK5" s="262"/>
      <c r="OBL5" s="262"/>
      <c r="OBM5" s="262"/>
      <c r="OBN5" s="262"/>
      <c r="OBO5" s="262"/>
      <c r="OBP5" s="262"/>
      <c r="OBQ5" s="262"/>
      <c r="OBR5" s="262"/>
      <c r="OBS5" s="262"/>
      <c r="OBT5" s="262"/>
      <c r="OBU5" s="262"/>
      <c r="OBV5" s="262"/>
      <c r="OBW5" s="262"/>
      <c r="OBX5" s="262"/>
      <c r="OBY5" s="262"/>
      <c r="OBZ5" s="262"/>
      <c r="OCA5" s="262"/>
      <c r="OCB5" s="262"/>
      <c r="OCC5" s="262"/>
      <c r="OCD5" s="262"/>
      <c r="OCE5" s="262"/>
      <c r="OCF5" s="262"/>
      <c r="OCG5" s="262"/>
      <c r="OCH5" s="262"/>
      <c r="OCI5" s="262"/>
      <c r="OCJ5" s="262"/>
      <c r="OCK5" s="262"/>
      <c r="OCL5" s="262"/>
      <c r="OCM5" s="262"/>
      <c r="OCN5" s="262"/>
      <c r="OCO5" s="262"/>
      <c r="OCP5" s="262"/>
      <c r="OCQ5" s="262"/>
      <c r="OCR5" s="262"/>
      <c r="OCS5" s="262"/>
      <c r="OCT5" s="262"/>
      <c r="OCU5" s="262"/>
      <c r="OCV5" s="262"/>
      <c r="OCW5" s="262"/>
      <c r="OCX5" s="262"/>
      <c r="OCY5" s="262"/>
      <c r="OCZ5" s="262"/>
      <c r="ODA5" s="262"/>
      <c r="ODB5" s="262"/>
      <c r="ODC5" s="262"/>
      <c r="ODD5" s="262"/>
      <c r="ODE5" s="262"/>
      <c r="ODF5" s="262"/>
      <c r="ODG5" s="262"/>
      <c r="ODH5" s="262"/>
      <c r="ODI5" s="262"/>
      <c r="ODJ5" s="262"/>
      <c r="ODK5" s="262"/>
      <c r="ODL5" s="262"/>
      <c r="ODM5" s="262"/>
      <c r="ODN5" s="262"/>
      <c r="ODO5" s="262"/>
      <c r="ODP5" s="262"/>
      <c r="ODQ5" s="262"/>
      <c r="ODR5" s="262"/>
      <c r="ODS5" s="262"/>
      <c r="ODT5" s="262"/>
      <c r="ODU5" s="262"/>
      <c r="ODV5" s="262"/>
      <c r="ODW5" s="262"/>
      <c r="ODX5" s="262"/>
      <c r="ODY5" s="262"/>
      <c r="ODZ5" s="262"/>
      <c r="OEA5" s="262"/>
      <c r="OEB5" s="262"/>
      <c r="OEC5" s="262"/>
      <c r="OED5" s="262"/>
      <c r="OEE5" s="262"/>
      <c r="OEF5" s="262"/>
      <c r="OEG5" s="262"/>
      <c r="OEH5" s="262"/>
      <c r="OEI5" s="262"/>
      <c r="OEJ5" s="262"/>
      <c r="OEK5" s="262"/>
      <c r="OEL5" s="262"/>
      <c r="OEM5" s="262"/>
      <c r="OEN5" s="262"/>
      <c r="OEO5" s="262"/>
      <c r="OEP5" s="262"/>
      <c r="OEQ5" s="262"/>
      <c r="OER5" s="262"/>
      <c r="OES5" s="262"/>
      <c r="OET5" s="262"/>
      <c r="OEU5" s="262"/>
      <c r="OEV5" s="262"/>
      <c r="OEW5" s="262"/>
      <c r="OEX5" s="262"/>
      <c r="OEY5" s="262"/>
      <c r="OEZ5" s="262"/>
      <c r="OFA5" s="262"/>
      <c r="OFB5" s="262"/>
      <c r="OFC5" s="262"/>
      <c r="OFD5" s="262"/>
      <c r="OFE5" s="262"/>
      <c r="OFF5" s="262"/>
      <c r="OFG5" s="262"/>
      <c r="OFH5" s="262"/>
      <c r="OFI5" s="262"/>
      <c r="OFJ5" s="262"/>
      <c r="OFK5" s="262"/>
      <c r="OFL5" s="262"/>
      <c r="OFM5" s="262"/>
      <c r="OFN5" s="262"/>
      <c r="OFO5" s="262"/>
      <c r="OFP5" s="262"/>
      <c r="OFQ5" s="262"/>
      <c r="OFR5" s="262"/>
      <c r="OFS5" s="262"/>
      <c r="OFT5" s="262"/>
      <c r="OFU5" s="262"/>
      <c r="OFV5" s="262"/>
      <c r="OFW5" s="262"/>
      <c r="OFX5" s="262"/>
      <c r="OFY5" s="262"/>
      <c r="OFZ5" s="262"/>
      <c r="OGA5" s="262"/>
      <c r="OGB5" s="262"/>
      <c r="OGC5" s="262"/>
      <c r="OGD5" s="262"/>
      <c r="OGE5" s="262"/>
      <c r="OGF5" s="262"/>
      <c r="OGG5" s="262"/>
      <c r="OGH5" s="262"/>
      <c r="OGI5" s="262"/>
      <c r="OGJ5" s="262"/>
      <c r="OGK5" s="262"/>
      <c r="OGL5" s="262"/>
      <c r="OGM5" s="262"/>
      <c r="OGN5" s="262"/>
      <c r="OGO5" s="262"/>
      <c r="OGP5" s="262"/>
      <c r="OGQ5" s="262"/>
      <c r="OGR5" s="262"/>
      <c r="OGS5" s="262"/>
      <c r="OGT5" s="262"/>
      <c r="OGU5" s="262"/>
      <c r="OGV5" s="262"/>
      <c r="OGW5" s="262"/>
      <c r="OGX5" s="262"/>
      <c r="OGY5" s="262"/>
      <c r="OGZ5" s="262"/>
      <c r="OHA5" s="262"/>
      <c r="OHB5" s="262"/>
      <c r="OHC5" s="262"/>
      <c r="OHD5" s="262"/>
      <c r="OHE5" s="262"/>
      <c r="OHF5" s="262"/>
      <c r="OHG5" s="262"/>
      <c r="OHH5" s="262"/>
      <c r="OHI5" s="262"/>
      <c r="OHJ5" s="262"/>
      <c r="OHK5" s="262"/>
      <c r="OHL5" s="262"/>
      <c r="OHM5" s="262"/>
      <c r="OHN5" s="262"/>
      <c r="OHO5" s="262"/>
      <c r="OHP5" s="262"/>
      <c r="OHQ5" s="262"/>
      <c r="OHR5" s="262"/>
      <c r="OHS5" s="262"/>
      <c r="OHT5" s="262"/>
      <c r="OHU5" s="262"/>
      <c r="OHV5" s="262"/>
      <c r="OHW5" s="262"/>
      <c r="OHX5" s="262"/>
      <c r="OHY5" s="262"/>
      <c r="OHZ5" s="262"/>
      <c r="OIA5" s="262"/>
      <c r="OIB5" s="262"/>
      <c r="OIC5" s="262"/>
      <c r="OID5" s="262"/>
      <c r="OIE5" s="262"/>
      <c r="OIF5" s="262"/>
      <c r="OIG5" s="262"/>
      <c r="OIH5" s="262"/>
      <c r="OII5" s="262"/>
      <c r="OIJ5" s="262"/>
      <c r="OIK5" s="262"/>
      <c r="OIL5" s="262"/>
      <c r="OIM5" s="262"/>
      <c r="OIN5" s="262"/>
      <c r="OIO5" s="262"/>
      <c r="OIP5" s="262"/>
      <c r="OIQ5" s="262"/>
      <c r="OIR5" s="262"/>
      <c r="OIS5" s="262"/>
      <c r="OIT5" s="262"/>
      <c r="OIU5" s="262"/>
      <c r="OIV5" s="262"/>
      <c r="OIW5" s="262"/>
      <c r="OIX5" s="262"/>
      <c r="OIY5" s="262"/>
      <c r="OIZ5" s="262"/>
      <c r="OJA5" s="262"/>
      <c r="OJB5" s="262"/>
      <c r="OJC5" s="262"/>
      <c r="OJD5" s="262"/>
      <c r="OJE5" s="262"/>
      <c r="OJF5" s="262"/>
      <c r="OJG5" s="262"/>
      <c r="OJH5" s="262"/>
      <c r="OJI5" s="262"/>
      <c r="OJJ5" s="262"/>
      <c r="OJK5" s="262"/>
      <c r="OJL5" s="262"/>
      <c r="OJM5" s="262"/>
      <c r="OJN5" s="262"/>
      <c r="OJO5" s="262"/>
      <c r="OJP5" s="262"/>
      <c r="OJQ5" s="262"/>
      <c r="OJR5" s="262"/>
      <c r="OJS5" s="262"/>
      <c r="OJT5" s="262"/>
      <c r="OJU5" s="262"/>
      <c r="OJV5" s="262"/>
      <c r="OJW5" s="262"/>
      <c r="OJX5" s="262"/>
      <c r="OJY5" s="262"/>
      <c r="OJZ5" s="262"/>
      <c r="OKA5" s="262"/>
      <c r="OKB5" s="262"/>
      <c r="OKC5" s="262"/>
      <c r="OKD5" s="262"/>
      <c r="OKE5" s="262"/>
      <c r="OKF5" s="262"/>
      <c r="OKG5" s="262"/>
      <c r="OKH5" s="262"/>
      <c r="OKI5" s="262"/>
      <c r="OKJ5" s="262"/>
      <c r="OKK5" s="262"/>
      <c r="OKL5" s="262"/>
      <c r="OKM5" s="262"/>
      <c r="OKN5" s="262"/>
      <c r="OKO5" s="262"/>
      <c r="OKP5" s="262"/>
      <c r="OKQ5" s="262"/>
      <c r="OKR5" s="262"/>
      <c r="OKS5" s="262"/>
      <c r="OKT5" s="262"/>
      <c r="OKU5" s="262"/>
      <c r="OKV5" s="262"/>
      <c r="OKW5" s="262"/>
      <c r="OKX5" s="262"/>
      <c r="OKY5" s="262"/>
      <c r="OKZ5" s="262"/>
      <c r="OLA5" s="262"/>
      <c r="OLB5" s="262"/>
      <c r="OLC5" s="262"/>
      <c r="OLD5" s="262"/>
      <c r="OLE5" s="262"/>
      <c r="OLF5" s="262"/>
      <c r="OLG5" s="262"/>
      <c r="OLH5" s="262"/>
      <c r="OLI5" s="262"/>
      <c r="OLJ5" s="262"/>
      <c r="OLK5" s="262"/>
      <c r="OLL5" s="262"/>
      <c r="OLM5" s="262"/>
      <c r="OLN5" s="262"/>
      <c r="OLO5" s="262"/>
      <c r="OLP5" s="262"/>
      <c r="OLQ5" s="262"/>
      <c r="OLR5" s="262"/>
      <c r="OLS5" s="262"/>
      <c r="OLT5" s="262"/>
      <c r="OLU5" s="262"/>
      <c r="OLV5" s="262"/>
      <c r="OLW5" s="262"/>
      <c r="OLX5" s="262"/>
      <c r="OLY5" s="262"/>
      <c r="OLZ5" s="262"/>
      <c r="OMA5" s="262"/>
      <c r="OMB5" s="262"/>
      <c r="OMC5" s="262"/>
      <c r="OMD5" s="262"/>
      <c r="OME5" s="262"/>
      <c r="OMF5" s="262"/>
      <c r="OMG5" s="262"/>
      <c r="OMH5" s="262"/>
      <c r="OMI5" s="262"/>
      <c r="OMJ5" s="262"/>
      <c r="OMK5" s="262"/>
      <c r="OML5" s="262"/>
      <c r="OMM5" s="262"/>
      <c r="OMN5" s="262"/>
      <c r="OMO5" s="262"/>
      <c r="OMP5" s="262"/>
      <c r="OMQ5" s="262"/>
      <c r="OMR5" s="262"/>
      <c r="OMS5" s="262"/>
      <c r="OMT5" s="262"/>
      <c r="OMU5" s="262"/>
      <c r="OMV5" s="262"/>
      <c r="OMW5" s="262"/>
      <c r="OMX5" s="262"/>
      <c r="OMY5" s="262"/>
      <c r="OMZ5" s="262"/>
      <c r="ONA5" s="262"/>
      <c r="ONB5" s="262"/>
      <c r="ONC5" s="262"/>
      <c r="OND5" s="262"/>
      <c r="ONE5" s="262"/>
      <c r="ONF5" s="262"/>
      <c r="ONG5" s="262"/>
      <c r="ONH5" s="262"/>
      <c r="ONI5" s="262"/>
      <c r="ONJ5" s="262"/>
      <c r="ONK5" s="262"/>
      <c r="ONL5" s="262"/>
      <c r="ONM5" s="262"/>
      <c r="ONN5" s="262"/>
      <c r="ONO5" s="262"/>
      <c r="ONP5" s="262"/>
      <c r="ONQ5" s="262"/>
      <c r="ONR5" s="262"/>
      <c r="ONS5" s="262"/>
      <c r="ONT5" s="262"/>
      <c r="ONU5" s="262"/>
      <c r="ONV5" s="262"/>
      <c r="ONW5" s="262"/>
      <c r="ONX5" s="262"/>
      <c r="ONY5" s="262"/>
      <c r="ONZ5" s="262"/>
      <c r="OOA5" s="262"/>
      <c r="OOB5" s="262"/>
      <c r="OOC5" s="262"/>
      <c r="OOD5" s="262"/>
      <c r="OOE5" s="262"/>
      <c r="OOF5" s="262"/>
      <c r="OOG5" s="262"/>
      <c r="OOH5" s="262"/>
      <c r="OOI5" s="262"/>
      <c r="OOJ5" s="262"/>
      <c r="OOK5" s="262"/>
      <c r="OOL5" s="262"/>
      <c r="OOM5" s="262"/>
      <c r="OON5" s="262"/>
      <c r="OOO5" s="262"/>
      <c r="OOP5" s="262"/>
      <c r="OOQ5" s="262"/>
      <c r="OOR5" s="262"/>
      <c r="OOS5" s="262"/>
      <c r="OOT5" s="262"/>
      <c r="OOU5" s="262"/>
      <c r="OOV5" s="262"/>
      <c r="OOW5" s="262"/>
      <c r="OOX5" s="262"/>
      <c r="OOY5" s="262"/>
      <c r="OOZ5" s="262"/>
      <c r="OPA5" s="262"/>
      <c r="OPB5" s="262"/>
      <c r="OPC5" s="262"/>
      <c r="OPD5" s="262"/>
      <c r="OPE5" s="262"/>
      <c r="OPF5" s="262"/>
      <c r="OPG5" s="262"/>
      <c r="OPH5" s="262"/>
      <c r="OPI5" s="262"/>
      <c r="OPJ5" s="262"/>
      <c r="OPK5" s="262"/>
      <c r="OPL5" s="262"/>
      <c r="OPM5" s="262"/>
      <c r="OPN5" s="262"/>
      <c r="OPO5" s="262"/>
      <c r="OPP5" s="262"/>
      <c r="OPQ5" s="262"/>
      <c r="OPR5" s="262"/>
      <c r="OPS5" s="262"/>
      <c r="OPT5" s="262"/>
      <c r="OPU5" s="262"/>
      <c r="OPV5" s="262"/>
      <c r="OPW5" s="262"/>
      <c r="OPX5" s="262"/>
      <c r="OPY5" s="262"/>
      <c r="OPZ5" s="262"/>
      <c r="OQA5" s="262"/>
      <c r="OQB5" s="262"/>
      <c r="OQC5" s="262"/>
      <c r="OQD5" s="262"/>
      <c r="OQE5" s="262"/>
      <c r="OQF5" s="262"/>
      <c r="OQG5" s="262"/>
      <c r="OQH5" s="262"/>
      <c r="OQI5" s="262"/>
      <c r="OQJ5" s="262"/>
      <c r="OQK5" s="262"/>
      <c r="OQL5" s="262"/>
      <c r="OQM5" s="262"/>
      <c r="OQN5" s="262"/>
      <c r="OQO5" s="262"/>
      <c r="OQP5" s="262"/>
      <c r="OQQ5" s="262"/>
      <c r="OQR5" s="262"/>
      <c r="OQS5" s="262"/>
      <c r="OQT5" s="262"/>
      <c r="OQU5" s="262"/>
      <c r="OQV5" s="262"/>
      <c r="OQW5" s="262"/>
      <c r="OQX5" s="262"/>
      <c r="OQY5" s="262"/>
      <c r="OQZ5" s="262"/>
      <c r="ORA5" s="262"/>
      <c r="ORB5" s="262"/>
      <c r="ORC5" s="262"/>
      <c r="ORD5" s="262"/>
      <c r="ORE5" s="262"/>
      <c r="ORF5" s="262"/>
      <c r="ORG5" s="262"/>
      <c r="ORH5" s="262"/>
      <c r="ORI5" s="262"/>
      <c r="ORJ5" s="262"/>
      <c r="ORK5" s="262"/>
      <c r="ORL5" s="262"/>
      <c r="ORM5" s="262"/>
      <c r="ORN5" s="262"/>
      <c r="ORO5" s="262"/>
      <c r="ORP5" s="262"/>
      <c r="ORQ5" s="262"/>
      <c r="ORR5" s="262"/>
      <c r="ORS5" s="262"/>
      <c r="ORT5" s="262"/>
      <c r="ORU5" s="262"/>
      <c r="ORV5" s="262"/>
      <c r="ORW5" s="262"/>
      <c r="ORX5" s="262"/>
      <c r="ORY5" s="262"/>
      <c r="ORZ5" s="262"/>
      <c r="OSA5" s="262"/>
      <c r="OSB5" s="262"/>
      <c r="OSC5" s="262"/>
      <c r="OSD5" s="262"/>
      <c r="OSE5" s="262"/>
      <c r="OSF5" s="262"/>
      <c r="OSG5" s="262"/>
      <c r="OSH5" s="262"/>
      <c r="OSI5" s="262"/>
      <c r="OSJ5" s="262"/>
      <c r="OSK5" s="262"/>
      <c r="OSL5" s="262"/>
      <c r="OSM5" s="262"/>
      <c r="OSN5" s="262"/>
      <c r="OSO5" s="262"/>
      <c r="OSP5" s="262"/>
      <c r="OSQ5" s="262"/>
      <c r="OSR5" s="262"/>
      <c r="OSS5" s="262"/>
      <c r="OST5" s="262"/>
      <c r="OSU5" s="262"/>
      <c r="OSV5" s="262"/>
      <c r="OSW5" s="262"/>
      <c r="OSX5" s="262"/>
      <c r="OSY5" s="262"/>
      <c r="OSZ5" s="262"/>
      <c r="OTA5" s="262"/>
      <c r="OTB5" s="262"/>
      <c r="OTC5" s="262"/>
      <c r="OTD5" s="262"/>
      <c r="OTE5" s="262"/>
      <c r="OTF5" s="262"/>
      <c r="OTG5" s="262"/>
      <c r="OTH5" s="262"/>
      <c r="OTI5" s="262"/>
      <c r="OTJ5" s="262"/>
      <c r="OTK5" s="262"/>
      <c r="OTL5" s="262"/>
      <c r="OTM5" s="262"/>
      <c r="OTN5" s="262"/>
      <c r="OTO5" s="262"/>
      <c r="OTP5" s="262"/>
      <c r="OTQ5" s="262"/>
      <c r="OTR5" s="262"/>
      <c r="OTS5" s="262"/>
      <c r="OTT5" s="262"/>
      <c r="OTU5" s="262"/>
      <c r="OTV5" s="262"/>
      <c r="OTW5" s="262"/>
      <c r="OTX5" s="262"/>
      <c r="OTY5" s="262"/>
      <c r="OTZ5" s="262"/>
      <c r="OUA5" s="262"/>
      <c r="OUB5" s="262"/>
      <c r="OUC5" s="262"/>
      <c r="OUD5" s="262"/>
      <c r="OUE5" s="262"/>
      <c r="OUF5" s="262"/>
      <c r="OUG5" s="262"/>
      <c r="OUH5" s="262"/>
      <c r="OUI5" s="262"/>
      <c r="OUJ5" s="262"/>
      <c r="OUK5" s="262"/>
      <c r="OUL5" s="262"/>
      <c r="OUM5" s="262"/>
      <c r="OUN5" s="262"/>
      <c r="OUO5" s="262"/>
      <c r="OUP5" s="262"/>
      <c r="OUQ5" s="262"/>
      <c r="OUR5" s="262"/>
      <c r="OUS5" s="262"/>
      <c r="OUT5" s="262"/>
      <c r="OUU5" s="262"/>
      <c r="OUV5" s="262"/>
      <c r="OUW5" s="262"/>
      <c r="OUX5" s="262"/>
      <c r="OUY5" s="262"/>
      <c r="OUZ5" s="262"/>
      <c r="OVA5" s="262"/>
      <c r="OVB5" s="262"/>
      <c r="OVC5" s="262"/>
      <c r="OVD5" s="262"/>
      <c r="OVE5" s="262"/>
      <c r="OVF5" s="262"/>
      <c r="OVG5" s="262"/>
      <c r="OVH5" s="262"/>
      <c r="OVI5" s="262"/>
      <c r="OVJ5" s="262"/>
      <c r="OVK5" s="262"/>
      <c r="OVL5" s="262"/>
      <c r="OVM5" s="262"/>
      <c r="OVN5" s="262"/>
      <c r="OVO5" s="262"/>
      <c r="OVP5" s="262"/>
      <c r="OVQ5" s="262"/>
      <c r="OVR5" s="262"/>
      <c r="OVS5" s="262"/>
      <c r="OVT5" s="262"/>
      <c r="OVU5" s="262"/>
      <c r="OVV5" s="262"/>
      <c r="OVW5" s="262"/>
      <c r="OVX5" s="262"/>
      <c r="OVY5" s="262"/>
      <c r="OVZ5" s="262"/>
      <c r="OWA5" s="262"/>
      <c r="OWB5" s="262"/>
      <c r="OWC5" s="262"/>
      <c r="OWD5" s="262"/>
      <c r="OWE5" s="262"/>
      <c r="OWF5" s="262"/>
      <c r="OWG5" s="262"/>
      <c r="OWH5" s="262"/>
      <c r="OWI5" s="262"/>
      <c r="OWJ5" s="262"/>
      <c r="OWK5" s="262"/>
      <c r="OWL5" s="262"/>
      <c r="OWM5" s="262"/>
      <c r="OWN5" s="262"/>
      <c r="OWO5" s="262"/>
      <c r="OWP5" s="262"/>
      <c r="OWQ5" s="262"/>
      <c r="OWR5" s="262"/>
      <c r="OWS5" s="262"/>
      <c r="OWT5" s="262"/>
      <c r="OWU5" s="262"/>
      <c r="OWV5" s="262"/>
      <c r="OWW5" s="262"/>
      <c r="OWX5" s="262"/>
      <c r="OWY5" s="262"/>
      <c r="OWZ5" s="262"/>
      <c r="OXA5" s="262"/>
      <c r="OXB5" s="262"/>
      <c r="OXC5" s="262"/>
      <c r="OXD5" s="262"/>
      <c r="OXE5" s="262"/>
      <c r="OXF5" s="262"/>
      <c r="OXG5" s="262"/>
      <c r="OXH5" s="262"/>
      <c r="OXI5" s="262"/>
      <c r="OXJ5" s="262"/>
      <c r="OXK5" s="262"/>
      <c r="OXL5" s="262"/>
      <c r="OXM5" s="262"/>
      <c r="OXN5" s="262"/>
      <c r="OXO5" s="262"/>
      <c r="OXP5" s="262"/>
      <c r="OXQ5" s="262"/>
      <c r="OXR5" s="262"/>
      <c r="OXS5" s="262"/>
      <c r="OXT5" s="262"/>
      <c r="OXU5" s="262"/>
      <c r="OXV5" s="262"/>
      <c r="OXW5" s="262"/>
      <c r="OXX5" s="262"/>
      <c r="OXY5" s="262"/>
      <c r="OXZ5" s="262"/>
      <c r="OYA5" s="262"/>
      <c r="OYB5" s="262"/>
      <c r="OYC5" s="262"/>
      <c r="OYD5" s="262"/>
      <c r="OYE5" s="262"/>
      <c r="OYF5" s="262"/>
      <c r="OYG5" s="262"/>
      <c r="OYH5" s="262"/>
      <c r="OYI5" s="262"/>
      <c r="OYJ5" s="262"/>
      <c r="OYK5" s="262"/>
      <c r="OYL5" s="262"/>
      <c r="OYM5" s="262"/>
      <c r="OYN5" s="262"/>
      <c r="OYO5" s="262"/>
      <c r="OYP5" s="262"/>
      <c r="OYQ5" s="262"/>
      <c r="OYR5" s="262"/>
      <c r="OYS5" s="262"/>
      <c r="OYT5" s="262"/>
      <c r="OYU5" s="262"/>
      <c r="OYV5" s="262"/>
      <c r="OYW5" s="262"/>
      <c r="OYX5" s="262"/>
      <c r="OYY5" s="262"/>
      <c r="OYZ5" s="262"/>
      <c r="OZA5" s="262"/>
      <c r="OZB5" s="262"/>
      <c r="OZC5" s="262"/>
      <c r="OZD5" s="262"/>
      <c r="OZE5" s="262"/>
      <c r="OZF5" s="262"/>
      <c r="OZG5" s="262"/>
      <c r="OZH5" s="262"/>
      <c r="OZI5" s="262"/>
      <c r="OZJ5" s="262"/>
      <c r="OZK5" s="262"/>
      <c r="OZL5" s="262"/>
      <c r="OZM5" s="262"/>
      <c r="OZN5" s="262"/>
      <c r="OZO5" s="262"/>
      <c r="OZP5" s="262"/>
      <c r="OZQ5" s="262"/>
      <c r="OZR5" s="262"/>
      <c r="OZS5" s="262"/>
      <c r="OZT5" s="262"/>
      <c r="OZU5" s="262"/>
      <c r="OZV5" s="262"/>
      <c r="OZW5" s="262"/>
      <c r="OZX5" s="262"/>
      <c r="OZY5" s="262"/>
      <c r="OZZ5" s="262"/>
      <c r="PAA5" s="262"/>
      <c r="PAB5" s="262"/>
      <c r="PAC5" s="262"/>
      <c r="PAD5" s="262"/>
      <c r="PAE5" s="262"/>
      <c r="PAF5" s="262"/>
      <c r="PAG5" s="262"/>
      <c r="PAH5" s="262"/>
      <c r="PAI5" s="262"/>
      <c r="PAJ5" s="262"/>
      <c r="PAK5" s="262"/>
      <c r="PAL5" s="262"/>
      <c r="PAM5" s="262"/>
      <c r="PAN5" s="262"/>
      <c r="PAO5" s="262"/>
      <c r="PAP5" s="262"/>
      <c r="PAQ5" s="262"/>
      <c r="PAR5" s="262"/>
      <c r="PAS5" s="262"/>
      <c r="PAT5" s="262"/>
      <c r="PAU5" s="262"/>
      <c r="PAV5" s="262"/>
      <c r="PAW5" s="262"/>
      <c r="PAX5" s="262"/>
      <c r="PAY5" s="262"/>
      <c r="PAZ5" s="262"/>
      <c r="PBA5" s="262"/>
      <c r="PBB5" s="262"/>
      <c r="PBC5" s="262"/>
      <c r="PBD5" s="262"/>
      <c r="PBE5" s="262"/>
      <c r="PBF5" s="262"/>
      <c r="PBG5" s="262"/>
      <c r="PBH5" s="262"/>
      <c r="PBI5" s="262"/>
      <c r="PBJ5" s="262"/>
      <c r="PBK5" s="262"/>
      <c r="PBL5" s="262"/>
      <c r="PBM5" s="262"/>
      <c r="PBN5" s="262"/>
      <c r="PBO5" s="262"/>
      <c r="PBP5" s="262"/>
      <c r="PBQ5" s="262"/>
      <c r="PBR5" s="262"/>
      <c r="PBS5" s="262"/>
      <c r="PBT5" s="262"/>
      <c r="PBU5" s="262"/>
      <c r="PBV5" s="262"/>
      <c r="PBW5" s="262"/>
      <c r="PBX5" s="262"/>
      <c r="PBY5" s="262"/>
      <c r="PBZ5" s="262"/>
      <c r="PCA5" s="262"/>
      <c r="PCB5" s="262"/>
      <c r="PCC5" s="262"/>
      <c r="PCD5" s="262"/>
      <c r="PCE5" s="262"/>
      <c r="PCF5" s="262"/>
      <c r="PCG5" s="262"/>
      <c r="PCH5" s="262"/>
      <c r="PCI5" s="262"/>
      <c r="PCJ5" s="262"/>
      <c r="PCK5" s="262"/>
      <c r="PCL5" s="262"/>
      <c r="PCM5" s="262"/>
      <c r="PCN5" s="262"/>
      <c r="PCO5" s="262"/>
      <c r="PCP5" s="262"/>
      <c r="PCQ5" s="262"/>
      <c r="PCR5" s="262"/>
      <c r="PCS5" s="262"/>
      <c r="PCT5" s="262"/>
      <c r="PCU5" s="262"/>
      <c r="PCV5" s="262"/>
      <c r="PCW5" s="262"/>
      <c r="PCX5" s="262"/>
      <c r="PCY5" s="262"/>
      <c r="PCZ5" s="262"/>
      <c r="PDA5" s="262"/>
      <c r="PDB5" s="262"/>
      <c r="PDC5" s="262"/>
      <c r="PDD5" s="262"/>
      <c r="PDE5" s="262"/>
      <c r="PDF5" s="262"/>
      <c r="PDG5" s="262"/>
      <c r="PDH5" s="262"/>
      <c r="PDI5" s="262"/>
      <c r="PDJ5" s="262"/>
      <c r="PDK5" s="262"/>
      <c r="PDL5" s="262"/>
      <c r="PDM5" s="262"/>
      <c r="PDN5" s="262"/>
      <c r="PDO5" s="262"/>
      <c r="PDP5" s="262"/>
      <c r="PDQ5" s="262"/>
      <c r="PDR5" s="262"/>
      <c r="PDS5" s="262"/>
      <c r="PDT5" s="262"/>
      <c r="PDU5" s="262"/>
      <c r="PDV5" s="262"/>
      <c r="PDW5" s="262"/>
      <c r="PDX5" s="262"/>
      <c r="PDY5" s="262"/>
      <c r="PDZ5" s="262"/>
      <c r="PEA5" s="262"/>
      <c r="PEB5" s="262"/>
      <c r="PEC5" s="262"/>
      <c r="PED5" s="262"/>
      <c r="PEE5" s="262"/>
      <c r="PEF5" s="262"/>
      <c r="PEG5" s="262"/>
      <c r="PEH5" s="262"/>
      <c r="PEI5" s="262"/>
      <c r="PEJ5" s="262"/>
      <c r="PEK5" s="262"/>
      <c r="PEL5" s="262"/>
      <c r="PEM5" s="262"/>
      <c r="PEN5" s="262"/>
      <c r="PEO5" s="262"/>
      <c r="PEP5" s="262"/>
      <c r="PEQ5" s="262"/>
      <c r="PER5" s="262"/>
      <c r="PES5" s="262"/>
      <c r="PET5" s="262"/>
      <c r="PEU5" s="262"/>
      <c r="PEV5" s="262"/>
      <c r="PEW5" s="262"/>
      <c r="PEX5" s="262"/>
      <c r="PEY5" s="262"/>
      <c r="PEZ5" s="262"/>
      <c r="PFA5" s="262"/>
      <c r="PFB5" s="262"/>
      <c r="PFC5" s="262"/>
      <c r="PFD5" s="262"/>
      <c r="PFE5" s="262"/>
      <c r="PFF5" s="262"/>
      <c r="PFG5" s="262"/>
      <c r="PFH5" s="262"/>
      <c r="PFI5" s="262"/>
      <c r="PFJ5" s="262"/>
      <c r="PFK5" s="262"/>
      <c r="PFL5" s="262"/>
      <c r="PFM5" s="262"/>
      <c r="PFN5" s="262"/>
      <c r="PFO5" s="262"/>
      <c r="PFP5" s="262"/>
      <c r="PFQ5" s="262"/>
      <c r="PFR5" s="262"/>
      <c r="PFS5" s="262"/>
      <c r="PFT5" s="262"/>
      <c r="PFU5" s="262"/>
      <c r="PFV5" s="262"/>
      <c r="PFW5" s="262"/>
      <c r="PFX5" s="262"/>
      <c r="PFY5" s="262"/>
      <c r="PFZ5" s="262"/>
      <c r="PGA5" s="262"/>
      <c r="PGB5" s="262"/>
      <c r="PGC5" s="262"/>
      <c r="PGD5" s="262"/>
      <c r="PGE5" s="262"/>
      <c r="PGF5" s="262"/>
      <c r="PGG5" s="262"/>
      <c r="PGH5" s="262"/>
      <c r="PGI5" s="262"/>
      <c r="PGJ5" s="262"/>
      <c r="PGK5" s="262"/>
      <c r="PGL5" s="262"/>
      <c r="PGM5" s="262"/>
      <c r="PGN5" s="262"/>
      <c r="PGO5" s="262"/>
      <c r="PGP5" s="262"/>
      <c r="PGQ5" s="262"/>
      <c r="PGR5" s="262"/>
      <c r="PGS5" s="262"/>
      <c r="PGT5" s="262"/>
      <c r="PGU5" s="262"/>
      <c r="PGV5" s="262"/>
      <c r="PGW5" s="262"/>
      <c r="PGX5" s="262"/>
      <c r="PGY5" s="262"/>
      <c r="PGZ5" s="262"/>
      <c r="PHA5" s="262"/>
      <c r="PHB5" s="262"/>
      <c r="PHC5" s="262"/>
      <c r="PHD5" s="262"/>
      <c r="PHE5" s="262"/>
      <c r="PHF5" s="262"/>
      <c r="PHG5" s="262"/>
      <c r="PHH5" s="262"/>
      <c r="PHI5" s="262"/>
      <c r="PHJ5" s="262"/>
      <c r="PHK5" s="262"/>
      <c r="PHL5" s="262"/>
      <c r="PHM5" s="262"/>
      <c r="PHN5" s="262"/>
      <c r="PHO5" s="262"/>
      <c r="PHP5" s="262"/>
      <c r="PHQ5" s="262"/>
      <c r="PHR5" s="262"/>
      <c r="PHS5" s="262"/>
      <c r="PHT5" s="262"/>
      <c r="PHU5" s="262"/>
      <c r="PHV5" s="262"/>
      <c r="PHW5" s="262"/>
      <c r="PHX5" s="262"/>
      <c r="PHY5" s="262"/>
      <c r="PHZ5" s="262"/>
      <c r="PIA5" s="262"/>
      <c r="PIB5" s="262"/>
      <c r="PIC5" s="262"/>
      <c r="PID5" s="262"/>
      <c r="PIE5" s="262"/>
      <c r="PIF5" s="262"/>
      <c r="PIG5" s="262"/>
      <c r="PIH5" s="262"/>
      <c r="PII5" s="262"/>
      <c r="PIJ5" s="262"/>
      <c r="PIK5" s="262"/>
      <c r="PIL5" s="262"/>
      <c r="PIM5" s="262"/>
      <c r="PIN5" s="262"/>
      <c r="PIO5" s="262"/>
      <c r="PIP5" s="262"/>
      <c r="PIQ5" s="262"/>
      <c r="PIR5" s="262"/>
      <c r="PIS5" s="262"/>
      <c r="PIT5" s="262"/>
      <c r="PIU5" s="262"/>
      <c r="PIV5" s="262"/>
      <c r="PIW5" s="262"/>
      <c r="PIX5" s="262"/>
      <c r="PIY5" s="262"/>
      <c r="PIZ5" s="262"/>
      <c r="PJA5" s="262"/>
      <c r="PJB5" s="262"/>
      <c r="PJC5" s="262"/>
      <c r="PJD5" s="262"/>
      <c r="PJE5" s="262"/>
      <c r="PJF5" s="262"/>
      <c r="PJG5" s="262"/>
      <c r="PJH5" s="262"/>
      <c r="PJI5" s="262"/>
      <c r="PJJ5" s="262"/>
      <c r="PJK5" s="262"/>
      <c r="PJL5" s="262"/>
      <c r="PJM5" s="262"/>
      <c r="PJN5" s="262"/>
      <c r="PJO5" s="262"/>
      <c r="PJP5" s="262"/>
      <c r="PJQ5" s="262"/>
      <c r="PJR5" s="262"/>
      <c r="PJS5" s="262"/>
      <c r="PJT5" s="262"/>
      <c r="PJU5" s="262"/>
      <c r="PJV5" s="262"/>
      <c r="PJW5" s="262"/>
      <c r="PJX5" s="262"/>
      <c r="PJY5" s="262"/>
      <c r="PJZ5" s="262"/>
      <c r="PKA5" s="262"/>
      <c r="PKB5" s="262"/>
      <c r="PKC5" s="262"/>
      <c r="PKD5" s="262"/>
      <c r="PKE5" s="262"/>
      <c r="PKF5" s="262"/>
      <c r="PKG5" s="262"/>
      <c r="PKH5" s="262"/>
      <c r="PKI5" s="262"/>
      <c r="PKJ5" s="262"/>
      <c r="PKK5" s="262"/>
      <c r="PKL5" s="262"/>
      <c r="PKM5" s="262"/>
      <c r="PKN5" s="262"/>
      <c r="PKO5" s="262"/>
      <c r="PKP5" s="262"/>
      <c r="PKQ5" s="262"/>
      <c r="PKR5" s="262"/>
      <c r="PKS5" s="262"/>
      <c r="PKT5" s="262"/>
      <c r="PKU5" s="262"/>
      <c r="PKV5" s="262"/>
      <c r="PKW5" s="262"/>
      <c r="PKX5" s="262"/>
      <c r="PKY5" s="262"/>
      <c r="PKZ5" s="262"/>
      <c r="PLA5" s="262"/>
      <c r="PLB5" s="262"/>
      <c r="PLC5" s="262"/>
      <c r="PLD5" s="262"/>
      <c r="PLE5" s="262"/>
      <c r="PLF5" s="262"/>
      <c r="PLG5" s="262"/>
      <c r="PLH5" s="262"/>
      <c r="PLI5" s="262"/>
      <c r="PLJ5" s="262"/>
      <c r="PLK5" s="262"/>
      <c r="PLL5" s="262"/>
      <c r="PLM5" s="262"/>
      <c r="PLN5" s="262"/>
      <c r="PLO5" s="262"/>
      <c r="PLP5" s="262"/>
      <c r="PLQ5" s="262"/>
      <c r="PLR5" s="262"/>
      <c r="PLS5" s="262"/>
      <c r="PLT5" s="262"/>
      <c r="PLU5" s="262"/>
      <c r="PLV5" s="262"/>
      <c r="PLW5" s="262"/>
      <c r="PLX5" s="262"/>
      <c r="PLY5" s="262"/>
      <c r="PLZ5" s="262"/>
      <c r="PMA5" s="262"/>
      <c r="PMB5" s="262"/>
      <c r="PMC5" s="262"/>
      <c r="PMD5" s="262"/>
      <c r="PME5" s="262"/>
      <c r="PMF5" s="262"/>
      <c r="PMG5" s="262"/>
      <c r="PMH5" s="262"/>
      <c r="PMI5" s="262"/>
      <c r="PMJ5" s="262"/>
      <c r="PMK5" s="262"/>
      <c r="PML5" s="262"/>
      <c r="PMM5" s="262"/>
      <c r="PMN5" s="262"/>
      <c r="PMO5" s="262"/>
      <c r="PMP5" s="262"/>
      <c r="PMQ5" s="262"/>
      <c r="PMR5" s="262"/>
      <c r="PMS5" s="262"/>
      <c r="PMT5" s="262"/>
      <c r="PMU5" s="262"/>
      <c r="PMV5" s="262"/>
      <c r="PMW5" s="262"/>
      <c r="PMX5" s="262"/>
      <c r="PMY5" s="262"/>
      <c r="PMZ5" s="262"/>
      <c r="PNA5" s="262"/>
      <c r="PNB5" s="262"/>
      <c r="PNC5" s="262"/>
      <c r="PND5" s="262"/>
      <c r="PNE5" s="262"/>
      <c r="PNF5" s="262"/>
      <c r="PNG5" s="262"/>
      <c r="PNH5" s="262"/>
      <c r="PNI5" s="262"/>
      <c r="PNJ5" s="262"/>
      <c r="PNK5" s="262"/>
      <c r="PNL5" s="262"/>
      <c r="PNM5" s="262"/>
      <c r="PNN5" s="262"/>
      <c r="PNO5" s="262"/>
      <c r="PNP5" s="262"/>
      <c r="PNQ5" s="262"/>
      <c r="PNR5" s="262"/>
      <c r="PNS5" s="262"/>
      <c r="PNT5" s="262"/>
      <c r="PNU5" s="262"/>
      <c r="PNV5" s="262"/>
      <c r="PNW5" s="262"/>
      <c r="PNX5" s="262"/>
      <c r="PNY5" s="262"/>
      <c r="PNZ5" s="262"/>
      <c r="POA5" s="262"/>
      <c r="POB5" s="262"/>
      <c r="POC5" s="262"/>
      <c r="POD5" s="262"/>
      <c r="POE5" s="262"/>
      <c r="POF5" s="262"/>
      <c r="POG5" s="262"/>
      <c r="POH5" s="262"/>
      <c r="POI5" s="262"/>
      <c r="POJ5" s="262"/>
      <c r="POK5" s="262"/>
      <c r="POL5" s="262"/>
      <c r="POM5" s="262"/>
      <c r="PON5" s="262"/>
      <c r="POO5" s="262"/>
      <c r="POP5" s="262"/>
      <c r="POQ5" s="262"/>
      <c r="POR5" s="262"/>
      <c r="POS5" s="262"/>
      <c r="POT5" s="262"/>
      <c r="POU5" s="262"/>
      <c r="POV5" s="262"/>
      <c r="POW5" s="262"/>
      <c r="POX5" s="262"/>
      <c r="POY5" s="262"/>
      <c r="POZ5" s="262"/>
      <c r="PPA5" s="262"/>
      <c r="PPB5" s="262"/>
      <c r="PPC5" s="262"/>
      <c r="PPD5" s="262"/>
      <c r="PPE5" s="262"/>
      <c r="PPF5" s="262"/>
      <c r="PPG5" s="262"/>
      <c r="PPH5" s="262"/>
      <c r="PPI5" s="262"/>
      <c r="PPJ5" s="262"/>
      <c r="PPK5" s="262"/>
      <c r="PPL5" s="262"/>
      <c r="PPM5" s="262"/>
      <c r="PPN5" s="262"/>
      <c r="PPO5" s="262"/>
      <c r="PPP5" s="262"/>
      <c r="PPQ5" s="262"/>
      <c r="PPR5" s="262"/>
      <c r="PPS5" s="262"/>
      <c r="PPT5" s="262"/>
      <c r="PPU5" s="262"/>
      <c r="PPV5" s="262"/>
      <c r="PPW5" s="262"/>
      <c r="PPX5" s="262"/>
      <c r="PPY5" s="262"/>
      <c r="PPZ5" s="262"/>
      <c r="PQA5" s="262"/>
      <c r="PQB5" s="262"/>
      <c r="PQC5" s="262"/>
      <c r="PQD5" s="262"/>
      <c r="PQE5" s="262"/>
      <c r="PQF5" s="262"/>
      <c r="PQG5" s="262"/>
      <c r="PQH5" s="262"/>
      <c r="PQI5" s="262"/>
      <c r="PQJ5" s="262"/>
      <c r="PQK5" s="262"/>
      <c r="PQL5" s="262"/>
      <c r="PQM5" s="262"/>
      <c r="PQN5" s="262"/>
      <c r="PQO5" s="262"/>
      <c r="PQP5" s="262"/>
      <c r="PQQ5" s="262"/>
      <c r="PQR5" s="262"/>
      <c r="PQS5" s="262"/>
      <c r="PQT5" s="262"/>
      <c r="PQU5" s="262"/>
      <c r="PQV5" s="262"/>
      <c r="PQW5" s="262"/>
      <c r="PQX5" s="262"/>
      <c r="PQY5" s="262"/>
      <c r="PQZ5" s="262"/>
      <c r="PRA5" s="262"/>
      <c r="PRB5" s="262"/>
      <c r="PRC5" s="262"/>
      <c r="PRD5" s="262"/>
      <c r="PRE5" s="262"/>
      <c r="PRF5" s="262"/>
      <c r="PRG5" s="262"/>
      <c r="PRH5" s="262"/>
      <c r="PRI5" s="262"/>
      <c r="PRJ5" s="262"/>
      <c r="PRK5" s="262"/>
      <c r="PRL5" s="262"/>
      <c r="PRM5" s="262"/>
      <c r="PRN5" s="262"/>
      <c r="PRO5" s="262"/>
      <c r="PRP5" s="262"/>
      <c r="PRQ5" s="262"/>
      <c r="PRR5" s="262"/>
      <c r="PRS5" s="262"/>
      <c r="PRT5" s="262"/>
      <c r="PRU5" s="262"/>
      <c r="PRV5" s="262"/>
      <c r="PRW5" s="262"/>
      <c r="PRX5" s="262"/>
      <c r="PRY5" s="262"/>
      <c r="PRZ5" s="262"/>
      <c r="PSA5" s="262"/>
      <c r="PSB5" s="262"/>
      <c r="PSC5" s="262"/>
      <c r="PSD5" s="262"/>
      <c r="PSE5" s="262"/>
      <c r="PSF5" s="262"/>
      <c r="PSG5" s="262"/>
      <c r="PSH5" s="262"/>
      <c r="PSI5" s="262"/>
      <c r="PSJ5" s="262"/>
      <c r="PSK5" s="262"/>
      <c r="PSL5" s="262"/>
      <c r="PSM5" s="262"/>
      <c r="PSN5" s="262"/>
      <c r="PSO5" s="262"/>
      <c r="PSP5" s="262"/>
      <c r="PSQ5" s="262"/>
      <c r="PSR5" s="262"/>
      <c r="PSS5" s="262"/>
      <c r="PST5" s="262"/>
      <c r="PSU5" s="262"/>
      <c r="PSV5" s="262"/>
      <c r="PSW5" s="262"/>
      <c r="PSX5" s="262"/>
      <c r="PSY5" s="262"/>
      <c r="PSZ5" s="262"/>
      <c r="PTA5" s="262"/>
      <c r="PTB5" s="262"/>
      <c r="PTC5" s="262"/>
      <c r="PTD5" s="262"/>
      <c r="PTE5" s="262"/>
      <c r="PTF5" s="262"/>
      <c r="PTG5" s="262"/>
      <c r="PTH5" s="262"/>
      <c r="PTI5" s="262"/>
      <c r="PTJ5" s="262"/>
      <c r="PTK5" s="262"/>
      <c r="PTL5" s="262"/>
      <c r="PTM5" s="262"/>
      <c r="PTN5" s="262"/>
      <c r="PTO5" s="262"/>
      <c r="PTP5" s="262"/>
      <c r="PTQ5" s="262"/>
      <c r="PTR5" s="262"/>
      <c r="PTS5" s="262"/>
      <c r="PTT5" s="262"/>
      <c r="PTU5" s="262"/>
      <c r="PTV5" s="262"/>
      <c r="PTW5" s="262"/>
      <c r="PTX5" s="262"/>
      <c r="PTY5" s="262"/>
      <c r="PTZ5" s="262"/>
      <c r="PUA5" s="262"/>
      <c r="PUB5" s="262"/>
      <c r="PUC5" s="262"/>
      <c r="PUD5" s="262"/>
      <c r="PUE5" s="262"/>
      <c r="PUF5" s="262"/>
      <c r="PUG5" s="262"/>
      <c r="PUH5" s="262"/>
      <c r="PUI5" s="262"/>
      <c r="PUJ5" s="262"/>
      <c r="PUK5" s="262"/>
      <c r="PUL5" s="262"/>
      <c r="PUM5" s="262"/>
      <c r="PUN5" s="262"/>
      <c r="PUO5" s="262"/>
      <c r="PUP5" s="262"/>
      <c r="PUQ5" s="262"/>
      <c r="PUR5" s="262"/>
      <c r="PUS5" s="262"/>
      <c r="PUT5" s="262"/>
      <c r="PUU5" s="262"/>
      <c r="PUV5" s="262"/>
      <c r="PUW5" s="262"/>
      <c r="PUX5" s="262"/>
      <c r="PUY5" s="262"/>
      <c r="PUZ5" s="262"/>
      <c r="PVA5" s="262"/>
      <c r="PVB5" s="262"/>
      <c r="PVC5" s="262"/>
      <c r="PVD5" s="262"/>
      <c r="PVE5" s="262"/>
      <c r="PVF5" s="262"/>
      <c r="PVG5" s="262"/>
      <c r="PVH5" s="262"/>
      <c r="PVI5" s="262"/>
      <c r="PVJ5" s="262"/>
      <c r="PVK5" s="262"/>
      <c r="PVL5" s="262"/>
      <c r="PVM5" s="262"/>
      <c r="PVN5" s="262"/>
      <c r="PVO5" s="262"/>
      <c r="PVP5" s="262"/>
      <c r="PVQ5" s="262"/>
      <c r="PVR5" s="262"/>
      <c r="PVS5" s="262"/>
      <c r="PVT5" s="262"/>
      <c r="PVU5" s="262"/>
      <c r="PVV5" s="262"/>
      <c r="PVW5" s="262"/>
      <c r="PVX5" s="262"/>
      <c r="PVY5" s="262"/>
      <c r="PVZ5" s="262"/>
      <c r="PWA5" s="262"/>
      <c r="PWB5" s="262"/>
      <c r="PWC5" s="262"/>
      <c r="PWD5" s="262"/>
      <c r="PWE5" s="262"/>
      <c r="PWF5" s="262"/>
      <c r="PWG5" s="262"/>
      <c r="PWH5" s="262"/>
      <c r="PWI5" s="262"/>
      <c r="PWJ5" s="262"/>
      <c r="PWK5" s="262"/>
      <c r="PWL5" s="262"/>
      <c r="PWM5" s="262"/>
      <c r="PWN5" s="262"/>
      <c r="PWO5" s="262"/>
      <c r="PWP5" s="262"/>
      <c r="PWQ5" s="262"/>
      <c r="PWR5" s="262"/>
      <c r="PWS5" s="262"/>
      <c r="PWT5" s="262"/>
      <c r="PWU5" s="262"/>
      <c r="PWV5" s="262"/>
      <c r="PWW5" s="262"/>
      <c r="PWX5" s="262"/>
      <c r="PWY5" s="262"/>
      <c r="PWZ5" s="262"/>
      <c r="PXA5" s="262"/>
      <c r="PXB5" s="262"/>
      <c r="PXC5" s="262"/>
      <c r="PXD5" s="262"/>
      <c r="PXE5" s="262"/>
      <c r="PXF5" s="262"/>
      <c r="PXG5" s="262"/>
      <c r="PXH5" s="262"/>
      <c r="PXI5" s="262"/>
      <c r="PXJ5" s="262"/>
      <c r="PXK5" s="262"/>
      <c r="PXL5" s="262"/>
      <c r="PXM5" s="262"/>
      <c r="PXN5" s="262"/>
      <c r="PXO5" s="262"/>
      <c r="PXP5" s="262"/>
      <c r="PXQ5" s="262"/>
      <c r="PXR5" s="262"/>
      <c r="PXS5" s="262"/>
      <c r="PXT5" s="262"/>
      <c r="PXU5" s="262"/>
      <c r="PXV5" s="262"/>
      <c r="PXW5" s="262"/>
      <c r="PXX5" s="262"/>
      <c r="PXY5" s="262"/>
      <c r="PXZ5" s="262"/>
      <c r="PYA5" s="262"/>
      <c r="PYB5" s="262"/>
      <c r="PYC5" s="262"/>
      <c r="PYD5" s="262"/>
      <c r="PYE5" s="262"/>
      <c r="PYF5" s="262"/>
      <c r="PYG5" s="262"/>
      <c r="PYH5" s="262"/>
      <c r="PYI5" s="262"/>
      <c r="PYJ5" s="262"/>
      <c r="PYK5" s="262"/>
      <c r="PYL5" s="262"/>
      <c r="PYM5" s="262"/>
      <c r="PYN5" s="262"/>
      <c r="PYO5" s="262"/>
      <c r="PYP5" s="262"/>
      <c r="PYQ5" s="262"/>
      <c r="PYR5" s="262"/>
      <c r="PYS5" s="262"/>
      <c r="PYT5" s="262"/>
      <c r="PYU5" s="262"/>
      <c r="PYV5" s="262"/>
      <c r="PYW5" s="262"/>
      <c r="PYX5" s="262"/>
      <c r="PYY5" s="262"/>
      <c r="PYZ5" s="262"/>
      <c r="PZA5" s="262"/>
      <c r="PZB5" s="262"/>
      <c r="PZC5" s="262"/>
      <c r="PZD5" s="262"/>
      <c r="PZE5" s="262"/>
      <c r="PZF5" s="262"/>
      <c r="PZG5" s="262"/>
      <c r="PZH5" s="262"/>
      <c r="PZI5" s="262"/>
      <c r="PZJ5" s="262"/>
      <c r="PZK5" s="262"/>
      <c r="PZL5" s="262"/>
      <c r="PZM5" s="262"/>
      <c r="PZN5" s="262"/>
      <c r="PZO5" s="262"/>
      <c r="PZP5" s="262"/>
      <c r="PZQ5" s="262"/>
      <c r="PZR5" s="262"/>
      <c r="PZS5" s="262"/>
      <c r="PZT5" s="262"/>
      <c r="PZU5" s="262"/>
      <c r="PZV5" s="262"/>
      <c r="PZW5" s="262"/>
      <c r="PZX5" s="262"/>
      <c r="PZY5" s="262"/>
      <c r="PZZ5" s="262"/>
      <c r="QAA5" s="262"/>
      <c r="QAB5" s="262"/>
      <c r="QAC5" s="262"/>
      <c r="QAD5" s="262"/>
      <c r="QAE5" s="262"/>
      <c r="QAF5" s="262"/>
      <c r="QAG5" s="262"/>
      <c r="QAH5" s="262"/>
      <c r="QAI5" s="262"/>
      <c r="QAJ5" s="262"/>
      <c r="QAK5" s="262"/>
      <c r="QAL5" s="262"/>
      <c r="QAM5" s="262"/>
      <c r="QAN5" s="262"/>
      <c r="QAO5" s="262"/>
      <c r="QAP5" s="262"/>
      <c r="QAQ5" s="262"/>
      <c r="QAR5" s="262"/>
      <c r="QAS5" s="262"/>
      <c r="QAT5" s="262"/>
      <c r="QAU5" s="262"/>
      <c r="QAV5" s="262"/>
      <c r="QAW5" s="262"/>
      <c r="QAX5" s="262"/>
      <c r="QAY5" s="262"/>
      <c r="QAZ5" s="262"/>
      <c r="QBA5" s="262"/>
      <c r="QBB5" s="262"/>
      <c r="QBC5" s="262"/>
      <c r="QBD5" s="262"/>
      <c r="QBE5" s="262"/>
      <c r="QBF5" s="262"/>
      <c r="QBG5" s="262"/>
      <c r="QBH5" s="262"/>
      <c r="QBI5" s="262"/>
      <c r="QBJ5" s="262"/>
      <c r="QBK5" s="262"/>
      <c r="QBL5" s="262"/>
      <c r="QBM5" s="262"/>
      <c r="QBN5" s="262"/>
      <c r="QBO5" s="262"/>
      <c r="QBP5" s="262"/>
      <c r="QBQ5" s="262"/>
      <c r="QBR5" s="262"/>
      <c r="QBS5" s="262"/>
      <c r="QBT5" s="262"/>
      <c r="QBU5" s="262"/>
      <c r="QBV5" s="262"/>
      <c r="QBW5" s="262"/>
      <c r="QBX5" s="262"/>
      <c r="QBY5" s="262"/>
      <c r="QBZ5" s="262"/>
      <c r="QCA5" s="262"/>
      <c r="QCB5" s="262"/>
      <c r="QCC5" s="262"/>
      <c r="QCD5" s="262"/>
      <c r="QCE5" s="262"/>
      <c r="QCF5" s="262"/>
      <c r="QCG5" s="262"/>
      <c r="QCH5" s="262"/>
      <c r="QCI5" s="262"/>
      <c r="QCJ5" s="262"/>
      <c r="QCK5" s="262"/>
      <c r="QCL5" s="262"/>
      <c r="QCM5" s="262"/>
      <c r="QCN5" s="262"/>
      <c r="QCO5" s="262"/>
      <c r="QCP5" s="262"/>
      <c r="QCQ5" s="262"/>
      <c r="QCR5" s="262"/>
      <c r="QCS5" s="262"/>
      <c r="QCT5" s="262"/>
      <c r="QCU5" s="262"/>
      <c r="QCV5" s="262"/>
      <c r="QCW5" s="262"/>
      <c r="QCX5" s="262"/>
      <c r="QCY5" s="262"/>
      <c r="QCZ5" s="262"/>
      <c r="QDA5" s="262"/>
      <c r="QDB5" s="262"/>
      <c r="QDC5" s="262"/>
      <c r="QDD5" s="262"/>
      <c r="QDE5" s="262"/>
      <c r="QDF5" s="262"/>
      <c r="QDG5" s="262"/>
      <c r="QDH5" s="262"/>
      <c r="QDI5" s="262"/>
      <c r="QDJ5" s="262"/>
      <c r="QDK5" s="262"/>
      <c r="QDL5" s="262"/>
      <c r="QDM5" s="262"/>
      <c r="QDN5" s="262"/>
      <c r="QDO5" s="262"/>
      <c r="QDP5" s="262"/>
      <c r="QDQ5" s="262"/>
      <c r="QDR5" s="262"/>
      <c r="QDS5" s="262"/>
      <c r="QDT5" s="262"/>
      <c r="QDU5" s="262"/>
      <c r="QDV5" s="262"/>
      <c r="QDW5" s="262"/>
      <c r="QDX5" s="262"/>
      <c r="QDY5" s="262"/>
      <c r="QDZ5" s="262"/>
      <c r="QEA5" s="262"/>
      <c r="QEB5" s="262"/>
      <c r="QEC5" s="262"/>
      <c r="QED5" s="262"/>
      <c r="QEE5" s="262"/>
      <c r="QEF5" s="262"/>
      <c r="QEG5" s="262"/>
      <c r="QEH5" s="262"/>
      <c r="QEI5" s="262"/>
      <c r="QEJ5" s="262"/>
      <c r="QEK5" s="262"/>
      <c r="QEL5" s="262"/>
      <c r="QEM5" s="262"/>
      <c r="QEN5" s="262"/>
      <c r="QEO5" s="262"/>
      <c r="QEP5" s="262"/>
      <c r="QEQ5" s="262"/>
      <c r="QER5" s="262"/>
      <c r="QES5" s="262"/>
      <c r="QET5" s="262"/>
      <c r="QEU5" s="262"/>
      <c r="QEV5" s="262"/>
      <c r="QEW5" s="262"/>
      <c r="QEX5" s="262"/>
      <c r="QEY5" s="262"/>
      <c r="QEZ5" s="262"/>
      <c r="QFA5" s="262"/>
      <c r="QFB5" s="262"/>
      <c r="QFC5" s="262"/>
      <c r="QFD5" s="262"/>
      <c r="QFE5" s="262"/>
      <c r="QFF5" s="262"/>
      <c r="QFG5" s="262"/>
      <c r="QFH5" s="262"/>
      <c r="QFI5" s="262"/>
      <c r="QFJ5" s="262"/>
      <c r="QFK5" s="262"/>
      <c r="QFL5" s="262"/>
      <c r="QFM5" s="262"/>
      <c r="QFN5" s="262"/>
      <c r="QFO5" s="262"/>
      <c r="QFP5" s="262"/>
      <c r="QFQ5" s="262"/>
      <c r="QFR5" s="262"/>
      <c r="QFS5" s="262"/>
      <c r="QFT5" s="262"/>
      <c r="QFU5" s="262"/>
      <c r="QFV5" s="262"/>
      <c r="QFW5" s="262"/>
      <c r="QFX5" s="262"/>
      <c r="QFY5" s="262"/>
      <c r="QFZ5" s="262"/>
      <c r="QGA5" s="262"/>
      <c r="QGB5" s="262"/>
      <c r="QGC5" s="262"/>
      <c r="QGD5" s="262"/>
      <c r="QGE5" s="262"/>
      <c r="QGF5" s="262"/>
      <c r="QGG5" s="262"/>
      <c r="QGH5" s="262"/>
      <c r="QGI5" s="262"/>
      <c r="QGJ5" s="262"/>
      <c r="QGK5" s="262"/>
      <c r="QGL5" s="262"/>
      <c r="QGM5" s="262"/>
      <c r="QGN5" s="262"/>
      <c r="QGO5" s="262"/>
      <c r="QGP5" s="262"/>
      <c r="QGQ5" s="262"/>
      <c r="QGR5" s="262"/>
      <c r="QGS5" s="262"/>
      <c r="QGT5" s="262"/>
      <c r="QGU5" s="262"/>
      <c r="QGV5" s="262"/>
      <c r="QGW5" s="262"/>
      <c r="QGX5" s="262"/>
      <c r="QGY5" s="262"/>
      <c r="QGZ5" s="262"/>
      <c r="QHA5" s="262"/>
      <c r="QHB5" s="262"/>
      <c r="QHC5" s="262"/>
      <c r="QHD5" s="262"/>
      <c r="QHE5" s="262"/>
      <c r="QHF5" s="262"/>
      <c r="QHG5" s="262"/>
      <c r="QHH5" s="262"/>
      <c r="QHI5" s="262"/>
      <c r="QHJ5" s="262"/>
      <c r="QHK5" s="262"/>
      <c r="QHL5" s="262"/>
      <c r="QHM5" s="262"/>
      <c r="QHN5" s="262"/>
      <c r="QHO5" s="262"/>
      <c r="QHP5" s="262"/>
      <c r="QHQ5" s="262"/>
      <c r="QHR5" s="262"/>
      <c r="QHS5" s="262"/>
      <c r="QHT5" s="262"/>
      <c r="QHU5" s="262"/>
      <c r="QHV5" s="262"/>
      <c r="QHW5" s="262"/>
      <c r="QHX5" s="262"/>
      <c r="QHY5" s="262"/>
      <c r="QHZ5" s="262"/>
      <c r="QIA5" s="262"/>
      <c r="QIB5" s="262"/>
      <c r="QIC5" s="262"/>
      <c r="QID5" s="262"/>
      <c r="QIE5" s="262"/>
      <c r="QIF5" s="262"/>
      <c r="QIG5" s="262"/>
      <c r="QIH5" s="262"/>
      <c r="QII5" s="262"/>
      <c r="QIJ5" s="262"/>
      <c r="QIK5" s="262"/>
      <c r="QIL5" s="262"/>
      <c r="QIM5" s="262"/>
      <c r="QIN5" s="262"/>
      <c r="QIO5" s="262"/>
      <c r="QIP5" s="262"/>
      <c r="QIQ5" s="262"/>
      <c r="QIR5" s="262"/>
      <c r="QIS5" s="262"/>
      <c r="QIT5" s="262"/>
      <c r="QIU5" s="262"/>
      <c r="QIV5" s="262"/>
      <c r="QIW5" s="262"/>
      <c r="QIX5" s="262"/>
      <c r="QIY5" s="262"/>
      <c r="QIZ5" s="262"/>
      <c r="QJA5" s="262"/>
      <c r="QJB5" s="262"/>
      <c r="QJC5" s="262"/>
      <c r="QJD5" s="262"/>
      <c r="QJE5" s="262"/>
      <c r="QJF5" s="262"/>
      <c r="QJG5" s="262"/>
      <c r="QJH5" s="262"/>
      <c r="QJI5" s="262"/>
      <c r="QJJ5" s="262"/>
      <c r="QJK5" s="262"/>
      <c r="QJL5" s="262"/>
      <c r="QJM5" s="262"/>
      <c r="QJN5" s="262"/>
      <c r="QJO5" s="262"/>
      <c r="QJP5" s="262"/>
      <c r="QJQ5" s="262"/>
      <c r="QJR5" s="262"/>
      <c r="QJS5" s="262"/>
      <c r="QJT5" s="262"/>
      <c r="QJU5" s="262"/>
      <c r="QJV5" s="262"/>
      <c r="QJW5" s="262"/>
      <c r="QJX5" s="262"/>
      <c r="QJY5" s="262"/>
      <c r="QJZ5" s="262"/>
      <c r="QKA5" s="262"/>
      <c r="QKB5" s="262"/>
      <c r="QKC5" s="262"/>
      <c r="QKD5" s="262"/>
      <c r="QKE5" s="262"/>
      <c r="QKF5" s="262"/>
      <c r="QKG5" s="262"/>
      <c r="QKH5" s="262"/>
      <c r="QKI5" s="262"/>
      <c r="QKJ5" s="262"/>
      <c r="QKK5" s="262"/>
      <c r="QKL5" s="262"/>
      <c r="QKM5" s="262"/>
      <c r="QKN5" s="262"/>
      <c r="QKO5" s="262"/>
      <c r="QKP5" s="262"/>
      <c r="QKQ5" s="262"/>
      <c r="QKR5" s="262"/>
      <c r="QKS5" s="262"/>
      <c r="QKT5" s="262"/>
      <c r="QKU5" s="262"/>
      <c r="QKV5" s="262"/>
      <c r="QKW5" s="262"/>
      <c r="QKX5" s="262"/>
      <c r="QKY5" s="262"/>
      <c r="QKZ5" s="262"/>
      <c r="QLA5" s="262"/>
      <c r="QLB5" s="262"/>
      <c r="QLC5" s="262"/>
      <c r="QLD5" s="262"/>
      <c r="QLE5" s="262"/>
      <c r="QLF5" s="262"/>
      <c r="QLG5" s="262"/>
      <c r="QLH5" s="262"/>
      <c r="QLI5" s="262"/>
      <c r="QLJ5" s="262"/>
      <c r="QLK5" s="262"/>
      <c r="QLL5" s="262"/>
      <c r="QLM5" s="262"/>
      <c r="QLN5" s="262"/>
      <c r="QLO5" s="262"/>
      <c r="QLP5" s="262"/>
      <c r="QLQ5" s="262"/>
      <c r="QLR5" s="262"/>
      <c r="QLS5" s="262"/>
      <c r="QLT5" s="262"/>
      <c r="QLU5" s="262"/>
      <c r="QLV5" s="262"/>
      <c r="QLW5" s="262"/>
      <c r="QLX5" s="262"/>
      <c r="QLY5" s="262"/>
      <c r="QLZ5" s="262"/>
      <c r="QMA5" s="262"/>
      <c r="QMB5" s="262"/>
      <c r="QMC5" s="262"/>
      <c r="QMD5" s="262"/>
      <c r="QME5" s="262"/>
      <c r="QMF5" s="262"/>
      <c r="QMG5" s="262"/>
      <c r="QMH5" s="262"/>
      <c r="QMI5" s="262"/>
      <c r="QMJ5" s="262"/>
      <c r="QMK5" s="262"/>
      <c r="QML5" s="262"/>
      <c r="QMM5" s="262"/>
      <c r="QMN5" s="262"/>
      <c r="QMO5" s="262"/>
      <c r="QMP5" s="262"/>
      <c r="QMQ5" s="262"/>
      <c r="QMR5" s="262"/>
      <c r="QMS5" s="262"/>
      <c r="QMT5" s="262"/>
      <c r="QMU5" s="262"/>
      <c r="QMV5" s="262"/>
      <c r="QMW5" s="262"/>
      <c r="QMX5" s="262"/>
      <c r="QMY5" s="262"/>
      <c r="QMZ5" s="262"/>
      <c r="QNA5" s="262"/>
      <c r="QNB5" s="262"/>
      <c r="QNC5" s="262"/>
      <c r="QND5" s="262"/>
      <c r="QNE5" s="262"/>
      <c r="QNF5" s="262"/>
      <c r="QNG5" s="262"/>
      <c r="QNH5" s="262"/>
      <c r="QNI5" s="262"/>
      <c r="QNJ5" s="262"/>
      <c r="QNK5" s="262"/>
      <c r="QNL5" s="262"/>
      <c r="QNM5" s="262"/>
      <c r="QNN5" s="262"/>
      <c r="QNO5" s="262"/>
      <c r="QNP5" s="262"/>
      <c r="QNQ5" s="262"/>
      <c r="QNR5" s="262"/>
      <c r="QNS5" s="262"/>
      <c r="QNT5" s="262"/>
      <c r="QNU5" s="262"/>
      <c r="QNV5" s="262"/>
      <c r="QNW5" s="262"/>
      <c r="QNX5" s="262"/>
      <c r="QNY5" s="262"/>
      <c r="QNZ5" s="262"/>
      <c r="QOA5" s="262"/>
      <c r="QOB5" s="262"/>
      <c r="QOC5" s="262"/>
      <c r="QOD5" s="262"/>
      <c r="QOE5" s="262"/>
      <c r="QOF5" s="262"/>
      <c r="QOG5" s="262"/>
      <c r="QOH5" s="262"/>
      <c r="QOI5" s="262"/>
      <c r="QOJ5" s="262"/>
      <c r="QOK5" s="262"/>
      <c r="QOL5" s="262"/>
      <c r="QOM5" s="262"/>
      <c r="QON5" s="262"/>
      <c r="QOO5" s="262"/>
      <c r="QOP5" s="262"/>
      <c r="QOQ5" s="262"/>
      <c r="QOR5" s="262"/>
      <c r="QOS5" s="262"/>
      <c r="QOT5" s="262"/>
      <c r="QOU5" s="262"/>
      <c r="QOV5" s="262"/>
      <c r="QOW5" s="262"/>
      <c r="QOX5" s="262"/>
      <c r="QOY5" s="262"/>
      <c r="QOZ5" s="262"/>
      <c r="QPA5" s="262"/>
      <c r="QPB5" s="262"/>
      <c r="QPC5" s="262"/>
      <c r="QPD5" s="262"/>
      <c r="QPE5" s="262"/>
      <c r="QPF5" s="262"/>
      <c r="QPG5" s="262"/>
      <c r="QPH5" s="262"/>
      <c r="QPI5" s="262"/>
      <c r="QPJ5" s="262"/>
      <c r="QPK5" s="262"/>
      <c r="QPL5" s="262"/>
      <c r="QPM5" s="262"/>
      <c r="QPN5" s="262"/>
      <c r="QPO5" s="262"/>
      <c r="QPP5" s="262"/>
      <c r="QPQ5" s="262"/>
      <c r="QPR5" s="262"/>
      <c r="QPS5" s="262"/>
      <c r="QPT5" s="262"/>
      <c r="QPU5" s="262"/>
      <c r="QPV5" s="262"/>
      <c r="QPW5" s="262"/>
      <c r="QPX5" s="262"/>
      <c r="QPY5" s="262"/>
      <c r="QPZ5" s="262"/>
      <c r="QQA5" s="262"/>
      <c r="QQB5" s="262"/>
      <c r="QQC5" s="262"/>
      <c r="QQD5" s="262"/>
      <c r="QQE5" s="262"/>
      <c r="QQF5" s="262"/>
      <c r="QQG5" s="262"/>
      <c r="QQH5" s="262"/>
      <c r="QQI5" s="262"/>
      <c r="QQJ5" s="262"/>
      <c r="QQK5" s="262"/>
      <c r="QQL5" s="262"/>
      <c r="QQM5" s="262"/>
      <c r="QQN5" s="262"/>
      <c r="QQO5" s="262"/>
      <c r="QQP5" s="262"/>
      <c r="QQQ5" s="262"/>
      <c r="QQR5" s="262"/>
      <c r="QQS5" s="262"/>
      <c r="QQT5" s="262"/>
      <c r="QQU5" s="262"/>
      <c r="QQV5" s="262"/>
      <c r="QQW5" s="262"/>
      <c r="QQX5" s="262"/>
      <c r="QQY5" s="262"/>
      <c r="QQZ5" s="262"/>
      <c r="QRA5" s="262"/>
      <c r="QRB5" s="262"/>
      <c r="QRC5" s="262"/>
      <c r="QRD5" s="262"/>
      <c r="QRE5" s="262"/>
      <c r="QRF5" s="262"/>
      <c r="QRG5" s="262"/>
      <c r="QRH5" s="262"/>
      <c r="QRI5" s="262"/>
      <c r="QRJ5" s="262"/>
      <c r="QRK5" s="262"/>
      <c r="QRL5" s="262"/>
      <c r="QRM5" s="262"/>
      <c r="QRN5" s="262"/>
      <c r="QRO5" s="262"/>
      <c r="QRP5" s="262"/>
      <c r="QRQ5" s="262"/>
      <c r="QRR5" s="262"/>
      <c r="QRS5" s="262"/>
      <c r="QRT5" s="262"/>
      <c r="QRU5" s="262"/>
      <c r="QRV5" s="262"/>
      <c r="QRW5" s="262"/>
      <c r="QRX5" s="262"/>
      <c r="QRY5" s="262"/>
      <c r="QRZ5" s="262"/>
      <c r="QSA5" s="262"/>
      <c r="QSB5" s="262"/>
      <c r="QSC5" s="262"/>
      <c r="QSD5" s="262"/>
      <c r="QSE5" s="262"/>
      <c r="QSF5" s="262"/>
      <c r="QSG5" s="262"/>
      <c r="QSH5" s="262"/>
      <c r="QSI5" s="262"/>
      <c r="QSJ5" s="262"/>
      <c r="QSK5" s="262"/>
      <c r="QSL5" s="262"/>
      <c r="QSM5" s="262"/>
      <c r="QSN5" s="262"/>
      <c r="QSO5" s="262"/>
      <c r="QSP5" s="262"/>
      <c r="QSQ5" s="262"/>
      <c r="QSR5" s="262"/>
      <c r="QSS5" s="262"/>
      <c r="QST5" s="262"/>
      <c r="QSU5" s="262"/>
      <c r="QSV5" s="262"/>
      <c r="QSW5" s="262"/>
      <c r="QSX5" s="262"/>
      <c r="QSY5" s="262"/>
      <c r="QSZ5" s="262"/>
      <c r="QTA5" s="262"/>
      <c r="QTB5" s="262"/>
      <c r="QTC5" s="262"/>
      <c r="QTD5" s="262"/>
      <c r="QTE5" s="262"/>
      <c r="QTF5" s="262"/>
      <c r="QTG5" s="262"/>
      <c r="QTH5" s="262"/>
      <c r="QTI5" s="262"/>
      <c r="QTJ5" s="262"/>
      <c r="QTK5" s="262"/>
      <c r="QTL5" s="262"/>
      <c r="QTM5" s="262"/>
      <c r="QTN5" s="262"/>
      <c r="QTO5" s="262"/>
      <c r="QTP5" s="262"/>
      <c r="QTQ5" s="262"/>
      <c r="QTR5" s="262"/>
      <c r="QTS5" s="262"/>
      <c r="QTT5" s="262"/>
      <c r="QTU5" s="262"/>
      <c r="QTV5" s="262"/>
      <c r="QTW5" s="262"/>
      <c r="QTX5" s="262"/>
      <c r="QTY5" s="262"/>
      <c r="QTZ5" s="262"/>
      <c r="QUA5" s="262"/>
      <c r="QUB5" s="262"/>
      <c r="QUC5" s="262"/>
      <c r="QUD5" s="262"/>
      <c r="QUE5" s="262"/>
      <c r="QUF5" s="262"/>
      <c r="QUG5" s="262"/>
      <c r="QUH5" s="262"/>
      <c r="QUI5" s="262"/>
      <c r="QUJ5" s="262"/>
      <c r="QUK5" s="262"/>
      <c r="QUL5" s="262"/>
      <c r="QUM5" s="262"/>
      <c r="QUN5" s="262"/>
      <c r="QUO5" s="262"/>
      <c r="QUP5" s="262"/>
      <c r="QUQ5" s="262"/>
      <c r="QUR5" s="262"/>
      <c r="QUS5" s="262"/>
      <c r="QUT5" s="262"/>
      <c r="QUU5" s="262"/>
      <c r="QUV5" s="262"/>
      <c r="QUW5" s="262"/>
      <c r="QUX5" s="262"/>
      <c r="QUY5" s="262"/>
      <c r="QUZ5" s="262"/>
      <c r="QVA5" s="262"/>
      <c r="QVB5" s="262"/>
      <c r="QVC5" s="262"/>
      <c r="QVD5" s="262"/>
      <c r="QVE5" s="262"/>
      <c r="QVF5" s="262"/>
      <c r="QVG5" s="262"/>
      <c r="QVH5" s="262"/>
      <c r="QVI5" s="262"/>
      <c r="QVJ5" s="262"/>
      <c r="QVK5" s="262"/>
      <c r="QVL5" s="262"/>
      <c r="QVM5" s="262"/>
      <c r="QVN5" s="262"/>
      <c r="QVO5" s="262"/>
      <c r="QVP5" s="262"/>
      <c r="QVQ5" s="262"/>
      <c r="QVR5" s="262"/>
      <c r="QVS5" s="262"/>
      <c r="QVT5" s="262"/>
      <c r="QVU5" s="262"/>
      <c r="QVV5" s="262"/>
      <c r="QVW5" s="262"/>
      <c r="QVX5" s="262"/>
      <c r="QVY5" s="262"/>
      <c r="QVZ5" s="262"/>
      <c r="QWA5" s="262"/>
      <c r="QWB5" s="262"/>
      <c r="QWC5" s="262"/>
      <c r="QWD5" s="262"/>
      <c r="QWE5" s="262"/>
      <c r="QWF5" s="262"/>
      <c r="QWG5" s="262"/>
      <c r="QWH5" s="262"/>
      <c r="QWI5" s="262"/>
      <c r="QWJ5" s="262"/>
      <c r="QWK5" s="262"/>
      <c r="QWL5" s="262"/>
      <c r="QWM5" s="262"/>
      <c r="QWN5" s="262"/>
      <c r="QWO5" s="262"/>
      <c r="QWP5" s="262"/>
      <c r="QWQ5" s="262"/>
      <c r="QWR5" s="262"/>
      <c r="QWS5" s="262"/>
      <c r="QWT5" s="262"/>
      <c r="QWU5" s="262"/>
      <c r="QWV5" s="262"/>
      <c r="QWW5" s="262"/>
      <c r="QWX5" s="262"/>
      <c r="QWY5" s="262"/>
      <c r="QWZ5" s="262"/>
      <c r="QXA5" s="262"/>
      <c r="QXB5" s="262"/>
      <c r="QXC5" s="262"/>
      <c r="QXD5" s="262"/>
      <c r="QXE5" s="262"/>
      <c r="QXF5" s="262"/>
      <c r="QXG5" s="262"/>
      <c r="QXH5" s="262"/>
      <c r="QXI5" s="262"/>
      <c r="QXJ5" s="262"/>
      <c r="QXK5" s="262"/>
      <c r="QXL5" s="262"/>
      <c r="QXM5" s="262"/>
      <c r="QXN5" s="262"/>
      <c r="QXO5" s="262"/>
      <c r="QXP5" s="262"/>
      <c r="QXQ5" s="262"/>
      <c r="QXR5" s="262"/>
      <c r="QXS5" s="262"/>
      <c r="QXT5" s="262"/>
      <c r="QXU5" s="262"/>
      <c r="QXV5" s="262"/>
      <c r="QXW5" s="262"/>
      <c r="QXX5" s="262"/>
      <c r="QXY5" s="262"/>
      <c r="QXZ5" s="262"/>
      <c r="QYA5" s="262"/>
      <c r="QYB5" s="262"/>
      <c r="QYC5" s="262"/>
      <c r="QYD5" s="262"/>
      <c r="QYE5" s="262"/>
      <c r="QYF5" s="262"/>
      <c r="QYG5" s="262"/>
      <c r="QYH5" s="262"/>
      <c r="QYI5" s="262"/>
      <c r="QYJ5" s="262"/>
      <c r="QYK5" s="262"/>
      <c r="QYL5" s="262"/>
      <c r="QYM5" s="262"/>
      <c r="QYN5" s="262"/>
      <c r="QYO5" s="262"/>
      <c r="QYP5" s="262"/>
      <c r="QYQ5" s="262"/>
      <c r="QYR5" s="262"/>
      <c r="QYS5" s="262"/>
      <c r="QYT5" s="262"/>
      <c r="QYU5" s="262"/>
      <c r="QYV5" s="262"/>
      <c r="QYW5" s="262"/>
      <c r="QYX5" s="262"/>
      <c r="QYY5" s="262"/>
      <c r="QYZ5" s="262"/>
      <c r="QZA5" s="262"/>
      <c r="QZB5" s="262"/>
      <c r="QZC5" s="262"/>
      <c r="QZD5" s="262"/>
      <c r="QZE5" s="262"/>
      <c r="QZF5" s="262"/>
      <c r="QZG5" s="262"/>
      <c r="QZH5" s="262"/>
      <c r="QZI5" s="262"/>
      <c r="QZJ5" s="262"/>
      <c r="QZK5" s="262"/>
      <c r="QZL5" s="262"/>
      <c r="QZM5" s="262"/>
      <c r="QZN5" s="262"/>
      <c r="QZO5" s="262"/>
      <c r="QZP5" s="262"/>
      <c r="QZQ5" s="262"/>
      <c r="QZR5" s="262"/>
      <c r="QZS5" s="262"/>
      <c r="QZT5" s="262"/>
      <c r="QZU5" s="262"/>
      <c r="QZV5" s="262"/>
      <c r="QZW5" s="262"/>
      <c r="QZX5" s="262"/>
      <c r="QZY5" s="262"/>
      <c r="QZZ5" s="262"/>
      <c r="RAA5" s="262"/>
      <c r="RAB5" s="262"/>
      <c r="RAC5" s="262"/>
      <c r="RAD5" s="262"/>
      <c r="RAE5" s="262"/>
      <c r="RAF5" s="262"/>
      <c r="RAG5" s="262"/>
      <c r="RAH5" s="262"/>
      <c r="RAI5" s="262"/>
      <c r="RAJ5" s="262"/>
      <c r="RAK5" s="262"/>
      <c r="RAL5" s="262"/>
      <c r="RAM5" s="262"/>
      <c r="RAN5" s="262"/>
      <c r="RAO5" s="262"/>
      <c r="RAP5" s="262"/>
      <c r="RAQ5" s="262"/>
      <c r="RAR5" s="262"/>
      <c r="RAS5" s="262"/>
      <c r="RAT5" s="262"/>
      <c r="RAU5" s="262"/>
      <c r="RAV5" s="262"/>
      <c r="RAW5" s="262"/>
      <c r="RAX5" s="262"/>
      <c r="RAY5" s="262"/>
      <c r="RAZ5" s="262"/>
      <c r="RBA5" s="262"/>
      <c r="RBB5" s="262"/>
      <c r="RBC5" s="262"/>
      <c r="RBD5" s="262"/>
      <c r="RBE5" s="262"/>
      <c r="RBF5" s="262"/>
      <c r="RBG5" s="262"/>
      <c r="RBH5" s="262"/>
      <c r="RBI5" s="262"/>
      <c r="RBJ5" s="262"/>
      <c r="RBK5" s="262"/>
      <c r="RBL5" s="262"/>
      <c r="RBM5" s="262"/>
      <c r="RBN5" s="262"/>
      <c r="RBO5" s="262"/>
      <c r="RBP5" s="262"/>
      <c r="RBQ5" s="262"/>
      <c r="RBR5" s="262"/>
      <c r="RBS5" s="262"/>
      <c r="RBT5" s="262"/>
      <c r="RBU5" s="262"/>
      <c r="RBV5" s="262"/>
      <c r="RBW5" s="262"/>
      <c r="RBX5" s="262"/>
      <c r="RBY5" s="262"/>
      <c r="RBZ5" s="262"/>
      <c r="RCA5" s="262"/>
      <c r="RCB5" s="262"/>
      <c r="RCC5" s="262"/>
      <c r="RCD5" s="262"/>
      <c r="RCE5" s="262"/>
      <c r="RCF5" s="262"/>
      <c r="RCG5" s="262"/>
      <c r="RCH5" s="262"/>
      <c r="RCI5" s="262"/>
      <c r="RCJ5" s="262"/>
      <c r="RCK5" s="262"/>
      <c r="RCL5" s="262"/>
      <c r="RCM5" s="262"/>
      <c r="RCN5" s="262"/>
      <c r="RCO5" s="262"/>
      <c r="RCP5" s="262"/>
      <c r="RCQ5" s="262"/>
      <c r="RCR5" s="262"/>
      <c r="RCS5" s="262"/>
      <c r="RCT5" s="262"/>
      <c r="RCU5" s="262"/>
      <c r="RCV5" s="262"/>
      <c r="RCW5" s="262"/>
      <c r="RCX5" s="262"/>
      <c r="RCY5" s="262"/>
      <c r="RCZ5" s="262"/>
      <c r="RDA5" s="262"/>
      <c r="RDB5" s="262"/>
      <c r="RDC5" s="262"/>
      <c r="RDD5" s="262"/>
      <c r="RDE5" s="262"/>
      <c r="RDF5" s="262"/>
      <c r="RDG5" s="262"/>
      <c r="RDH5" s="262"/>
      <c r="RDI5" s="262"/>
      <c r="RDJ5" s="262"/>
      <c r="RDK5" s="262"/>
      <c r="RDL5" s="262"/>
      <c r="RDM5" s="262"/>
      <c r="RDN5" s="262"/>
      <c r="RDO5" s="262"/>
      <c r="RDP5" s="262"/>
      <c r="RDQ5" s="262"/>
      <c r="RDR5" s="262"/>
      <c r="RDS5" s="262"/>
      <c r="RDT5" s="262"/>
      <c r="RDU5" s="262"/>
      <c r="RDV5" s="262"/>
      <c r="RDW5" s="262"/>
      <c r="RDX5" s="262"/>
      <c r="RDY5" s="262"/>
      <c r="RDZ5" s="262"/>
      <c r="REA5" s="262"/>
      <c r="REB5" s="262"/>
      <c r="REC5" s="262"/>
      <c r="RED5" s="262"/>
      <c r="REE5" s="262"/>
      <c r="REF5" s="262"/>
      <c r="REG5" s="262"/>
      <c r="REH5" s="262"/>
      <c r="REI5" s="262"/>
      <c r="REJ5" s="262"/>
      <c r="REK5" s="262"/>
      <c r="REL5" s="262"/>
      <c r="REM5" s="262"/>
      <c r="REN5" s="262"/>
      <c r="REO5" s="262"/>
      <c r="REP5" s="262"/>
      <c r="REQ5" s="262"/>
      <c r="RER5" s="262"/>
      <c r="RES5" s="262"/>
      <c r="RET5" s="262"/>
      <c r="REU5" s="262"/>
      <c r="REV5" s="262"/>
      <c r="REW5" s="262"/>
      <c r="REX5" s="262"/>
      <c r="REY5" s="262"/>
      <c r="REZ5" s="262"/>
      <c r="RFA5" s="262"/>
      <c r="RFB5" s="262"/>
      <c r="RFC5" s="262"/>
      <c r="RFD5" s="262"/>
      <c r="RFE5" s="262"/>
      <c r="RFF5" s="262"/>
      <c r="RFG5" s="262"/>
      <c r="RFH5" s="262"/>
      <c r="RFI5" s="262"/>
      <c r="RFJ5" s="262"/>
      <c r="RFK5" s="262"/>
      <c r="RFL5" s="262"/>
      <c r="RFM5" s="262"/>
      <c r="RFN5" s="262"/>
      <c r="RFO5" s="262"/>
      <c r="RFP5" s="262"/>
      <c r="RFQ5" s="262"/>
      <c r="RFR5" s="262"/>
      <c r="RFS5" s="262"/>
      <c r="RFT5" s="262"/>
      <c r="RFU5" s="262"/>
      <c r="RFV5" s="262"/>
      <c r="RFW5" s="262"/>
      <c r="RFX5" s="262"/>
      <c r="RFY5" s="262"/>
      <c r="RFZ5" s="262"/>
      <c r="RGA5" s="262"/>
      <c r="RGB5" s="262"/>
      <c r="RGC5" s="262"/>
      <c r="RGD5" s="262"/>
      <c r="RGE5" s="262"/>
      <c r="RGF5" s="262"/>
      <c r="RGG5" s="262"/>
      <c r="RGH5" s="262"/>
      <c r="RGI5" s="262"/>
      <c r="RGJ5" s="262"/>
      <c r="RGK5" s="262"/>
      <c r="RGL5" s="262"/>
      <c r="RGM5" s="262"/>
      <c r="RGN5" s="262"/>
      <c r="RGO5" s="262"/>
      <c r="RGP5" s="262"/>
      <c r="RGQ5" s="262"/>
      <c r="RGR5" s="262"/>
      <c r="RGS5" s="262"/>
      <c r="RGT5" s="262"/>
      <c r="RGU5" s="262"/>
      <c r="RGV5" s="262"/>
      <c r="RGW5" s="262"/>
      <c r="RGX5" s="262"/>
      <c r="RGY5" s="262"/>
      <c r="RGZ5" s="262"/>
      <c r="RHA5" s="262"/>
      <c r="RHB5" s="262"/>
      <c r="RHC5" s="262"/>
      <c r="RHD5" s="262"/>
      <c r="RHE5" s="262"/>
      <c r="RHF5" s="262"/>
      <c r="RHG5" s="262"/>
      <c r="RHH5" s="262"/>
      <c r="RHI5" s="262"/>
      <c r="RHJ5" s="262"/>
      <c r="RHK5" s="262"/>
      <c r="RHL5" s="262"/>
      <c r="RHM5" s="262"/>
      <c r="RHN5" s="262"/>
      <c r="RHO5" s="262"/>
      <c r="RHP5" s="262"/>
      <c r="RHQ5" s="262"/>
      <c r="RHR5" s="262"/>
      <c r="RHS5" s="262"/>
      <c r="RHT5" s="262"/>
      <c r="RHU5" s="262"/>
      <c r="RHV5" s="262"/>
      <c r="RHW5" s="262"/>
      <c r="RHX5" s="262"/>
      <c r="RHY5" s="262"/>
      <c r="RHZ5" s="262"/>
      <c r="RIA5" s="262"/>
      <c r="RIB5" s="262"/>
      <c r="RIC5" s="262"/>
      <c r="RID5" s="262"/>
      <c r="RIE5" s="262"/>
      <c r="RIF5" s="262"/>
      <c r="RIG5" s="262"/>
      <c r="RIH5" s="262"/>
      <c r="RII5" s="262"/>
      <c r="RIJ5" s="262"/>
      <c r="RIK5" s="262"/>
      <c r="RIL5" s="262"/>
      <c r="RIM5" s="262"/>
      <c r="RIN5" s="262"/>
      <c r="RIO5" s="262"/>
      <c r="RIP5" s="262"/>
      <c r="RIQ5" s="262"/>
      <c r="RIR5" s="262"/>
      <c r="RIS5" s="262"/>
      <c r="RIT5" s="262"/>
      <c r="RIU5" s="262"/>
      <c r="RIV5" s="262"/>
      <c r="RIW5" s="262"/>
      <c r="RIX5" s="262"/>
      <c r="RIY5" s="262"/>
      <c r="RIZ5" s="262"/>
      <c r="RJA5" s="262"/>
      <c r="RJB5" s="262"/>
      <c r="RJC5" s="262"/>
      <c r="RJD5" s="262"/>
      <c r="RJE5" s="262"/>
      <c r="RJF5" s="262"/>
      <c r="RJG5" s="262"/>
      <c r="RJH5" s="262"/>
      <c r="RJI5" s="262"/>
      <c r="RJJ5" s="262"/>
      <c r="RJK5" s="262"/>
      <c r="RJL5" s="262"/>
      <c r="RJM5" s="262"/>
      <c r="RJN5" s="262"/>
      <c r="RJO5" s="262"/>
      <c r="RJP5" s="262"/>
      <c r="RJQ5" s="262"/>
      <c r="RJR5" s="262"/>
      <c r="RJS5" s="262"/>
      <c r="RJT5" s="262"/>
      <c r="RJU5" s="262"/>
      <c r="RJV5" s="262"/>
      <c r="RJW5" s="262"/>
      <c r="RJX5" s="262"/>
      <c r="RJY5" s="262"/>
      <c r="RJZ5" s="262"/>
      <c r="RKA5" s="262"/>
      <c r="RKB5" s="262"/>
      <c r="RKC5" s="262"/>
      <c r="RKD5" s="262"/>
      <c r="RKE5" s="262"/>
      <c r="RKF5" s="262"/>
      <c r="RKG5" s="262"/>
      <c r="RKH5" s="262"/>
      <c r="RKI5" s="262"/>
      <c r="RKJ5" s="262"/>
      <c r="RKK5" s="262"/>
      <c r="RKL5" s="262"/>
      <c r="RKM5" s="262"/>
      <c r="RKN5" s="262"/>
      <c r="RKO5" s="262"/>
      <c r="RKP5" s="262"/>
      <c r="RKQ5" s="262"/>
      <c r="RKR5" s="262"/>
      <c r="RKS5" s="262"/>
      <c r="RKT5" s="262"/>
      <c r="RKU5" s="262"/>
      <c r="RKV5" s="262"/>
      <c r="RKW5" s="262"/>
      <c r="RKX5" s="262"/>
      <c r="RKY5" s="262"/>
      <c r="RKZ5" s="262"/>
      <c r="RLA5" s="262"/>
      <c r="RLB5" s="262"/>
      <c r="RLC5" s="262"/>
      <c r="RLD5" s="262"/>
      <c r="RLE5" s="262"/>
      <c r="RLF5" s="262"/>
      <c r="RLG5" s="262"/>
      <c r="RLH5" s="262"/>
      <c r="RLI5" s="262"/>
      <c r="RLJ5" s="262"/>
      <c r="RLK5" s="262"/>
      <c r="RLL5" s="262"/>
      <c r="RLM5" s="262"/>
      <c r="RLN5" s="262"/>
      <c r="RLO5" s="262"/>
      <c r="RLP5" s="262"/>
      <c r="RLQ5" s="262"/>
      <c r="RLR5" s="262"/>
      <c r="RLS5" s="262"/>
      <c r="RLT5" s="262"/>
      <c r="RLU5" s="262"/>
      <c r="RLV5" s="262"/>
      <c r="RLW5" s="262"/>
      <c r="RLX5" s="262"/>
      <c r="RLY5" s="262"/>
      <c r="RLZ5" s="262"/>
      <c r="RMA5" s="262"/>
      <c r="RMB5" s="262"/>
      <c r="RMC5" s="262"/>
      <c r="RMD5" s="262"/>
      <c r="RME5" s="262"/>
      <c r="RMF5" s="262"/>
      <c r="RMG5" s="262"/>
      <c r="RMH5" s="262"/>
      <c r="RMI5" s="262"/>
      <c r="RMJ5" s="262"/>
      <c r="RMK5" s="262"/>
      <c r="RML5" s="262"/>
      <c r="RMM5" s="262"/>
      <c r="RMN5" s="262"/>
      <c r="RMO5" s="262"/>
      <c r="RMP5" s="262"/>
      <c r="RMQ5" s="262"/>
      <c r="RMR5" s="262"/>
      <c r="RMS5" s="262"/>
      <c r="RMT5" s="262"/>
      <c r="RMU5" s="262"/>
      <c r="RMV5" s="262"/>
      <c r="RMW5" s="262"/>
      <c r="RMX5" s="262"/>
      <c r="RMY5" s="262"/>
      <c r="RMZ5" s="262"/>
      <c r="RNA5" s="262"/>
      <c r="RNB5" s="262"/>
      <c r="RNC5" s="262"/>
      <c r="RND5" s="262"/>
      <c r="RNE5" s="262"/>
      <c r="RNF5" s="262"/>
      <c r="RNG5" s="262"/>
      <c r="RNH5" s="262"/>
      <c r="RNI5" s="262"/>
      <c r="RNJ5" s="262"/>
      <c r="RNK5" s="262"/>
      <c r="RNL5" s="262"/>
      <c r="RNM5" s="262"/>
      <c r="RNN5" s="262"/>
      <c r="RNO5" s="262"/>
      <c r="RNP5" s="262"/>
      <c r="RNQ5" s="262"/>
      <c r="RNR5" s="262"/>
      <c r="RNS5" s="262"/>
      <c r="RNT5" s="262"/>
      <c r="RNU5" s="262"/>
      <c r="RNV5" s="262"/>
      <c r="RNW5" s="262"/>
      <c r="RNX5" s="262"/>
      <c r="RNY5" s="262"/>
      <c r="RNZ5" s="262"/>
      <c r="ROA5" s="262"/>
      <c r="ROB5" s="262"/>
      <c r="ROC5" s="262"/>
      <c r="ROD5" s="262"/>
      <c r="ROE5" s="262"/>
      <c r="ROF5" s="262"/>
      <c r="ROG5" s="262"/>
      <c r="ROH5" s="262"/>
      <c r="ROI5" s="262"/>
      <c r="ROJ5" s="262"/>
      <c r="ROK5" s="262"/>
      <c r="ROL5" s="262"/>
      <c r="ROM5" s="262"/>
      <c r="RON5" s="262"/>
      <c r="ROO5" s="262"/>
      <c r="ROP5" s="262"/>
      <c r="ROQ5" s="262"/>
      <c r="ROR5" s="262"/>
      <c r="ROS5" s="262"/>
      <c r="ROT5" s="262"/>
      <c r="ROU5" s="262"/>
      <c r="ROV5" s="262"/>
      <c r="ROW5" s="262"/>
      <c r="ROX5" s="262"/>
      <c r="ROY5" s="262"/>
      <c r="ROZ5" s="262"/>
      <c r="RPA5" s="262"/>
      <c r="RPB5" s="262"/>
      <c r="RPC5" s="262"/>
      <c r="RPD5" s="262"/>
      <c r="RPE5" s="262"/>
      <c r="RPF5" s="262"/>
      <c r="RPG5" s="262"/>
      <c r="RPH5" s="262"/>
      <c r="RPI5" s="262"/>
      <c r="RPJ5" s="262"/>
      <c r="RPK5" s="262"/>
      <c r="RPL5" s="262"/>
      <c r="RPM5" s="262"/>
      <c r="RPN5" s="262"/>
      <c r="RPO5" s="262"/>
      <c r="RPP5" s="262"/>
      <c r="RPQ5" s="262"/>
      <c r="RPR5" s="262"/>
      <c r="RPS5" s="262"/>
      <c r="RPT5" s="262"/>
      <c r="RPU5" s="262"/>
      <c r="RPV5" s="262"/>
      <c r="RPW5" s="262"/>
      <c r="RPX5" s="262"/>
      <c r="RPY5" s="262"/>
      <c r="RPZ5" s="262"/>
      <c r="RQA5" s="262"/>
      <c r="RQB5" s="262"/>
      <c r="RQC5" s="262"/>
      <c r="RQD5" s="262"/>
      <c r="RQE5" s="262"/>
      <c r="RQF5" s="262"/>
      <c r="RQG5" s="262"/>
      <c r="RQH5" s="262"/>
      <c r="RQI5" s="262"/>
      <c r="RQJ5" s="262"/>
      <c r="RQK5" s="262"/>
      <c r="RQL5" s="262"/>
      <c r="RQM5" s="262"/>
      <c r="RQN5" s="262"/>
      <c r="RQO5" s="262"/>
      <c r="RQP5" s="262"/>
      <c r="RQQ5" s="262"/>
      <c r="RQR5" s="262"/>
      <c r="RQS5" s="262"/>
      <c r="RQT5" s="262"/>
      <c r="RQU5" s="262"/>
      <c r="RQV5" s="262"/>
      <c r="RQW5" s="262"/>
      <c r="RQX5" s="262"/>
      <c r="RQY5" s="262"/>
      <c r="RQZ5" s="262"/>
      <c r="RRA5" s="262"/>
      <c r="RRB5" s="262"/>
      <c r="RRC5" s="262"/>
      <c r="RRD5" s="262"/>
      <c r="RRE5" s="262"/>
      <c r="RRF5" s="262"/>
      <c r="RRG5" s="262"/>
      <c r="RRH5" s="262"/>
      <c r="RRI5" s="262"/>
      <c r="RRJ5" s="262"/>
      <c r="RRK5" s="262"/>
      <c r="RRL5" s="262"/>
      <c r="RRM5" s="262"/>
      <c r="RRN5" s="262"/>
      <c r="RRO5" s="262"/>
      <c r="RRP5" s="262"/>
      <c r="RRQ5" s="262"/>
      <c r="RRR5" s="262"/>
      <c r="RRS5" s="262"/>
      <c r="RRT5" s="262"/>
      <c r="RRU5" s="262"/>
      <c r="RRV5" s="262"/>
      <c r="RRW5" s="262"/>
      <c r="RRX5" s="262"/>
      <c r="RRY5" s="262"/>
      <c r="RRZ5" s="262"/>
      <c r="RSA5" s="262"/>
      <c r="RSB5" s="262"/>
      <c r="RSC5" s="262"/>
      <c r="RSD5" s="262"/>
      <c r="RSE5" s="262"/>
      <c r="RSF5" s="262"/>
      <c r="RSG5" s="262"/>
      <c r="RSH5" s="262"/>
      <c r="RSI5" s="262"/>
      <c r="RSJ5" s="262"/>
      <c r="RSK5" s="262"/>
      <c r="RSL5" s="262"/>
      <c r="RSM5" s="262"/>
      <c r="RSN5" s="262"/>
      <c r="RSO5" s="262"/>
      <c r="RSP5" s="262"/>
      <c r="RSQ5" s="262"/>
      <c r="RSR5" s="262"/>
      <c r="RSS5" s="262"/>
      <c r="RST5" s="262"/>
      <c r="RSU5" s="262"/>
      <c r="RSV5" s="262"/>
      <c r="RSW5" s="262"/>
      <c r="RSX5" s="262"/>
      <c r="RSY5" s="262"/>
      <c r="RSZ5" s="262"/>
      <c r="RTA5" s="262"/>
      <c r="RTB5" s="262"/>
      <c r="RTC5" s="262"/>
      <c r="RTD5" s="262"/>
      <c r="RTE5" s="262"/>
      <c r="RTF5" s="262"/>
      <c r="RTG5" s="262"/>
      <c r="RTH5" s="262"/>
      <c r="RTI5" s="262"/>
      <c r="RTJ5" s="262"/>
      <c r="RTK5" s="262"/>
      <c r="RTL5" s="262"/>
      <c r="RTM5" s="262"/>
      <c r="RTN5" s="262"/>
      <c r="RTO5" s="262"/>
      <c r="RTP5" s="262"/>
      <c r="RTQ5" s="262"/>
      <c r="RTR5" s="262"/>
      <c r="RTS5" s="262"/>
      <c r="RTT5" s="262"/>
      <c r="RTU5" s="262"/>
      <c r="RTV5" s="262"/>
      <c r="RTW5" s="262"/>
      <c r="RTX5" s="262"/>
      <c r="RTY5" s="262"/>
      <c r="RTZ5" s="262"/>
      <c r="RUA5" s="262"/>
      <c r="RUB5" s="262"/>
      <c r="RUC5" s="262"/>
      <c r="RUD5" s="262"/>
      <c r="RUE5" s="262"/>
      <c r="RUF5" s="262"/>
      <c r="RUG5" s="262"/>
      <c r="RUH5" s="262"/>
      <c r="RUI5" s="262"/>
      <c r="RUJ5" s="262"/>
      <c r="RUK5" s="262"/>
      <c r="RUL5" s="262"/>
      <c r="RUM5" s="262"/>
      <c r="RUN5" s="262"/>
      <c r="RUO5" s="262"/>
      <c r="RUP5" s="262"/>
      <c r="RUQ5" s="262"/>
      <c r="RUR5" s="262"/>
      <c r="RUS5" s="262"/>
      <c r="RUT5" s="262"/>
      <c r="RUU5" s="262"/>
      <c r="RUV5" s="262"/>
      <c r="RUW5" s="262"/>
      <c r="RUX5" s="262"/>
      <c r="RUY5" s="262"/>
      <c r="RUZ5" s="262"/>
      <c r="RVA5" s="262"/>
      <c r="RVB5" s="262"/>
      <c r="RVC5" s="262"/>
      <c r="RVD5" s="262"/>
      <c r="RVE5" s="262"/>
      <c r="RVF5" s="262"/>
      <c r="RVG5" s="262"/>
      <c r="RVH5" s="262"/>
      <c r="RVI5" s="262"/>
      <c r="RVJ5" s="262"/>
      <c r="RVK5" s="262"/>
      <c r="RVL5" s="262"/>
      <c r="RVM5" s="262"/>
      <c r="RVN5" s="262"/>
      <c r="RVO5" s="262"/>
      <c r="RVP5" s="262"/>
      <c r="RVQ5" s="262"/>
      <c r="RVR5" s="262"/>
      <c r="RVS5" s="262"/>
      <c r="RVT5" s="262"/>
      <c r="RVU5" s="262"/>
      <c r="RVV5" s="262"/>
      <c r="RVW5" s="262"/>
      <c r="RVX5" s="262"/>
      <c r="RVY5" s="262"/>
      <c r="RVZ5" s="262"/>
      <c r="RWA5" s="262"/>
      <c r="RWB5" s="262"/>
      <c r="RWC5" s="262"/>
      <c r="RWD5" s="262"/>
      <c r="RWE5" s="262"/>
      <c r="RWF5" s="262"/>
      <c r="RWG5" s="262"/>
      <c r="RWH5" s="262"/>
      <c r="RWI5" s="262"/>
      <c r="RWJ5" s="262"/>
      <c r="RWK5" s="262"/>
      <c r="RWL5" s="262"/>
      <c r="RWM5" s="262"/>
      <c r="RWN5" s="262"/>
      <c r="RWO5" s="262"/>
      <c r="RWP5" s="262"/>
      <c r="RWQ5" s="262"/>
      <c r="RWR5" s="262"/>
      <c r="RWS5" s="262"/>
      <c r="RWT5" s="262"/>
      <c r="RWU5" s="262"/>
      <c r="RWV5" s="262"/>
      <c r="RWW5" s="262"/>
      <c r="RWX5" s="262"/>
      <c r="RWY5" s="262"/>
      <c r="RWZ5" s="262"/>
      <c r="RXA5" s="262"/>
      <c r="RXB5" s="262"/>
      <c r="RXC5" s="262"/>
      <c r="RXD5" s="262"/>
      <c r="RXE5" s="262"/>
      <c r="RXF5" s="262"/>
      <c r="RXG5" s="262"/>
      <c r="RXH5" s="262"/>
      <c r="RXI5" s="262"/>
      <c r="RXJ5" s="262"/>
      <c r="RXK5" s="262"/>
      <c r="RXL5" s="262"/>
      <c r="RXM5" s="262"/>
      <c r="RXN5" s="262"/>
      <c r="RXO5" s="262"/>
      <c r="RXP5" s="262"/>
      <c r="RXQ5" s="262"/>
      <c r="RXR5" s="262"/>
      <c r="RXS5" s="262"/>
      <c r="RXT5" s="262"/>
      <c r="RXU5" s="262"/>
      <c r="RXV5" s="262"/>
      <c r="RXW5" s="262"/>
      <c r="RXX5" s="262"/>
      <c r="RXY5" s="262"/>
      <c r="RXZ5" s="262"/>
      <c r="RYA5" s="262"/>
      <c r="RYB5" s="262"/>
      <c r="RYC5" s="262"/>
      <c r="RYD5" s="262"/>
      <c r="RYE5" s="262"/>
      <c r="RYF5" s="262"/>
      <c r="RYG5" s="262"/>
      <c r="RYH5" s="262"/>
      <c r="RYI5" s="262"/>
      <c r="RYJ5" s="262"/>
      <c r="RYK5" s="262"/>
      <c r="RYL5" s="262"/>
      <c r="RYM5" s="262"/>
      <c r="RYN5" s="262"/>
      <c r="RYO5" s="262"/>
      <c r="RYP5" s="262"/>
      <c r="RYQ5" s="262"/>
      <c r="RYR5" s="262"/>
      <c r="RYS5" s="262"/>
      <c r="RYT5" s="262"/>
      <c r="RYU5" s="262"/>
      <c r="RYV5" s="262"/>
      <c r="RYW5" s="262"/>
      <c r="RYX5" s="262"/>
      <c r="RYY5" s="262"/>
      <c r="RYZ5" s="262"/>
      <c r="RZA5" s="262"/>
      <c r="RZB5" s="262"/>
      <c r="RZC5" s="262"/>
      <c r="RZD5" s="262"/>
      <c r="RZE5" s="262"/>
      <c r="RZF5" s="262"/>
      <c r="RZG5" s="262"/>
      <c r="RZH5" s="262"/>
      <c r="RZI5" s="262"/>
      <c r="RZJ5" s="262"/>
      <c r="RZK5" s="262"/>
      <c r="RZL5" s="262"/>
      <c r="RZM5" s="262"/>
      <c r="RZN5" s="262"/>
      <c r="RZO5" s="262"/>
      <c r="RZP5" s="262"/>
      <c r="RZQ5" s="262"/>
      <c r="RZR5" s="262"/>
      <c r="RZS5" s="262"/>
      <c r="RZT5" s="262"/>
      <c r="RZU5" s="262"/>
      <c r="RZV5" s="262"/>
      <c r="RZW5" s="262"/>
      <c r="RZX5" s="262"/>
      <c r="RZY5" s="262"/>
      <c r="RZZ5" s="262"/>
      <c r="SAA5" s="262"/>
      <c r="SAB5" s="262"/>
      <c r="SAC5" s="262"/>
      <c r="SAD5" s="262"/>
      <c r="SAE5" s="262"/>
      <c r="SAF5" s="262"/>
      <c r="SAG5" s="262"/>
      <c r="SAH5" s="262"/>
      <c r="SAI5" s="262"/>
      <c r="SAJ5" s="262"/>
      <c r="SAK5" s="262"/>
      <c r="SAL5" s="262"/>
      <c r="SAM5" s="262"/>
      <c r="SAN5" s="262"/>
      <c r="SAO5" s="262"/>
      <c r="SAP5" s="262"/>
      <c r="SAQ5" s="262"/>
      <c r="SAR5" s="262"/>
      <c r="SAS5" s="262"/>
      <c r="SAT5" s="262"/>
      <c r="SAU5" s="262"/>
      <c r="SAV5" s="262"/>
      <c r="SAW5" s="262"/>
      <c r="SAX5" s="262"/>
      <c r="SAY5" s="262"/>
      <c r="SAZ5" s="262"/>
      <c r="SBA5" s="262"/>
      <c r="SBB5" s="262"/>
      <c r="SBC5" s="262"/>
      <c r="SBD5" s="262"/>
      <c r="SBE5" s="262"/>
      <c r="SBF5" s="262"/>
      <c r="SBG5" s="262"/>
      <c r="SBH5" s="262"/>
      <c r="SBI5" s="262"/>
      <c r="SBJ5" s="262"/>
      <c r="SBK5" s="262"/>
      <c r="SBL5" s="262"/>
      <c r="SBM5" s="262"/>
      <c r="SBN5" s="262"/>
      <c r="SBO5" s="262"/>
      <c r="SBP5" s="262"/>
      <c r="SBQ5" s="262"/>
      <c r="SBR5" s="262"/>
      <c r="SBS5" s="262"/>
      <c r="SBT5" s="262"/>
      <c r="SBU5" s="262"/>
      <c r="SBV5" s="262"/>
      <c r="SBW5" s="262"/>
      <c r="SBX5" s="262"/>
      <c r="SBY5" s="262"/>
      <c r="SBZ5" s="262"/>
      <c r="SCA5" s="262"/>
      <c r="SCB5" s="262"/>
      <c r="SCC5" s="262"/>
      <c r="SCD5" s="262"/>
      <c r="SCE5" s="262"/>
      <c r="SCF5" s="262"/>
      <c r="SCG5" s="262"/>
      <c r="SCH5" s="262"/>
      <c r="SCI5" s="262"/>
      <c r="SCJ5" s="262"/>
      <c r="SCK5" s="262"/>
      <c r="SCL5" s="262"/>
      <c r="SCM5" s="262"/>
      <c r="SCN5" s="262"/>
      <c r="SCO5" s="262"/>
      <c r="SCP5" s="262"/>
      <c r="SCQ5" s="262"/>
      <c r="SCR5" s="262"/>
      <c r="SCS5" s="262"/>
      <c r="SCT5" s="262"/>
      <c r="SCU5" s="262"/>
      <c r="SCV5" s="262"/>
      <c r="SCW5" s="262"/>
      <c r="SCX5" s="262"/>
      <c r="SCY5" s="262"/>
      <c r="SCZ5" s="262"/>
      <c r="SDA5" s="262"/>
      <c r="SDB5" s="262"/>
      <c r="SDC5" s="262"/>
      <c r="SDD5" s="262"/>
      <c r="SDE5" s="262"/>
      <c r="SDF5" s="262"/>
      <c r="SDG5" s="262"/>
      <c r="SDH5" s="262"/>
      <c r="SDI5" s="262"/>
      <c r="SDJ5" s="262"/>
      <c r="SDK5" s="262"/>
      <c r="SDL5" s="262"/>
      <c r="SDM5" s="262"/>
      <c r="SDN5" s="262"/>
      <c r="SDO5" s="262"/>
      <c r="SDP5" s="262"/>
      <c r="SDQ5" s="262"/>
      <c r="SDR5" s="262"/>
      <c r="SDS5" s="262"/>
      <c r="SDT5" s="262"/>
      <c r="SDU5" s="262"/>
      <c r="SDV5" s="262"/>
      <c r="SDW5" s="262"/>
      <c r="SDX5" s="262"/>
      <c r="SDY5" s="262"/>
      <c r="SDZ5" s="262"/>
      <c r="SEA5" s="262"/>
      <c r="SEB5" s="262"/>
      <c r="SEC5" s="262"/>
      <c r="SED5" s="262"/>
      <c r="SEE5" s="262"/>
      <c r="SEF5" s="262"/>
      <c r="SEG5" s="262"/>
      <c r="SEH5" s="262"/>
      <c r="SEI5" s="262"/>
      <c r="SEJ5" s="262"/>
      <c r="SEK5" s="262"/>
      <c r="SEL5" s="262"/>
      <c r="SEM5" s="262"/>
      <c r="SEN5" s="262"/>
      <c r="SEO5" s="262"/>
      <c r="SEP5" s="262"/>
      <c r="SEQ5" s="262"/>
      <c r="SER5" s="262"/>
      <c r="SES5" s="262"/>
      <c r="SET5" s="262"/>
      <c r="SEU5" s="262"/>
      <c r="SEV5" s="262"/>
      <c r="SEW5" s="262"/>
      <c r="SEX5" s="262"/>
      <c r="SEY5" s="262"/>
      <c r="SEZ5" s="262"/>
      <c r="SFA5" s="262"/>
      <c r="SFB5" s="262"/>
      <c r="SFC5" s="262"/>
      <c r="SFD5" s="262"/>
      <c r="SFE5" s="262"/>
      <c r="SFF5" s="262"/>
      <c r="SFG5" s="262"/>
      <c r="SFH5" s="262"/>
      <c r="SFI5" s="262"/>
      <c r="SFJ5" s="262"/>
      <c r="SFK5" s="262"/>
      <c r="SFL5" s="262"/>
      <c r="SFM5" s="262"/>
      <c r="SFN5" s="262"/>
      <c r="SFO5" s="262"/>
      <c r="SFP5" s="262"/>
      <c r="SFQ5" s="262"/>
      <c r="SFR5" s="262"/>
      <c r="SFS5" s="262"/>
      <c r="SFT5" s="262"/>
      <c r="SFU5" s="262"/>
      <c r="SFV5" s="262"/>
      <c r="SFW5" s="262"/>
      <c r="SFX5" s="262"/>
      <c r="SFY5" s="262"/>
      <c r="SFZ5" s="262"/>
      <c r="SGA5" s="262"/>
      <c r="SGB5" s="262"/>
      <c r="SGC5" s="262"/>
      <c r="SGD5" s="262"/>
      <c r="SGE5" s="262"/>
      <c r="SGF5" s="262"/>
      <c r="SGG5" s="262"/>
      <c r="SGH5" s="262"/>
      <c r="SGI5" s="262"/>
      <c r="SGJ5" s="262"/>
      <c r="SGK5" s="262"/>
      <c r="SGL5" s="262"/>
      <c r="SGM5" s="262"/>
      <c r="SGN5" s="262"/>
      <c r="SGO5" s="262"/>
      <c r="SGP5" s="262"/>
      <c r="SGQ5" s="262"/>
      <c r="SGR5" s="262"/>
      <c r="SGS5" s="262"/>
      <c r="SGT5" s="262"/>
      <c r="SGU5" s="262"/>
      <c r="SGV5" s="262"/>
      <c r="SGW5" s="262"/>
      <c r="SGX5" s="262"/>
      <c r="SGY5" s="262"/>
      <c r="SGZ5" s="262"/>
      <c r="SHA5" s="262"/>
      <c r="SHB5" s="262"/>
      <c r="SHC5" s="262"/>
      <c r="SHD5" s="262"/>
      <c r="SHE5" s="262"/>
      <c r="SHF5" s="262"/>
      <c r="SHG5" s="262"/>
      <c r="SHH5" s="262"/>
      <c r="SHI5" s="262"/>
      <c r="SHJ5" s="262"/>
      <c r="SHK5" s="262"/>
      <c r="SHL5" s="262"/>
      <c r="SHM5" s="262"/>
      <c r="SHN5" s="262"/>
      <c r="SHO5" s="262"/>
      <c r="SHP5" s="262"/>
      <c r="SHQ5" s="262"/>
      <c r="SHR5" s="262"/>
      <c r="SHS5" s="262"/>
      <c r="SHT5" s="262"/>
      <c r="SHU5" s="262"/>
      <c r="SHV5" s="262"/>
      <c r="SHW5" s="262"/>
      <c r="SHX5" s="262"/>
      <c r="SHY5" s="262"/>
      <c r="SHZ5" s="262"/>
      <c r="SIA5" s="262"/>
      <c r="SIB5" s="262"/>
      <c r="SIC5" s="262"/>
      <c r="SID5" s="262"/>
      <c r="SIE5" s="262"/>
      <c r="SIF5" s="262"/>
      <c r="SIG5" s="262"/>
      <c r="SIH5" s="262"/>
      <c r="SII5" s="262"/>
      <c r="SIJ5" s="262"/>
      <c r="SIK5" s="262"/>
      <c r="SIL5" s="262"/>
      <c r="SIM5" s="262"/>
      <c r="SIN5" s="262"/>
      <c r="SIO5" s="262"/>
      <c r="SIP5" s="262"/>
      <c r="SIQ5" s="262"/>
      <c r="SIR5" s="262"/>
      <c r="SIS5" s="262"/>
      <c r="SIT5" s="262"/>
      <c r="SIU5" s="262"/>
      <c r="SIV5" s="262"/>
      <c r="SIW5" s="262"/>
      <c r="SIX5" s="262"/>
      <c r="SIY5" s="262"/>
      <c r="SIZ5" s="262"/>
      <c r="SJA5" s="262"/>
      <c r="SJB5" s="262"/>
      <c r="SJC5" s="262"/>
      <c r="SJD5" s="262"/>
      <c r="SJE5" s="262"/>
      <c r="SJF5" s="262"/>
      <c r="SJG5" s="262"/>
      <c r="SJH5" s="262"/>
      <c r="SJI5" s="262"/>
      <c r="SJJ5" s="262"/>
      <c r="SJK5" s="262"/>
      <c r="SJL5" s="262"/>
      <c r="SJM5" s="262"/>
      <c r="SJN5" s="262"/>
      <c r="SJO5" s="262"/>
      <c r="SJP5" s="262"/>
      <c r="SJQ5" s="262"/>
      <c r="SJR5" s="262"/>
      <c r="SJS5" s="262"/>
      <c r="SJT5" s="262"/>
      <c r="SJU5" s="262"/>
      <c r="SJV5" s="262"/>
      <c r="SJW5" s="262"/>
      <c r="SJX5" s="262"/>
      <c r="SJY5" s="262"/>
      <c r="SJZ5" s="262"/>
      <c r="SKA5" s="262"/>
      <c r="SKB5" s="262"/>
      <c r="SKC5" s="262"/>
      <c r="SKD5" s="262"/>
      <c r="SKE5" s="262"/>
      <c r="SKF5" s="262"/>
      <c r="SKG5" s="262"/>
      <c r="SKH5" s="262"/>
      <c r="SKI5" s="262"/>
      <c r="SKJ5" s="262"/>
      <c r="SKK5" s="262"/>
      <c r="SKL5" s="262"/>
      <c r="SKM5" s="262"/>
      <c r="SKN5" s="262"/>
      <c r="SKO5" s="262"/>
      <c r="SKP5" s="262"/>
      <c r="SKQ5" s="262"/>
      <c r="SKR5" s="262"/>
      <c r="SKS5" s="262"/>
      <c r="SKT5" s="262"/>
      <c r="SKU5" s="262"/>
      <c r="SKV5" s="262"/>
      <c r="SKW5" s="262"/>
      <c r="SKX5" s="262"/>
      <c r="SKY5" s="262"/>
      <c r="SKZ5" s="262"/>
      <c r="SLA5" s="262"/>
      <c r="SLB5" s="262"/>
      <c r="SLC5" s="262"/>
      <c r="SLD5" s="262"/>
      <c r="SLE5" s="262"/>
      <c r="SLF5" s="262"/>
      <c r="SLG5" s="262"/>
      <c r="SLH5" s="262"/>
      <c r="SLI5" s="262"/>
      <c r="SLJ5" s="262"/>
      <c r="SLK5" s="262"/>
      <c r="SLL5" s="262"/>
      <c r="SLM5" s="262"/>
      <c r="SLN5" s="262"/>
      <c r="SLO5" s="262"/>
      <c r="SLP5" s="262"/>
      <c r="SLQ5" s="262"/>
      <c r="SLR5" s="262"/>
      <c r="SLS5" s="262"/>
      <c r="SLT5" s="262"/>
      <c r="SLU5" s="262"/>
      <c r="SLV5" s="262"/>
      <c r="SLW5" s="262"/>
      <c r="SLX5" s="262"/>
      <c r="SLY5" s="262"/>
      <c r="SLZ5" s="262"/>
      <c r="SMA5" s="262"/>
      <c r="SMB5" s="262"/>
      <c r="SMC5" s="262"/>
      <c r="SMD5" s="262"/>
      <c r="SME5" s="262"/>
      <c r="SMF5" s="262"/>
      <c r="SMG5" s="262"/>
      <c r="SMH5" s="262"/>
      <c r="SMI5" s="262"/>
      <c r="SMJ5" s="262"/>
      <c r="SMK5" s="262"/>
      <c r="SML5" s="262"/>
      <c r="SMM5" s="262"/>
      <c r="SMN5" s="262"/>
      <c r="SMO5" s="262"/>
      <c r="SMP5" s="262"/>
      <c r="SMQ5" s="262"/>
      <c r="SMR5" s="262"/>
      <c r="SMS5" s="262"/>
      <c r="SMT5" s="262"/>
      <c r="SMU5" s="262"/>
      <c r="SMV5" s="262"/>
      <c r="SMW5" s="262"/>
      <c r="SMX5" s="262"/>
      <c r="SMY5" s="262"/>
      <c r="SMZ5" s="262"/>
      <c r="SNA5" s="262"/>
      <c r="SNB5" s="262"/>
      <c r="SNC5" s="262"/>
      <c r="SND5" s="262"/>
      <c r="SNE5" s="262"/>
      <c r="SNF5" s="262"/>
      <c r="SNG5" s="262"/>
      <c r="SNH5" s="262"/>
      <c r="SNI5" s="262"/>
      <c r="SNJ5" s="262"/>
      <c r="SNK5" s="262"/>
      <c r="SNL5" s="262"/>
      <c r="SNM5" s="262"/>
      <c r="SNN5" s="262"/>
      <c r="SNO5" s="262"/>
      <c r="SNP5" s="262"/>
      <c r="SNQ5" s="262"/>
      <c r="SNR5" s="262"/>
      <c r="SNS5" s="262"/>
      <c r="SNT5" s="262"/>
      <c r="SNU5" s="262"/>
      <c r="SNV5" s="262"/>
      <c r="SNW5" s="262"/>
      <c r="SNX5" s="262"/>
      <c r="SNY5" s="262"/>
      <c r="SNZ5" s="262"/>
      <c r="SOA5" s="262"/>
      <c r="SOB5" s="262"/>
      <c r="SOC5" s="262"/>
      <c r="SOD5" s="262"/>
      <c r="SOE5" s="262"/>
      <c r="SOF5" s="262"/>
      <c r="SOG5" s="262"/>
      <c r="SOH5" s="262"/>
      <c r="SOI5" s="262"/>
      <c r="SOJ5" s="262"/>
      <c r="SOK5" s="262"/>
      <c r="SOL5" s="262"/>
      <c r="SOM5" s="262"/>
      <c r="SON5" s="262"/>
      <c r="SOO5" s="262"/>
      <c r="SOP5" s="262"/>
      <c r="SOQ5" s="262"/>
      <c r="SOR5" s="262"/>
      <c r="SOS5" s="262"/>
      <c r="SOT5" s="262"/>
      <c r="SOU5" s="262"/>
      <c r="SOV5" s="262"/>
      <c r="SOW5" s="262"/>
      <c r="SOX5" s="262"/>
      <c r="SOY5" s="262"/>
      <c r="SOZ5" s="262"/>
      <c r="SPA5" s="262"/>
      <c r="SPB5" s="262"/>
      <c r="SPC5" s="262"/>
      <c r="SPD5" s="262"/>
      <c r="SPE5" s="262"/>
      <c r="SPF5" s="262"/>
      <c r="SPG5" s="262"/>
      <c r="SPH5" s="262"/>
      <c r="SPI5" s="262"/>
      <c r="SPJ5" s="262"/>
      <c r="SPK5" s="262"/>
      <c r="SPL5" s="262"/>
      <c r="SPM5" s="262"/>
      <c r="SPN5" s="262"/>
      <c r="SPO5" s="262"/>
      <c r="SPP5" s="262"/>
      <c r="SPQ5" s="262"/>
      <c r="SPR5" s="262"/>
      <c r="SPS5" s="262"/>
      <c r="SPT5" s="262"/>
      <c r="SPU5" s="262"/>
      <c r="SPV5" s="262"/>
      <c r="SPW5" s="262"/>
      <c r="SPX5" s="262"/>
      <c r="SPY5" s="262"/>
      <c r="SPZ5" s="262"/>
      <c r="SQA5" s="262"/>
      <c r="SQB5" s="262"/>
      <c r="SQC5" s="262"/>
      <c r="SQD5" s="262"/>
      <c r="SQE5" s="262"/>
      <c r="SQF5" s="262"/>
      <c r="SQG5" s="262"/>
      <c r="SQH5" s="262"/>
      <c r="SQI5" s="262"/>
      <c r="SQJ5" s="262"/>
      <c r="SQK5" s="262"/>
      <c r="SQL5" s="262"/>
      <c r="SQM5" s="262"/>
      <c r="SQN5" s="262"/>
      <c r="SQO5" s="262"/>
      <c r="SQP5" s="262"/>
      <c r="SQQ5" s="262"/>
      <c r="SQR5" s="262"/>
      <c r="SQS5" s="262"/>
      <c r="SQT5" s="262"/>
      <c r="SQU5" s="262"/>
      <c r="SQV5" s="262"/>
      <c r="SQW5" s="262"/>
      <c r="SQX5" s="262"/>
      <c r="SQY5" s="262"/>
      <c r="SQZ5" s="262"/>
      <c r="SRA5" s="262"/>
      <c r="SRB5" s="262"/>
      <c r="SRC5" s="262"/>
      <c r="SRD5" s="262"/>
      <c r="SRE5" s="262"/>
      <c r="SRF5" s="262"/>
      <c r="SRG5" s="262"/>
      <c r="SRH5" s="262"/>
      <c r="SRI5" s="262"/>
      <c r="SRJ5" s="262"/>
      <c r="SRK5" s="262"/>
      <c r="SRL5" s="262"/>
      <c r="SRM5" s="262"/>
      <c r="SRN5" s="262"/>
      <c r="SRO5" s="262"/>
      <c r="SRP5" s="262"/>
      <c r="SRQ5" s="262"/>
      <c r="SRR5" s="262"/>
      <c r="SRS5" s="262"/>
      <c r="SRT5" s="262"/>
      <c r="SRU5" s="262"/>
      <c r="SRV5" s="262"/>
      <c r="SRW5" s="262"/>
      <c r="SRX5" s="262"/>
      <c r="SRY5" s="262"/>
      <c r="SRZ5" s="262"/>
      <c r="SSA5" s="262"/>
      <c r="SSB5" s="262"/>
      <c r="SSC5" s="262"/>
      <c r="SSD5" s="262"/>
      <c r="SSE5" s="262"/>
      <c r="SSF5" s="262"/>
      <c r="SSG5" s="262"/>
      <c r="SSH5" s="262"/>
      <c r="SSI5" s="262"/>
      <c r="SSJ5" s="262"/>
      <c r="SSK5" s="262"/>
      <c r="SSL5" s="262"/>
      <c r="SSM5" s="262"/>
      <c r="SSN5" s="262"/>
      <c r="SSO5" s="262"/>
      <c r="SSP5" s="262"/>
      <c r="SSQ5" s="262"/>
      <c r="SSR5" s="262"/>
      <c r="SSS5" s="262"/>
      <c r="SST5" s="262"/>
      <c r="SSU5" s="262"/>
      <c r="SSV5" s="262"/>
      <c r="SSW5" s="262"/>
      <c r="SSX5" s="262"/>
      <c r="SSY5" s="262"/>
      <c r="SSZ5" s="262"/>
      <c r="STA5" s="262"/>
      <c r="STB5" s="262"/>
      <c r="STC5" s="262"/>
      <c r="STD5" s="262"/>
      <c r="STE5" s="262"/>
      <c r="STF5" s="262"/>
      <c r="STG5" s="262"/>
      <c r="STH5" s="262"/>
      <c r="STI5" s="262"/>
      <c r="STJ5" s="262"/>
      <c r="STK5" s="262"/>
      <c r="STL5" s="262"/>
      <c r="STM5" s="262"/>
      <c r="STN5" s="262"/>
      <c r="STO5" s="262"/>
      <c r="STP5" s="262"/>
      <c r="STQ5" s="262"/>
      <c r="STR5" s="262"/>
      <c r="STS5" s="262"/>
      <c r="STT5" s="262"/>
      <c r="STU5" s="262"/>
      <c r="STV5" s="262"/>
      <c r="STW5" s="262"/>
      <c r="STX5" s="262"/>
      <c r="STY5" s="262"/>
      <c r="STZ5" s="262"/>
      <c r="SUA5" s="262"/>
      <c r="SUB5" s="262"/>
      <c r="SUC5" s="262"/>
      <c r="SUD5" s="262"/>
      <c r="SUE5" s="262"/>
      <c r="SUF5" s="262"/>
      <c r="SUG5" s="262"/>
      <c r="SUH5" s="262"/>
      <c r="SUI5" s="262"/>
      <c r="SUJ5" s="262"/>
      <c r="SUK5" s="262"/>
      <c r="SUL5" s="262"/>
      <c r="SUM5" s="262"/>
      <c r="SUN5" s="262"/>
      <c r="SUO5" s="262"/>
      <c r="SUP5" s="262"/>
      <c r="SUQ5" s="262"/>
      <c r="SUR5" s="262"/>
      <c r="SUS5" s="262"/>
      <c r="SUT5" s="262"/>
      <c r="SUU5" s="262"/>
      <c r="SUV5" s="262"/>
      <c r="SUW5" s="262"/>
      <c r="SUX5" s="262"/>
      <c r="SUY5" s="262"/>
      <c r="SUZ5" s="262"/>
      <c r="SVA5" s="262"/>
      <c r="SVB5" s="262"/>
      <c r="SVC5" s="262"/>
      <c r="SVD5" s="262"/>
      <c r="SVE5" s="262"/>
      <c r="SVF5" s="262"/>
      <c r="SVG5" s="262"/>
      <c r="SVH5" s="262"/>
      <c r="SVI5" s="262"/>
      <c r="SVJ5" s="262"/>
      <c r="SVK5" s="262"/>
      <c r="SVL5" s="262"/>
      <c r="SVM5" s="262"/>
      <c r="SVN5" s="262"/>
      <c r="SVO5" s="262"/>
      <c r="SVP5" s="262"/>
      <c r="SVQ5" s="262"/>
      <c r="SVR5" s="262"/>
      <c r="SVS5" s="262"/>
      <c r="SVT5" s="262"/>
      <c r="SVU5" s="262"/>
      <c r="SVV5" s="262"/>
      <c r="SVW5" s="262"/>
      <c r="SVX5" s="262"/>
      <c r="SVY5" s="262"/>
      <c r="SVZ5" s="262"/>
      <c r="SWA5" s="262"/>
      <c r="SWB5" s="262"/>
      <c r="SWC5" s="262"/>
      <c r="SWD5" s="262"/>
      <c r="SWE5" s="262"/>
      <c r="SWF5" s="262"/>
      <c r="SWG5" s="262"/>
      <c r="SWH5" s="262"/>
      <c r="SWI5" s="262"/>
      <c r="SWJ5" s="262"/>
      <c r="SWK5" s="262"/>
      <c r="SWL5" s="262"/>
      <c r="SWM5" s="262"/>
      <c r="SWN5" s="262"/>
      <c r="SWO5" s="262"/>
      <c r="SWP5" s="262"/>
      <c r="SWQ5" s="262"/>
      <c r="SWR5" s="262"/>
      <c r="SWS5" s="262"/>
      <c r="SWT5" s="262"/>
      <c r="SWU5" s="262"/>
      <c r="SWV5" s="262"/>
      <c r="SWW5" s="262"/>
      <c r="SWX5" s="262"/>
      <c r="SWY5" s="262"/>
      <c r="SWZ5" s="262"/>
      <c r="SXA5" s="262"/>
      <c r="SXB5" s="262"/>
      <c r="SXC5" s="262"/>
      <c r="SXD5" s="262"/>
      <c r="SXE5" s="262"/>
      <c r="SXF5" s="262"/>
      <c r="SXG5" s="262"/>
      <c r="SXH5" s="262"/>
      <c r="SXI5" s="262"/>
      <c r="SXJ5" s="262"/>
      <c r="SXK5" s="262"/>
      <c r="SXL5" s="262"/>
      <c r="SXM5" s="262"/>
      <c r="SXN5" s="262"/>
      <c r="SXO5" s="262"/>
      <c r="SXP5" s="262"/>
      <c r="SXQ5" s="262"/>
      <c r="SXR5" s="262"/>
      <c r="SXS5" s="262"/>
      <c r="SXT5" s="262"/>
      <c r="SXU5" s="262"/>
      <c r="SXV5" s="262"/>
      <c r="SXW5" s="262"/>
      <c r="SXX5" s="262"/>
      <c r="SXY5" s="262"/>
      <c r="SXZ5" s="262"/>
      <c r="SYA5" s="262"/>
      <c r="SYB5" s="262"/>
      <c r="SYC5" s="262"/>
      <c r="SYD5" s="262"/>
      <c r="SYE5" s="262"/>
      <c r="SYF5" s="262"/>
      <c r="SYG5" s="262"/>
      <c r="SYH5" s="262"/>
      <c r="SYI5" s="262"/>
      <c r="SYJ5" s="262"/>
      <c r="SYK5" s="262"/>
      <c r="SYL5" s="262"/>
      <c r="SYM5" s="262"/>
      <c r="SYN5" s="262"/>
      <c r="SYO5" s="262"/>
      <c r="SYP5" s="262"/>
      <c r="SYQ5" s="262"/>
      <c r="SYR5" s="262"/>
      <c r="SYS5" s="262"/>
      <c r="SYT5" s="262"/>
      <c r="SYU5" s="262"/>
      <c r="SYV5" s="262"/>
      <c r="SYW5" s="262"/>
      <c r="SYX5" s="262"/>
      <c r="SYY5" s="262"/>
      <c r="SYZ5" s="262"/>
      <c r="SZA5" s="262"/>
      <c r="SZB5" s="262"/>
      <c r="SZC5" s="262"/>
      <c r="SZD5" s="262"/>
      <c r="SZE5" s="262"/>
      <c r="SZF5" s="262"/>
      <c r="SZG5" s="262"/>
      <c r="SZH5" s="262"/>
      <c r="SZI5" s="262"/>
      <c r="SZJ5" s="262"/>
      <c r="SZK5" s="262"/>
      <c r="SZL5" s="262"/>
      <c r="SZM5" s="262"/>
      <c r="SZN5" s="262"/>
      <c r="SZO5" s="262"/>
      <c r="SZP5" s="262"/>
      <c r="SZQ5" s="262"/>
      <c r="SZR5" s="262"/>
      <c r="SZS5" s="262"/>
      <c r="SZT5" s="262"/>
      <c r="SZU5" s="262"/>
      <c r="SZV5" s="262"/>
      <c r="SZW5" s="262"/>
      <c r="SZX5" s="262"/>
      <c r="SZY5" s="262"/>
      <c r="SZZ5" s="262"/>
      <c r="TAA5" s="262"/>
      <c r="TAB5" s="262"/>
      <c r="TAC5" s="262"/>
      <c r="TAD5" s="262"/>
      <c r="TAE5" s="262"/>
      <c r="TAF5" s="262"/>
      <c r="TAG5" s="262"/>
      <c r="TAH5" s="262"/>
      <c r="TAI5" s="262"/>
      <c r="TAJ5" s="262"/>
      <c r="TAK5" s="262"/>
      <c r="TAL5" s="262"/>
      <c r="TAM5" s="262"/>
      <c r="TAN5" s="262"/>
      <c r="TAO5" s="262"/>
      <c r="TAP5" s="262"/>
      <c r="TAQ5" s="262"/>
      <c r="TAR5" s="262"/>
      <c r="TAS5" s="262"/>
      <c r="TAT5" s="262"/>
      <c r="TAU5" s="262"/>
      <c r="TAV5" s="262"/>
      <c r="TAW5" s="262"/>
      <c r="TAX5" s="262"/>
      <c r="TAY5" s="262"/>
      <c r="TAZ5" s="262"/>
      <c r="TBA5" s="262"/>
      <c r="TBB5" s="262"/>
      <c r="TBC5" s="262"/>
      <c r="TBD5" s="262"/>
      <c r="TBE5" s="262"/>
      <c r="TBF5" s="262"/>
      <c r="TBG5" s="262"/>
      <c r="TBH5" s="262"/>
      <c r="TBI5" s="262"/>
      <c r="TBJ5" s="262"/>
      <c r="TBK5" s="262"/>
      <c r="TBL5" s="262"/>
      <c r="TBM5" s="262"/>
      <c r="TBN5" s="262"/>
      <c r="TBO5" s="262"/>
      <c r="TBP5" s="262"/>
      <c r="TBQ5" s="262"/>
      <c r="TBR5" s="262"/>
      <c r="TBS5" s="262"/>
      <c r="TBT5" s="262"/>
      <c r="TBU5" s="262"/>
      <c r="TBV5" s="262"/>
      <c r="TBW5" s="262"/>
      <c r="TBX5" s="262"/>
      <c r="TBY5" s="262"/>
      <c r="TBZ5" s="262"/>
      <c r="TCA5" s="262"/>
      <c r="TCB5" s="262"/>
      <c r="TCC5" s="262"/>
      <c r="TCD5" s="262"/>
      <c r="TCE5" s="262"/>
      <c r="TCF5" s="262"/>
      <c r="TCG5" s="262"/>
      <c r="TCH5" s="262"/>
      <c r="TCI5" s="262"/>
      <c r="TCJ5" s="262"/>
      <c r="TCK5" s="262"/>
      <c r="TCL5" s="262"/>
      <c r="TCM5" s="262"/>
      <c r="TCN5" s="262"/>
      <c r="TCO5" s="262"/>
      <c r="TCP5" s="262"/>
      <c r="TCQ5" s="262"/>
      <c r="TCR5" s="262"/>
      <c r="TCS5" s="262"/>
      <c r="TCT5" s="262"/>
      <c r="TCU5" s="262"/>
      <c r="TCV5" s="262"/>
      <c r="TCW5" s="262"/>
      <c r="TCX5" s="262"/>
      <c r="TCY5" s="262"/>
      <c r="TCZ5" s="262"/>
      <c r="TDA5" s="262"/>
      <c r="TDB5" s="262"/>
      <c r="TDC5" s="262"/>
      <c r="TDD5" s="262"/>
      <c r="TDE5" s="262"/>
      <c r="TDF5" s="262"/>
      <c r="TDG5" s="262"/>
      <c r="TDH5" s="262"/>
      <c r="TDI5" s="262"/>
      <c r="TDJ5" s="262"/>
      <c r="TDK5" s="262"/>
      <c r="TDL5" s="262"/>
      <c r="TDM5" s="262"/>
      <c r="TDN5" s="262"/>
      <c r="TDO5" s="262"/>
      <c r="TDP5" s="262"/>
      <c r="TDQ5" s="262"/>
      <c r="TDR5" s="262"/>
      <c r="TDS5" s="262"/>
      <c r="TDT5" s="262"/>
      <c r="TDU5" s="262"/>
      <c r="TDV5" s="262"/>
      <c r="TDW5" s="262"/>
      <c r="TDX5" s="262"/>
      <c r="TDY5" s="262"/>
      <c r="TDZ5" s="262"/>
      <c r="TEA5" s="262"/>
      <c r="TEB5" s="262"/>
      <c r="TEC5" s="262"/>
      <c r="TED5" s="262"/>
      <c r="TEE5" s="262"/>
      <c r="TEF5" s="262"/>
      <c r="TEG5" s="262"/>
      <c r="TEH5" s="262"/>
      <c r="TEI5" s="262"/>
      <c r="TEJ5" s="262"/>
      <c r="TEK5" s="262"/>
      <c r="TEL5" s="262"/>
      <c r="TEM5" s="262"/>
      <c r="TEN5" s="262"/>
      <c r="TEO5" s="262"/>
      <c r="TEP5" s="262"/>
      <c r="TEQ5" s="262"/>
      <c r="TER5" s="262"/>
      <c r="TES5" s="262"/>
      <c r="TET5" s="262"/>
      <c r="TEU5" s="262"/>
      <c r="TEV5" s="262"/>
      <c r="TEW5" s="262"/>
      <c r="TEX5" s="262"/>
      <c r="TEY5" s="262"/>
      <c r="TEZ5" s="262"/>
      <c r="TFA5" s="262"/>
      <c r="TFB5" s="262"/>
      <c r="TFC5" s="262"/>
      <c r="TFD5" s="262"/>
      <c r="TFE5" s="262"/>
      <c r="TFF5" s="262"/>
      <c r="TFG5" s="262"/>
      <c r="TFH5" s="262"/>
      <c r="TFI5" s="262"/>
      <c r="TFJ5" s="262"/>
      <c r="TFK5" s="262"/>
      <c r="TFL5" s="262"/>
      <c r="TFM5" s="262"/>
      <c r="TFN5" s="262"/>
      <c r="TFO5" s="262"/>
      <c r="TFP5" s="262"/>
      <c r="TFQ5" s="262"/>
      <c r="TFR5" s="262"/>
      <c r="TFS5" s="262"/>
      <c r="TFT5" s="262"/>
      <c r="TFU5" s="262"/>
      <c r="TFV5" s="262"/>
      <c r="TFW5" s="262"/>
      <c r="TFX5" s="262"/>
      <c r="TFY5" s="262"/>
      <c r="TFZ5" s="262"/>
      <c r="TGA5" s="262"/>
      <c r="TGB5" s="262"/>
      <c r="TGC5" s="262"/>
      <c r="TGD5" s="262"/>
      <c r="TGE5" s="262"/>
      <c r="TGF5" s="262"/>
      <c r="TGG5" s="262"/>
      <c r="TGH5" s="262"/>
      <c r="TGI5" s="262"/>
      <c r="TGJ5" s="262"/>
      <c r="TGK5" s="262"/>
      <c r="TGL5" s="262"/>
      <c r="TGM5" s="262"/>
      <c r="TGN5" s="262"/>
      <c r="TGO5" s="262"/>
      <c r="TGP5" s="262"/>
      <c r="TGQ5" s="262"/>
      <c r="TGR5" s="262"/>
      <c r="TGS5" s="262"/>
      <c r="TGT5" s="262"/>
      <c r="TGU5" s="262"/>
      <c r="TGV5" s="262"/>
      <c r="TGW5" s="262"/>
      <c r="TGX5" s="262"/>
      <c r="TGY5" s="262"/>
      <c r="TGZ5" s="262"/>
      <c r="THA5" s="262"/>
      <c r="THB5" s="262"/>
      <c r="THC5" s="262"/>
      <c r="THD5" s="262"/>
      <c r="THE5" s="262"/>
      <c r="THF5" s="262"/>
      <c r="THG5" s="262"/>
      <c r="THH5" s="262"/>
      <c r="THI5" s="262"/>
      <c r="THJ5" s="262"/>
      <c r="THK5" s="262"/>
      <c r="THL5" s="262"/>
      <c r="THM5" s="262"/>
      <c r="THN5" s="262"/>
      <c r="THO5" s="262"/>
      <c r="THP5" s="262"/>
      <c r="THQ5" s="262"/>
      <c r="THR5" s="262"/>
      <c r="THS5" s="262"/>
      <c r="THT5" s="262"/>
      <c r="THU5" s="262"/>
      <c r="THV5" s="262"/>
      <c r="THW5" s="262"/>
      <c r="THX5" s="262"/>
      <c r="THY5" s="262"/>
      <c r="THZ5" s="262"/>
      <c r="TIA5" s="262"/>
      <c r="TIB5" s="262"/>
      <c r="TIC5" s="262"/>
      <c r="TID5" s="262"/>
      <c r="TIE5" s="262"/>
      <c r="TIF5" s="262"/>
      <c r="TIG5" s="262"/>
      <c r="TIH5" s="262"/>
      <c r="TII5" s="262"/>
      <c r="TIJ5" s="262"/>
      <c r="TIK5" s="262"/>
      <c r="TIL5" s="262"/>
      <c r="TIM5" s="262"/>
      <c r="TIN5" s="262"/>
      <c r="TIO5" s="262"/>
      <c r="TIP5" s="262"/>
      <c r="TIQ5" s="262"/>
      <c r="TIR5" s="262"/>
      <c r="TIS5" s="262"/>
      <c r="TIT5" s="262"/>
      <c r="TIU5" s="262"/>
      <c r="TIV5" s="262"/>
      <c r="TIW5" s="262"/>
      <c r="TIX5" s="262"/>
      <c r="TIY5" s="262"/>
      <c r="TIZ5" s="262"/>
      <c r="TJA5" s="262"/>
      <c r="TJB5" s="262"/>
      <c r="TJC5" s="262"/>
      <c r="TJD5" s="262"/>
      <c r="TJE5" s="262"/>
      <c r="TJF5" s="262"/>
      <c r="TJG5" s="262"/>
      <c r="TJH5" s="262"/>
      <c r="TJI5" s="262"/>
      <c r="TJJ5" s="262"/>
      <c r="TJK5" s="262"/>
      <c r="TJL5" s="262"/>
      <c r="TJM5" s="262"/>
      <c r="TJN5" s="262"/>
      <c r="TJO5" s="262"/>
      <c r="TJP5" s="262"/>
      <c r="TJQ5" s="262"/>
      <c r="TJR5" s="262"/>
      <c r="TJS5" s="262"/>
      <c r="TJT5" s="262"/>
      <c r="TJU5" s="262"/>
      <c r="TJV5" s="262"/>
      <c r="TJW5" s="262"/>
      <c r="TJX5" s="262"/>
      <c r="TJY5" s="262"/>
      <c r="TJZ5" s="262"/>
      <c r="TKA5" s="262"/>
      <c r="TKB5" s="262"/>
      <c r="TKC5" s="262"/>
      <c r="TKD5" s="262"/>
      <c r="TKE5" s="262"/>
      <c r="TKF5" s="262"/>
      <c r="TKG5" s="262"/>
      <c r="TKH5" s="262"/>
      <c r="TKI5" s="262"/>
      <c r="TKJ5" s="262"/>
      <c r="TKK5" s="262"/>
      <c r="TKL5" s="262"/>
      <c r="TKM5" s="262"/>
      <c r="TKN5" s="262"/>
      <c r="TKO5" s="262"/>
      <c r="TKP5" s="262"/>
      <c r="TKQ5" s="262"/>
      <c r="TKR5" s="262"/>
      <c r="TKS5" s="262"/>
      <c r="TKT5" s="262"/>
      <c r="TKU5" s="262"/>
      <c r="TKV5" s="262"/>
      <c r="TKW5" s="262"/>
      <c r="TKX5" s="262"/>
      <c r="TKY5" s="262"/>
      <c r="TKZ5" s="262"/>
      <c r="TLA5" s="262"/>
      <c r="TLB5" s="262"/>
      <c r="TLC5" s="262"/>
      <c r="TLD5" s="262"/>
      <c r="TLE5" s="262"/>
      <c r="TLF5" s="262"/>
      <c r="TLG5" s="262"/>
      <c r="TLH5" s="262"/>
      <c r="TLI5" s="262"/>
      <c r="TLJ5" s="262"/>
      <c r="TLK5" s="262"/>
      <c r="TLL5" s="262"/>
      <c r="TLM5" s="262"/>
      <c r="TLN5" s="262"/>
      <c r="TLO5" s="262"/>
      <c r="TLP5" s="262"/>
      <c r="TLQ5" s="262"/>
      <c r="TLR5" s="262"/>
      <c r="TLS5" s="262"/>
      <c r="TLT5" s="262"/>
      <c r="TLU5" s="262"/>
      <c r="TLV5" s="262"/>
      <c r="TLW5" s="262"/>
      <c r="TLX5" s="262"/>
      <c r="TLY5" s="262"/>
      <c r="TLZ5" s="262"/>
      <c r="TMA5" s="262"/>
      <c r="TMB5" s="262"/>
      <c r="TMC5" s="262"/>
      <c r="TMD5" s="262"/>
      <c r="TME5" s="262"/>
      <c r="TMF5" s="262"/>
      <c r="TMG5" s="262"/>
      <c r="TMH5" s="262"/>
      <c r="TMI5" s="262"/>
      <c r="TMJ5" s="262"/>
      <c r="TMK5" s="262"/>
      <c r="TML5" s="262"/>
      <c r="TMM5" s="262"/>
      <c r="TMN5" s="262"/>
      <c r="TMO5" s="262"/>
      <c r="TMP5" s="262"/>
      <c r="TMQ5" s="262"/>
      <c r="TMR5" s="262"/>
      <c r="TMS5" s="262"/>
      <c r="TMT5" s="262"/>
      <c r="TMU5" s="262"/>
      <c r="TMV5" s="262"/>
      <c r="TMW5" s="262"/>
      <c r="TMX5" s="262"/>
      <c r="TMY5" s="262"/>
      <c r="TMZ5" s="262"/>
      <c r="TNA5" s="262"/>
      <c r="TNB5" s="262"/>
      <c r="TNC5" s="262"/>
      <c r="TND5" s="262"/>
      <c r="TNE5" s="262"/>
      <c r="TNF5" s="262"/>
      <c r="TNG5" s="262"/>
      <c r="TNH5" s="262"/>
      <c r="TNI5" s="262"/>
      <c r="TNJ5" s="262"/>
      <c r="TNK5" s="262"/>
      <c r="TNL5" s="262"/>
      <c r="TNM5" s="262"/>
      <c r="TNN5" s="262"/>
      <c r="TNO5" s="262"/>
      <c r="TNP5" s="262"/>
      <c r="TNQ5" s="262"/>
      <c r="TNR5" s="262"/>
      <c r="TNS5" s="262"/>
      <c r="TNT5" s="262"/>
      <c r="TNU5" s="262"/>
      <c r="TNV5" s="262"/>
      <c r="TNW5" s="262"/>
      <c r="TNX5" s="262"/>
      <c r="TNY5" s="262"/>
      <c r="TNZ5" s="262"/>
      <c r="TOA5" s="262"/>
      <c r="TOB5" s="262"/>
      <c r="TOC5" s="262"/>
      <c r="TOD5" s="262"/>
      <c r="TOE5" s="262"/>
      <c r="TOF5" s="262"/>
      <c r="TOG5" s="262"/>
      <c r="TOH5" s="262"/>
      <c r="TOI5" s="262"/>
      <c r="TOJ5" s="262"/>
      <c r="TOK5" s="262"/>
      <c r="TOL5" s="262"/>
      <c r="TOM5" s="262"/>
      <c r="TON5" s="262"/>
      <c r="TOO5" s="262"/>
      <c r="TOP5" s="262"/>
      <c r="TOQ5" s="262"/>
      <c r="TOR5" s="262"/>
      <c r="TOS5" s="262"/>
      <c r="TOT5" s="262"/>
      <c r="TOU5" s="262"/>
      <c r="TOV5" s="262"/>
      <c r="TOW5" s="262"/>
      <c r="TOX5" s="262"/>
      <c r="TOY5" s="262"/>
      <c r="TOZ5" s="262"/>
      <c r="TPA5" s="262"/>
      <c r="TPB5" s="262"/>
      <c r="TPC5" s="262"/>
      <c r="TPD5" s="262"/>
      <c r="TPE5" s="262"/>
      <c r="TPF5" s="262"/>
      <c r="TPG5" s="262"/>
      <c r="TPH5" s="262"/>
      <c r="TPI5" s="262"/>
      <c r="TPJ5" s="262"/>
      <c r="TPK5" s="262"/>
      <c r="TPL5" s="262"/>
      <c r="TPM5" s="262"/>
      <c r="TPN5" s="262"/>
      <c r="TPO5" s="262"/>
      <c r="TPP5" s="262"/>
      <c r="TPQ5" s="262"/>
      <c r="TPR5" s="262"/>
      <c r="TPS5" s="262"/>
      <c r="TPT5" s="262"/>
      <c r="TPU5" s="262"/>
      <c r="TPV5" s="262"/>
      <c r="TPW5" s="262"/>
      <c r="TPX5" s="262"/>
      <c r="TPY5" s="262"/>
      <c r="TPZ5" s="262"/>
      <c r="TQA5" s="262"/>
      <c r="TQB5" s="262"/>
      <c r="TQC5" s="262"/>
      <c r="TQD5" s="262"/>
      <c r="TQE5" s="262"/>
      <c r="TQF5" s="262"/>
      <c r="TQG5" s="262"/>
      <c r="TQH5" s="262"/>
      <c r="TQI5" s="262"/>
      <c r="TQJ5" s="262"/>
      <c r="TQK5" s="262"/>
      <c r="TQL5" s="262"/>
      <c r="TQM5" s="262"/>
      <c r="TQN5" s="262"/>
      <c r="TQO5" s="262"/>
      <c r="TQP5" s="262"/>
      <c r="TQQ5" s="262"/>
      <c r="TQR5" s="262"/>
      <c r="TQS5" s="262"/>
      <c r="TQT5" s="262"/>
      <c r="TQU5" s="262"/>
      <c r="TQV5" s="262"/>
      <c r="TQW5" s="262"/>
      <c r="TQX5" s="262"/>
      <c r="TQY5" s="262"/>
      <c r="TQZ5" s="262"/>
      <c r="TRA5" s="262"/>
      <c r="TRB5" s="262"/>
      <c r="TRC5" s="262"/>
      <c r="TRD5" s="262"/>
      <c r="TRE5" s="262"/>
      <c r="TRF5" s="262"/>
      <c r="TRG5" s="262"/>
      <c r="TRH5" s="262"/>
      <c r="TRI5" s="262"/>
      <c r="TRJ5" s="262"/>
      <c r="TRK5" s="262"/>
      <c r="TRL5" s="262"/>
      <c r="TRM5" s="262"/>
      <c r="TRN5" s="262"/>
      <c r="TRO5" s="262"/>
      <c r="TRP5" s="262"/>
      <c r="TRQ5" s="262"/>
      <c r="TRR5" s="262"/>
      <c r="TRS5" s="262"/>
      <c r="TRT5" s="262"/>
      <c r="TRU5" s="262"/>
      <c r="TRV5" s="262"/>
      <c r="TRW5" s="262"/>
      <c r="TRX5" s="262"/>
      <c r="TRY5" s="262"/>
      <c r="TRZ5" s="262"/>
      <c r="TSA5" s="262"/>
      <c r="TSB5" s="262"/>
      <c r="TSC5" s="262"/>
      <c r="TSD5" s="262"/>
      <c r="TSE5" s="262"/>
      <c r="TSF5" s="262"/>
      <c r="TSG5" s="262"/>
      <c r="TSH5" s="262"/>
      <c r="TSI5" s="262"/>
      <c r="TSJ5" s="262"/>
      <c r="TSK5" s="262"/>
      <c r="TSL5" s="262"/>
      <c r="TSM5" s="262"/>
      <c r="TSN5" s="262"/>
      <c r="TSO5" s="262"/>
      <c r="TSP5" s="262"/>
      <c r="TSQ5" s="262"/>
      <c r="TSR5" s="262"/>
      <c r="TSS5" s="262"/>
      <c r="TST5" s="262"/>
      <c r="TSU5" s="262"/>
      <c r="TSV5" s="262"/>
      <c r="TSW5" s="262"/>
      <c r="TSX5" s="262"/>
      <c r="TSY5" s="262"/>
      <c r="TSZ5" s="262"/>
      <c r="TTA5" s="262"/>
      <c r="TTB5" s="262"/>
      <c r="TTC5" s="262"/>
      <c r="TTD5" s="262"/>
      <c r="TTE5" s="262"/>
      <c r="TTF5" s="262"/>
      <c r="TTG5" s="262"/>
      <c r="TTH5" s="262"/>
      <c r="TTI5" s="262"/>
      <c r="TTJ5" s="262"/>
      <c r="TTK5" s="262"/>
      <c r="TTL5" s="262"/>
      <c r="TTM5" s="262"/>
      <c r="TTN5" s="262"/>
      <c r="TTO5" s="262"/>
      <c r="TTP5" s="262"/>
      <c r="TTQ5" s="262"/>
      <c r="TTR5" s="262"/>
      <c r="TTS5" s="262"/>
      <c r="TTT5" s="262"/>
      <c r="TTU5" s="262"/>
      <c r="TTV5" s="262"/>
      <c r="TTW5" s="262"/>
      <c r="TTX5" s="262"/>
      <c r="TTY5" s="262"/>
      <c r="TTZ5" s="262"/>
      <c r="TUA5" s="262"/>
      <c r="TUB5" s="262"/>
      <c r="TUC5" s="262"/>
      <c r="TUD5" s="262"/>
      <c r="TUE5" s="262"/>
      <c r="TUF5" s="262"/>
      <c r="TUG5" s="262"/>
      <c r="TUH5" s="262"/>
      <c r="TUI5" s="262"/>
      <c r="TUJ5" s="262"/>
      <c r="TUK5" s="262"/>
      <c r="TUL5" s="262"/>
      <c r="TUM5" s="262"/>
      <c r="TUN5" s="262"/>
      <c r="TUO5" s="262"/>
      <c r="TUP5" s="262"/>
      <c r="TUQ5" s="262"/>
      <c r="TUR5" s="262"/>
      <c r="TUS5" s="262"/>
      <c r="TUT5" s="262"/>
      <c r="TUU5" s="262"/>
      <c r="TUV5" s="262"/>
      <c r="TUW5" s="262"/>
      <c r="TUX5" s="262"/>
      <c r="TUY5" s="262"/>
      <c r="TUZ5" s="262"/>
      <c r="TVA5" s="262"/>
      <c r="TVB5" s="262"/>
      <c r="TVC5" s="262"/>
      <c r="TVD5" s="262"/>
      <c r="TVE5" s="262"/>
      <c r="TVF5" s="262"/>
      <c r="TVG5" s="262"/>
      <c r="TVH5" s="262"/>
      <c r="TVI5" s="262"/>
      <c r="TVJ5" s="262"/>
      <c r="TVK5" s="262"/>
      <c r="TVL5" s="262"/>
      <c r="TVM5" s="262"/>
      <c r="TVN5" s="262"/>
      <c r="TVO5" s="262"/>
      <c r="TVP5" s="262"/>
      <c r="TVQ5" s="262"/>
      <c r="TVR5" s="262"/>
      <c r="TVS5" s="262"/>
      <c r="TVT5" s="262"/>
      <c r="TVU5" s="262"/>
      <c r="TVV5" s="262"/>
      <c r="TVW5" s="262"/>
      <c r="TVX5" s="262"/>
      <c r="TVY5" s="262"/>
      <c r="TVZ5" s="262"/>
      <c r="TWA5" s="262"/>
      <c r="TWB5" s="262"/>
      <c r="TWC5" s="262"/>
      <c r="TWD5" s="262"/>
      <c r="TWE5" s="262"/>
      <c r="TWF5" s="262"/>
      <c r="TWG5" s="262"/>
      <c r="TWH5" s="262"/>
      <c r="TWI5" s="262"/>
      <c r="TWJ5" s="262"/>
      <c r="TWK5" s="262"/>
      <c r="TWL5" s="262"/>
      <c r="TWM5" s="262"/>
      <c r="TWN5" s="262"/>
      <c r="TWO5" s="262"/>
      <c r="TWP5" s="262"/>
      <c r="TWQ5" s="262"/>
      <c r="TWR5" s="262"/>
      <c r="TWS5" s="262"/>
      <c r="TWT5" s="262"/>
      <c r="TWU5" s="262"/>
      <c r="TWV5" s="262"/>
      <c r="TWW5" s="262"/>
      <c r="TWX5" s="262"/>
      <c r="TWY5" s="262"/>
      <c r="TWZ5" s="262"/>
      <c r="TXA5" s="262"/>
      <c r="TXB5" s="262"/>
      <c r="TXC5" s="262"/>
      <c r="TXD5" s="262"/>
      <c r="TXE5" s="262"/>
      <c r="TXF5" s="262"/>
      <c r="TXG5" s="262"/>
      <c r="TXH5" s="262"/>
      <c r="TXI5" s="262"/>
      <c r="TXJ5" s="262"/>
      <c r="TXK5" s="262"/>
      <c r="TXL5" s="262"/>
      <c r="TXM5" s="262"/>
      <c r="TXN5" s="262"/>
      <c r="TXO5" s="262"/>
      <c r="TXP5" s="262"/>
      <c r="TXQ5" s="262"/>
      <c r="TXR5" s="262"/>
      <c r="TXS5" s="262"/>
      <c r="TXT5" s="262"/>
      <c r="TXU5" s="262"/>
      <c r="TXV5" s="262"/>
      <c r="TXW5" s="262"/>
      <c r="TXX5" s="262"/>
      <c r="TXY5" s="262"/>
      <c r="TXZ5" s="262"/>
      <c r="TYA5" s="262"/>
      <c r="TYB5" s="262"/>
      <c r="TYC5" s="262"/>
      <c r="TYD5" s="262"/>
      <c r="TYE5" s="262"/>
      <c r="TYF5" s="262"/>
      <c r="TYG5" s="262"/>
      <c r="TYH5" s="262"/>
      <c r="TYI5" s="262"/>
      <c r="TYJ5" s="262"/>
      <c r="TYK5" s="262"/>
      <c r="TYL5" s="262"/>
      <c r="TYM5" s="262"/>
      <c r="TYN5" s="262"/>
      <c r="TYO5" s="262"/>
      <c r="TYP5" s="262"/>
      <c r="TYQ5" s="262"/>
      <c r="TYR5" s="262"/>
      <c r="TYS5" s="262"/>
      <c r="TYT5" s="262"/>
      <c r="TYU5" s="262"/>
      <c r="TYV5" s="262"/>
      <c r="TYW5" s="262"/>
      <c r="TYX5" s="262"/>
      <c r="TYY5" s="262"/>
      <c r="TYZ5" s="262"/>
      <c r="TZA5" s="262"/>
      <c r="TZB5" s="262"/>
      <c r="TZC5" s="262"/>
      <c r="TZD5" s="262"/>
      <c r="TZE5" s="262"/>
      <c r="TZF5" s="262"/>
      <c r="TZG5" s="262"/>
      <c r="TZH5" s="262"/>
      <c r="TZI5" s="262"/>
      <c r="TZJ5" s="262"/>
      <c r="TZK5" s="262"/>
      <c r="TZL5" s="262"/>
      <c r="TZM5" s="262"/>
      <c r="TZN5" s="262"/>
      <c r="TZO5" s="262"/>
      <c r="TZP5" s="262"/>
      <c r="TZQ5" s="262"/>
      <c r="TZR5" s="262"/>
      <c r="TZS5" s="262"/>
      <c r="TZT5" s="262"/>
      <c r="TZU5" s="262"/>
      <c r="TZV5" s="262"/>
      <c r="TZW5" s="262"/>
      <c r="TZX5" s="262"/>
      <c r="TZY5" s="262"/>
      <c r="TZZ5" s="262"/>
      <c r="UAA5" s="262"/>
      <c r="UAB5" s="262"/>
      <c r="UAC5" s="262"/>
      <c r="UAD5" s="262"/>
      <c r="UAE5" s="262"/>
      <c r="UAF5" s="262"/>
      <c r="UAG5" s="262"/>
      <c r="UAH5" s="262"/>
      <c r="UAI5" s="262"/>
      <c r="UAJ5" s="262"/>
      <c r="UAK5" s="262"/>
      <c r="UAL5" s="262"/>
      <c r="UAM5" s="262"/>
      <c r="UAN5" s="262"/>
      <c r="UAO5" s="262"/>
      <c r="UAP5" s="262"/>
      <c r="UAQ5" s="262"/>
      <c r="UAR5" s="262"/>
      <c r="UAS5" s="262"/>
      <c r="UAT5" s="262"/>
      <c r="UAU5" s="262"/>
      <c r="UAV5" s="262"/>
      <c r="UAW5" s="262"/>
      <c r="UAX5" s="262"/>
      <c r="UAY5" s="262"/>
      <c r="UAZ5" s="262"/>
      <c r="UBA5" s="262"/>
      <c r="UBB5" s="262"/>
      <c r="UBC5" s="262"/>
      <c r="UBD5" s="262"/>
      <c r="UBE5" s="262"/>
      <c r="UBF5" s="262"/>
      <c r="UBG5" s="262"/>
      <c r="UBH5" s="262"/>
      <c r="UBI5" s="262"/>
      <c r="UBJ5" s="262"/>
      <c r="UBK5" s="262"/>
      <c r="UBL5" s="262"/>
      <c r="UBM5" s="262"/>
      <c r="UBN5" s="262"/>
      <c r="UBO5" s="262"/>
      <c r="UBP5" s="262"/>
      <c r="UBQ5" s="262"/>
      <c r="UBR5" s="262"/>
      <c r="UBS5" s="262"/>
      <c r="UBT5" s="262"/>
      <c r="UBU5" s="262"/>
      <c r="UBV5" s="262"/>
      <c r="UBW5" s="262"/>
      <c r="UBX5" s="262"/>
      <c r="UBY5" s="262"/>
      <c r="UBZ5" s="262"/>
      <c r="UCA5" s="262"/>
      <c r="UCB5" s="262"/>
      <c r="UCC5" s="262"/>
      <c r="UCD5" s="262"/>
      <c r="UCE5" s="262"/>
      <c r="UCF5" s="262"/>
      <c r="UCG5" s="262"/>
      <c r="UCH5" s="262"/>
      <c r="UCI5" s="262"/>
      <c r="UCJ5" s="262"/>
      <c r="UCK5" s="262"/>
      <c r="UCL5" s="262"/>
      <c r="UCM5" s="262"/>
      <c r="UCN5" s="262"/>
      <c r="UCO5" s="262"/>
      <c r="UCP5" s="262"/>
      <c r="UCQ5" s="262"/>
      <c r="UCR5" s="262"/>
      <c r="UCS5" s="262"/>
      <c r="UCT5" s="262"/>
      <c r="UCU5" s="262"/>
      <c r="UCV5" s="262"/>
      <c r="UCW5" s="262"/>
      <c r="UCX5" s="262"/>
      <c r="UCY5" s="262"/>
      <c r="UCZ5" s="262"/>
      <c r="UDA5" s="262"/>
      <c r="UDB5" s="262"/>
      <c r="UDC5" s="262"/>
      <c r="UDD5" s="262"/>
      <c r="UDE5" s="262"/>
      <c r="UDF5" s="262"/>
      <c r="UDG5" s="262"/>
      <c r="UDH5" s="262"/>
      <c r="UDI5" s="262"/>
      <c r="UDJ5" s="262"/>
      <c r="UDK5" s="262"/>
      <c r="UDL5" s="262"/>
      <c r="UDM5" s="262"/>
      <c r="UDN5" s="262"/>
      <c r="UDO5" s="262"/>
      <c r="UDP5" s="262"/>
      <c r="UDQ5" s="262"/>
      <c r="UDR5" s="262"/>
      <c r="UDS5" s="262"/>
      <c r="UDT5" s="262"/>
      <c r="UDU5" s="262"/>
      <c r="UDV5" s="262"/>
      <c r="UDW5" s="262"/>
      <c r="UDX5" s="262"/>
      <c r="UDY5" s="262"/>
      <c r="UDZ5" s="262"/>
      <c r="UEA5" s="262"/>
      <c r="UEB5" s="262"/>
      <c r="UEC5" s="262"/>
      <c r="UED5" s="262"/>
      <c r="UEE5" s="262"/>
      <c r="UEF5" s="262"/>
      <c r="UEG5" s="262"/>
      <c r="UEH5" s="262"/>
      <c r="UEI5" s="262"/>
      <c r="UEJ5" s="262"/>
      <c r="UEK5" s="262"/>
      <c r="UEL5" s="262"/>
      <c r="UEM5" s="262"/>
      <c r="UEN5" s="262"/>
      <c r="UEO5" s="262"/>
      <c r="UEP5" s="262"/>
      <c r="UEQ5" s="262"/>
      <c r="UER5" s="262"/>
      <c r="UES5" s="262"/>
      <c r="UET5" s="262"/>
      <c r="UEU5" s="262"/>
      <c r="UEV5" s="262"/>
      <c r="UEW5" s="262"/>
      <c r="UEX5" s="262"/>
      <c r="UEY5" s="262"/>
      <c r="UEZ5" s="262"/>
      <c r="UFA5" s="262"/>
      <c r="UFB5" s="262"/>
      <c r="UFC5" s="262"/>
      <c r="UFD5" s="262"/>
      <c r="UFE5" s="262"/>
      <c r="UFF5" s="262"/>
      <c r="UFG5" s="262"/>
      <c r="UFH5" s="262"/>
      <c r="UFI5" s="262"/>
      <c r="UFJ5" s="262"/>
      <c r="UFK5" s="262"/>
      <c r="UFL5" s="262"/>
      <c r="UFM5" s="262"/>
      <c r="UFN5" s="262"/>
      <c r="UFO5" s="262"/>
      <c r="UFP5" s="262"/>
      <c r="UFQ5" s="262"/>
      <c r="UFR5" s="262"/>
      <c r="UFS5" s="262"/>
      <c r="UFT5" s="262"/>
      <c r="UFU5" s="262"/>
      <c r="UFV5" s="262"/>
      <c r="UFW5" s="262"/>
      <c r="UFX5" s="262"/>
      <c r="UFY5" s="262"/>
      <c r="UFZ5" s="262"/>
      <c r="UGA5" s="262"/>
      <c r="UGB5" s="262"/>
      <c r="UGC5" s="262"/>
      <c r="UGD5" s="262"/>
      <c r="UGE5" s="262"/>
      <c r="UGF5" s="262"/>
      <c r="UGG5" s="262"/>
      <c r="UGH5" s="262"/>
      <c r="UGI5" s="262"/>
      <c r="UGJ5" s="262"/>
      <c r="UGK5" s="262"/>
      <c r="UGL5" s="262"/>
      <c r="UGM5" s="262"/>
      <c r="UGN5" s="262"/>
      <c r="UGO5" s="262"/>
      <c r="UGP5" s="262"/>
      <c r="UGQ5" s="262"/>
      <c r="UGR5" s="262"/>
      <c r="UGS5" s="262"/>
      <c r="UGT5" s="262"/>
      <c r="UGU5" s="262"/>
      <c r="UGV5" s="262"/>
      <c r="UGW5" s="262"/>
      <c r="UGX5" s="262"/>
      <c r="UGY5" s="262"/>
      <c r="UGZ5" s="262"/>
      <c r="UHA5" s="262"/>
      <c r="UHB5" s="262"/>
      <c r="UHC5" s="262"/>
      <c r="UHD5" s="262"/>
      <c r="UHE5" s="262"/>
      <c r="UHF5" s="262"/>
      <c r="UHG5" s="262"/>
      <c r="UHH5" s="262"/>
      <c r="UHI5" s="262"/>
      <c r="UHJ5" s="262"/>
      <c r="UHK5" s="262"/>
      <c r="UHL5" s="262"/>
      <c r="UHM5" s="262"/>
      <c r="UHN5" s="262"/>
      <c r="UHO5" s="262"/>
      <c r="UHP5" s="262"/>
      <c r="UHQ5" s="262"/>
      <c r="UHR5" s="262"/>
      <c r="UHS5" s="262"/>
      <c r="UHT5" s="262"/>
      <c r="UHU5" s="262"/>
      <c r="UHV5" s="262"/>
      <c r="UHW5" s="262"/>
      <c r="UHX5" s="262"/>
      <c r="UHY5" s="262"/>
      <c r="UHZ5" s="262"/>
      <c r="UIA5" s="262"/>
      <c r="UIB5" s="262"/>
      <c r="UIC5" s="262"/>
      <c r="UID5" s="262"/>
      <c r="UIE5" s="262"/>
      <c r="UIF5" s="262"/>
      <c r="UIG5" s="262"/>
      <c r="UIH5" s="262"/>
      <c r="UII5" s="262"/>
      <c r="UIJ5" s="262"/>
      <c r="UIK5" s="262"/>
      <c r="UIL5" s="262"/>
      <c r="UIM5" s="262"/>
      <c r="UIN5" s="262"/>
      <c r="UIO5" s="262"/>
      <c r="UIP5" s="262"/>
      <c r="UIQ5" s="262"/>
      <c r="UIR5" s="262"/>
      <c r="UIS5" s="262"/>
      <c r="UIT5" s="262"/>
      <c r="UIU5" s="262"/>
      <c r="UIV5" s="262"/>
      <c r="UIW5" s="262"/>
      <c r="UIX5" s="262"/>
      <c r="UIY5" s="262"/>
      <c r="UIZ5" s="262"/>
      <c r="UJA5" s="262"/>
      <c r="UJB5" s="262"/>
      <c r="UJC5" s="262"/>
      <c r="UJD5" s="262"/>
      <c r="UJE5" s="262"/>
      <c r="UJF5" s="262"/>
      <c r="UJG5" s="262"/>
      <c r="UJH5" s="262"/>
      <c r="UJI5" s="262"/>
      <c r="UJJ5" s="262"/>
      <c r="UJK5" s="262"/>
      <c r="UJL5" s="262"/>
      <c r="UJM5" s="262"/>
      <c r="UJN5" s="262"/>
      <c r="UJO5" s="262"/>
      <c r="UJP5" s="262"/>
      <c r="UJQ5" s="262"/>
      <c r="UJR5" s="262"/>
      <c r="UJS5" s="262"/>
      <c r="UJT5" s="262"/>
      <c r="UJU5" s="262"/>
      <c r="UJV5" s="262"/>
      <c r="UJW5" s="262"/>
      <c r="UJX5" s="262"/>
      <c r="UJY5" s="262"/>
      <c r="UJZ5" s="262"/>
      <c r="UKA5" s="262"/>
      <c r="UKB5" s="262"/>
      <c r="UKC5" s="262"/>
      <c r="UKD5" s="262"/>
      <c r="UKE5" s="262"/>
      <c r="UKF5" s="262"/>
      <c r="UKG5" s="262"/>
      <c r="UKH5" s="262"/>
      <c r="UKI5" s="262"/>
      <c r="UKJ5" s="262"/>
      <c r="UKK5" s="262"/>
      <c r="UKL5" s="262"/>
      <c r="UKM5" s="262"/>
      <c r="UKN5" s="262"/>
      <c r="UKO5" s="262"/>
      <c r="UKP5" s="262"/>
      <c r="UKQ5" s="262"/>
      <c r="UKR5" s="262"/>
      <c r="UKS5" s="262"/>
      <c r="UKT5" s="262"/>
      <c r="UKU5" s="262"/>
      <c r="UKV5" s="262"/>
      <c r="UKW5" s="262"/>
      <c r="UKX5" s="262"/>
      <c r="UKY5" s="262"/>
      <c r="UKZ5" s="262"/>
      <c r="ULA5" s="262"/>
      <c r="ULB5" s="262"/>
      <c r="ULC5" s="262"/>
      <c r="ULD5" s="262"/>
      <c r="ULE5" s="262"/>
      <c r="ULF5" s="262"/>
      <c r="ULG5" s="262"/>
      <c r="ULH5" s="262"/>
      <c r="ULI5" s="262"/>
      <c r="ULJ5" s="262"/>
      <c r="ULK5" s="262"/>
      <c r="ULL5" s="262"/>
      <c r="ULM5" s="262"/>
      <c r="ULN5" s="262"/>
      <c r="ULO5" s="262"/>
      <c r="ULP5" s="262"/>
      <c r="ULQ5" s="262"/>
      <c r="ULR5" s="262"/>
      <c r="ULS5" s="262"/>
      <c r="ULT5" s="262"/>
      <c r="ULU5" s="262"/>
      <c r="ULV5" s="262"/>
      <c r="ULW5" s="262"/>
      <c r="ULX5" s="262"/>
      <c r="ULY5" s="262"/>
      <c r="ULZ5" s="262"/>
      <c r="UMA5" s="262"/>
      <c r="UMB5" s="262"/>
      <c r="UMC5" s="262"/>
      <c r="UMD5" s="262"/>
      <c r="UME5" s="262"/>
      <c r="UMF5" s="262"/>
      <c r="UMG5" s="262"/>
      <c r="UMH5" s="262"/>
      <c r="UMI5" s="262"/>
      <c r="UMJ5" s="262"/>
      <c r="UMK5" s="262"/>
      <c r="UML5" s="262"/>
      <c r="UMM5" s="262"/>
      <c r="UMN5" s="262"/>
      <c r="UMO5" s="262"/>
      <c r="UMP5" s="262"/>
      <c r="UMQ5" s="262"/>
      <c r="UMR5" s="262"/>
      <c r="UMS5" s="262"/>
      <c r="UMT5" s="262"/>
      <c r="UMU5" s="262"/>
      <c r="UMV5" s="262"/>
      <c r="UMW5" s="262"/>
      <c r="UMX5" s="262"/>
      <c r="UMY5" s="262"/>
      <c r="UMZ5" s="262"/>
      <c r="UNA5" s="262"/>
      <c r="UNB5" s="262"/>
      <c r="UNC5" s="262"/>
      <c r="UND5" s="262"/>
      <c r="UNE5" s="262"/>
      <c r="UNF5" s="262"/>
      <c r="UNG5" s="262"/>
      <c r="UNH5" s="262"/>
      <c r="UNI5" s="262"/>
      <c r="UNJ5" s="262"/>
      <c r="UNK5" s="262"/>
      <c r="UNL5" s="262"/>
      <c r="UNM5" s="262"/>
      <c r="UNN5" s="262"/>
      <c r="UNO5" s="262"/>
      <c r="UNP5" s="262"/>
      <c r="UNQ5" s="262"/>
      <c r="UNR5" s="262"/>
      <c r="UNS5" s="262"/>
      <c r="UNT5" s="262"/>
      <c r="UNU5" s="262"/>
      <c r="UNV5" s="262"/>
      <c r="UNW5" s="262"/>
      <c r="UNX5" s="262"/>
      <c r="UNY5" s="262"/>
      <c r="UNZ5" s="262"/>
      <c r="UOA5" s="262"/>
      <c r="UOB5" s="262"/>
      <c r="UOC5" s="262"/>
      <c r="UOD5" s="262"/>
      <c r="UOE5" s="262"/>
      <c r="UOF5" s="262"/>
      <c r="UOG5" s="262"/>
      <c r="UOH5" s="262"/>
      <c r="UOI5" s="262"/>
      <c r="UOJ5" s="262"/>
      <c r="UOK5" s="262"/>
      <c r="UOL5" s="262"/>
      <c r="UOM5" s="262"/>
      <c r="UON5" s="262"/>
      <c r="UOO5" s="262"/>
      <c r="UOP5" s="262"/>
      <c r="UOQ5" s="262"/>
      <c r="UOR5" s="262"/>
      <c r="UOS5" s="262"/>
      <c r="UOT5" s="262"/>
      <c r="UOU5" s="262"/>
      <c r="UOV5" s="262"/>
      <c r="UOW5" s="262"/>
      <c r="UOX5" s="262"/>
      <c r="UOY5" s="262"/>
      <c r="UOZ5" s="262"/>
      <c r="UPA5" s="262"/>
      <c r="UPB5" s="262"/>
      <c r="UPC5" s="262"/>
      <c r="UPD5" s="262"/>
      <c r="UPE5" s="262"/>
      <c r="UPF5" s="262"/>
      <c r="UPG5" s="262"/>
      <c r="UPH5" s="262"/>
      <c r="UPI5" s="262"/>
      <c r="UPJ5" s="262"/>
      <c r="UPK5" s="262"/>
      <c r="UPL5" s="262"/>
      <c r="UPM5" s="262"/>
      <c r="UPN5" s="262"/>
      <c r="UPO5" s="262"/>
      <c r="UPP5" s="262"/>
      <c r="UPQ5" s="262"/>
      <c r="UPR5" s="262"/>
      <c r="UPS5" s="262"/>
      <c r="UPT5" s="262"/>
      <c r="UPU5" s="262"/>
      <c r="UPV5" s="262"/>
      <c r="UPW5" s="262"/>
      <c r="UPX5" s="262"/>
      <c r="UPY5" s="262"/>
      <c r="UPZ5" s="262"/>
      <c r="UQA5" s="262"/>
      <c r="UQB5" s="262"/>
      <c r="UQC5" s="262"/>
      <c r="UQD5" s="262"/>
      <c r="UQE5" s="262"/>
      <c r="UQF5" s="262"/>
      <c r="UQG5" s="262"/>
      <c r="UQH5" s="262"/>
      <c r="UQI5" s="262"/>
      <c r="UQJ5" s="262"/>
      <c r="UQK5" s="262"/>
      <c r="UQL5" s="262"/>
      <c r="UQM5" s="262"/>
      <c r="UQN5" s="262"/>
      <c r="UQO5" s="262"/>
      <c r="UQP5" s="262"/>
      <c r="UQQ5" s="262"/>
      <c r="UQR5" s="262"/>
      <c r="UQS5" s="262"/>
      <c r="UQT5" s="262"/>
      <c r="UQU5" s="262"/>
      <c r="UQV5" s="262"/>
      <c r="UQW5" s="262"/>
      <c r="UQX5" s="262"/>
      <c r="UQY5" s="262"/>
      <c r="UQZ5" s="262"/>
      <c r="URA5" s="262"/>
      <c r="URB5" s="262"/>
      <c r="URC5" s="262"/>
      <c r="URD5" s="262"/>
      <c r="URE5" s="262"/>
      <c r="URF5" s="262"/>
      <c r="URG5" s="262"/>
      <c r="URH5" s="262"/>
      <c r="URI5" s="262"/>
      <c r="URJ5" s="262"/>
      <c r="URK5" s="262"/>
      <c r="URL5" s="262"/>
      <c r="URM5" s="262"/>
      <c r="URN5" s="262"/>
      <c r="URO5" s="262"/>
      <c r="URP5" s="262"/>
      <c r="URQ5" s="262"/>
      <c r="URR5" s="262"/>
      <c r="URS5" s="262"/>
      <c r="URT5" s="262"/>
      <c r="URU5" s="262"/>
      <c r="URV5" s="262"/>
      <c r="URW5" s="262"/>
      <c r="URX5" s="262"/>
      <c r="URY5" s="262"/>
      <c r="URZ5" s="262"/>
      <c r="USA5" s="262"/>
      <c r="USB5" s="262"/>
      <c r="USC5" s="262"/>
      <c r="USD5" s="262"/>
      <c r="USE5" s="262"/>
      <c r="USF5" s="262"/>
      <c r="USG5" s="262"/>
      <c r="USH5" s="262"/>
      <c r="USI5" s="262"/>
      <c r="USJ5" s="262"/>
      <c r="USK5" s="262"/>
      <c r="USL5" s="262"/>
      <c r="USM5" s="262"/>
      <c r="USN5" s="262"/>
      <c r="USO5" s="262"/>
      <c r="USP5" s="262"/>
      <c r="USQ5" s="262"/>
      <c r="USR5" s="262"/>
      <c r="USS5" s="262"/>
      <c r="UST5" s="262"/>
      <c r="USU5" s="262"/>
      <c r="USV5" s="262"/>
      <c r="USW5" s="262"/>
      <c r="USX5" s="262"/>
      <c r="USY5" s="262"/>
      <c r="USZ5" s="262"/>
      <c r="UTA5" s="262"/>
      <c r="UTB5" s="262"/>
      <c r="UTC5" s="262"/>
      <c r="UTD5" s="262"/>
      <c r="UTE5" s="262"/>
      <c r="UTF5" s="262"/>
      <c r="UTG5" s="262"/>
      <c r="UTH5" s="262"/>
      <c r="UTI5" s="262"/>
      <c r="UTJ5" s="262"/>
      <c r="UTK5" s="262"/>
      <c r="UTL5" s="262"/>
      <c r="UTM5" s="262"/>
      <c r="UTN5" s="262"/>
      <c r="UTO5" s="262"/>
      <c r="UTP5" s="262"/>
      <c r="UTQ5" s="262"/>
      <c r="UTR5" s="262"/>
      <c r="UTS5" s="262"/>
      <c r="UTT5" s="262"/>
      <c r="UTU5" s="262"/>
      <c r="UTV5" s="262"/>
      <c r="UTW5" s="262"/>
      <c r="UTX5" s="262"/>
      <c r="UTY5" s="262"/>
      <c r="UTZ5" s="262"/>
      <c r="UUA5" s="262"/>
      <c r="UUB5" s="262"/>
      <c r="UUC5" s="262"/>
      <c r="UUD5" s="262"/>
      <c r="UUE5" s="262"/>
      <c r="UUF5" s="262"/>
      <c r="UUG5" s="262"/>
      <c r="UUH5" s="262"/>
      <c r="UUI5" s="262"/>
      <c r="UUJ5" s="262"/>
      <c r="UUK5" s="262"/>
      <c r="UUL5" s="262"/>
      <c r="UUM5" s="262"/>
      <c r="UUN5" s="262"/>
      <c r="UUO5" s="262"/>
      <c r="UUP5" s="262"/>
      <c r="UUQ5" s="262"/>
      <c r="UUR5" s="262"/>
      <c r="UUS5" s="262"/>
      <c r="UUT5" s="262"/>
      <c r="UUU5" s="262"/>
      <c r="UUV5" s="262"/>
      <c r="UUW5" s="262"/>
      <c r="UUX5" s="262"/>
      <c r="UUY5" s="262"/>
      <c r="UUZ5" s="262"/>
      <c r="UVA5" s="262"/>
      <c r="UVB5" s="262"/>
      <c r="UVC5" s="262"/>
      <c r="UVD5" s="262"/>
      <c r="UVE5" s="262"/>
      <c r="UVF5" s="262"/>
      <c r="UVG5" s="262"/>
      <c r="UVH5" s="262"/>
      <c r="UVI5" s="262"/>
      <c r="UVJ5" s="262"/>
      <c r="UVK5" s="262"/>
      <c r="UVL5" s="262"/>
      <c r="UVM5" s="262"/>
      <c r="UVN5" s="262"/>
      <c r="UVO5" s="262"/>
      <c r="UVP5" s="262"/>
      <c r="UVQ5" s="262"/>
      <c r="UVR5" s="262"/>
      <c r="UVS5" s="262"/>
      <c r="UVT5" s="262"/>
      <c r="UVU5" s="262"/>
      <c r="UVV5" s="262"/>
      <c r="UVW5" s="262"/>
      <c r="UVX5" s="262"/>
      <c r="UVY5" s="262"/>
      <c r="UVZ5" s="262"/>
      <c r="UWA5" s="262"/>
      <c r="UWB5" s="262"/>
      <c r="UWC5" s="262"/>
      <c r="UWD5" s="262"/>
      <c r="UWE5" s="262"/>
      <c r="UWF5" s="262"/>
      <c r="UWG5" s="262"/>
      <c r="UWH5" s="262"/>
      <c r="UWI5" s="262"/>
      <c r="UWJ5" s="262"/>
      <c r="UWK5" s="262"/>
      <c r="UWL5" s="262"/>
      <c r="UWM5" s="262"/>
      <c r="UWN5" s="262"/>
      <c r="UWO5" s="262"/>
      <c r="UWP5" s="262"/>
      <c r="UWQ5" s="262"/>
      <c r="UWR5" s="262"/>
      <c r="UWS5" s="262"/>
      <c r="UWT5" s="262"/>
      <c r="UWU5" s="262"/>
      <c r="UWV5" s="262"/>
      <c r="UWW5" s="262"/>
      <c r="UWX5" s="262"/>
      <c r="UWY5" s="262"/>
      <c r="UWZ5" s="262"/>
      <c r="UXA5" s="262"/>
      <c r="UXB5" s="262"/>
      <c r="UXC5" s="262"/>
      <c r="UXD5" s="262"/>
      <c r="UXE5" s="262"/>
      <c r="UXF5" s="262"/>
      <c r="UXG5" s="262"/>
      <c r="UXH5" s="262"/>
      <c r="UXI5" s="262"/>
      <c r="UXJ5" s="262"/>
      <c r="UXK5" s="262"/>
      <c r="UXL5" s="262"/>
      <c r="UXM5" s="262"/>
      <c r="UXN5" s="262"/>
      <c r="UXO5" s="262"/>
      <c r="UXP5" s="262"/>
      <c r="UXQ5" s="262"/>
      <c r="UXR5" s="262"/>
      <c r="UXS5" s="262"/>
      <c r="UXT5" s="262"/>
      <c r="UXU5" s="262"/>
      <c r="UXV5" s="262"/>
      <c r="UXW5" s="262"/>
      <c r="UXX5" s="262"/>
      <c r="UXY5" s="262"/>
      <c r="UXZ5" s="262"/>
      <c r="UYA5" s="262"/>
      <c r="UYB5" s="262"/>
      <c r="UYC5" s="262"/>
      <c r="UYD5" s="262"/>
      <c r="UYE5" s="262"/>
      <c r="UYF5" s="262"/>
      <c r="UYG5" s="262"/>
      <c r="UYH5" s="262"/>
      <c r="UYI5" s="262"/>
      <c r="UYJ5" s="262"/>
      <c r="UYK5" s="262"/>
      <c r="UYL5" s="262"/>
      <c r="UYM5" s="262"/>
      <c r="UYN5" s="262"/>
      <c r="UYO5" s="262"/>
      <c r="UYP5" s="262"/>
      <c r="UYQ5" s="262"/>
      <c r="UYR5" s="262"/>
      <c r="UYS5" s="262"/>
      <c r="UYT5" s="262"/>
      <c r="UYU5" s="262"/>
      <c r="UYV5" s="262"/>
      <c r="UYW5" s="262"/>
      <c r="UYX5" s="262"/>
      <c r="UYY5" s="262"/>
      <c r="UYZ5" s="262"/>
      <c r="UZA5" s="262"/>
      <c r="UZB5" s="262"/>
      <c r="UZC5" s="262"/>
      <c r="UZD5" s="262"/>
      <c r="UZE5" s="262"/>
      <c r="UZF5" s="262"/>
      <c r="UZG5" s="262"/>
      <c r="UZH5" s="262"/>
      <c r="UZI5" s="262"/>
      <c r="UZJ5" s="262"/>
      <c r="UZK5" s="262"/>
      <c r="UZL5" s="262"/>
      <c r="UZM5" s="262"/>
      <c r="UZN5" s="262"/>
      <c r="UZO5" s="262"/>
      <c r="UZP5" s="262"/>
      <c r="UZQ5" s="262"/>
      <c r="UZR5" s="262"/>
      <c r="UZS5" s="262"/>
      <c r="UZT5" s="262"/>
      <c r="UZU5" s="262"/>
      <c r="UZV5" s="262"/>
      <c r="UZW5" s="262"/>
      <c r="UZX5" s="262"/>
      <c r="UZY5" s="262"/>
      <c r="UZZ5" s="262"/>
      <c r="VAA5" s="262"/>
      <c r="VAB5" s="262"/>
      <c r="VAC5" s="262"/>
      <c r="VAD5" s="262"/>
      <c r="VAE5" s="262"/>
      <c r="VAF5" s="262"/>
      <c r="VAG5" s="262"/>
      <c r="VAH5" s="262"/>
      <c r="VAI5" s="262"/>
      <c r="VAJ5" s="262"/>
      <c r="VAK5" s="262"/>
      <c r="VAL5" s="262"/>
      <c r="VAM5" s="262"/>
      <c r="VAN5" s="262"/>
      <c r="VAO5" s="262"/>
      <c r="VAP5" s="262"/>
      <c r="VAQ5" s="262"/>
      <c r="VAR5" s="262"/>
      <c r="VAS5" s="262"/>
      <c r="VAT5" s="262"/>
      <c r="VAU5" s="262"/>
      <c r="VAV5" s="262"/>
      <c r="VAW5" s="262"/>
      <c r="VAX5" s="262"/>
      <c r="VAY5" s="262"/>
      <c r="VAZ5" s="262"/>
      <c r="VBA5" s="262"/>
      <c r="VBB5" s="262"/>
      <c r="VBC5" s="262"/>
      <c r="VBD5" s="262"/>
      <c r="VBE5" s="262"/>
      <c r="VBF5" s="262"/>
      <c r="VBG5" s="262"/>
      <c r="VBH5" s="262"/>
      <c r="VBI5" s="262"/>
      <c r="VBJ5" s="262"/>
      <c r="VBK5" s="262"/>
      <c r="VBL5" s="262"/>
      <c r="VBM5" s="262"/>
      <c r="VBN5" s="262"/>
      <c r="VBO5" s="262"/>
      <c r="VBP5" s="262"/>
      <c r="VBQ5" s="262"/>
      <c r="VBR5" s="262"/>
      <c r="VBS5" s="262"/>
      <c r="VBT5" s="262"/>
      <c r="VBU5" s="262"/>
      <c r="VBV5" s="262"/>
      <c r="VBW5" s="262"/>
      <c r="VBX5" s="262"/>
      <c r="VBY5" s="262"/>
      <c r="VBZ5" s="262"/>
      <c r="VCA5" s="262"/>
      <c r="VCB5" s="262"/>
      <c r="VCC5" s="262"/>
      <c r="VCD5" s="262"/>
      <c r="VCE5" s="262"/>
      <c r="VCF5" s="262"/>
      <c r="VCG5" s="262"/>
      <c r="VCH5" s="262"/>
      <c r="VCI5" s="262"/>
      <c r="VCJ5" s="262"/>
      <c r="VCK5" s="262"/>
      <c r="VCL5" s="262"/>
      <c r="VCM5" s="262"/>
      <c r="VCN5" s="262"/>
      <c r="VCO5" s="262"/>
      <c r="VCP5" s="262"/>
      <c r="VCQ5" s="262"/>
      <c r="VCR5" s="262"/>
      <c r="VCS5" s="262"/>
      <c r="VCT5" s="262"/>
      <c r="VCU5" s="262"/>
      <c r="VCV5" s="262"/>
      <c r="VCW5" s="262"/>
      <c r="VCX5" s="262"/>
      <c r="VCY5" s="262"/>
      <c r="VCZ5" s="262"/>
      <c r="VDA5" s="262"/>
      <c r="VDB5" s="262"/>
      <c r="VDC5" s="262"/>
      <c r="VDD5" s="262"/>
      <c r="VDE5" s="262"/>
      <c r="VDF5" s="262"/>
      <c r="VDG5" s="262"/>
      <c r="VDH5" s="262"/>
      <c r="VDI5" s="262"/>
      <c r="VDJ5" s="262"/>
      <c r="VDK5" s="262"/>
      <c r="VDL5" s="262"/>
      <c r="VDM5" s="262"/>
      <c r="VDN5" s="262"/>
      <c r="VDO5" s="262"/>
      <c r="VDP5" s="262"/>
      <c r="VDQ5" s="262"/>
      <c r="VDR5" s="262"/>
      <c r="VDS5" s="262"/>
      <c r="VDT5" s="262"/>
      <c r="VDU5" s="262"/>
      <c r="VDV5" s="262"/>
      <c r="VDW5" s="262"/>
      <c r="VDX5" s="262"/>
      <c r="VDY5" s="262"/>
      <c r="VDZ5" s="262"/>
      <c r="VEA5" s="262"/>
      <c r="VEB5" s="262"/>
      <c r="VEC5" s="262"/>
      <c r="VED5" s="262"/>
      <c r="VEE5" s="262"/>
      <c r="VEF5" s="262"/>
      <c r="VEG5" s="262"/>
      <c r="VEH5" s="262"/>
      <c r="VEI5" s="262"/>
      <c r="VEJ5" s="262"/>
      <c r="VEK5" s="262"/>
      <c r="VEL5" s="262"/>
      <c r="VEM5" s="262"/>
      <c r="VEN5" s="262"/>
      <c r="VEO5" s="262"/>
      <c r="VEP5" s="262"/>
      <c r="VEQ5" s="262"/>
      <c r="VER5" s="262"/>
      <c r="VES5" s="262"/>
      <c r="VET5" s="262"/>
      <c r="VEU5" s="262"/>
      <c r="VEV5" s="262"/>
      <c r="VEW5" s="262"/>
      <c r="VEX5" s="262"/>
      <c r="VEY5" s="262"/>
      <c r="VEZ5" s="262"/>
      <c r="VFA5" s="262"/>
      <c r="VFB5" s="262"/>
      <c r="VFC5" s="262"/>
      <c r="VFD5" s="262"/>
      <c r="VFE5" s="262"/>
      <c r="VFF5" s="262"/>
      <c r="VFG5" s="262"/>
      <c r="VFH5" s="262"/>
      <c r="VFI5" s="262"/>
      <c r="VFJ5" s="262"/>
      <c r="VFK5" s="262"/>
      <c r="VFL5" s="262"/>
      <c r="VFM5" s="262"/>
      <c r="VFN5" s="262"/>
      <c r="VFO5" s="262"/>
      <c r="VFP5" s="262"/>
      <c r="VFQ5" s="262"/>
      <c r="VFR5" s="262"/>
      <c r="VFS5" s="262"/>
      <c r="VFT5" s="262"/>
      <c r="VFU5" s="262"/>
      <c r="VFV5" s="262"/>
      <c r="VFW5" s="262"/>
      <c r="VFX5" s="262"/>
      <c r="VFY5" s="262"/>
      <c r="VFZ5" s="262"/>
      <c r="VGA5" s="262"/>
      <c r="VGB5" s="262"/>
      <c r="VGC5" s="262"/>
      <c r="VGD5" s="262"/>
      <c r="VGE5" s="262"/>
      <c r="VGF5" s="262"/>
      <c r="VGG5" s="262"/>
      <c r="VGH5" s="262"/>
      <c r="VGI5" s="262"/>
      <c r="VGJ5" s="262"/>
      <c r="VGK5" s="262"/>
      <c r="VGL5" s="262"/>
      <c r="VGM5" s="262"/>
      <c r="VGN5" s="262"/>
      <c r="VGO5" s="262"/>
      <c r="VGP5" s="262"/>
      <c r="VGQ5" s="262"/>
      <c r="VGR5" s="262"/>
      <c r="VGS5" s="262"/>
      <c r="VGT5" s="262"/>
      <c r="VGU5" s="262"/>
      <c r="VGV5" s="262"/>
      <c r="VGW5" s="262"/>
      <c r="VGX5" s="262"/>
      <c r="VGY5" s="262"/>
      <c r="VGZ5" s="262"/>
      <c r="VHA5" s="262"/>
      <c r="VHB5" s="262"/>
      <c r="VHC5" s="262"/>
      <c r="VHD5" s="262"/>
      <c r="VHE5" s="262"/>
      <c r="VHF5" s="262"/>
      <c r="VHG5" s="262"/>
      <c r="VHH5" s="262"/>
      <c r="VHI5" s="262"/>
      <c r="VHJ5" s="262"/>
      <c r="VHK5" s="262"/>
      <c r="VHL5" s="262"/>
      <c r="VHM5" s="262"/>
      <c r="VHN5" s="262"/>
      <c r="VHO5" s="262"/>
      <c r="VHP5" s="262"/>
      <c r="VHQ5" s="262"/>
      <c r="VHR5" s="262"/>
      <c r="VHS5" s="262"/>
      <c r="VHT5" s="262"/>
      <c r="VHU5" s="262"/>
      <c r="VHV5" s="262"/>
      <c r="VHW5" s="262"/>
      <c r="VHX5" s="262"/>
      <c r="VHY5" s="262"/>
      <c r="VHZ5" s="262"/>
      <c r="VIA5" s="262"/>
      <c r="VIB5" s="262"/>
      <c r="VIC5" s="262"/>
      <c r="VID5" s="262"/>
      <c r="VIE5" s="262"/>
      <c r="VIF5" s="262"/>
      <c r="VIG5" s="262"/>
      <c r="VIH5" s="262"/>
      <c r="VII5" s="262"/>
      <c r="VIJ5" s="262"/>
      <c r="VIK5" s="262"/>
      <c r="VIL5" s="262"/>
      <c r="VIM5" s="262"/>
      <c r="VIN5" s="262"/>
      <c r="VIO5" s="262"/>
      <c r="VIP5" s="262"/>
      <c r="VIQ5" s="262"/>
      <c r="VIR5" s="262"/>
      <c r="VIS5" s="262"/>
      <c r="VIT5" s="262"/>
      <c r="VIU5" s="262"/>
      <c r="VIV5" s="262"/>
      <c r="VIW5" s="262"/>
      <c r="VIX5" s="262"/>
      <c r="VIY5" s="262"/>
      <c r="VIZ5" s="262"/>
      <c r="VJA5" s="262"/>
      <c r="VJB5" s="262"/>
      <c r="VJC5" s="262"/>
      <c r="VJD5" s="262"/>
      <c r="VJE5" s="262"/>
      <c r="VJF5" s="262"/>
      <c r="VJG5" s="262"/>
      <c r="VJH5" s="262"/>
      <c r="VJI5" s="262"/>
      <c r="VJJ5" s="262"/>
      <c r="VJK5" s="262"/>
      <c r="VJL5" s="262"/>
      <c r="VJM5" s="262"/>
      <c r="VJN5" s="262"/>
      <c r="VJO5" s="262"/>
      <c r="VJP5" s="262"/>
      <c r="VJQ5" s="262"/>
      <c r="VJR5" s="262"/>
      <c r="VJS5" s="262"/>
      <c r="VJT5" s="262"/>
      <c r="VJU5" s="262"/>
      <c r="VJV5" s="262"/>
      <c r="VJW5" s="262"/>
      <c r="VJX5" s="262"/>
      <c r="VJY5" s="262"/>
      <c r="VJZ5" s="262"/>
      <c r="VKA5" s="262"/>
      <c r="VKB5" s="262"/>
      <c r="VKC5" s="262"/>
      <c r="VKD5" s="262"/>
      <c r="VKE5" s="262"/>
      <c r="VKF5" s="262"/>
      <c r="VKG5" s="262"/>
      <c r="VKH5" s="262"/>
      <c r="VKI5" s="262"/>
      <c r="VKJ5" s="262"/>
      <c r="VKK5" s="262"/>
      <c r="VKL5" s="262"/>
      <c r="VKM5" s="262"/>
      <c r="VKN5" s="262"/>
      <c r="VKO5" s="262"/>
      <c r="VKP5" s="262"/>
      <c r="VKQ5" s="262"/>
      <c r="VKR5" s="262"/>
      <c r="VKS5" s="262"/>
      <c r="VKT5" s="262"/>
      <c r="VKU5" s="262"/>
      <c r="VKV5" s="262"/>
      <c r="VKW5" s="262"/>
      <c r="VKX5" s="262"/>
      <c r="VKY5" s="262"/>
      <c r="VKZ5" s="262"/>
      <c r="VLA5" s="262"/>
      <c r="VLB5" s="262"/>
      <c r="VLC5" s="262"/>
      <c r="VLD5" s="262"/>
      <c r="VLE5" s="262"/>
      <c r="VLF5" s="262"/>
      <c r="VLG5" s="262"/>
      <c r="VLH5" s="262"/>
      <c r="VLI5" s="262"/>
      <c r="VLJ5" s="262"/>
      <c r="VLK5" s="262"/>
      <c r="VLL5" s="262"/>
      <c r="VLM5" s="262"/>
      <c r="VLN5" s="262"/>
      <c r="VLO5" s="262"/>
      <c r="VLP5" s="262"/>
      <c r="VLQ5" s="262"/>
      <c r="VLR5" s="262"/>
      <c r="VLS5" s="262"/>
      <c r="VLT5" s="262"/>
      <c r="VLU5" s="262"/>
      <c r="VLV5" s="262"/>
      <c r="VLW5" s="262"/>
      <c r="VLX5" s="262"/>
      <c r="VLY5" s="262"/>
      <c r="VLZ5" s="262"/>
      <c r="VMA5" s="262"/>
      <c r="VMB5" s="262"/>
      <c r="VMC5" s="262"/>
      <c r="VMD5" s="262"/>
      <c r="VME5" s="262"/>
      <c r="VMF5" s="262"/>
      <c r="VMG5" s="262"/>
      <c r="VMH5" s="262"/>
      <c r="VMI5" s="262"/>
      <c r="VMJ5" s="262"/>
      <c r="VMK5" s="262"/>
      <c r="VML5" s="262"/>
      <c r="VMM5" s="262"/>
      <c r="VMN5" s="262"/>
      <c r="VMO5" s="262"/>
      <c r="VMP5" s="262"/>
      <c r="VMQ5" s="262"/>
      <c r="VMR5" s="262"/>
      <c r="VMS5" s="262"/>
      <c r="VMT5" s="262"/>
      <c r="VMU5" s="262"/>
      <c r="VMV5" s="262"/>
      <c r="VMW5" s="262"/>
      <c r="VMX5" s="262"/>
      <c r="VMY5" s="262"/>
      <c r="VMZ5" s="262"/>
      <c r="VNA5" s="262"/>
      <c r="VNB5" s="262"/>
      <c r="VNC5" s="262"/>
      <c r="VND5" s="262"/>
      <c r="VNE5" s="262"/>
      <c r="VNF5" s="262"/>
      <c r="VNG5" s="262"/>
      <c r="VNH5" s="262"/>
      <c r="VNI5" s="262"/>
      <c r="VNJ5" s="262"/>
      <c r="VNK5" s="262"/>
      <c r="VNL5" s="262"/>
      <c r="VNM5" s="262"/>
      <c r="VNN5" s="262"/>
      <c r="VNO5" s="262"/>
      <c r="VNP5" s="262"/>
      <c r="VNQ5" s="262"/>
      <c r="VNR5" s="262"/>
      <c r="VNS5" s="262"/>
      <c r="VNT5" s="262"/>
      <c r="VNU5" s="262"/>
      <c r="VNV5" s="262"/>
      <c r="VNW5" s="262"/>
      <c r="VNX5" s="262"/>
      <c r="VNY5" s="262"/>
      <c r="VNZ5" s="262"/>
      <c r="VOA5" s="262"/>
      <c r="VOB5" s="262"/>
      <c r="VOC5" s="262"/>
      <c r="VOD5" s="262"/>
      <c r="VOE5" s="262"/>
      <c r="VOF5" s="262"/>
      <c r="VOG5" s="262"/>
      <c r="VOH5" s="262"/>
      <c r="VOI5" s="262"/>
      <c r="VOJ5" s="262"/>
      <c r="VOK5" s="262"/>
      <c r="VOL5" s="262"/>
      <c r="VOM5" s="262"/>
      <c r="VON5" s="262"/>
      <c r="VOO5" s="262"/>
      <c r="VOP5" s="262"/>
      <c r="VOQ5" s="262"/>
      <c r="VOR5" s="262"/>
      <c r="VOS5" s="262"/>
      <c r="VOT5" s="262"/>
      <c r="VOU5" s="262"/>
      <c r="VOV5" s="262"/>
      <c r="VOW5" s="262"/>
      <c r="VOX5" s="262"/>
      <c r="VOY5" s="262"/>
      <c r="VOZ5" s="262"/>
      <c r="VPA5" s="262"/>
      <c r="VPB5" s="262"/>
      <c r="VPC5" s="262"/>
      <c r="VPD5" s="262"/>
      <c r="VPE5" s="262"/>
      <c r="VPF5" s="262"/>
      <c r="VPG5" s="262"/>
      <c r="VPH5" s="262"/>
      <c r="VPI5" s="262"/>
      <c r="VPJ5" s="262"/>
      <c r="VPK5" s="262"/>
      <c r="VPL5" s="262"/>
      <c r="VPM5" s="262"/>
      <c r="VPN5" s="262"/>
      <c r="VPO5" s="262"/>
      <c r="VPP5" s="262"/>
      <c r="VPQ5" s="262"/>
      <c r="VPR5" s="262"/>
      <c r="VPS5" s="262"/>
      <c r="VPT5" s="262"/>
      <c r="VPU5" s="262"/>
      <c r="VPV5" s="262"/>
      <c r="VPW5" s="262"/>
      <c r="VPX5" s="262"/>
      <c r="VPY5" s="262"/>
      <c r="VPZ5" s="262"/>
      <c r="VQA5" s="262"/>
      <c r="VQB5" s="262"/>
      <c r="VQC5" s="262"/>
      <c r="VQD5" s="262"/>
      <c r="VQE5" s="262"/>
      <c r="VQF5" s="262"/>
      <c r="VQG5" s="262"/>
      <c r="VQH5" s="262"/>
      <c r="VQI5" s="262"/>
      <c r="VQJ5" s="262"/>
      <c r="VQK5" s="262"/>
      <c r="VQL5" s="262"/>
      <c r="VQM5" s="262"/>
      <c r="VQN5" s="262"/>
      <c r="VQO5" s="262"/>
      <c r="VQP5" s="262"/>
      <c r="VQQ5" s="262"/>
      <c r="VQR5" s="262"/>
      <c r="VQS5" s="262"/>
      <c r="VQT5" s="262"/>
      <c r="VQU5" s="262"/>
      <c r="VQV5" s="262"/>
      <c r="VQW5" s="262"/>
      <c r="VQX5" s="262"/>
      <c r="VQY5" s="262"/>
      <c r="VQZ5" s="262"/>
      <c r="VRA5" s="262"/>
      <c r="VRB5" s="262"/>
      <c r="VRC5" s="262"/>
      <c r="VRD5" s="262"/>
      <c r="VRE5" s="262"/>
      <c r="VRF5" s="262"/>
      <c r="VRG5" s="262"/>
      <c r="VRH5" s="262"/>
      <c r="VRI5" s="262"/>
      <c r="VRJ5" s="262"/>
      <c r="VRK5" s="262"/>
      <c r="VRL5" s="262"/>
      <c r="VRM5" s="262"/>
      <c r="VRN5" s="262"/>
      <c r="VRO5" s="262"/>
      <c r="VRP5" s="262"/>
      <c r="VRQ5" s="262"/>
      <c r="VRR5" s="262"/>
      <c r="VRS5" s="262"/>
      <c r="VRT5" s="262"/>
      <c r="VRU5" s="262"/>
      <c r="VRV5" s="262"/>
      <c r="VRW5" s="262"/>
      <c r="VRX5" s="262"/>
      <c r="VRY5" s="262"/>
      <c r="VRZ5" s="262"/>
      <c r="VSA5" s="262"/>
      <c r="VSB5" s="262"/>
      <c r="VSC5" s="262"/>
      <c r="VSD5" s="262"/>
      <c r="VSE5" s="262"/>
      <c r="VSF5" s="262"/>
      <c r="VSG5" s="262"/>
      <c r="VSH5" s="262"/>
      <c r="VSI5" s="262"/>
      <c r="VSJ5" s="262"/>
      <c r="VSK5" s="262"/>
      <c r="VSL5" s="262"/>
      <c r="VSM5" s="262"/>
      <c r="VSN5" s="262"/>
      <c r="VSO5" s="262"/>
      <c r="VSP5" s="262"/>
      <c r="VSQ5" s="262"/>
      <c r="VSR5" s="262"/>
      <c r="VSS5" s="262"/>
      <c r="VST5" s="262"/>
      <c r="VSU5" s="262"/>
      <c r="VSV5" s="262"/>
      <c r="VSW5" s="262"/>
      <c r="VSX5" s="262"/>
      <c r="VSY5" s="262"/>
      <c r="VSZ5" s="262"/>
      <c r="VTA5" s="262"/>
      <c r="VTB5" s="262"/>
      <c r="VTC5" s="262"/>
      <c r="VTD5" s="262"/>
      <c r="VTE5" s="262"/>
      <c r="VTF5" s="262"/>
      <c r="VTG5" s="262"/>
      <c r="VTH5" s="262"/>
      <c r="VTI5" s="262"/>
      <c r="VTJ5" s="262"/>
      <c r="VTK5" s="262"/>
      <c r="VTL5" s="262"/>
      <c r="VTM5" s="262"/>
      <c r="VTN5" s="262"/>
      <c r="VTO5" s="262"/>
      <c r="VTP5" s="262"/>
      <c r="VTQ5" s="262"/>
      <c r="VTR5" s="262"/>
      <c r="VTS5" s="262"/>
      <c r="VTT5" s="262"/>
      <c r="VTU5" s="262"/>
      <c r="VTV5" s="262"/>
      <c r="VTW5" s="262"/>
      <c r="VTX5" s="262"/>
      <c r="VTY5" s="262"/>
      <c r="VTZ5" s="262"/>
      <c r="VUA5" s="262"/>
      <c r="VUB5" s="262"/>
      <c r="VUC5" s="262"/>
      <c r="VUD5" s="262"/>
      <c r="VUE5" s="262"/>
      <c r="VUF5" s="262"/>
      <c r="VUG5" s="262"/>
      <c r="VUH5" s="262"/>
      <c r="VUI5" s="262"/>
      <c r="VUJ5" s="262"/>
      <c r="VUK5" s="262"/>
      <c r="VUL5" s="262"/>
      <c r="VUM5" s="262"/>
      <c r="VUN5" s="262"/>
      <c r="VUO5" s="262"/>
      <c r="VUP5" s="262"/>
      <c r="VUQ5" s="262"/>
      <c r="VUR5" s="262"/>
      <c r="VUS5" s="262"/>
      <c r="VUT5" s="262"/>
      <c r="VUU5" s="262"/>
      <c r="VUV5" s="262"/>
      <c r="VUW5" s="262"/>
      <c r="VUX5" s="262"/>
      <c r="VUY5" s="262"/>
      <c r="VUZ5" s="262"/>
      <c r="VVA5" s="262"/>
      <c r="VVB5" s="262"/>
      <c r="VVC5" s="262"/>
      <c r="VVD5" s="262"/>
      <c r="VVE5" s="262"/>
      <c r="VVF5" s="262"/>
      <c r="VVG5" s="262"/>
      <c r="VVH5" s="262"/>
      <c r="VVI5" s="262"/>
      <c r="VVJ5" s="262"/>
      <c r="VVK5" s="262"/>
      <c r="VVL5" s="262"/>
      <c r="VVM5" s="262"/>
      <c r="VVN5" s="262"/>
      <c r="VVO5" s="262"/>
      <c r="VVP5" s="262"/>
      <c r="VVQ5" s="262"/>
      <c r="VVR5" s="262"/>
      <c r="VVS5" s="262"/>
      <c r="VVT5" s="262"/>
      <c r="VVU5" s="262"/>
      <c r="VVV5" s="262"/>
      <c r="VVW5" s="262"/>
      <c r="VVX5" s="262"/>
      <c r="VVY5" s="262"/>
      <c r="VVZ5" s="262"/>
      <c r="VWA5" s="262"/>
      <c r="VWB5" s="262"/>
      <c r="VWC5" s="262"/>
      <c r="VWD5" s="262"/>
      <c r="VWE5" s="262"/>
      <c r="VWF5" s="262"/>
      <c r="VWG5" s="262"/>
      <c r="VWH5" s="262"/>
      <c r="VWI5" s="262"/>
      <c r="VWJ5" s="262"/>
      <c r="VWK5" s="262"/>
      <c r="VWL5" s="262"/>
      <c r="VWM5" s="262"/>
      <c r="VWN5" s="262"/>
      <c r="VWO5" s="262"/>
      <c r="VWP5" s="262"/>
      <c r="VWQ5" s="262"/>
      <c r="VWR5" s="262"/>
      <c r="VWS5" s="262"/>
      <c r="VWT5" s="262"/>
      <c r="VWU5" s="262"/>
      <c r="VWV5" s="262"/>
      <c r="VWW5" s="262"/>
      <c r="VWX5" s="262"/>
      <c r="VWY5" s="262"/>
      <c r="VWZ5" s="262"/>
      <c r="VXA5" s="262"/>
      <c r="VXB5" s="262"/>
      <c r="VXC5" s="262"/>
      <c r="VXD5" s="262"/>
      <c r="VXE5" s="262"/>
      <c r="VXF5" s="262"/>
      <c r="VXG5" s="262"/>
      <c r="VXH5" s="262"/>
      <c r="VXI5" s="262"/>
      <c r="VXJ5" s="262"/>
      <c r="VXK5" s="262"/>
      <c r="VXL5" s="262"/>
      <c r="VXM5" s="262"/>
      <c r="VXN5" s="262"/>
      <c r="VXO5" s="262"/>
      <c r="VXP5" s="262"/>
      <c r="VXQ5" s="262"/>
      <c r="VXR5" s="262"/>
      <c r="VXS5" s="262"/>
      <c r="VXT5" s="262"/>
      <c r="VXU5" s="262"/>
      <c r="VXV5" s="262"/>
      <c r="VXW5" s="262"/>
      <c r="VXX5" s="262"/>
      <c r="VXY5" s="262"/>
      <c r="VXZ5" s="262"/>
      <c r="VYA5" s="262"/>
      <c r="VYB5" s="262"/>
      <c r="VYC5" s="262"/>
      <c r="VYD5" s="262"/>
      <c r="VYE5" s="262"/>
      <c r="VYF5" s="262"/>
      <c r="VYG5" s="262"/>
      <c r="VYH5" s="262"/>
      <c r="VYI5" s="262"/>
      <c r="VYJ5" s="262"/>
      <c r="VYK5" s="262"/>
      <c r="VYL5" s="262"/>
      <c r="VYM5" s="262"/>
      <c r="VYN5" s="262"/>
      <c r="VYO5" s="262"/>
      <c r="VYP5" s="262"/>
      <c r="VYQ5" s="262"/>
      <c r="VYR5" s="262"/>
      <c r="VYS5" s="262"/>
      <c r="VYT5" s="262"/>
      <c r="VYU5" s="262"/>
      <c r="VYV5" s="262"/>
      <c r="VYW5" s="262"/>
      <c r="VYX5" s="262"/>
      <c r="VYY5" s="262"/>
      <c r="VYZ5" s="262"/>
      <c r="VZA5" s="262"/>
      <c r="VZB5" s="262"/>
      <c r="VZC5" s="262"/>
      <c r="VZD5" s="262"/>
      <c r="VZE5" s="262"/>
      <c r="VZF5" s="262"/>
      <c r="VZG5" s="262"/>
      <c r="VZH5" s="262"/>
      <c r="VZI5" s="262"/>
      <c r="VZJ5" s="262"/>
      <c r="VZK5" s="262"/>
      <c r="VZL5" s="262"/>
      <c r="VZM5" s="262"/>
      <c r="VZN5" s="262"/>
      <c r="VZO5" s="262"/>
      <c r="VZP5" s="262"/>
      <c r="VZQ5" s="262"/>
      <c r="VZR5" s="262"/>
      <c r="VZS5" s="262"/>
      <c r="VZT5" s="262"/>
      <c r="VZU5" s="262"/>
      <c r="VZV5" s="262"/>
      <c r="VZW5" s="262"/>
      <c r="VZX5" s="262"/>
      <c r="VZY5" s="262"/>
      <c r="VZZ5" s="262"/>
      <c r="WAA5" s="262"/>
      <c r="WAB5" s="262"/>
      <c r="WAC5" s="262"/>
      <c r="WAD5" s="262"/>
      <c r="WAE5" s="262"/>
      <c r="WAF5" s="262"/>
      <c r="WAG5" s="262"/>
      <c r="WAH5" s="262"/>
      <c r="WAI5" s="262"/>
      <c r="WAJ5" s="262"/>
      <c r="WAK5" s="262"/>
      <c r="WAL5" s="262"/>
      <c r="WAM5" s="262"/>
      <c r="WAN5" s="262"/>
      <c r="WAO5" s="262"/>
      <c r="WAP5" s="262"/>
      <c r="WAQ5" s="262"/>
      <c r="WAR5" s="262"/>
      <c r="WAS5" s="262"/>
      <c r="WAT5" s="262"/>
      <c r="WAU5" s="262"/>
      <c r="WAV5" s="262"/>
      <c r="WAW5" s="262"/>
      <c r="WAX5" s="262"/>
      <c r="WAY5" s="262"/>
      <c r="WAZ5" s="262"/>
      <c r="WBA5" s="262"/>
      <c r="WBB5" s="262"/>
      <c r="WBC5" s="262"/>
      <c r="WBD5" s="262"/>
      <c r="WBE5" s="262"/>
      <c r="WBF5" s="262"/>
      <c r="WBG5" s="262"/>
      <c r="WBH5" s="262"/>
      <c r="WBI5" s="262"/>
      <c r="WBJ5" s="262"/>
      <c r="WBK5" s="262"/>
      <c r="WBL5" s="262"/>
      <c r="WBM5" s="262"/>
      <c r="WBN5" s="262"/>
      <c r="WBO5" s="262"/>
      <c r="WBP5" s="262"/>
      <c r="WBQ5" s="262"/>
      <c r="WBR5" s="262"/>
      <c r="WBS5" s="262"/>
      <c r="WBT5" s="262"/>
      <c r="WBU5" s="262"/>
      <c r="WBV5" s="262"/>
      <c r="WBW5" s="262"/>
      <c r="WBX5" s="262"/>
      <c r="WBY5" s="262"/>
      <c r="WBZ5" s="262"/>
      <c r="WCA5" s="262"/>
      <c r="WCB5" s="262"/>
      <c r="WCC5" s="262"/>
      <c r="WCD5" s="262"/>
      <c r="WCE5" s="262"/>
      <c r="WCF5" s="262"/>
      <c r="WCG5" s="262"/>
      <c r="WCH5" s="262"/>
      <c r="WCI5" s="262"/>
      <c r="WCJ5" s="262"/>
      <c r="WCK5" s="262"/>
      <c r="WCL5" s="262"/>
      <c r="WCM5" s="262"/>
      <c r="WCN5" s="262"/>
      <c r="WCO5" s="262"/>
      <c r="WCP5" s="262"/>
      <c r="WCQ5" s="262"/>
      <c r="WCR5" s="262"/>
      <c r="WCS5" s="262"/>
      <c r="WCT5" s="262"/>
      <c r="WCU5" s="262"/>
      <c r="WCV5" s="262"/>
      <c r="WCW5" s="262"/>
      <c r="WCX5" s="262"/>
      <c r="WCY5" s="262"/>
      <c r="WCZ5" s="262"/>
      <c r="WDA5" s="262"/>
      <c r="WDB5" s="262"/>
      <c r="WDC5" s="262"/>
      <c r="WDD5" s="262"/>
      <c r="WDE5" s="262"/>
      <c r="WDF5" s="262"/>
      <c r="WDG5" s="262"/>
      <c r="WDH5" s="262"/>
      <c r="WDI5" s="262"/>
      <c r="WDJ5" s="262"/>
      <c r="WDK5" s="262"/>
      <c r="WDL5" s="262"/>
      <c r="WDM5" s="262"/>
      <c r="WDN5" s="262"/>
      <c r="WDO5" s="262"/>
      <c r="WDP5" s="262"/>
      <c r="WDQ5" s="262"/>
      <c r="WDR5" s="262"/>
      <c r="WDS5" s="262"/>
      <c r="WDT5" s="262"/>
      <c r="WDU5" s="262"/>
      <c r="WDV5" s="262"/>
      <c r="WDW5" s="262"/>
      <c r="WDX5" s="262"/>
      <c r="WDY5" s="262"/>
      <c r="WDZ5" s="262"/>
      <c r="WEA5" s="262"/>
      <c r="WEB5" s="262"/>
      <c r="WEC5" s="262"/>
      <c r="WED5" s="262"/>
      <c r="WEE5" s="262"/>
      <c r="WEF5" s="262"/>
      <c r="WEG5" s="262"/>
      <c r="WEH5" s="262"/>
      <c r="WEI5" s="262"/>
      <c r="WEJ5" s="262"/>
      <c r="WEK5" s="262"/>
      <c r="WEL5" s="262"/>
      <c r="WEM5" s="262"/>
      <c r="WEN5" s="262"/>
      <c r="WEO5" s="262"/>
      <c r="WEP5" s="262"/>
      <c r="WEQ5" s="262"/>
      <c r="WER5" s="262"/>
      <c r="WES5" s="262"/>
      <c r="WET5" s="262"/>
      <c r="WEU5" s="262"/>
      <c r="WEV5" s="262"/>
      <c r="WEW5" s="262"/>
      <c r="WEX5" s="262"/>
      <c r="WEY5" s="262"/>
      <c r="WEZ5" s="262"/>
      <c r="WFA5" s="262"/>
      <c r="WFB5" s="262"/>
      <c r="WFC5" s="262"/>
      <c r="WFD5" s="262"/>
      <c r="WFE5" s="262"/>
      <c r="WFF5" s="262"/>
      <c r="WFG5" s="262"/>
      <c r="WFH5" s="262"/>
      <c r="WFI5" s="262"/>
      <c r="WFJ5" s="262"/>
      <c r="WFK5" s="262"/>
      <c r="WFL5" s="262"/>
      <c r="WFM5" s="262"/>
      <c r="WFN5" s="262"/>
      <c r="WFO5" s="262"/>
      <c r="WFP5" s="262"/>
      <c r="WFQ5" s="262"/>
      <c r="WFR5" s="262"/>
      <c r="WFS5" s="262"/>
      <c r="WFT5" s="262"/>
      <c r="WFU5" s="262"/>
      <c r="WFV5" s="262"/>
      <c r="WFW5" s="262"/>
      <c r="WFX5" s="262"/>
      <c r="WFY5" s="262"/>
      <c r="WFZ5" s="262"/>
      <c r="WGA5" s="262"/>
      <c r="WGB5" s="262"/>
      <c r="WGC5" s="262"/>
      <c r="WGD5" s="262"/>
      <c r="WGE5" s="262"/>
      <c r="WGF5" s="262"/>
      <c r="WGG5" s="262"/>
      <c r="WGH5" s="262"/>
      <c r="WGI5" s="262"/>
      <c r="WGJ5" s="262"/>
      <c r="WGK5" s="262"/>
      <c r="WGL5" s="262"/>
      <c r="WGM5" s="262"/>
      <c r="WGN5" s="262"/>
      <c r="WGO5" s="262"/>
      <c r="WGP5" s="262"/>
      <c r="WGQ5" s="262"/>
      <c r="WGR5" s="262"/>
      <c r="WGS5" s="262"/>
      <c r="WGT5" s="262"/>
      <c r="WGU5" s="262"/>
      <c r="WGV5" s="262"/>
      <c r="WGW5" s="262"/>
      <c r="WGX5" s="262"/>
      <c r="WGY5" s="262"/>
      <c r="WGZ5" s="262"/>
      <c r="WHA5" s="262"/>
      <c r="WHB5" s="262"/>
      <c r="WHC5" s="262"/>
      <c r="WHD5" s="262"/>
      <c r="WHE5" s="262"/>
      <c r="WHF5" s="262"/>
      <c r="WHG5" s="262"/>
      <c r="WHH5" s="262"/>
      <c r="WHI5" s="262"/>
      <c r="WHJ5" s="262"/>
      <c r="WHK5" s="262"/>
      <c r="WHL5" s="262"/>
      <c r="WHM5" s="262"/>
      <c r="WHN5" s="262"/>
      <c r="WHO5" s="262"/>
      <c r="WHP5" s="262"/>
      <c r="WHQ5" s="262"/>
      <c r="WHR5" s="262"/>
      <c r="WHS5" s="262"/>
      <c r="WHT5" s="262"/>
      <c r="WHU5" s="262"/>
      <c r="WHV5" s="262"/>
      <c r="WHW5" s="262"/>
      <c r="WHX5" s="262"/>
      <c r="WHY5" s="262"/>
      <c r="WHZ5" s="262"/>
      <c r="WIA5" s="262"/>
      <c r="WIB5" s="262"/>
      <c r="WIC5" s="262"/>
      <c r="WID5" s="262"/>
      <c r="WIE5" s="262"/>
      <c r="WIF5" s="262"/>
      <c r="WIG5" s="262"/>
      <c r="WIH5" s="262"/>
      <c r="WII5" s="262"/>
      <c r="WIJ5" s="262"/>
      <c r="WIK5" s="262"/>
      <c r="WIL5" s="262"/>
      <c r="WIM5" s="262"/>
      <c r="WIN5" s="262"/>
      <c r="WIO5" s="262"/>
      <c r="WIP5" s="262"/>
      <c r="WIQ5" s="262"/>
      <c r="WIR5" s="262"/>
      <c r="WIS5" s="262"/>
      <c r="WIT5" s="262"/>
      <c r="WIU5" s="262"/>
      <c r="WIV5" s="262"/>
      <c r="WIW5" s="262"/>
      <c r="WIX5" s="262"/>
      <c r="WIY5" s="262"/>
      <c r="WIZ5" s="262"/>
      <c r="WJA5" s="262"/>
      <c r="WJB5" s="262"/>
      <c r="WJC5" s="262"/>
      <c r="WJD5" s="262"/>
      <c r="WJE5" s="262"/>
      <c r="WJF5" s="262"/>
      <c r="WJG5" s="262"/>
      <c r="WJH5" s="262"/>
      <c r="WJI5" s="262"/>
      <c r="WJJ5" s="262"/>
      <c r="WJK5" s="262"/>
      <c r="WJL5" s="262"/>
      <c r="WJM5" s="262"/>
      <c r="WJN5" s="262"/>
      <c r="WJO5" s="262"/>
      <c r="WJP5" s="262"/>
      <c r="WJQ5" s="262"/>
      <c r="WJR5" s="262"/>
      <c r="WJS5" s="262"/>
      <c r="WJT5" s="262"/>
      <c r="WJU5" s="262"/>
      <c r="WJV5" s="262"/>
      <c r="WJW5" s="262"/>
      <c r="WJX5" s="262"/>
      <c r="WJY5" s="262"/>
      <c r="WJZ5" s="262"/>
      <c r="WKA5" s="262"/>
      <c r="WKB5" s="262"/>
      <c r="WKC5" s="262"/>
      <c r="WKD5" s="262"/>
      <c r="WKE5" s="262"/>
      <c r="WKF5" s="262"/>
      <c r="WKG5" s="262"/>
      <c r="WKH5" s="262"/>
      <c r="WKI5" s="262"/>
      <c r="WKJ5" s="262"/>
      <c r="WKK5" s="262"/>
      <c r="WKL5" s="262"/>
      <c r="WKM5" s="262"/>
      <c r="WKN5" s="262"/>
      <c r="WKO5" s="262"/>
      <c r="WKP5" s="262"/>
      <c r="WKQ5" s="262"/>
      <c r="WKR5" s="262"/>
      <c r="WKS5" s="262"/>
      <c r="WKT5" s="262"/>
      <c r="WKU5" s="262"/>
      <c r="WKV5" s="262"/>
      <c r="WKW5" s="262"/>
      <c r="WKX5" s="262"/>
      <c r="WKY5" s="262"/>
      <c r="WKZ5" s="262"/>
      <c r="WLA5" s="262"/>
      <c r="WLB5" s="262"/>
      <c r="WLC5" s="262"/>
      <c r="WLD5" s="262"/>
      <c r="WLE5" s="262"/>
      <c r="WLF5" s="262"/>
      <c r="WLG5" s="262"/>
      <c r="WLH5" s="262"/>
      <c r="WLI5" s="262"/>
      <c r="WLJ5" s="262"/>
      <c r="WLK5" s="262"/>
      <c r="WLL5" s="262"/>
      <c r="WLM5" s="262"/>
      <c r="WLN5" s="262"/>
      <c r="WLO5" s="262"/>
      <c r="WLP5" s="262"/>
      <c r="WLQ5" s="262"/>
      <c r="WLR5" s="262"/>
      <c r="WLS5" s="262"/>
      <c r="WLT5" s="262"/>
      <c r="WLU5" s="262"/>
      <c r="WLV5" s="262"/>
      <c r="WLW5" s="262"/>
      <c r="WLX5" s="262"/>
      <c r="WLY5" s="262"/>
      <c r="WLZ5" s="262"/>
      <c r="WMA5" s="262"/>
      <c r="WMB5" s="262"/>
      <c r="WMC5" s="262"/>
      <c r="WMD5" s="262"/>
      <c r="WME5" s="262"/>
      <c r="WMF5" s="262"/>
      <c r="WMG5" s="262"/>
      <c r="WMH5" s="262"/>
      <c r="WMI5" s="262"/>
      <c r="WMJ5" s="262"/>
      <c r="WMK5" s="262"/>
      <c r="WML5" s="262"/>
      <c r="WMM5" s="262"/>
      <c r="WMN5" s="262"/>
      <c r="WMO5" s="262"/>
      <c r="WMP5" s="262"/>
      <c r="WMQ5" s="262"/>
      <c r="WMR5" s="262"/>
      <c r="WMS5" s="262"/>
      <c r="WMT5" s="262"/>
      <c r="WMU5" s="262"/>
      <c r="WMV5" s="262"/>
      <c r="WMW5" s="262"/>
      <c r="WMX5" s="262"/>
      <c r="WMY5" s="262"/>
      <c r="WMZ5" s="262"/>
      <c r="WNA5" s="262"/>
      <c r="WNB5" s="262"/>
      <c r="WNC5" s="262"/>
      <c r="WND5" s="262"/>
      <c r="WNE5" s="262"/>
      <c r="WNF5" s="262"/>
      <c r="WNG5" s="262"/>
      <c r="WNH5" s="262"/>
      <c r="WNI5" s="262"/>
      <c r="WNJ5" s="262"/>
      <c r="WNK5" s="262"/>
      <c r="WNL5" s="262"/>
      <c r="WNM5" s="262"/>
      <c r="WNN5" s="262"/>
      <c r="WNO5" s="262"/>
      <c r="WNP5" s="262"/>
      <c r="WNQ5" s="262"/>
      <c r="WNR5" s="262"/>
      <c r="WNS5" s="262"/>
      <c r="WNT5" s="262"/>
      <c r="WNU5" s="262"/>
      <c r="WNV5" s="262"/>
      <c r="WNW5" s="262"/>
      <c r="WNX5" s="262"/>
      <c r="WNY5" s="262"/>
      <c r="WNZ5" s="262"/>
      <c r="WOA5" s="262"/>
      <c r="WOB5" s="262"/>
      <c r="WOC5" s="262"/>
      <c r="WOD5" s="262"/>
      <c r="WOE5" s="262"/>
      <c r="WOF5" s="262"/>
      <c r="WOG5" s="262"/>
      <c r="WOH5" s="262"/>
      <c r="WOI5" s="262"/>
      <c r="WOJ5" s="262"/>
      <c r="WOK5" s="262"/>
      <c r="WOL5" s="262"/>
      <c r="WOM5" s="262"/>
      <c r="WON5" s="262"/>
      <c r="WOO5" s="262"/>
      <c r="WOP5" s="262"/>
      <c r="WOQ5" s="262"/>
      <c r="WOR5" s="262"/>
      <c r="WOS5" s="262"/>
      <c r="WOT5" s="262"/>
      <c r="WOU5" s="262"/>
      <c r="WOV5" s="262"/>
      <c r="WOW5" s="262"/>
      <c r="WOX5" s="262"/>
      <c r="WOY5" s="262"/>
      <c r="WOZ5" s="262"/>
      <c r="WPA5" s="262"/>
      <c r="WPB5" s="262"/>
      <c r="WPC5" s="262"/>
      <c r="WPD5" s="262"/>
      <c r="WPE5" s="262"/>
      <c r="WPF5" s="262"/>
      <c r="WPG5" s="262"/>
      <c r="WPH5" s="262"/>
      <c r="WPI5" s="262"/>
      <c r="WPJ5" s="262"/>
      <c r="WPK5" s="262"/>
      <c r="WPL5" s="262"/>
      <c r="WPM5" s="262"/>
      <c r="WPN5" s="262"/>
      <c r="WPO5" s="262"/>
      <c r="WPP5" s="262"/>
      <c r="WPQ5" s="262"/>
      <c r="WPR5" s="262"/>
      <c r="WPS5" s="262"/>
      <c r="WPT5" s="262"/>
      <c r="WPU5" s="262"/>
      <c r="WPV5" s="262"/>
      <c r="WPW5" s="262"/>
      <c r="WPX5" s="262"/>
      <c r="WPY5" s="262"/>
      <c r="WPZ5" s="262"/>
      <c r="WQA5" s="262"/>
      <c r="WQB5" s="262"/>
      <c r="WQC5" s="262"/>
      <c r="WQD5" s="262"/>
      <c r="WQE5" s="262"/>
      <c r="WQF5" s="262"/>
      <c r="WQG5" s="262"/>
      <c r="WQH5" s="262"/>
      <c r="WQI5" s="262"/>
      <c r="WQJ5" s="262"/>
      <c r="WQK5" s="262"/>
      <c r="WQL5" s="262"/>
      <c r="WQM5" s="262"/>
      <c r="WQN5" s="262"/>
      <c r="WQO5" s="262"/>
      <c r="WQP5" s="262"/>
      <c r="WQQ5" s="262"/>
      <c r="WQR5" s="262"/>
      <c r="WQS5" s="262"/>
      <c r="WQT5" s="262"/>
      <c r="WQU5" s="262"/>
      <c r="WQV5" s="262"/>
      <c r="WQW5" s="262"/>
      <c r="WQX5" s="262"/>
      <c r="WQY5" s="262"/>
      <c r="WQZ5" s="262"/>
      <c r="WRA5" s="262"/>
      <c r="WRB5" s="262"/>
      <c r="WRC5" s="262"/>
      <c r="WRD5" s="262"/>
      <c r="WRE5" s="262"/>
      <c r="WRF5" s="262"/>
      <c r="WRG5" s="262"/>
      <c r="WRH5" s="262"/>
      <c r="WRI5" s="262"/>
      <c r="WRJ5" s="262"/>
      <c r="WRK5" s="262"/>
      <c r="WRL5" s="262"/>
      <c r="WRM5" s="262"/>
      <c r="WRN5" s="262"/>
      <c r="WRO5" s="262"/>
      <c r="WRP5" s="262"/>
      <c r="WRQ5" s="262"/>
      <c r="WRR5" s="262"/>
      <c r="WRS5" s="262"/>
      <c r="WRT5" s="262"/>
      <c r="WRU5" s="262"/>
      <c r="WRV5" s="262"/>
      <c r="WRW5" s="262"/>
      <c r="WRX5" s="262"/>
      <c r="WRY5" s="262"/>
      <c r="WRZ5" s="262"/>
      <c r="WSA5" s="262"/>
      <c r="WSB5" s="262"/>
      <c r="WSC5" s="262"/>
      <c r="WSD5" s="262"/>
      <c r="WSE5" s="262"/>
      <c r="WSF5" s="262"/>
      <c r="WSG5" s="262"/>
      <c r="WSH5" s="262"/>
      <c r="WSI5" s="262"/>
      <c r="WSJ5" s="262"/>
      <c r="WSK5" s="262"/>
      <c r="WSL5" s="262"/>
      <c r="WSM5" s="262"/>
      <c r="WSN5" s="262"/>
      <c r="WSO5" s="262"/>
      <c r="WSP5" s="262"/>
      <c r="WSQ5" s="262"/>
      <c r="WSR5" s="262"/>
      <c r="WSS5" s="262"/>
      <c r="WST5" s="262"/>
      <c r="WSU5" s="262"/>
      <c r="WSV5" s="262"/>
      <c r="WSW5" s="262"/>
      <c r="WSX5" s="262"/>
      <c r="WSY5" s="262"/>
      <c r="WSZ5" s="262"/>
      <c r="WTA5" s="262"/>
      <c r="WTB5" s="262"/>
      <c r="WTC5" s="262"/>
      <c r="WTD5" s="262"/>
      <c r="WTE5" s="262"/>
      <c r="WTF5" s="262"/>
      <c r="WTG5" s="262"/>
      <c r="WTH5" s="262"/>
      <c r="WTI5" s="262"/>
      <c r="WTJ5" s="262"/>
      <c r="WTK5" s="262"/>
      <c r="WTL5" s="262"/>
      <c r="WTM5" s="262"/>
      <c r="WTN5" s="262"/>
      <c r="WTO5" s="262"/>
      <c r="WTP5" s="262"/>
      <c r="WTQ5" s="262"/>
      <c r="WTR5" s="262"/>
      <c r="WTS5" s="262"/>
      <c r="WTT5" s="262"/>
      <c r="WTU5" s="262"/>
      <c r="WTV5" s="262"/>
      <c r="WTW5" s="262"/>
      <c r="WTX5" s="262"/>
      <c r="WTY5" s="262"/>
      <c r="WTZ5" s="262"/>
      <c r="WUA5" s="262"/>
      <c r="WUB5" s="262"/>
      <c r="WUC5" s="262"/>
      <c r="WUD5" s="262"/>
      <c r="WUE5" s="262"/>
      <c r="WUF5" s="262"/>
      <c r="WUG5" s="262"/>
      <c r="WUH5" s="262"/>
      <c r="WUI5" s="262"/>
      <c r="WUJ5" s="262"/>
      <c r="WUK5" s="262"/>
      <c r="WUL5" s="262"/>
      <c r="WUM5" s="262"/>
      <c r="WUN5" s="262"/>
      <c r="WUO5" s="262"/>
      <c r="WUP5" s="262"/>
      <c r="WUQ5" s="262"/>
      <c r="WUR5" s="262"/>
      <c r="WUS5" s="262"/>
      <c r="WUT5" s="262"/>
      <c r="WUU5" s="262"/>
      <c r="WUV5" s="262"/>
      <c r="WUW5" s="262"/>
      <c r="WUX5" s="262"/>
      <c r="WUY5" s="262"/>
      <c r="WUZ5" s="262"/>
      <c r="WVA5" s="262"/>
      <c r="WVB5" s="262"/>
      <c r="WVC5" s="262"/>
      <c r="WVD5" s="262"/>
      <c r="WVE5" s="262"/>
      <c r="WVF5" s="262"/>
      <c r="WVG5" s="262"/>
      <c r="WVH5" s="262"/>
      <c r="WVI5" s="262"/>
      <c r="WVJ5" s="262"/>
      <c r="WVK5" s="262"/>
      <c r="WVL5" s="262"/>
      <c r="WVM5" s="262"/>
      <c r="WVN5" s="262"/>
      <c r="WVO5" s="262"/>
      <c r="WVP5" s="262"/>
      <c r="WVQ5" s="262"/>
      <c r="WVR5" s="262"/>
      <c r="WVS5" s="262"/>
      <c r="WVT5" s="262"/>
      <c r="WVU5" s="262"/>
      <c r="WVV5" s="262"/>
      <c r="WVW5" s="262"/>
      <c r="WVX5" s="262"/>
      <c r="WVY5" s="262"/>
      <c r="WVZ5" s="262"/>
      <c r="WWA5" s="262"/>
      <c r="WWB5" s="262"/>
      <c r="WWC5" s="262"/>
      <c r="WWD5" s="262"/>
      <c r="WWE5" s="262"/>
      <c r="WWF5" s="262"/>
      <c r="WWG5" s="262"/>
      <c r="WWH5" s="262"/>
      <c r="WWI5" s="262"/>
      <c r="WWJ5" s="262"/>
      <c r="WWK5" s="262"/>
      <c r="WWL5" s="262"/>
      <c r="WWM5" s="262"/>
      <c r="WWN5" s="262"/>
      <c r="WWO5" s="262"/>
      <c r="WWP5" s="262"/>
      <c r="WWQ5" s="262"/>
      <c r="WWR5" s="262"/>
      <c r="WWS5" s="262"/>
      <c r="WWT5" s="262"/>
      <c r="WWU5" s="262"/>
      <c r="WWV5" s="262"/>
      <c r="WWW5" s="262"/>
      <c r="WWX5" s="262"/>
      <c r="WWY5" s="262"/>
      <c r="WWZ5" s="262"/>
      <c r="WXA5" s="262"/>
      <c r="WXB5" s="262"/>
      <c r="WXC5" s="262"/>
      <c r="WXD5" s="262"/>
      <c r="WXE5" s="262"/>
      <c r="WXF5" s="262"/>
      <c r="WXG5" s="262"/>
      <c r="WXH5" s="262"/>
      <c r="WXI5" s="262"/>
      <c r="WXJ5" s="262"/>
      <c r="WXK5" s="262"/>
      <c r="WXL5" s="262"/>
      <c r="WXM5" s="262"/>
      <c r="WXN5" s="262"/>
      <c r="WXO5" s="262"/>
      <c r="WXP5" s="262"/>
      <c r="WXQ5" s="262"/>
      <c r="WXR5" s="262"/>
      <c r="WXS5" s="262"/>
      <c r="WXT5" s="262"/>
      <c r="WXU5" s="262"/>
      <c r="WXV5" s="262"/>
      <c r="WXW5" s="262"/>
      <c r="WXX5" s="262"/>
      <c r="WXY5" s="262"/>
      <c r="WXZ5" s="262"/>
      <c r="WYA5" s="262"/>
      <c r="WYB5" s="262"/>
      <c r="WYC5" s="262"/>
      <c r="WYD5" s="262"/>
      <c r="WYE5" s="262"/>
      <c r="WYF5" s="262"/>
      <c r="WYG5" s="262"/>
      <c r="WYH5" s="262"/>
      <c r="WYI5" s="262"/>
      <c r="WYJ5" s="262"/>
      <c r="WYK5" s="262"/>
      <c r="WYL5" s="262"/>
      <c r="WYM5" s="262"/>
      <c r="WYN5" s="262"/>
      <c r="WYO5" s="262"/>
      <c r="WYP5" s="262"/>
      <c r="WYQ5" s="262"/>
      <c r="WYR5" s="262"/>
      <c r="WYS5" s="262"/>
      <c r="WYT5" s="262"/>
      <c r="WYU5" s="262"/>
      <c r="WYV5" s="262"/>
      <c r="WYW5" s="262"/>
      <c r="WYX5" s="262"/>
      <c r="WYY5" s="262"/>
      <c r="WYZ5" s="262"/>
      <c r="WZA5" s="262"/>
      <c r="WZB5" s="262"/>
      <c r="WZC5" s="262"/>
      <c r="WZD5" s="262"/>
      <c r="WZE5" s="262"/>
      <c r="WZF5" s="262"/>
      <c r="WZG5" s="262"/>
      <c r="WZH5" s="262"/>
      <c r="WZI5" s="262"/>
      <c r="WZJ5" s="262"/>
      <c r="WZK5" s="262"/>
      <c r="WZL5" s="262"/>
      <c r="WZM5" s="262"/>
      <c r="WZN5" s="262"/>
      <c r="WZO5" s="262"/>
      <c r="WZP5" s="262"/>
      <c r="WZQ5" s="262"/>
      <c r="WZR5" s="262"/>
      <c r="WZS5" s="262"/>
      <c r="WZT5" s="262"/>
      <c r="WZU5" s="262"/>
      <c r="WZV5" s="262"/>
      <c r="WZW5" s="262"/>
      <c r="WZX5" s="262"/>
      <c r="WZY5" s="262"/>
      <c r="WZZ5" s="262"/>
      <c r="XAA5" s="262"/>
      <c r="XAB5" s="262"/>
      <c r="XAC5" s="262"/>
      <c r="XAD5" s="262"/>
      <c r="XAE5" s="262"/>
      <c r="XAF5" s="262"/>
      <c r="XAG5" s="262"/>
      <c r="XAH5" s="262"/>
      <c r="XAI5" s="262"/>
      <c r="XAJ5" s="262"/>
      <c r="XAK5" s="262"/>
      <c r="XAL5" s="262"/>
      <c r="XAM5" s="262"/>
      <c r="XAN5" s="262"/>
      <c r="XAO5" s="262"/>
      <c r="XAP5" s="262"/>
      <c r="XAQ5" s="262"/>
      <c r="XAR5" s="262"/>
      <c r="XAS5" s="262"/>
      <c r="XAT5" s="262"/>
      <c r="XAU5" s="262"/>
      <c r="XAV5" s="262"/>
      <c r="XAW5" s="262"/>
      <c r="XAX5" s="262"/>
      <c r="XAY5" s="262"/>
      <c r="XAZ5" s="262"/>
      <c r="XBA5" s="262"/>
      <c r="XBB5" s="262"/>
      <c r="XBC5" s="262"/>
      <c r="XBD5" s="262"/>
      <c r="XBE5" s="262"/>
      <c r="XBF5" s="262"/>
      <c r="XBG5" s="262"/>
      <c r="XBH5" s="262"/>
      <c r="XBI5" s="262"/>
      <c r="XBJ5" s="262"/>
      <c r="XBK5" s="262"/>
      <c r="XBL5" s="262"/>
      <c r="XBM5" s="262"/>
      <c r="XBN5" s="262"/>
      <c r="XBO5" s="262"/>
      <c r="XBP5" s="262"/>
      <c r="XBQ5" s="262"/>
      <c r="XBR5" s="262"/>
      <c r="XBS5" s="262"/>
      <c r="XBT5" s="262"/>
      <c r="XBU5" s="262"/>
      <c r="XBV5" s="262"/>
      <c r="XBW5" s="262"/>
      <c r="XBX5" s="262"/>
      <c r="XBY5" s="262"/>
      <c r="XBZ5" s="262"/>
      <c r="XCA5" s="262"/>
      <c r="XCB5" s="262"/>
      <c r="XCC5" s="262"/>
      <c r="XCD5" s="262"/>
      <c r="XCE5" s="262"/>
      <c r="XCF5" s="262"/>
      <c r="XCG5" s="262"/>
      <c r="XCH5" s="262"/>
      <c r="XCI5" s="262"/>
      <c r="XCJ5" s="262"/>
      <c r="XCK5" s="262"/>
      <c r="XCL5" s="262"/>
      <c r="XCM5" s="262"/>
      <c r="XCN5" s="262"/>
      <c r="XCO5" s="262"/>
      <c r="XCP5" s="262"/>
      <c r="XCQ5" s="262"/>
      <c r="XCR5" s="262"/>
      <c r="XCS5" s="262"/>
      <c r="XCT5" s="262"/>
      <c r="XCU5" s="262"/>
      <c r="XCV5" s="262"/>
      <c r="XCW5" s="262"/>
      <c r="XCX5" s="262"/>
      <c r="XCY5" s="262"/>
      <c r="XCZ5" s="262"/>
      <c r="XDA5" s="262"/>
      <c r="XDB5" s="262"/>
      <c r="XDC5" s="262"/>
      <c r="XDD5" s="262"/>
      <c r="XDE5" s="262"/>
      <c r="XDF5" s="262"/>
      <c r="XDG5" s="262"/>
      <c r="XDH5" s="262"/>
      <c r="XDI5" s="262"/>
      <c r="XDJ5" s="262"/>
      <c r="XDK5" s="262"/>
      <c r="XDL5" s="262"/>
      <c r="XDM5" s="262"/>
      <c r="XDN5" s="262"/>
      <c r="XDO5" s="262"/>
      <c r="XDP5" s="262"/>
      <c r="XDQ5" s="262"/>
      <c r="XDR5" s="262"/>
      <c r="XDS5" s="262"/>
      <c r="XDT5" s="262"/>
      <c r="XDU5" s="262"/>
      <c r="XDV5" s="262"/>
      <c r="XDW5" s="262"/>
      <c r="XDX5" s="262"/>
      <c r="XDY5" s="262"/>
      <c r="XDZ5" s="262"/>
      <c r="XEA5" s="262"/>
      <c r="XEB5" s="262"/>
      <c r="XEC5" s="262"/>
      <c r="XED5" s="262"/>
      <c r="XEE5" s="262"/>
      <c r="XEF5" s="262"/>
      <c r="XEG5" s="262"/>
      <c r="XEH5" s="262"/>
      <c r="XEI5" s="262"/>
      <c r="XEJ5" s="262"/>
      <c r="XEK5" s="262"/>
      <c r="XEL5" s="262"/>
      <c r="XEM5" s="262"/>
      <c r="XEN5" s="262"/>
      <c r="XEO5" s="262"/>
      <c r="XEP5" s="262"/>
      <c r="XEQ5" s="262"/>
      <c r="XER5" s="262"/>
      <c r="XES5" s="262"/>
      <c r="XET5" s="262"/>
      <c r="XEU5" s="262"/>
      <c r="XEV5" s="262"/>
      <c r="XEW5" s="262"/>
      <c r="XEX5" s="262"/>
      <c r="XEY5" s="262"/>
      <c r="XEZ5" s="262"/>
      <c r="XFA5" s="262"/>
      <c r="XFB5" s="262"/>
    </row>
    <row r="6" spans="1:16382">
      <c r="A6" s="17"/>
      <c r="B6" s="17"/>
      <c r="C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</row>
    <row r="7" spans="1:16382" s="4" customFormat="1">
      <c r="A7" s="29"/>
      <c r="B7" s="265" t="s">
        <v>204</v>
      </c>
      <c r="C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</row>
    <row r="8" spans="1:16382" s="274" customFormat="1">
      <c r="A8" s="272"/>
      <c r="B8" s="273" t="s">
        <v>153</v>
      </c>
      <c r="D8" s="276" t="s">
        <v>154</v>
      </c>
      <c r="E8" s="282">
        <v>2014</v>
      </c>
      <c r="F8" s="282">
        <v>5.2999999999999999E-2</v>
      </c>
      <c r="G8" s="282">
        <v>1.4</v>
      </c>
      <c r="H8" s="279" t="s">
        <v>155</v>
      </c>
      <c r="I8" s="282">
        <v>6.5</v>
      </c>
      <c r="J8" s="283">
        <f>I8/F8</f>
        <v>122.64150943396227</v>
      </c>
      <c r="K8" s="284">
        <f>G8/I8</f>
        <v>0.21538461538461537</v>
      </c>
      <c r="L8" s="284">
        <f>1-K8</f>
        <v>0.7846153846153846</v>
      </c>
      <c r="M8" s="278"/>
      <c r="N8" s="272"/>
      <c r="O8" s="272" t="s">
        <v>156</v>
      </c>
      <c r="P8" s="272" t="s">
        <v>157</v>
      </c>
      <c r="Q8" s="272"/>
      <c r="R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</row>
    <row r="9" spans="1:16382" s="274" customFormat="1">
      <c r="A9" s="272"/>
      <c r="B9" s="273" t="s">
        <v>158</v>
      </c>
      <c r="D9" s="276" t="s">
        <v>159</v>
      </c>
      <c r="E9" s="282">
        <v>2011</v>
      </c>
      <c r="F9" s="282">
        <v>5.2999999999999999E-2</v>
      </c>
      <c r="G9" s="282">
        <v>5.8</v>
      </c>
      <c r="H9" s="279" t="s">
        <v>160</v>
      </c>
      <c r="I9" s="282">
        <v>21.5</v>
      </c>
      <c r="J9" s="283">
        <f>I9/F9</f>
        <v>405.66037735849056</v>
      </c>
      <c r="K9" s="284">
        <f>G9/I9</f>
        <v>0.26976744186046508</v>
      </c>
      <c r="L9" s="284">
        <f t="shared" ref="L9:L20" si="0">1-K9</f>
        <v>0.73023255813953492</v>
      </c>
      <c r="M9" s="278"/>
      <c r="N9" s="275" t="s">
        <v>161</v>
      </c>
      <c r="O9" s="272" t="s">
        <v>156</v>
      </c>
      <c r="P9" s="272" t="s">
        <v>162</v>
      </c>
      <c r="Q9" s="272"/>
      <c r="R9" s="272"/>
      <c r="T9" s="272"/>
      <c r="U9" s="272"/>
      <c r="V9" s="272"/>
      <c r="W9" s="272"/>
      <c r="X9" s="272"/>
      <c r="Y9" s="272"/>
      <c r="Z9" s="272"/>
      <c r="AA9" s="272"/>
      <c r="AB9" s="272"/>
      <c r="AC9" s="272"/>
    </row>
    <row r="10" spans="1:16382" s="6" customFormat="1">
      <c r="A10" s="10"/>
      <c r="B10" s="268" t="s">
        <v>163</v>
      </c>
      <c r="D10" s="277" t="s">
        <v>164</v>
      </c>
      <c r="E10" s="298">
        <v>2012</v>
      </c>
      <c r="F10" s="298">
        <v>5.7000000000000002E-2</v>
      </c>
      <c r="G10" s="298">
        <v>0.22</v>
      </c>
      <c r="H10" s="299" t="s">
        <v>165</v>
      </c>
      <c r="I10" s="298">
        <v>0.94</v>
      </c>
      <c r="J10" s="285">
        <f>I10/F10</f>
        <v>16.491228070175438</v>
      </c>
      <c r="K10" s="286">
        <f>G10/I10</f>
        <v>0.23404255319148937</v>
      </c>
      <c r="L10" s="286">
        <f t="shared" si="0"/>
        <v>0.76595744680851063</v>
      </c>
      <c r="M10" s="240"/>
      <c r="N10" s="269" t="s">
        <v>166</v>
      </c>
      <c r="O10" s="10" t="s">
        <v>156</v>
      </c>
      <c r="P10" s="10" t="s">
        <v>167</v>
      </c>
      <c r="Q10" s="10"/>
      <c r="R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</row>
    <row r="11" spans="1:16382" s="274" customFormat="1">
      <c r="A11" s="272"/>
      <c r="B11" s="273" t="s">
        <v>168</v>
      </c>
      <c r="D11" s="276" t="s">
        <v>169</v>
      </c>
      <c r="E11" s="282">
        <v>2016</v>
      </c>
      <c r="F11" s="282">
        <v>5.8000000000000003E-2</v>
      </c>
      <c r="G11" s="282">
        <v>2.2999999999999998</v>
      </c>
      <c r="H11" s="279" t="s">
        <v>155</v>
      </c>
      <c r="I11" s="282">
        <v>11.5</v>
      </c>
      <c r="J11" s="287">
        <v>216</v>
      </c>
      <c r="K11" s="284">
        <f>G11/I11</f>
        <v>0.19999999999999998</v>
      </c>
      <c r="L11" s="284">
        <f t="shared" si="0"/>
        <v>0.8</v>
      </c>
      <c r="M11" s="278"/>
      <c r="N11" s="275" t="s">
        <v>170</v>
      </c>
      <c r="O11" s="272" t="s">
        <v>156</v>
      </c>
      <c r="P11" s="272" t="s">
        <v>171</v>
      </c>
      <c r="Q11" s="272"/>
      <c r="R11" s="272"/>
      <c r="T11" s="272"/>
      <c r="U11" s="272"/>
      <c r="V11" s="272"/>
      <c r="W11" s="272"/>
      <c r="X11" s="272"/>
      <c r="Y11" s="272"/>
      <c r="Z11" s="272"/>
      <c r="AA11" s="272"/>
      <c r="AB11" s="272"/>
      <c r="AC11" s="272"/>
    </row>
    <row r="12" spans="1:16382" s="3" customFormat="1">
      <c r="A12" s="14"/>
      <c r="B12" s="270" t="s">
        <v>172</v>
      </c>
      <c r="D12" s="252" t="s">
        <v>173</v>
      </c>
      <c r="E12" s="298">
        <v>2015</v>
      </c>
      <c r="F12" s="298">
        <v>5.5E-2</v>
      </c>
      <c r="G12" s="298">
        <v>3</v>
      </c>
      <c r="H12" s="299" t="s">
        <v>174</v>
      </c>
      <c r="I12" s="298">
        <v>4.5</v>
      </c>
      <c r="J12" s="285">
        <f>I12/F12</f>
        <v>81.818181818181813</v>
      </c>
      <c r="K12" s="286">
        <f t="shared" ref="K12:K13" si="1">G12/I12</f>
        <v>0.66666666666666663</v>
      </c>
      <c r="L12" s="286">
        <f t="shared" si="0"/>
        <v>0.33333333333333337</v>
      </c>
      <c r="M12" s="7"/>
      <c r="N12" s="14"/>
      <c r="O12" s="14" t="s">
        <v>156</v>
      </c>
      <c r="P12" s="14" t="s">
        <v>175</v>
      </c>
      <c r="Q12" s="14"/>
      <c r="R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</row>
    <row r="13" spans="1:16382" s="4" customFormat="1">
      <c r="A13" s="29"/>
      <c r="B13" s="266" t="s">
        <v>176</v>
      </c>
      <c r="D13" s="31" t="s">
        <v>159</v>
      </c>
      <c r="E13" s="298">
        <v>2019</v>
      </c>
      <c r="F13" s="298">
        <v>5.2999999999999999E-2</v>
      </c>
      <c r="G13" s="298">
        <v>0.15</v>
      </c>
      <c r="H13" s="299" t="s">
        <v>165</v>
      </c>
      <c r="I13" s="298">
        <v>2</v>
      </c>
      <c r="J13" s="285">
        <f>I13/F13</f>
        <v>37.735849056603776</v>
      </c>
      <c r="K13" s="286">
        <f t="shared" si="1"/>
        <v>7.4999999999999997E-2</v>
      </c>
      <c r="L13" s="286">
        <f t="shared" si="0"/>
        <v>0.92500000000000004</v>
      </c>
      <c r="M13" s="5"/>
      <c r="N13" s="267" t="s">
        <v>177</v>
      </c>
      <c r="O13" s="29" t="s">
        <v>156</v>
      </c>
      <c r="P13" s="29" t="s">
        <v>178</v>
      </c>
      <c r="Q13" s="29"/>
      <c r="R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</row>
    <row r="14" spans="1:16382" s="274" customFormat="1">
      <c r="A14" s="272"/>
      <c r="B14" s="273" t="s">
        <v>179</v>
      </c>
      <c r="D14" s="276" t="s">
        <v>159</v>
      </c>
      <c r="E14" s="282">
        <v>2021</v>
      </c>
      <c r="F14" s="282">
        <v>5.0999999999999997E-2</v>
      </c>
      <c r="G14" s="282">
        <v>0.3</v>
      </c>
      <c r="H14" s="279" t="s">
        <v>165</v>
      </c>
      <c r="I14" s="280" t="s">
        <v>180</v>
      </c>
      <c r="J14" s="282"/>
      <c r="K14" s="282"/>
      <c r="L14" s="284">
        <f t="shared" si="0"/>
        <v>1</v>
      </c>
      <c r="M14" s="278"/>
      <c r="N14" s="275" t="s">
        <v>181</v>
      </c>
      <c r="O14" s="272" t="s">
        <v>156</v>
      </c>
      <c r="P14" s="272" t="s">
        <v>182</v>
      </c>
      <c r="Q14" s="272"/>
      <c r="R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</row>
    <row r="15" spans="1:16382" s="3" customFormat="1">
      <c r="A15" s="14"/>
      <c r="B15" s="270" t="s">
        <v>183</v>
      </c>
      <c r="D15" s="252" t="s">
        <v>184</v>
      </c>
      <c r="E15" s="298">
        <v>2015</v>
      </c>
      <c r="F15" s="298">
        <v>6.9000000000000006E-2</v>
      </c>
      <c r="G15" s="298">
        <v>0.29699999999999999</v>
      </c>
      <c r="H15" s="299" t="s">
        <v>165</v>
      </c>
      <c r="I15" s="298">
        <v>0.66</v>
      </c>
      <c r="J15" s="285">
        <f t="shared" ref="J15:J20" si="2">I15/F15</f>
        <v>9.5652173913043477</v>
      </c>
      <c r="K15" s="286">
        <f t="shared" ref="K15:K20" si="3">G15/I15</f>
        <v>0.44999999999999996</v>
      </c>
      <c r="L15" s="286">
        <f t="shared" si="0"/>
        <v>0.55000000000000004</v>
      </c>
      <c r="M15" s="7"/>
      <c r="N15" s="271" t="s">
        <v>185</v>
      </c>
      <c r="O15" s="14" t="s">
        <v>156</v>
      </c>
      <c r="P15" s="14" t="s">
        <v>186</v>
      </c>
      <c r="Q15" s="14"/>
      <c r="R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</row>
    <row r="16" spans="1:16382">
      <c r="A16" s="17"/>
      <c r="B16" s="263" t="s">
        <v>187</v>
      </c>
      <c r="D16" s="25" t="s">
        <v>159</v>
      </c>
      <c r="E16" s="298">
        <v>2014</v>
      </c>
      <c r="F16" s="298">
        <v>0.106</v>
      </c>
      <c r="G16" s="298">
        <v>1.3</v>
      </c>
      <c r="H16" s="299" t="s">
        <v>165</v>
      </c>
      <c r="I16" s="298">
        <v>3</v>
      </c>
      <c r="J16" s="285">
        <f t="shared" si="2"/>
        <v>28.30188679245283</v>
      </c>
      <c r="K16" s="286">
        <f t="shared" si="3"/>
        <v>0.43333333333333335</v>
      </c>
      <c r="L16" s="286">
        <f t="shared" si="0"/>
        <v>0.56666666666666665</v>
      </c>
      <c r="M16" s="2"/>
      <c r="N16" s="17"/>
      <c r="O16" s="17" t="s">
        <v>156</v>
      </c>
      <c r="P16" s="17" t="s">
        <v>188</v>
      </c>
      <c r="Q16" s="17"/>
      <c r="R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</row>
    <row r="17" spans="1:30">
      <c r="A17" s="17"/>
      <c r="B17" s="263" t="s">
        <v>189</v>
      </c>
      <c r="D17" s="25" t="s">
        <v>159</v>
      </c>
      <c r="E17" s="298">
        <v>2012</v>
      </c>
      <c r="F17" s="298">
        <v>0.159</v>
      </c>
      <c r="G17" s="298">
        <v>1.8</v>
      </c>
      <c r="H17" s="299" t="s">
        <v>165</v>
      </c>
      <c r="I17" s="298">
        <v>9</v>
      </c>
      <c r="J17" s="285">
        <f t="shared" si="2"/>
        <v>56.60377358490566</v>
      </c>
      <c r="K17" s="286">
        <f t="shared" si="3"/>
        <v>0.2</v>
      </c>
      <c r="L17" s="286">
        <f t="shared" si="0"/>
        <v>0.8</v>
      </c>
      <c r="M17" s="2"/>
      <c r="N17" s="264" t="s">
        <v>190</v>
      </c>
      <c r="O17" s="17" t="s">
        <v>156</v>
      </c>
      <c r="P17" s="17" t="s">
        <v>191</v>
      </c>
      <c r="Q17" s="17"/>
      <c r="R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</row>
    <row r="18" spans="1:30">
      <c r="A18" s="17"/>
      <c r="B18" s="263" t="s">
        <v>192</v>
      </c>
      <c r="D18" s="25" t="s">
        <v>193</v>
      </c>
      <c r="E18" s="298">
        <v>2019</v>
      </c>
      <c r="F18" s="298">
        <v>0.20300000000000001</v>
      </c>
      <c r="G18" s="298">
        <v>0.11700000000000001</v>
      </c>
      <c r="H18" s="299" t="s">
        <v>165</v>
      </c>
      <c r="I18" s="298">
        <v>2.6</v>
      </c>
      <c r="J18" s="285">
        <f t="shared" si="2"/>
        <v>12.807881773399014</v>
      </c>
      <c r="K18" s="286">
        <f t="shared" si="3"/>
        <v>4.4999999999999998E-2</v>
      </c>
      <c r="L18" s="286">
        <f t="shared" si="0"/>
        <v>0.95499999999999996</v>
      </c>
      <c r="M18" s="2"/>
      <c r="N18" s="264" t="s">
        <v>194</v>
      </c>
      <c r="O18" s="17" t="s">
        <v>156</v>
      </c>
      <c r="P18" s="17" t="s">
        <v>195</v>
      </c>
      <c r="Q18" s="17"/>
      <c r="R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</row>
    <row r="19" spans="1:30">
      <c r="A19" s="17"/>
      <c r="B19" s="263" t="s">
        <v>196</v>
      </c>
      <c r="D19" s="25" t="s">
        <v>169</v>
      </c>
      <c r="E19" s="298">
        <v>2016</v>
      </c>
      <c r="F19" s="298">
        <v>0.21199999999999999</v>
      </c>
      <c r="G19" s="298">
        <v>1.4</v>
      </c>
      <c r="H19" s="299" t="s">
        <v>197</v>
      </c>
      <c r="I19" s="298">
        <v>7.5</v>
      </c>
      <c r="J19" s="285">
        <f t="shared" si="2"/>
        <v>35.377358490566039</v>
      </c>
      <c r="K19" s="286">
        <f t="shared" si="3"/>
        <v>0.18666666666666665</v>
      </c>
      <c r="L19" s="286">
        <f t="shared" si="0"/>
        <v>0.81333333333333335</v>
      </c>
      <c r="M19" s="2"/>
      <c r="N19" s="264" t="s">
        <v>198</v>
      </c>
      <c r="O19" s="17" t="s">
        <v>156</v>
      </c>
      <c r="P19" s="17" t="s">
        <v>199</v>
      </c>
      <c r="Q19" s="17"/>
      <c r="R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</row>
    <row r="20" spans="1:30">
      <c r="A20" s="17"/>
      <c r="B20" s="263" t="s">
        <v>200</v>
      </c>
      <c r="D20" s="25" t="s">
        <v>173</v>
      </c>
      <c r="E20" s="298">
        <v>2014</v>
      </c>
      <c r="F20" s="298">
        <v>0.254</v>
      </c>
      <c r="G20" s="298">
        <v>0.26400000000000001</v>
      </c>
      <c r="H20" s="299" t="s">
        <v>165</v>
      </c>
      <c r="I20" s="298">
        <v>1.5</v>
      </c>
      <c r="J20" s="285">
        <f t="shared" si="2"/>
        <v>5.9055118110236222</v>
      </c>
      <c r="K20" s="286">
        <f t="shared" si="3"/>
        <v>0.17600000000000002</v>
      </c>
      <c r="L20" s="286">
        <f t="shared" si="0"/>
        <v>0.82399999999999995</v>
      </c>
      <c r="M20" s="2"/>
      <c r="N20" s="264" t="s">
        <v>201</v>
      </c>
      <c r="O20" s="17" t="s">
        <v>156</v>
      </c>
      <c r="P20" s="17" t="s">
        <v>202</v>
      </c>
      <c r="Q20" s="17"/>
      <c r="R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</row>
    <row r="21" spans="1:30">
      <c r="A21" s="17"/>
      <c r="E21" s="3"/>
      <c r="F21" s="14"/>
      <c r="G21" s="14"/>
      <c r="H21" s="3"/>
      <c r="I21" s="3"/>
      <c r="J21" s="3"/>
      <c r="K21" s="3"/>
      <c r="L21" s="3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</row>
    <row r="22" spans="1:30" s="4" customForma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</row>
    <row r="23" spans="1:30" s="291" customFormat="1">
      <c r="A23" s="288"/>
      <c r="B23" s="30" t="s">
        <v>207</v>
      </c>
      <c r="C23" s="30"/>
      <c r="D23" s="30"/>
      <c r="E23" s="30"/>
      <c r="F23" s="30"/>
      <c r="G23" s="30">
        <f>MEDIAN(G10,G15:G20,G12:G13)</f>
        <v>0.29699999999999999</v>
      </c>
      <c r="H23" s="30"/>
      <c r="I23" s="30"/>
      <c r="J23" s="289">
        <f>MEDIAN(J10,J15:J20,J12:J13)</f>
        <v>28.30188679245283</v>
      </c>
      <c r="K23" s="290">
        <f>MEDIAN(K10,K15:K20,K12:K13)</f>
        <v>0.2</v>
      </c>
      <c r="L23" s="290">
        <f>MEDIAN(L10,L15:L20,L12:L13)</f>
        <v>0.8</v>
      </c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</row>
    <row r="24" spans="1:30" s="297" customFormat="1" ht="17" thickBot="1">
      <c r="A24" s="292"/>
      <c r="B24" s="293" t="s">
        <v>205</v>
      </c>
      <c r="C24" s="293"/>
      <c r="D24" s="293"/>
      <c r="E24" s="293"/>
      <c r="F24" s="293"/>
      <c r="G24" s="294">
        <f>AVERAGE(G10,G15:G20,G12:G13)</f>
        <v>0.94977777777777783</v>
      </c>
      <c r="H24" s="293"/>
      <c r="I24" s="293"/>
      <c r="J24" s="295">
        <f>AVERAGE(J10,J15:J20,J12:J13)</f>
        <v>31.622987643179172</v>
      </c>
      <c r="K24" s="296">
        <f>AVERAGE(K10,K15:K20,K12:K13)</f>
        <v>0.27407880220646175</v>
      </c>
      <c r="L24" s="296">
        <f>AVERAGE(L10,L15:L20,L12:L13)</f>
        <v>0.72592119779353814</v>
      </c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</row>
    <row r="25" spans="1:30" s="3" customFormat="1" ht="17" thickTop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</row>
    <row r="26" spans="1:30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</row>
    <row r="27" spans="1:30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</row>
    <row r="28" spans="1:30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</row>
    <row r="29" spans="1:30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</row>
    <row r="30" spans="1: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</row>
    <row r="31" spans="1:30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</row>
    <row r="32" spans="1:30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</row>
    <row r="33" spans="1:30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</row>
    <row r="38" spans="1:30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</row>
    <row r="42" spans="1:30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</row>
    <row r="43" spans="1:30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</row>
    <row r="44" spans="1:30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</row>
    <row r="45" spans="1:30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</row>
    <row r="46" spans="1:30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</row>
    <row r="47" spans="1:30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</row>
    <row r="48" spans="1:30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</row>
    <row r="49" spans="1:30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</row>
    <row r="51" spans="1:30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</row>
    <row r="52" spans="1:30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</row>
    <row r="55" spans="1:30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</row>
    <row r="57" spans="1:30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</row>
    <row r="60" spans="1:3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</row>
    <row r="64" spans="1:30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</row>
    <row r="65" spans="1:30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</row>
    <row r="66" spans="1:30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</row>
    <row r="68" spans="1:30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</row>
    <row r="69" spans="1:30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</row>
    <row r="71" spans="1:30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</row>
    <row r="72" spans="1:30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</row>
    <row r="73" spans="1:30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</row>
    <row r="74" spans="1:30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</row>
    <row r="76" spans="1:30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</row>
    <row r="77" spans="1:30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</row>
    <row r="78" spans="1:30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</row>
    <row r="79" spans="1:30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</row>
    <row r="80" spans="1:3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</row>
    <row r="85" spans="1:30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</row>
    <row r="86" spans="1:30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</row>
    <row r="87" spans="1:30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</row>
    <row r="88" spans="1:30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pans="1:30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</row>
    <row r="90" spans="1:3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</row>
    <row r="91" spans="1:30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</row>
    <row r="92" spans="1:30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</row>
    <row r="93" spans="1:30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1:30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</row>
    <row r="95" spans="1:30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</row>
    <row r="96" spans="1:30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</row>
    <row r="97" spans="1:30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</row>
    <row r="98" spans="1:30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</row>
    <row r="99" spans="1:30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</row>
    <row r="100" spans="1:3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</row>
    <row r="101" spans="1:30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</row>
    <row r="102" spans="1:30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</row>
    <row r="103" spans="1:30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</row>
    <row r="104" spans="1:30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</row>
    <row r="105" spans="1:30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</row>
    <row r="106" spans="1:30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</row>
    <row r="107" spans="1:30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</row>
    <row r="108" spans="1:30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</row>
    <row r="109" spans="1:30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</row>
    <row r="110" spans="1:3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</row>
    <row r="111" spans="1:30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</row>
    <row r="112" spans="1:30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</row>
    <row r="113" spans="1:30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</row>
    <row r="114" spans="1:30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</row>
    <row r="115" spans="1:30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</row>
    <row r="116" spans="1:30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</row>
    <row r="117" spans="1:30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</row>
    <row r="118" spans="1:30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</row>
    <row r="119" spans="1:30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</row>
    <row r="120" spans="1:3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</row>
    <row r="121" spans="1:30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</row>
    <row r="122" spans="1:30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</row>
    <row r="123" spans="1:30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</row>
    <row r="124" spans="1:30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</row>
    <row r="125" spans="1:30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</row>
    <row r="126" spans="1:30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</row>
    <row r="127" spans="1:30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</row>
    <row r="128" spans="1:30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</row>
    <row r="129" spans="1:30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</row>
    <row r="130" spans="1: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</row>
    <row r="131" spans="1:30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</row>
    <row r="132" spans="1:30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</row>
    <row r="133" spans="1:30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</row>
    <row r="134" spans="1:30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</row>
    <row r="135" spans="1:30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</row>
    <row r="136" spans="1:30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</row>
    <row r="137" spans="1:30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</row>
    <row r="138" spans="1:30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</row>
    <row r="139" spans="1:30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</row>
    <row r="140" spans="1:3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</row>
    <row r="141" spans="1:30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</row>
    <row r="142" spans="1:30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</row>
    <row r="143" spans="1:30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</row>
    <row r="144" spans="1:30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</row>
    <row r="145" spans="1:30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</row>
    <row r="146" spans="1:30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</row>
    <row r="147" spans="1:30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</row>
    <row r="148" spans="1:30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</row>
    <row r="149" spans="1:30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</row>
    <row r="150" spans="1:3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</row>
    <row r="151" spans="1:30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</row>
    <row r="152" spans="1:30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</row>
    <row r="153" spans="1:30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</row>
    <row r="154" spans="1:30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</row>
    <row r="155" spans="1:30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</row>
    <row r="156" spans="1:30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</row>
    <row r="157" spans="1:30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</row>
    <row r="158" spans="1:30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</row>
    <row r="159" spans="1:30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</row>
    <row r="160" spans="1:3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</row>
    <row r="161" spans="1:30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</row>
    <row r="162" spans="1:30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</row>
    <row r="163" spans="1:30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</row>
    <row r="164" spans="1:30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</row>
    <row r="165" spans="1:30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</row>
    <row r="166" spans="1:30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</row>
    <row r="167" spans="1:30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</row>
    <row r="168" spans="1:30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</row>
    <row r="169" spans="1:30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</row>
    <row r="170" spans="1:3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</row>
    <row r="171" spans="1:30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</row>
    <row r="172" spans="1:30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</row>
    <row r="173" spans="1:30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</row>
    <row r="174" spans="1:30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</row>
    <row r="175" spans="1:30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</row>
    <row r="176" spans="1:30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</row>
    <row r="177" spans="1:30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</row>
    <row r="178" spans="1:30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</row>
    <row r="179" spans="1:30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</row>
    <row r="180" spans="1:3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</row>
    <row r="181" spans="1:30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</row>
    <row r="182" spans="1:30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</row>
    <row r="183" spans="1:30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</row>
    <row r="184" spans="1:30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</row>
    <row r="185" spans="1:30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</row>
    <row r="186" spans="1:30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</row>
    <row r="187" spans="1:30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</row>
    <row r="188" spans="1:30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</row>
    <row r="189" spans="1:30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</row>
    <row r="190" spans="1:3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</row>
    <row r="191" spans="1:30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</row>
    <row r="192" spans="1:30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</row>
    <row r="193" spans="1:30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</row>
    <row r="194" spans="1:30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</row>
    <row r="195" spans="1:30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</row>
    <row r="196" spans="1:30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</row>
    <row r="197" spans="1:30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</row>
    <row r="198" spans="1:30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</row>
    <row r="199" spans="1:30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</row>
    <row r="200" spans="1:3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</row>
    <row r="201" spans="1:30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</row>
    <row r="202" spans="1:30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</row>
    <row r="203" spans="1:30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</row>
    <row r="204" spans="1:30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</row>
    <row r="205" spans="1:30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</row>
    <row r="206" spans="1:30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</row>
    <row r="207" spans="1:30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</row>
    <row r="208" spans="1:30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</row>
    <row r="209" spans="1:30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</row>
    <row r="210" spans="1:3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</row>
    <row r="211" spans="1:30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</row>
    <row r="212" spans="1:30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</row>
    <row r="213" spans="1:30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</row>
    <row r="214" spans="1:30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</row>
    <row r="215" spans="1:30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</row>
    <row r="216" spans="1:30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</row>
    <row r="217" spans="1:30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</row>
    <row r="218" spans="1:30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</row>
    <row r="219" spans="1:30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</row>
    <row r="220" spans="1:3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</row>
    <row r="221" spans="1:30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</row>
    <row r="222" spans="1:30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</row>
    <row r="223" spans="1:30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</row>
    <row r="224" spans="1:30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</row>
    <row r="225" spans="1:30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</row>
    <row r="226" spans="1:30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</row>
    <row r="227" spans="1:30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</row>
    <row r="228" spans="1:30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</row>
    <row r="229" spans="1:30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</row>
    <row r="230" spans="1: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</row>
    <row r="231" spans="1:30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</row>
    <row r="232" spans="1:30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</row>
    <row r="233" spans="1:30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</row>
    <row r="234" spans="1:30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</row>
    <row r="235" spans="1:30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</row>
    <row r="236" spans="1:30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</row>
    <row r="237" spans="1:30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</row>
    <row r="238" spans="1:30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</row>
    <row r="239" spans="1:30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</row>
    <row r="240" spans="1:3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</row>
    <row r="241" spans="1:30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</row>
    <row r="242" spans="1:30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</row>
    <row r="243" spans="1:30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</row>
    <row r="244" spans="1:30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</row>
    <row r="245" spans="1:30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</row>
    <row r="246" spans="1:30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</row>
    <row r="247" spans="1:30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</row>
    <row r="248" spans="1:30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</row>
    <row r="249" spans="1:30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</row>
    <row r="250" spans="1:3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</row>
    <row r="251" spans="1:30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</row>
    <row r="252" spans="1:30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</row>
    <row r="253" spans="1:30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</row>
    <row r="254" spans="1:30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</row>
    <row r="255" spans="1:30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</row>
    <row r="256" spans="1:30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</row>
    <row r="257" spans="1:30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</row>
    <row r="258" spans="1:30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</row>
    <row r="259" spans="1:30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</row>
    <row r="260" spans="1:3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</row>
    <row r="261" spans="1:30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</row>
    <row r="262" spans="1:30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</row>
    <row r="263" spans="1:30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</row>
    <row r="264" spans="1:30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</row>
    <row r="265" spans="1:30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</row>
    <row r="266" spans="1:30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</row>
    <row r="267" spans="1:30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</row>
    <row r="268" spans="1:30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</row>
    <row r="269" spans="1:30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</row>
    <row r="270" spans="1:3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</row>
    <row r="271" spans="1:30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</row>
    <row r="272" spans="1:30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</row>
    <row r="273" spans="1:30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</row>
    <row r="274" spans="1:30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</row>
    <row r="275" spans="1:30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</row>
    <row r="276" spans="1:30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</row>
    <row r="277" spans="1:30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</row>
    <row r="278" spans="1:30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</row>
    <row r="279" spans="1:30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</row>
    <row r="280" spans="1:3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</row>
    <row r="281" spans="1:30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</row>
    <row r="282" spans="1:30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</row>
    <row r="283" spans="1:30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</row>
    <row r="284" spans="1:30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</row>
    <row r="285" spans="1:30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</row>
    <row r="286" spans="1:30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</row>
    <row r="287" spans="1:30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</row>
    <row r="288" spans="1:30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</row>
    <row r="289" spans="1:30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</row>
    <row r="290" spans="1:3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</row>
    <row r="291" spans="1:30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</row>
    <row r="292" spans="1:30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</row>
    <row r="293" spans="1:30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</row>
    <row r="294" spans="1:30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</row>
    <row r="295" spans="1:30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</row>
    <row r="296" spans="1:30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</row>
    <row r="297" spans="1:30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</row>
    <row r="298" spans="1:30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</row>
    <row r="299" spans="1:30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</row>
    <row r="300" spans="1:3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</row>
    <row r="301" spans="1:30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</row>
    <row r="302" spans="1:30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</row>
    <row r="303" spans="1:30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</row>
    <row r="304" spans="1:30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</row>
    <row r="305" spans="1:30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</row>
    <row r="306" spans="1:30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</row>
    <row r="307" spans="1:30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</row>
    <row r="308" spans="1:30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</row>
    <row r="309" spans="1:30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</row>
    <row r="310" spans="1:3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</row>
    <row r="311" spans="1:30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</row>
    <row r="312" spans="1:30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</row>
    <row r="313" spans="1:30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</row>
    <row r="314" spans="1:30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</row>
    <row r="315" spans="1:30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</row>
    <row r="316" spans="1:30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</row>
    <row r="317" spans="1:30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</row>
    <row r="318" spans="1:30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</row>
    <row r="319" spans="1:30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</row>
    <row r="320" spans="1:3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</row>
    <row r="321" spans="1:30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</row>
    <row r="322" spans="1:30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</row>
    <row r="323" spans="1:30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</row>
    <row r="324" spans="1:30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</row>
    <row r="325" spans="1:30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</row>
    <row r="326" spans="1:30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</row>
    <row r="327" spans="1:30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</row>
    <row r="328" spans="1:30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</row>
    <row r="329" spans="1:30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</row>
    <row r="330" spans="1: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</row>
    <row r="331" spans="1:30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</row>
    <row r="332" spans="1:30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</row>
    <row r="333" spans="1:30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</row>
    <row r="335" spans="1:30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</row>
    <row r="336" spans="1:30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</row>
    <row r="337" spans="1:30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</row>
    <row r="338" spans="1:30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</row>
    <row r="339" spans="1:30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</row>
    <row r="340" spans="1:3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</row>
    <row r="341" spans="1:30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</row>
    <row r="342" spans="1:30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</row>
    <row r="343" spans="1:30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</row>
    <row r="344" spans="1:30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</row>
    <row r="345" spans="1:30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</row>
    <row r="346" spans="1:30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</row>
    <row r="347" spans="1:30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</row>
    <row r="348" spans="1:30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</row>
    <row r="349" spans="1:30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</row>
    <row r="350" spans="1:3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</row>
    <row r="359" spans="1:30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</row>
    <row r="360" spans="1:3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</row>
    <row r="361" spans="1:30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</row>
    <row r="362" spans="1:30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</row>
    <row r="363" spans="1:30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</row>
    <row r="364" spans="1:30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</row>
    <row r="365" spans="1:30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</row>
    <row r="366" spans="1:30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</row>
    <row r="367" spans="1:30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</row>
    <row r="368" spans="1:30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</row>
    <row r="369" spans="1:30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</row>
    <row r="370" spans="1:3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</row>
    <row r="371" spans="1:30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</row>
    <row r="372" spans="1:30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</row>
    <row r="373" spans="1:30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</row>
    <row r="374" spans="1:30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</row>
    <row r="375" spans="1:30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</row>
    <row r="376" spans="1:30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</row>
    <row r="377" spans="1:30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</row>
    <row r="378" spans="1:30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</row>
    <row r="379" spans="1:30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</row>
    <row r="380" spans="1:3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</row>
    <row r="381" spans="1:30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</row>
    <row r="382" spans="1:30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</row>
    <row r="383" spans="1:30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</row>
    <row r="384" spans="1:30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</row>
    <row r="385" spans="1:30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</row>
    <row r="386" spans="1:30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</row>
    <row r="387" spans="1:30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</row>
    <row r="388" spans="1:30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</row>
    <row r="389" spans="1:30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</row>
    <row r="390" spans="1:3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</row>
    <row r="391" spans="1:30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</row>
    <row r="392" spans="1:30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</row>
    <row r="393" spans="1:30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</row>
    <row r="394" spans="1:30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</row>
    <row r="395" spans="1:30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</row>
    <row r="396" spans="1:30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</row>
    <row r="397" spans="1:30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</row>
    <row r="398" spans="1:30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</row>
    <row r="399" spans="1:30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</row>
    <row r="400" spans="1:3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</row>
    <row r="401" spans="1:30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</row>
    <row r="402" spans="1:30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</row>
    <row r="403" spans="1:30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</row>
    <row r="404" spans="1:30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</row>
    <row r="405" spans="1:30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</row>
    <row r="406" spans="1:30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</row>
    <row r="407" spans="1:30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</row>
    <row r="408" spans="1:30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</row>
    <row r="409" spans="1:30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</row>
    <row r="410" spans="1:3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</row>
    <row r="411" spans="1:30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</row>
    <row r="412" spans="1:30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</row>
    <row r="413" spans="1:30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</row>
    <row r="414" spans="1:30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</row>
    <row r="415" spans="1:30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</row>
    <row r="416" spans="1:30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</row>
    <row r="417" spans="1:30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</row>
    <row r="418" spans="1:30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</row>
    <row r="419" spans="1:30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</row>
    <row r="420" spans="1:3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</row>
    <row r="421" spans="1:30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</row>
    <row r="422" spans="1:30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</row>
    <row r="423" spans="1:30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</row>
    <row r="424" spans="1:30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</row>
    <row r="425" spans="1:30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</row>
    <row r="426" spans="1:30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</row>
    <row r="427" spans="1:30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</row>
    <row r="428" spans="1:30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</row>
    <row r="429" spans="1:30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</row>
    <row r="430" spans="1: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</row>
    <row r="431" spans="1:30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</row>
    <row r="432" spans="1:30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</row>
    <row r="433" spans="1:30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</row>
    <row r="434" spans="1:30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</row>
    <row r="435" spans="1:30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</row>
    <row r="436" spans="1:30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</row>
    <row r="437" spans="1:30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</row>
    <row r="438" spans="1:30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</row>
    <row r="439" spans="1:30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</row>
    <row r="440" spans="1:3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</row>
    <row r="441" spans="1:30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</row>
    <row r="442" spans="1:30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</row>
    <row r="443" spans="1:30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</row>
    <row r="444" spans="1:30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</row>
    <row r="445" spans="1:30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</row>
    <row r="446" spans="1:30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</row>
    <row r="447" spans="1:30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</row>
    <row r="448" spans="1:30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</row>
    <row r="449" spans="1:30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</row>
    <row r="450" spans="1:3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</row>
    <row r="451" spans="1:30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</row>
    <row r="452" spans="1:30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</row>
    <row r="453" spans="1:30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</row>
    <row r="454" spans="1:30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</row>
    <row r="455" spans="1:30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</row>
    <row r="456" spans="1:30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</row>
    <row r="457" spans="1:30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</row>
    <row r="458" spans="1:30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</row>
    <row r="459" spans="1:30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</row>
    <row r="460" spans="1:3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</row>
    <row r="461" spans="1:30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</row>
    <row r="462" spans="1:30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</row>
    <row r="463" spans="1:30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</row>
    <row r="464" spans="1:30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</row>
    <row r="465" spans="1:30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</row>
    <row r="466" spans="1:30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</row>
    <row r="467" spans="1:30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</row>
    <row r="468" spans="1:30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</row>
    <row r="469" spans="1:30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</row>
    <row r="470" spans="1:3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</row>
    <row r="471" spans="1:30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</row>
    <row r="472" spans="1:30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</row>
    <row r="473" spans="1:30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</row>
    <row r="474" spans="1:30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</row>
    <row r="475" spans="1:30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</row>
    <row r="476" spans="1:30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</row>
    <row r="477" spans="1:30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</row>
    <row r="478" spans="1:30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</row>
    <row r="479" spans="1:30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</row>
    <row r="480" spans="1:3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</row>
    <row r="481" spans="1:30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</row>
    <row r="482" spans="1:30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</row>
    <row r="483" spans="1:30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</row>
    <row r="484" spans="1:30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</row>
    <row r="485" spans="1:30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</row>
    <row r="486" spans="1:30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</row>
    <row r="487" spans="1:30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</row>
    <row r="488" spans="1:30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</row>
    <row r="489" spans="1:30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</row>
    <row r="490" spans="1:3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</row>
    <row r="491" spans="1:30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</row>
    <row r="492" spans="1:30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</row>
    <row r="493" spans="1:30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</row>
    <row r="495" spans="1:30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</row>
    <row r="496" spans="1:30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</row>
    <row r="497" spans="1:30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</row>
    <row r="498" spans="1:30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</row>
    <row r="499" spans="1:30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</row>
    <row r="500" spans="1:3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</row>
    <row r="501" spans="1:30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</row>
    <row r="502" spans="1:30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  <row r="735" spans="1:30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</row>
    <row r="736" spans="1:30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</row>
    <row r="737" spans="1:30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</row>
    <row r="738" spans="1:30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</row>
    <row r="739" spans="1:30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</row>
    <row r="740" spans="1:3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</row>
    <row r="741" spans="1:30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</row>
    <row r="742" spans="1:30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</row>
    <row r="743" spans="1:30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</row>
    <row r="744" spans="1:30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</row>
    <row r="745" spans="1:30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</row>
    <row r="746" spans="1:30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</row>
    <row r="747" spans="1:30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</row>
    <row r="748" spans="1:30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</row>
    <row r="749" spans="1:30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</row>
    <row r="750" spans="1:3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</row>
    <row r="751" spans="1:30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</row>
    <row r="752" spans="1:30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</row>
    <row r="753" spans="1:30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</row>
    <row r="754" spans="1:30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</row>
    <row r="755" spans="1:30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</row>
    <row r="756" spans="1:30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</row>
    <row r="757" spans="1:30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</row>
    <row r="758" spans="1:30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</row>
    <row r="759" spans="1:30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</row>
    <row r="760" spans="1:3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</row>
    <row r="761" spans="1:30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</row>
    <row r="762" spans="1:30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</row>
    <row r="763" spans="1:30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</row>
    <row r="764" spans="1:30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</row>
    <row r="765" spans="1:30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</row>
    <row r="766" spans="1:30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</row>
    <row r="767" spans="1:30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</row>
    <row r="768" spans="1:30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</row>
    <row r="769" spans="1:30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</row>
    <row r="770" spans="1:3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</row>
    <row r="771" spans="1:30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</row>
    <row r="772" spans="1:30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</row>
    <row r="773" spans="1:30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</row>
    <row r="774" spans="1:30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</row>
    <row r="775" spans="1:30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</row>
    <row r="776" spans="1:30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</row>
    <row r="777" spans="1:30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</row>
    <row r="778" spans="1:30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</row>
    <row r="779" spans="1:30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</row>
    <row r="780" spans="1:3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</row>
    <row r="781" spans="1:30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</row>
    <row r="782" spans="1:30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</row>
    <row r="783" spans="1:30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</row>
    <row r="784" spans="1:30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</row>
    <row r="785" spans="1:30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</row>
    <row r="786" spans="1:30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</row>
    <row r="787" spans="1:30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</row>
    <row r="788" spans="1:30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</row>
    <row r="789" spans="1:30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</row>
    <row r="790" spans="1:3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</row>
    <row r="791" spans="1:30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</row>
    <row r="792" spans="1:30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</row>
    <row r="793" spans="1:30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</row>
    <row r="794" spans="1:30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</row>
    <row r="795" spans="1:30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</row>
    <row r="796" spans="1:30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</row>
    <row r="797" spans="1:30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</row>
    <row r="798" spans="1:30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</row>
    <row r="799" spans="1:30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</row>
    <row r="800" spans="1:3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</row>
    <row r="801" spans="1:30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</row>
    <row r="802" spans="1:30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</row>
    <row r="803" spans="1:30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</row>
    <row r="804" spans="1:30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</row>
    <row r="805" spans="1:30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</row>
    <row r="806" spans="1:30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</row>
    <row r="807" spans="1:30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</row>
    <row r="808" spans="1:30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</row>
    <row r="809" spans="1:30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</row>
    <row r="810" spans="1:3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</row>
    <row r="811" spans="1:30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</row>
    <row r="812" spans="1:30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</row>
    <row r="813" spans="1:30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</row>
    <row r="814" spans="1:30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</row>
    <row r="815" spans="1:30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</row>
    <row r="816" spans="1:30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</row>
    <row r="817" spans="1:30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</row>
    <row r="818" spans="1:30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</row>
    <row r="819" spans="1:30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</row>
    <row r="820" spans="1:3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</row>
    <row r="821" spans="1:30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</row>
    <row r="822" spans="1:30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</row>
    <row r="823" spans="1:30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</row>
    <row r="824" spans="1:30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</row>
    <row r="825" spans="1:30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</row>
    <row r="826" spans="1:30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</row>
    <row r="827" spans="1:30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</row>
    <row r="828" spans="1:30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</row>
    <row r="829" spans="1:30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</row>
    <row r="830" spans="1: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</row>
    <row r="831" spans="1:30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</row>
    <row r="832" spans="1:30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</row>
    <row r="833" spans="1:30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</row>
    <row r="834" spans="1:30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</row>
    <row r="835" spans="1:30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</row>
    <row r="836" spans="1:30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</row>
    <row r="837" spans="1:30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</row>
    <row r="838" spans="1:30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</row>
    <row r="839" spans="1:30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</row>
    <row r="840" spans="1:3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</row>
    <row r="841" spans="1:30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</row>
    <row r="842" spans="1:30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</row>
    <row r="843" spans="1:30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</row>
    <row r="844" spans="1:30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</row>
    <row r="845" spans="1:30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</row>
    <row r="846" spans="1:30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</row>
    <row r="847" spans="1:30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</row>
    <row r="848" spans="1:30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</row>
    <row r="849" spans="1:30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</row>
    <row r="850" spans="1:3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</row>
    <row r="851" spans="1:30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</row>
    <row r="852" spans="1:30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</row>
    <row r="853" spans="1:30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</row>
    <row r="854" spans="1:30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</row>
    <row r="855" spans="1:30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</row>
    <row r="856" spans="1:30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</row>
    <row r="857" spans="1:30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</row>
    <row r="858" spans="1:30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</row>
    <row r="859" spans="1:30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</row>
    <row r="860" spans="1:3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</row>
    <row r="861" spans="1:30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</row>
    <row r="862" spans="1:30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</row>
    <row r="863" spans="1:30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</row>
    <row r="864" spans="1:30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</row>
    <row r="865" spans="1:30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</row>
    <row r="866" spans="1:30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</row>
    <row r="867" spans="1:30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</row>
    <row r="868" spans="1:30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</row>
    <row r="869" spans="1:30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</row>
    <row r="870" spans="1:3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</row>
    <row r="871" spans="1:30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</row>
    <row r="872" spans="1:30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</row>
    <row r="873" spans="1:30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</row>
    <row r="874" spans="1:30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</row>
    <row r="875" spans="1:30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</row>
    <row r="876" spans="1:30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</row>
    <row r="877" spans="1:30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</row>
    <row r="878" spans="1:30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</row>
    <row r="879" spans="1:30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</row>
    <row r="880" spans="1:3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</row>
    <row r="881" spans="1:30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</row>
    <row r="882" spans="1:30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</row>
    <row r="883" spans="1:30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</row>
    <row r="884" spans="1:30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</row>
    <row r="885" spans="1:30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</row>
    <row r="886" spans="1:30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</row>
    <row r="887" spans="1:30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</row>
    <row r="888" spans="1:30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</row>
    <row r="889" spans="1:30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</row>
    <row r="890" spans="1:3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</row>
    <row r="891" spans="1:30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</row>
    <row r="892" spans="1:30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</row>
    <row r="893" spans="1:30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</row>
    <row r="894" spans="1:30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</row>
    <row r="895" spans="1:30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</row>
    <row r="896" spans="1:30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</row>
    <row r="897" spans="1:30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</row>
    <row r="898" spans="1:30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</row>
    <row r="899" spans="1:30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</row>
    <row r="900" spans="1:3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</row>
    <row r="901" spans="1:30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</row>
    <row r="902" spans="1:30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</row>
    <row r="903" spans="1:30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</row>
    <row r="904" spans="1:30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</row>
    <row r="905" spans="1:30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</row>
    <row r="906" spans="1:30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</row>
    <row r="907" spans="1:30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</row>
    <row r="908" spans="1:30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</row>
    <row r="909" spans="1:30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</row>
    <row r="910" spans="1:3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</row>
    <row r="911" spans="1:30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</row>
    <row r="912" spans="1:30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</row>
    <row r="913" spans="1:30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</row>
    <row r="914" spans="1:30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</row>
    <row r="915" spans="1:30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</row>
    <row r="916" spans="1:30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</row>
    <row r="917" spans="1:30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</row>
    <row r="918" spans="1:30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</row>
    <row r="919" spans="1:30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</row>
    <row r="920" spans="1:3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</row>
    <row r="921" spans="1:30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</row>
    <row r="922" spans="1:30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</row>
    <row r="923" spans="1:30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</row>
    <row r="924" spans="1:30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</row>
    <row r="925" spans="1:30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</row>
    <row r="926" spans="1:30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</row>
    <row r="927" spans="1:30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</row>
    <row r="928" spans="1:30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</row>
    <row r="929" spans="1:30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</row>
    <row r="930" spans="1: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</row>
    <row r="931" spans="1:30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</row>
    <row r="932" spans="1:30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</row>
    <row r="933" spans="1:30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</row>
    <row r="934" spans="1:30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</row>
    <row r="935" spans="1:30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</row>
    <row r="936" spans="1:30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</row>
    <row r="937" spans="1:30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</row>
    <row r="938" spans="1:30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</row>
    <row r="939" spans="1:30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</row>
    <row r="940" spans="1:3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</row>
    <row r="941" spans="1:30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</row>
    <row r="942" spans="1:30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</row>
    <row r="943" spans="1:30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</row>
    <row r="944" spans="1:30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</row>
    <row r="945" spans="1:30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</row>
    <row r="946" spans="1:30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</row>
    <row r="947" spans="1:30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</row>
    <row r="948" spans="1:30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</row>
    <row r="949" spans="1:30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</row>
    <row r="950" spans="1:3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</row>
    <row r="951" spans="1:30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</row>
    <row r="952" spans="1:30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</row>
    <row r="953" spans="1:30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</row>
    <row r="954" spans="1:30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</row>
    <row r="955" spans="1:30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</row>
    <row r="956" spans="1:30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</row>
    <row r="957" spans="1:30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</row>
    <row r="958" spans="1:30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</row>
    <row r="959" spans="1:30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</row>
    <row r="960" spans="1:3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</row>
    <row r="961" spans="1:30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</row>
    <row r="962" spans="1:30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</row>
    <row r="963" spans="1:30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</row>
    <row r="964" spans="1:30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</row>
    <row r="965" spans="1:30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</row>
    <row r="966" spans="1:30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</row>
    <row r="967" spans="1:30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</row>
    <row r="968" spans="1:30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</row>
    <row r="969" spans="1:30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</row>
    <row r="970" spans="1:3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</row>
    <row r="971" spans="1:30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</row>
    <row r="972" spans="1:30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</row>
    <row r="973" spans="1:30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</row>
    <row r="974" spans="1:30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</row>
    <row r="975" spans="1:30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</row>
    <row r="976" spans="1:30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</row>
    <row r="977" spans="1:30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</row>
    <row r="978" spans="1:30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</row>
    <row r="979" spans="1:30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</row>
    <row r="980" spans="1:3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</row>
    <row r="981" spans="1:30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</row>
    <row r="982" spans="1:30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</row>
    <row r="983" spans="1:30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</row>
    <row r="984" spans="1:30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</row>
    <row r="985" spans="1:30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</row>
    <row r="986" spans="1:30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</row>
    <row r="987" spans="1:30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</row>
    <row r="988" spans="1:30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</row>
    <row r="989" spans="1:30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</row>
    <row r="990" spans="1:3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</row>
    <row r="991" spans="1:30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</row>
    <row r="992" spans="1:30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</row>
    <row r="993" spans="1:30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</row>
    <row r="994" spans="1:30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</row>
    <row r="995" spans="1:30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</row>
    <row r="996" spans="1:30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</row>
    <row r="997" spans="1:30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</row>
    <row r="998" spans="1:30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</row>
    <row r="999" spans="1:30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</row>
    <row r="1000" spans="1:3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</row>
    <row r="1001" spans="1:30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</row>
    <row r="1002" spans="1:30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</row>
    <row r="1003" spans="1:30">
      <c r="A1003" s="17"/>
      <c r="B1003" s="17"/>
      <c r="C1003" s="17"/>
    </row>
    <row r="1004" spans="1:30">
      <c r="A1004" s="17"/>
      <c r="B1004" s="17"/>
      <c r="C1004" s="17"/>
    </row>
    <row r="1005" spans="1:30">
      <c r="A1005" s="17"/>
      <c r="B1005" s="17"/>
      <c r="C1005" s="17"/>
    </row>
    <row r="1006" spans="1:30">
      <c r="A1006" s="17"/>
      <c r="B1006" s="17"/>
      <c r="C1006" s="17"/>
    </row>
    <row r="1007" spans="1:30">
      <c r="A1007" s="17"/>
      <c r="B1007" s="17"/>
      <c r="C1007" s="17"/>
    </row>
  </sheetData>
  <mergeCells count="13">
    <mergeCell ref="D2:D3"/>
    <mergeCell ref="M2:M3"/>
    <mergeCell ref="N2:N3"/>
    <mergeCell ref="P2:P3"/>
    <mergeCell ref="O2:O3"/>
    <mergeCell ref="E2:E3"/>
    <mergeCell ref="F2:F3"/>
    <mergeCell ref="G2:G3"/>
    <mergeCell ref="H2:H3"/>
    <mergeCell ref="J2:J3"/>
    <mergeCell ref="K2:K3"/>
    <mergeCell ref="L2:L3"/>
    <mergeCell ref="I2:I3"/>
  </mergeCells>
  <hyperlinks>
    <hyperlink ref="N9" r:id="rId1" xr:uid="{4CC6906F-0E66-8A49-B0BF-97D3B7FFA7AB}"/>
    <hyperlink ref="N10" r:id="rId2" xr:uid="{68F41EAA-1A1B-EA40-90CB-0FE74C450468}"/>
    <hyperlink ref="N11" r:id="rId3" xr:uid="{A483408E-D9A9-2D42-8D85-51E637E25455}"/>
    <hyperlink ref="N13" r:id="rId4" xr:uid="{E3961F9A-8E93-EF44-B9DA-F0BC70010027}"/>
    <hyperlink ref="N14" r:id="rId5" xr:uid="{D11DCB72-ED39-DD41-A990-165EEB8E1C86}"/>
    <hyperlink ref="N15" r:id="rId6" xr:uid="{30A604AF-D477-8142-A8C9-24BBF45A1D25}"/>
    <hyperlink ref="N17" r:id="rId7" xr:uid="{28E80360-62E1-AF4B-9EDC-FC03DB02E4E0}"/>
    <hyperlink ref="N18" r:id="rId8" xr:uid="{02DB4072-1A73-454F-BC6E-E5FEF33B2195}"/>
    <hyperlink ref="N19" r:id="rId9" xr:uid="{E5A32732-6EA9-8C44-AB16-E0175D879308}"/>
    <hyperlink ref="N20" r:id="rId10" xr:uid="{C84D8287-562D-C34D-8B24-AD8471576211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6E277-9801-5641-993D-50B1917B9A03}">
  <sheetPr>
    <tabColor theme="9" tint="0.59999389629810485"/>
  </sheetPr>
  <dimension ref="A1:XFD203"/>
  <sheetViews>
    <sheetView showGridLines="0" zoomScale="110" zoomScaleNormal="110" workbookViewId="0">
      <selection activeCell="M53" sqref="M53"/>
    </sheetView>
  </sheetViews>
  <sheetFormatPr baseColWidth="10" defaultColWidth="11" defaultRowHeight="0" customHeight="1" zeroHeight="1"/>
  <cols>
    <col min="1" max="1" width="11" style="17" customWidth="1"/>
    <col min="2" max="2" width="26" style="17" customWidth="1"/>
    <col min="3" max="3" width="6.33203125" style="93" customWidth="1"/>
    <col min="4" max="7" width="11" style="17" customWidth="1"/>
    <col min="8" max="8" width="0" hidden="1"/>
    <col min="9" max="53" width="11" style="17" hidden="1" customWidth="1"/>
    <col min="54" max="16383" width="0" style="17" hidden="1" customWidth="1"/>
    <col min="16384" max="16384" width="11" style="17"/>
  </cols>
  <sheetData>
    <row r="1" spans="1:12 16384:16384" s="306" customFormat="1" ht="15" customHeight="1">
      <c r="A1" s="8"/>
      <c r="B1" s="8"/>
      <c r="C1" s="91"/>
      <c r="D1" s="8"/>
      <c r="E1" s="8"/>
      <c r="F1" s="8"/>
      <c r="G1" s="8"/>
      <c r="I1" s="302"/>
    </row>
    <row r="2" spans="1:12 16384:16384" s="306" customFormat="1" ht="15" customHeight="1">
      <c r="A2" s="8"/>
      <c r="B2" s="219" t="s">
        <v>39</v>
      </c>
      <c r="C2" s="91"/>
      <c r="D2" s="589">
        <v>2024</v>
      </c>
      <c r="E2" s="589">
        <v>2025</v>
      </c>
      <c r="F2" s="589">
        <v>2026</v>
      </c>
      <c r="G2" s="589">
        <v>2027</v>
      </c>
      <c r="I2" s="302"/>
    </row>
    <row r="3" spans="1:12 16384:16384" s="308" customFormat="1" ht="15" customHeight="1">
      <c r="A3" s="128"/>
      <c r="B3" s="9" t="s">
        <v>17</v>
      </c>
      <c r="C3" s="129"/>
      <c r="D3" s="590"/>
      <c r="E3" s="590"/>
      <c r="F3" s="590"/>
      <c r="G3" s="590"/>
      <c r="I3" s="303"/>
      <c r="J3" s="307"/>
    </row>
    <row r="4" spans="1:12 16384:16384" s="11" customFormat="1" ht="15" customHeight="1">
      <c r="A4" s="10"/>
      <c r="B4" s="10"/>
      <c r="C4" s="92"/>
      <c r="E4" s="10"/>
      <c r="F4" s="10"/>
      <c r="G4" s="10"/>
      <c r="I4" s="277"/>
    </row>
    <row r="5" spans="1:12 16384:16384" s="220" customFormat="1" ht="15" customHeight="1">
      <c r="A5" s="25"/>
      <c r="B5" s="322"/>
      <c r="C5" s="322"/>
      <c r="D5" s="323">
        <v>2024</v>
      </c>
      <c r="E5" s="323">
        <v>2025</v>
      </c>
      <c r="F5" s="323">
        <v>2026</v>
      </c>
      <c r="G5" s="323">
        <v>2027</v>
      </c>
      <c r="I5" s="304"/>
      <c r="XFD5" s="311"/>
    </row>
    <row r="6" spans="1:12 16384:16384" s="11" customFormat="1" ht="8" customHeight="1">
      <c r="A6" s="17"/>
      <c r="B6" s="14"/>
      <c r="C6" s="138"/>
      <c r="E6" s="321"/>
      <c r="F6" s="321"/>
      <c r="G6" s="40"/>
      <c r="I6" s="176"/>
      <c r="J6" s="309"/>
      <c r="K6" s="309"/>
    </row>
    <row r="7" spans="1:12 16384:16384" s="311" customFormat="1" ht="15" customHeight="1">
      <c r="A7" s="139"/>
      <c r="B7" s="300" t="s">
        <v>321</v>
      </c>
      <c r="C7" s="384" t="s">
        <v>17</v>
      </c>
      <c r="D7" s="107">
        <f>SUM('PnL (monthly)'!D8:O8)</f>
        <v>12579.570000000002</v>
      </c>
      <c r="E7" s="107">
        <f>SUM('PnL (monthly)'!P8:AA8)</f>
        <v>55453.767582391301</v>
      </c>
      <c r="F7" s="107">
        <f>SUM('PnL (monthly)'!AB8:AM8)</f>
        <v>112852.15370326412</v>
      </c>
      <c r="G7" s="107">
        <v>485370.07105927798</v>
      </c>
      <c r="I7" s="175"/>
      <c r="J7" s="310"/>
      <c r="K7" s="310"/>
    </row>
    <row r="8" spans="1:12 16384:16384" s="311" customFormat="1" ht="15" customHeight="1">
      <c r="A8" s="90"/>
      <c r="B8" s="300" t="s">
        <v>322</v>
      </c>
      <c r="C8" s="384" t="s">
        <v>17</v>
      </c>
      <c r="D8" s="107">
        <f>SUM('PnL (monthly)'!D19:O19)</f>
        <v>85406.07</v>
      </c>
      <c r="E8" s="107">
        <f>SUM('PnL (monthly)'!P19:AA19)</f>
        <v>173339.43246508893</v>
      </c>
      <c r="F8" s="107">
        <f>SUM('PnL (monthly)'!AB19:AM19)</f>
        <v>285219.88115186791</v>
      </c>
      <c r="G8" s="107">
        <v>485370.07105927798</v>
      </c>
      <c r="I8" s="175"/>
      <c r="J8" s="310"/>
      <c r="K8" s="310"/>
      <c r="L8" s="310"/>
    </row>
    <row r="9" spans="1:12 16384:16384" s="11" customFormat="1" ht="15" customHeight="1">
      <c r="A9" s="139"/>
      <c r="B9" s="300" t="s">
        <v>224</v>
      </c>
      <c r="C9" s="384" t="s">
        <v>17</v>
      </c>
      <c r="D9" s="107">
        <f>SUM('PnL (monthly)'!D32:O32)</f>
        <v>40599.990000000005</v>
      </c>
      <c r="E9" s="107">
        <f>SUM('PnL (monthly)'!P32:AA32)</f>
        <v>20000</v>
      </c>
      <c r="F9" s="107">
        <f>SUM('PnL (monthly)'!AB32:AM32)</f>
        <v>50000</v>
      </c>
      <c r="G9" s="107">
        <v>888948.94659874123</v>
      </c>
      <c r="I9" s="175"/>
      <c r="J9" s="310"/>
      <c r="K9" s="310"/>
      <c r="L9" s="310"/>
    </row>
    <row r="10" spans="1:12 16384:16384" s="11" customFormat="1" ht="15" customHeight="1">
      <c r="A10" s="139"/>
      <c r="B10" s="300" t="s">
        <v>225</v>
      </c>
      <c r="C10" s="384" t="s">
        <v>17</v>
      </c>
      <c r="D10" s="107">
        <f>SUM('PnL (monthly)'!D33:O33)</f>
        <v>0</v>
      </c>
      <c r="E10" s="107">
        <f>SUM('PnL (monthly)'!P33:AA33)</f>
        <v>15000</v>
      </c>
      <c r="F10" s="107">
        <f>SUM('PnL (monthly)'!AB33:AM33)</f>
        <v>20000</v>
      </c>
      <c r="G10" s="107">
        <v>90000</v>
      </c>
      <c r="I10" s="175"/>
      <c r="J10" s="310"/>
      <c r="K10" s="310"/>
      <c r="L10" s="310"/>
    </row>
    <row r="11" spans="1:12 16384:16384" s="11" customFormat="1" ht="15" customHeight="1">
      <c r="A11" s="139"/>
      <c r="B11" s="300" t="s">
        <v>226</v>
      </c>
      <c r="C11" s="384" t="s">
        <v>17</v>
      </c>
      <c r="D11" s="107">
        <f>SUM('PnL (monthly)'!D34:O34)</f>
        <v>1896.49</v>
      </c>
      <c r="E11" s="107">
        <f>SUM('PnL (monthly)'!P34:AA34)</f>
        <v>0</v>
      </c>
      <c r="F11" s="107">
        <f>SUM('PnL (monthly)'!AB34:AM34)</f>
        <v>0</v>
      </c>
      <c r="G11" s="107">
        <v>50000</v>
      </c>
      <c r="I11" s="175"/>
      <c r="J11" s="310"/>
      <c r="K11" s="310"/>
      <c r="L11" s="310"/>
    </row>
    <row r="12" spans="1:12 16384:16384" s="11" customFormat="1" ht="5" customHeight="1">
      <c r="A12" s="139"/>
      <c r="B12" s="111"/>
      <c r="C12" s="385"/>
      <c r="D12" s="254">
        <f>SUM('PnL (monthly)'!D35:O35)</f>
        <v>0</v>
      </c>
      <c r="E12" s="254"/>
      <c r="F12" s="254"/>
      <c r="G12" s="107">
        <v>0</v>
      </c>
      <c r="I12" s="175"/>
      <c r="J12" s="310"/>
      <c r="K12" s="310"/>
      <c r="L12" s="310"/>
    </row>
    <row r="13" spans="1:12 16384:16384" s="11" customFormat="1" ht="15" customHeight="1">
      <c r="A13" s="139"/>
      <c r="B13" s="116" t="s">
        <v>146</v>
      </c>
      <c r="C13" s="386" t="s">
        <v>17</v>
      </c>
      <c r="D13" s="319">
        <f>SUM('PnL (monthly)'!D36:O36)</f>
        <v>140482.12</v>
      </c>
      <c r="E13" s="319">
        <f>SUM('PnL (monthly)'!P36:AA36)</f>
        <v>248793.2000474802</v>
      </c>
      <c r="F13" s="319">
        <f>SUM('PnL (monthly)'!AB36:AM36)</f>
        <v>448072.03485513193</v>
      </c>
      <c r="G13" s="319">
        <v>1028948.9465987412</v>
      </c>
      <c r="I13" s="175"/>
      <c r="J13" s="310"/>
      <c r="K13" s="310"/>
      <c r="L13" s="310"/>
    </row>
    <row r="14" spans="1:12 16384:16384" s="11" customFormat="1" ht="5" customHeight="1">
      <c r="A14" s="139"/>
      <c r="B14" s="17"/>
      <c r="C14" s="387"/>
      <c r="D14" s="156"/>
      <c r="E14" s="156"/>
      <c r="F14" s="156"/>
      <c r="I14" s="175"/>
      <c r="J14" s="310"/>
      <c r="K14" s="310"/>
      <c r="L14" s="310"/>
    </row>
    <row r="15" spans="1:12 16384:16384" s="11" customFormat="1" ht="15" customHeight="1">
      <c r="A15" s="139"/>
      <c r="B15" s="300" t="s">
        <v>228</v>
      </c>
      <c r="C15" s="384" t="s">
        <v>17</v>
      </c>
      <c r="D15" s="107">
        <f>SUM('PnL (monthly)'!D39:O39)</f>
        <v>68896.3</v>
      </c>
      <c r="E15" s="107">
        <f>SUM('PnL (monthly)'!P39:AA39)</f>
        <v>56150.442226481886</v>
      </c>
      <c r="F15" s="107">
        <f>SUM('PnL (monthly)'!AB39:AM39)</f>
        <v>89715.792180197051</v>
      </c>
      <c r="G15" s="107">
        <v>274809.87101937429</v>
      </c>
      <c r="I15" s="175"/>
      <c r="J15" s="310"/>
      <c r="K15" s="310"/>
      <c r="L15" s="310"/>
    </row>
    <row r="16" spans="1:12 16384:16384" s="11" customFormat="1" ht="15" customHeight="1">
      <c r="A16" s="139"/>
      <c r="B16" s="300" t="s">
        <v>233</v>
      </c>
      <c r="C16" s="384" t="s">
        <v>17</v>
      </c>
      <c r="D16" s="107">
        <f>SUM('PnL (monthly)'!D54:O54)</f>
        <v>8693.3700000000008</v>
      </c>
      <c r="E16" s="107">
        <f>SUM('PnL (monthly)'!P54:AA54)</f>
        <v>45465.110666666675</v>
      </c>
      <c r="F16" s="107">
        <f>SUM('PnL (monthly)'!AB54:AM54)</f>
        <v>80101.777333333346</v>
      </c>
      <c r="G16" s="107">
        <v>224368.44400000005</v>
      </c>
      <c r="I16" s="175"/>
      <c r="J16" s="310"/>
      <c r="K16" s="310"/>
      <c r="L16" s="310"/>
    </row>
    <row r="17" spans="1:12" s="11" customFormat="1" ht="15" customHeight="1">
      <c r="A17" s="139"/>
      <c r="B17" s="300" t="s">
        <v>261</v>
      </c>
      <c r="C17" s="384" t="s">
        <v>17</v>
      </c>
      <c r="D17" s="107">
        <f>SUM('PnL (monthly)'!D69:O69)</f>
        <v>2140.6299999999997</v>
      </c>
      <c r="E17" s="107">
        <f>SUM('PnL (monthly)'!P69:AA69)</f>
        <v>4281.2599999999993</v>
      </c>
      <c r="F17" s="107">
        <f>SUM('PnL (monthly)'!AB69:AM69)</f>
        <v>8562.5199999999986</v>
      </c>
      <c r="G17" s="107">
        <v>8562.5199999999986</v>
      </c>
      <c r="I17" s="175"/>
      <c r="J17" s="310"/>
      <c r="K17" s="310"/>
      <c r="L17" s="310"/>
    </row>
    <row r="18" spans="1:12" s="11" customFormat="1" ht="15" customHeight="1">
      <c r="A18" s="139"/>
      <c r="B18" s="90" t="s">
        <v>289</v>
      </c>
      <c r="C18" s="384" t="s">
        <v>17</v>
      </c>
      <c r="D18" s="214">
        <f>SUM(D15:D17)</f>
        <v>79730.3</v>
      </c>
      <c r="E18" s="214">
        <f t="shared" ref="E18:F18" si="0">SUM(E15:E17)</f>
        <v>105896.81289314856</v>
      </c>
      <c r="F18" s="214">
        <f t="shared" si="0"/>
        <v>178380.0895135304</v>
      </c>
      <c r="G18" s="214">
        <v>507740.83501937438</v>
      </c>
      <c r="I18" s="175"/>
      <c r="J18" s="310"/>
      <c r="K18" s="310"/>
      <c r="L18" s="310"/>
    </row>
    <row r="19" spans="1:12" s="11" customFormat="1" ht="5" customHeight="1">
      <c r="A19" s="139"/>
      <c r="B19" s="122"/>
      <c r="C19" s="388"/>
      <c r="D19" s="107"/>
      <c r="E19" s="107"/>
      <c r="F19" s="107"/>
      <c r="I19" s="175"/>
      <c r="J19" s="310"/>
      <c r="K19" s="310"/>
      <c r="L19" s="310"/>
    </row>
    <row r="20" spans="1:12" s="11" customFormat="1" ht="15" customHeight="1">
      <c r="A20" s="139"/>
      <c r="B20" s="342" t="s">
        <v>239</v>
      </c>
      <c r="C20" s="389" t="s">
        <v>17</v>
      </c>
      <c r="D20" s="344">
        <f>SUM('PnL (monthly)'!D71:O71)</f>
        <v>60751.819999999985</v>
      </c>
      <c r="E20" s="344">
        <f>SUM('PnL (monthly)'!P71:AA71)</f>
        <v>142896.38715433163</v>
      </c>
      <c r="F20" s="344">
        <f>SUM('PnL (monthly)'!AB71:AM71)</f>
        <v>269691.94534160156</v>
      </c>
      <c r="G20" s="344">
        <v>521208.11157936696</v>
      </c>
      <c r="I20" s="175"/>
      <c r="J20" s="310"/>
      <c r="K20" s="310"/>
      <c r="L20" s="310"/>
    </row>
    <row r="21" spans="1:12" s="11" customFormat="1" ht="15" customHeight="1">
      <c r="A21" s="341"/>
      <c r="B21" s="345" t="s">
        <v>356</v>
      </c>
      <c r="C21" s="390"/>
      <c r="D21" s="347">
        <f>D20/D13</f>
        <v>0.4324523291647363</v>
      </c>
      <c r="E21" s="347">
        <f t="shared" ref="E21:F21" si="1">E20/E13</f>
        <v>0.57435808987971138</v>
      </c>
      <c r="F21" s="347">
        <f t="shared" si="1"/>
        <v>0.60189416960332465</v>
      </c>
      <c r="G21" s="347">
        <f>G20/G13</f>
        <v>0.50654419084858859</v>
      </c>
      <c r="I21" s="175"/>
      <c r="J21" s="310"/>
      <c r="K21" s="310"/>
      <c r="L21" s="310"/>
    </row>
    <row r="22" spans="1:12" s="11" customFormat="1" ht="5" customHeight="1">
      <c r="A22" s="139"/>
      <c r="B22" s="339"/>
      <c r="C22" s="391"/>
      <c r="D22" s="340"/>
      <c r="E22" s="340"/>
      <c r="F22" s="340"/>
      <c r="I22" s="175"/>
      <c r="J22" s="310"/>
      <c r="K22" s="310"/>
      <c r="L22" s="310"/>
    </row>
    <row r="23" spans="1:12" s="11" customFormat="1" ht="15" customHeight="1">
      <c r="A23" s="139"/>
      <c r="B23" s="300" t="s">
        <v>241</v>
      </c>
      <c r="C23" s="384" t="s">
        <v>17</v>
      </c>
      <c r="D23" s="107">
        <f>SUM('PnL (monthly)'!D75:O75)</f>
        <v>2513.94</v>
      </c>
      <c r="E23" s="107">
        <f>SUM('PnL (monthly)'!P75:AA75)</f>
        <v>600</v>
      </c>
      <c r="F23" s="107">
        <f>SUM('PnL (monthly)'!AB75:AM75)</f>
        <v>1200</v>
      </c>
      <c r="G23" s="107">
        <v>3600</v>
      </c>
      <c r="I23" s="175"/>
      <c r="J23" s="310"/>
      <c r="K23" s="310"/>
      <c r="L23" s="310"/>
    </row>
    <row r="24" spans="1:12" s="311" customFormat="1" ht="15" customHeight="1">
      <c r="A24" s="139"/>
      <c r="B24" s="300" t="s">
        <v>333</v>
      </c>
      <c r="C24" s="384" t="s">
        <v>17</v>
      </c>
      <c r="D24" s="107">
        <f>SUM('PnL (monthly)'!D77:O77)</f>
        <v>24134.120000000003</v>
      </c>
      <c r="E24" s="107">
        <f>SUM('PnL (monthly)'!P77:AA77)</f>
        <v>34373</v>
      </c>
      <c r="F24" s="107">
        <f>SUM('PnL (monthly)'!AB77:AM77)</f>
        <v>2400</v>
      </c>
      <c r="G24" s="107">
        <v>103000</v>
      </c>
      <c r="I24" s="175"/>
      <c r="J24" s="310"/>
      <c r="K24" s="310"/>
      <c r="L24" s="310"/>
    </row>
    <row r="25" spans="1:12" s="311" customFormat="1" ht="15" customHeight="1">
      <c r="A25" s="139"/>
      <c r="B25" s="300" t="s">
        <v>375</v>
      </c>
      <c r="C25" s="384" t="s">
        <v>17</v>
      </c>
      <c r="D25" s="107">
        <f>PnL!E83</f>
        <v>0</v>
      </c>
      <c r="E25" s="107">
        <f>PnL!F83</f>
        <v>0</v>
      </c>
      <c r="F25" s="107">
        <f>PnL!G83</f>
        <v>7295</v>
      </c>
      <c r="G25" s="107">
        <f>PnL!H83</f>
        <v>0</v>
      </c>
      <c r="I25" s="175"/>
      <c r="J25" s="310"/>
      <c r="K25" s="310"/>
      <c r="L25" s="310"/>
    </row>
    <row r="26" spans="1:12" s="11" customFormat="1" ht="15" customHeight="1">
      <c r="A26" s="139"/>
      <c r="B26" s="300" t="s">
        <v>257</v>
      </c>
      <c r="C26" s="384" t="s">
        <v>17</v>
      </c>
      <c r="D26" s="107">
        <f>SUM('PnL (monthly)'!D94:O94)</f>
        <v>3825.8</v>
      </c>
      <c r="E26" s="107">
        <f>SUM('PnL (monthly)'!P94:AA94)</f>
        <v>10500</v>
      </c>
      <c r="F26" s="107">
        <f>SUM('PnL (monthly)'!AB94:AM94)</f>
        <v>18000</v>
      </c>
      <c r="G26" s="107">
        <v>58000</v>
      </c>
      <c r="I26" s="175"/>
      <c r="J26" s="310"/>
      <c r="K26" s="310"/>
      <c r="L26" s="310"/>
    </row>
    <row r="27" spans="1:12" s="11" customFormat="1" ht="15" customHeight="1">
      <c r="A27" s="139"/>
      <c r="B27" s="300" t="s">
        <v>261</v>
      </c>
      <c r="C27" s="384" t="s">
        <v>17</v>
      </c>
      <c r="D27" s="107">
        <f>SUM('PnL (monthly)'!D101:O101)</f>
        <v>1181.8799999999999</v>
      </c>
      <c r="E27" s="107">
        <f>SUM('PnL (monthly)'!P101:AA101)</f>
        <v>1800</v>
      </c>
      <c r="F27" s="107">
        <f>SUM('PnL (monthly)'!AB101:AM101)</f>
        <v>2400</v>
      </c>
      <c r="G27" s="107">
        <v>7800</v>
      </c>
      <c r="I27" s="175"/>
      <c r="J27" s="310"/>
      <c r="K27" s="310"/>
      <c r="L27" s="310"/>
    </row>
    <row r="28" spans="1:12" s="11" customFormat="1" ht="15" customHeight="1">
      <c r="A28" s="139"/>
      <c r="B28" s="90" t="s">
        <v>240</v>
      </c>
      <c r="C28" s="384" t="s">
        <v>17</v>
      </c>
      <c r="D28" s="214">
        <f>SUM('PnL (monthly)'!D74:O74)</f>
        <v>31655.739999999998</v>
      </c>
      <c r="E28" s="214">
        <f>SUM('PnL (monthly)'!P74:AA74)</f>
        <v>47273</v>
      </c>
      <c r="F28" s="214">
        <f>SUM('PnL (monthly)'!AB74:AM74)</f>
        <v>31295</v>
      </c>
      <c r="G28" s="214">
        <v>172400</v>
      </c>
      <c r="I28" s="175"/>
      <c r="J28" s="310"/>
      <c r="K28" s="310"/>
      <c r="L28" s="310"/>
    </row>
    <row r="29" spans="1:12" s="11" customFormat="1" ht="4" customHeight="1">
      <c r="A29" s="139"/>
      <c r="B29" s="17"/>
      <c r="C29" s="392"/>
      <c r="D29" s="107"/>
      <c r="E29" s="107"/>
      <c r="F29" s="107"/>
      <c r="G29" s="142"/>
      <c r="I29" s="175"/>
      <c r="J29" s="310"/>
      <c r="K29" s="310"/>
      <c r="L29" s="310"/>
    </row>
    <row r="30" spans="1:12" s="11" customFormat="1" ht="15" customHeight="1">
      <c r="A30" s="139"/>
      <c r="B30" s="90" t="s">
        <v>269</v>
      </c>
      <c r="C30" s="384" t="s">
        <v>17</v>
      </c>
      <c r="D30" s="214">
        <f>SUM('PnL (monthly)'!D103:O103)</f>
        <v>11217.356666666668</v>
      </c>
      <c r="E30" s="214">
        <f>SUM('PnL (monthly)'!P103:AA103)</f>
        <v>26999.999999999993</v>
      </c>
      <c r="F30" s="214">
        <f>SUM('PnL (monthly)'!AB103:AM103)</f>
        <v>48000</v>
      </c>
      <c r="G30" s="214">
        <v>145000.00000000003</v>
      </c>
      <c r="I30" s="175"/>
      <c r="J30" s="310"/>
      <c r="K30" s="310"/>
      <c r="L30" s="310"/>
    </row>
    <row r="31" spans="1:12" s="11" customFormat="1" ht="5" customHeight="1">
      <c r="A31" s="139"/>
      <c r="B31" s="29"/>
      <c r="C31" s="393"/>
      <c r="D31" s="107"/>
      <c r="E31" s="107"/>
      <c r="F31" s="107"/>
      <c r="I31" s="175"/>
      <c r="J31" s="310"/>
      <c r="K31" s="310"/>
      <c r="L31" s="310"/>
    </row>
    <row r="32" spans="1:12" s="11" customFormat="1" ht="15" customHeight="1">
      <c r="A32" s="139"/>
      <c r="B32" s="342" t="s">
        <v>21</v>
      </c>
      <c r="C32" s="389" t="s">
        <v>17</v>
      </c>
      <c r="D32" s="344">
        <f>SUM('PnL (monthly)'!D110:O110)</f>
        <v>17878.723333333321</v>
      </c>
      <c r="E32" s="344">
        <f>SUM('PnL (monthly)'!P110:AA110)</f>
        <v>68623.387154331635</v>
      </c>
      <c r="F32" s="344">
        <f>SUM('PnL (monthly)'!AB110:AM110)</f>
        <v>190396.94534160159</v>
      </c>
      <c r="G32" s="344">
        <v>203808.11157936687</v>
      </c>
      <c r="I32" s="175"/>
      <c r="J32" s="310"/>
      <c r="K32" s="310"/>
      <c r="L32" s="310"/>
    </row>
    <row r="33" spans="1:12" s="11" customFormat="1" ht="15" customHeight="1">
      <c r="A33" s="341"/>
      <c r="B33" s="345" t="s">
        <v>357</v>
      </c>
      <c r="C33" s="390"/>
      <c r="D33" s="347">
        <f>D32/D13</f>
        <v>0.12726689583936604</v>
      </c>
      <c r="E33" s="347">
        <f>E32/E13</f>
        <v>0.27582501105832236</v>
      </c>
      <c r="F33" s="347">
        <f>F32/F13</f>
        <v>0.42492485701135002</v>
      </c>
      <c r="G33" s="347">
        <f>G32/G13</f>
        <v>0.19807407573822594</v>
      </c>
      <c r="I33" s="175"/>
      <c r="J33" s="310"/>
      <c r="K33" s="310"/>
      <c r="L33" s="310"/>
    </row>
    <row r="34" spans="1:12" s="11" customFormat="1" ht="17" customHeight="1">
      <c r="A34" s="139"/>
      <c r="B34" s="348" t="s">
        <v>37</v>
      </c>
      <c r="C34" s="384" t="s">
        <v>17</v>
      </c>
      <c r="D34" s="349">
        <f>SUM('PnL (monthly)'!D112:O112)</f>
        <v>17878.723333333321</v>
      </c>
      <c r="E34" s="349">
        <f>SUM('PnL (monthly)'!P112:AA112)</f>
        <v>68623.387154331635</v>
      </c>
      <c r="F34" s="349">
        <f>SUM('PnL (monthly)'!AB112:AM112)</f>
        <v>190396.94534160159</v>
      </c>
      <c r="G34" s="214">
        <v>203808.11157936687</v>
      </c>
      <c r="I34" s="175"/>
      <c r="J34" s="310"/>
      <c r="K34" s="310"/>
      <c r="L34" s="310"/>
    </row>
    <row r="35" spans="1:12" s="11" customFormat="1" ht="17" customHeight="1" thickBot="1">
      <c r="A35" s="139"/>
      <c r="B35" s="301" t="s">
        <v>278</v>
      </c>
      <c r="C35" s="394" t="s">
        <v>17</v>
      </c>
      <c r="D35" s="320">
        <f>SUM('PnL (monthly)'!D114:O114)</f>
        <v>17878.723333333321</v>
      </c>
      <c r="E35" s="320">
        <f>SUM('PnL (monthly)'!P114:AA114)</f>
        <v>68623.387154331635</v>
      </c>
      <c r="F35" s="320">
        <f>SUM('PnL (monthly)'!AB114:AM114)</f>
        <v>190396.94534160159</v>
      </c>
      <c r="G35" s="320">
        <v>203808.11157936687</v>
      </c>
      <c r="I35" s="175"/>
      <c r="J35" s="310"/>
      <c r="K35" s="310"/>
      <c r="L35" s="310"/>
    </row>
    <row r="36" spans="1:12" s="11" customFormat="1" ht="15" customHeight="1" thickTop="1">
      <c r="A36" s="139"/>
      <c r="B36" s="14"/>
      <c r="C36" s="14"/>
      <c r="D36" s="14"/>
      <c r="E36" s="14"/>
      <c r="F36" s="14"/>
      <c r="G36" s="142"/>
      <c r="I36" s="175"/>
      <c r="J36" s="310"/>
      <c r="K36" s="310"/>
      <c r="L36" s="310"/>
    </row>
    <row r="37" spans="1:12" s="11" customFormat="1" ht="15" customHeight="1">
      <c r="A37" s="139"/>
      <c r="B37" s="17"/>
      <c r="C37" s="14"/>
      <c r="D37" s="14"/>
      <c r="E37" s="14"/>
      <c r="F37" s="14"/>
      <c r="G37" s="142"/>
      <c r="I37" s="175"/>
      <c r="J37" s="310"/>
      <c r="K37" s="310"/>
      <c r="L37" s="310"/>
    </row>
    <row r="38" spans="1:12" s="315" customFormat="1" ht="15" customHeight="1">
      <c r="A38" s="139"/>
      <c r="B38" s="17"/>
      <c r="C38" s="93"/>
      <c r="D38" s="142"/>
      <c r="E38" s="142"/>
      <c r="F38" s="142"/>
      <c r="G38" s="300"/>
      <c r="I38" s="305"/>
    </row>
    <row r="39" spans="1:12" s="11" customFormat="1" ht="15" customHeight="1">
      <c r="A39" s="139"/>
      <c r="B39" s="17"/>
      <c r="C39" s="17"/>
      <c r="D39" s="17"/>
      <c r="E39" s="17"/>
      <c r="F39" s="17"/>
      <c r="G39" s="142"/>
      <c r="I39" s="175"/>
      <c r="J39" s="310"/>
      <c r="K39" s="310"/>
      <c r="L39" s="310"/>
    </row>
    <row r="40" spans="1:12" s="11" customFormat="1" ht="15" customHeight="1">
      <c r="A40" s="139"/>
      <c r="B40" s="17"/>
      <c r="C40" s="17"/>
      <c r="D40" s="17"/>
      <c r="E40" s="17"/>
      <c r="F40" s="17"/>
      <c r="G40" s="142"/>
      <c r="I40" s="175"/>
      <c r="J40" s="310"/>
      <c r="K40" s="310"/>
      <c r="L40" s="310"/>
    </row>
    <row r="41" spans="1:12" s="11" customFormat="1" ht="15" customHeight="1">
      <c r="A41" s="139"/>
      <c r="B41" s="350" t="s">
        <v>358</v>
      </c>
      <c r="C41" s="322"/>
      <c r="D41" s="323">
        <v>2024</v>
      </c>
      <c r="E41" s="17"/>
      <c r="F41" s="17"/>
      <c r="G41" s="142"/>
      <c r="I41" s="175"/>
      <c r="J41" s="310"/>
      <c r="K41" s="310"/>
      <c r="L41" s="310"/>
    </row>
    <row r="42" spans="1:12" s="11" customFormat="1" ht="7" customHeight="1">
      <c r="A42" s="139"/>
      <c r="B42" s="14"/>
      <c r="C42" s="138"/>
      <c r="E42" s="17"/>
      <c r="F42" s="17"/>
      <c r="G42" s="142"/>
      <c r="I42" s="175"/>
      <c r="J42" s="310"/>
      <c r="K42" s="310"/>
      <c r="L42" s="310"/>
    </row>
    <row r="43" spans="1:12" s="11" customFormat="1" ht="15" customHeight="1">
      <c r="A43" s="17"/>
      <c r="B43" s="300" t="s">
        <v>321</v>
      </c>
      <c r="C43" s="94" t="s">
        <v>17</v>
      </c>
      <c r="D43" s="107">
        <v>8870.57</v>
      </c>
      <c r="E43" s="17"/>
      <c r="F43" s="17"/>
      <c r="G43" s="142"/>
      <c r="I43" s="175"/>
      <c r="J43" s="310"/>
      <c r="K43" s="310"/>
      <c r="L43" s="310"/>
    </row>
    <row r="44" spans="1:12" s="11" customFormat="1" ht="15" customHeight="1">
      <c r="A44" s="139"/>
      <c r="B44" s="300" t="s">
        <v>322</v>
      </c>
      <c r="C44" s="94" t="s">
        <v>17</v>
      </c>
      <c r="D44" s="107">
        <v>77406.069999999992</v>
      </c>
      <c r="E44" s="17"/>
      <c r="F44" s="17"/>
      <c r="G44" s="142"/>
      <c r="I44" s="175"/>
      <c r="J44" s="310"/>
      <c r="K44" s="310"/>
      <c r="L44" s="310"/>
    </row>
    <row r="45" spans="1:12" s="11" customFormat="1" ht="15" customHeight="1">
      <c r="A45" s="139"/>
      <c r="B45" s="300" t="s">
        <v>224</v>
      </c>
      <c r="C45" s="94" t="s">
        <v>17</v>
      </c>
      <c r="D45" s="107">
        <v>40599.990000000005</v>
      </c>
      <c r="E45" s="17"/>
      <c r="F45" s="17"/>
      <c r="G45" s="142"/>
      <c r="I45" s="175"/>
      <c r="J45" s="310"/>
      <c r="K45" s="310"/>
      <c r="L45" s="310"/>
    </row>
    <row r="46" spans="1:12" s="11" customFormat="1" ht="15" customHeight="1">
      <c r="A46" s="139"/>
      <c r="B46" s="300" t="s">
        <v>225</v>
      </c>
      <c r="C46" s="94" t="s">
        <v>17</v>
      </c>
      <c r="D46" s="107">
        <v>0</v>
      </c>
      <c r="E46" s="17"/>
      <c r="F46" s="17"/>
      <c r="G46" s="142"/>
      <c r="I46" s="175"/>
      <c r="J46" s="310"/>
      <c r="K46" s="310"/>
      <c r="L46" s="310"/>
    </row>
    <row r="47" spans="1:12" s="11" customFormat="1" ht="15" customHeight="1">
      <c r="A47" s="139"/>
      <c r="B47" s="300" t="s">
        <v>226</v>
      </c>
      <c r="C47" s="94" t="s">
        <v>17</v>
      </c>
      <c r="D47" s="107">
        <v>1896.49</v>
      </c>
      <c r="E47" s="17"/>
      <c r="F47" s="17"/>
      <c r="G47" s="142"/>
      <c r="I47" s="175"/>
      <c r="J47" s="310"/>
      <c r="K47" s="310"/>
      <c r="L47" s="310"/>
    </row>
    <row r="48" spans="1:12" s="11" customFormat="1" ht="5" customHeight="1">
      <c r="A48" s="139"/>
      <c r="B48" s="357"/>
      <c r="C48" s="112"/>
      <c r="D48" s="162"/>
      <c r="E48" s="17"/>
      <c r="F48" s="17"/>
      <c r="G48" s="142"/>
      <c r="I48" s="175"/>
      <c r="J48" s="310"/>
      <c r="K48" s="310"/>
      <c r="L48" s="310"/>
    </row>
    <row r="49" spans="1:12" s="11" customFormat="1" ht="15" customHeight="1">
      <c r="A49" s="139"/>
      <c r="B49" s="116" t="s">
        <v>146</v>
      </c>
      <c r="C49" s="125" t="s">
        <v>17</v>
      </c>
      <c r="D49" s="319">
        <v>128773.12</v>
      </c>
      <c r="E49" s="17"/>
      <c r="F49" s="17"/>
      <c r="G49" s="142"/>
      <c r="I49" s="175"/>
      <c r="J49" s="310"/>
      <c r="K49" s="310"/>
      <c r="L49" s="310"/>
    </row>
    <row r="50" spans="1:12" s="11" customFormat="1" ht="5" customHeight="1">
      <c r="A50" s="139"/>
      <c r="B50" s="337"/>
      <c r="C50" s="112"/>
      <c r="D50" s="338"/>
      <c r="E50" s="17"/>
      <c r="F50" s="17"/>
      <c r="G50" s="142"/>
      <c r="I50" s="175"/>
      <c r="J50" s="310"/>
      <c r="K50" s="310"/>
      <c r="L50" s="310"/>
    </row>
    <row r="51" spans="1:12" s="11" customFormat="1" ht="15" customHeight="1">
      <c r="A51" s="139"/>
      <c r="B51" s="300" t="s">
        <v>228</v>
      </c>
      <c r="C51" s="94" t="s">
        <v>17</v>
      </c>
      <c r="D51" s="107">
        <v>62563.299999999996</v>
      </c>
      <c r="E51" s="17"/>
      <c r="F51" s="17"/>
      <c r="G51" s="17"/>
      <c r="I51" s="25"/>
      <c r="L51" s="310"/>
    </row>
    <row r="52" spans="1:12" s="11" customFormat="1" ht="15" customHeight="1">
      <c r="A52" s="139"/>
      <c r="B52" s="300" t="s">
        <v>233</v>
      </c>
      <c r="C52" s="94" t="s">
        <v>17</v>
      </c>
      <c r="D52" s="107">
        <v>8693.67</v>
      </c>
      <c r="E52" s="17"/>
      <c r="F52" s="17"/>
      <c r="G52" s="17"/>
      <c r="I52" s="25"/>
      <c r="L52" s="310"/>
    </row>
    <row r="53" spans="1:12" s="11" customFormat="1" ht="15" customHeight="1">
      <c r="A53" s="139"/>
      <c r="B53" s="300" t="s">
        <v>261</v>
      </c>
      <c r="C53" s="94" t="s">
        <v>17</v>
      </c>
      <c r="D53" s="107">
        <v>2140.6299999999997</v>
      </c>
      <c r="E53" s="17"/>
      <c r="F53" s="17"/>
      <c r="G53" s="17"/>
      <c r="I53" s="25"/>
      <c r="L53" s="310"/>
    </row>
    <row r="54" spans="1:12" s="11" customFormat="1" ht="15" customHeight="1">
      <c r="A54" s="139"/>
      <c r="B54" s="351" t="s">
        <v>289</v>
      </c>
      <c r="C54" s="94" t="s">
        <v>17</v>
      </c>
      <c r="D54" s="214">
        <v>73397.600000000006</v>
      </c>
      <c r="E54" s="17"/>
      <c r="F54" s="17"/>
      <c r="G54" s="17"/>
      <c r="I54" s="25"/>
      <c r="L54" s="310"/>
    </row>
    <row r="55" spans="1:12" s="11" customFormat="1" ht="5" customHeight="1">
      <c r="A55" s="139"/>
      <c r="B55" s="352"/>
      <c r="C55" s="112"/>
      <c r="D55" s="353"/>
      <c r="E55" s="17"/>
      <c r="F55" s="17"/>
      <c r="G55" s="17"/>
      <c r="I55" s="25"/>
      <c r="L55" s="310"/>
    </row>
    <row r="56" spans="1:12" s="11" customFormat="1" ht="5" customHeight="1">
      <c r="A56" s="139"/>
      <c r="B56" s="342" t="s">
        <v>239</v>
      </c>
      <c r="C56" s="343" t="s">
        <v>17</v>
      </c>
      <c r="D56" s="344">
        <v>55375.519999999982</v>
      </c>
      <c r="E56" s="17"/>
      <c r="F56" s="17"/>
      <c r="G56" s="17"/>
      <c r="I56" s="25"/>
      <c r="L56" s="310"/>
    </row>
    <row r="57" spans="1:12" s="11" customFormat="1" ht="15" customHeight="1">
      <c r="A57" s="139"/>
      <c r="B57" s="345" t="s">
        <v>356</v>
      </c>
      <c r="C57" s="346"/>
      <c r="D57" s="347">
        <v>0.43002390561011478</v>
      </c>
      <c r="E57" s="17"/>
      <c r="F57" s="17"/>
      <c r="G57" s="17"/>
      <c r="I57" s="25"/>
      <c r="L57" s="310"/>
    </row>
    <row r="58" spans="1:12" s="11" customFormat="1" ht="5" customHeight="1">
      <c r="A58" s="139"/>
      <c r="B58" s="354"/>
      <c r="C58" s="355"/>
      <c r="D58" s="356"/>
      <c r="E58" s="17"/>
      <c r="F58" s="17"/>
      <c r="G58" s="17"/>
      <c r="I58" s="25"/>
      <c r="L58" s="310"/>
    </row>
    <row r="59" spans="1:12" s="11" customFormat="1" ht="15" customHeight="1">
      <c r="A59" s="139"/>
      <c r="B59" s="300" t="s">
        <v>241</v>
      </c>
      <c r="C59" s="94" t="s">
        <v>17</v>
      </c>
      <c r="D59" s="107">
        <v>2513.94</v>
      </c>
      <c r="E59" s="17"/>
      <c r="F59" s="17"/>
      <c r="G59" s="17"/>
      <c r="I59" s="25"/>
      <c r="L59" s="310"/>
    </row>
    <row r="60" spans="1:12" s="311" customFormat="1" ht="15" customHeight="1">
      <c r="A60" s="139"/>
      <c r="B60" s="300" t="s">
        <v>333</v>
      </c>
      <c r="C60" s="94" t="s">
        <v>17</v>
      </c>
      <c r="D60" s="107">
        <v>27691.553333333333</v>
      </c>
      <c r="E60" s="17"/>
      <c r="F60" s="17"/>
      <c r="G60" s="17"/>
      <c r="I60" s="25"/>
      <c r="J60" s="11"/>
      <c r="K60" s="11"/>
      <c r="L60" s="310"/>
    </row>
    <row r="61" spans="1:12" s="11" customFormat="1" ht="15" customHeight="1">
      <c r="A61" s="139"/>
      <c r="B61" s="300" t="s">
        <v>257</v>
      </c>
      <c r="C61" s="94" t="s">
        <v>17</v>
      </c>
      <c r="D61" s="107">
        <v>3825.8</v>
      </c>
      <c r="E61" s="17"/>
      <c r="F61" s="17"/>
      <c r="G61" s="17"/>
      <c r="I61" s="25"/>
      <c r="L61" s="310"/>
    </row>
    <row r="62" spans="1:12" s="11" customFormat="1" ht="15" customHeight="1">
      <c r="A62" s="139"/>
      <c r="B62" s="300" t="s">
        <v>261</v>
      </c>
      <c r="C62" s="94" t="s">
        <v>17</v>
      </c>
      <c r="D62" s="107">
        <v>1181.8799999999999</v>
      </c>
      <c r="E62" s="17"/>
      <c r="F62" s="17"/>
      <c r="G62" s="17"/>
      <c r="I62" s="25"/>
      <c r="L62" s="310"/>
    </row>
    <row r="63" spans="1:12" s="11" customFormat="1" ht="15" customHeight="1">
      <c r="A63" s="139"/>
      <c r="B63" s="351" t="s">
        <v>240</v>
      </c>
      <c r="C63" s="94" t="s">
        <v>17</v>
      </c>
      <c r="D63" s="214">
        <v>35213.173333333332</v>
      </c>
      <c r="E63" s="17"/>
      <c r="F63" s="17"/>
      <c r="G63" s="17"/>
      <c r="I63" s="25"/>
      <c r="L63" s="310"/>
    </row>
    <row r="64" spans="1:12" s="11" customFormat="1" ht="15" customHeight="1">
      <c r="A64" s="139"/>
      <c r="B64" s="351" t="s">
        <v>269</v>
      </c>
      <c r="C64" s="94" t="s">
        <v>17</v>
      </c>
      <c r="D64" s="214">
        <v>13010.356666666668</v>
      </c>
      <c r="E64" s="17"/>
      <c r="F64" s="17"/>
      <c r="G64" s="17"/>
      <c r="I64" s="25"/>
      <c r="L64" s="310"/>
    </row>
    <row r="65" spans="1:12" s="11" customFormat="1" ht="5" customHeight="1">
      <c r="A65" s="139"/>
      <c r="B65" s="352"/>
      <c r="C65" s="112"/>
      <c r="D65" s="353"/>
      <c r="E65" s="17"/>
      <c r="F65" s="17"/>
      <c r="G65" s="17"/>
      <c r="I65" s="25"/>
      <c r="L65" s="310"/>
    </row>
    <row r="66" spans="1:12" s="11" customFormat="1" ht="15" customHeight="1">
      <c r="A66" s="139"/>
      <c r="B66" s="342" t="s">
        <v>21</v>
      </c>
      <c r="C66" s="343" t="s">
        <v>17</v>
      </c>
      <c r="D66" s="344">
        <v>7151.9899999999843</v>
      </c>
      <c r="E66" s="17"/>
      <c r="F66" s="17"/>
      <c r="G66" s="17"/>
      <c r="I66" s="25"/>
      <c r="L66" s="310"/>
    </row>
    <row r="67" spans="1:12" s="11" customFormat="1" ht="15" customHeight="1">
      <c r="A67" s="139"/>
      <c r="B67" s="345" t="s">
        <v>357</v>
      </c>
      <c r="C67" s="346"/>
      <c r="D67" s="347">
        <v>5.5539463515367066E-2</v>
      </c>
      <c r="E67" s="17"/>
      <c r="F67" s="17"/>
      <c r="G67" s="17"/>
      <c r="I67" s="25"/>
      <c r="L67" s="310"/>
    </row>
    <row r="68" spans="1:12" s="11" customFormat="1" ht="15" customHeight="1">
      <c r="A68" s="139"/>
      <c r="B68" s="348" t="s">
        <v>37</v>
      </c>
      <c r="C68" s="94" t="s">
        <v>17</v>
      </c>
      <c r="D68" s="349">
        <v>7151.9899999999843</v>
      </c>
      <c r="E68" s="17"/>
      <c r="F68" s="17"/>
      <c r="G68" s="17"/>
      <c r="I68" s="25"/>
      <c r="L68" s="310"/>
    </row>
    <row r="69" spans="1:12" s="11" customFormat="1" ht="15" customHeight="1" thickBot="1">
      <c r="A69" s="139"/>
      <c r="B69" s="301" t="s">
        <v>278</v>
      </c>
      <c r="C69" s="216" t="s">
        <v>17</v>
      </c>
      <c r="D69" s="320">
        <v>7151.9899999999843</v>
      </c>
      <c r="E69" s="17"/>
      <c r="F69" s="17"/>
      <c r="G69" s="17"/>
      <c r="I69" s="25"/>
      <c r="L69" s="310"/>
    </row>
    <row r="70" spans="1:12" s="11" customFormat="1" ht="15" customHeight="1" thickTop="1">
      <c r="A70" s="139"/>
      <c r="B70" s="17"/>
      <c r="C70" s="17"/>
      <c r="D70" s="17"/>
      <c r="E70" s="17"/>
      <c r="F70" s="17"/>
      <c r="G70" s="17"/>
      <c r="I70" s="25"/>
      <c r="L70" s="310"/>
    </row>
    <row r="71" spans="1:12" s="11" customFormat="1" ht="15" customHeight="1">
      <c r="A71" s="139"/>
      <c r="B71" s="17"/>
      <c r="C71" s="17"/>
      <c r="D71" s="17"/>
      <c r="E71" s="17"/>
      <c r="F71" s="17"/>
      <c r="G71" s="17"/>
      <c r="I71" s="25"/>
      <c r="L71" s="310"/>
    </row>
    <row r="72" spans="1:12" s="11" customFormat="1" ht="15" customHeight="1">
      <c r="A72" s="139"/>
      <c r="B72" s="17"/>
      <c r="C72" s="17"/>
      <c r="D72" s="17"/>
      <c r="E72" s="17"/>
      <c r="F72" s="589">
        <v>2027</v>
      </c>
      <c r="G72" s="17"/>
      <c r="I72" s="25"/>
      <c r="L72" s="310"/>
    </row>
    <row r="73" spans="1:12" s="11" customFormat="1" ht="15" customHeight="1">
      <c r="A73" s="139"/>
      <c r="B73" s="17"/>
      <c r="C73" s="17"/>
      <c r="D73" s="17"/>
      <c r="E73" s="17"/>
      <c r="F73" s="590"/>
      <c r="G73" s="17"/>
      <c r="I73" s="25"/>
      <c r="L73" s="310"/>
    </row>
    <row r="74" spans="1:12" s="11" customFormat="1" ht="15" customHeight="1">
      <c r="A74" s="139"/>
      <c r="B74" s="17"/>
      <c r="C74" s="17"/>
      <c r="D74" s="17"/>
      <c r="E74" s="17"/>
      <c r="F74" s="10"/>
      <c r="G74" s="17"/>
      <c r="I74" s="25"/>
      <c r="L74" s="310"/>
    </row>
    <row r="75" spans="1:12" s="11" customFormat="1" ht="15" customHeight="1">
      <c r="A75" s="139"/>
      <c r="B75" s="17"/>
      <c r="C75" s="17"/>
      <c r="D75" s="17"/>
      <c r="E75" s="17"/>
      <c r="F75" s="12"/>
      <c r="G75" s="17"/>
      <c r="I75" s="25"/>
      <c r="L75" s="310"/>
    </row>
    <row r="76" spans="1:12" s="11" customFormat="1" ht="15" customHeight="1">
      <c r="A76" s="139"/>
      <c r="B76" s="17"/>
      <c r="C76" s="17"/>
      <c r="D76" s="17"/>
      <c r="E76" s="17"/>
      <c r="F76" s="40"/>
      <c r="G76" s="17"/>
      <c r="I76" s="25"/>
      <c r="L76" s="310"/>
    </row>
    <row r="77" spans="1:12" s="11" customFormat="1" ht="15" customHeight="1">
      <c r="A77" s="139"/>
      <c r="B77" s="17"/>
      <c r="C77" s="17"/>
      <c r="D77" s="17"/>
      <c r="E77" s="17"/>
      <c r="F77" s="214">
        <f>SUM('PnL (monthly)'!AL86:AW86)</f>
        <v>0</v>
      </c>
      <c r="G77" s="17"/>
      <c r="I77" s="25"/>
      <c r="L77" s="310"/>
    </row>
    <row r="78" spans="1:12" s="11" customFormat="1" ht="15" customHeight="1">
      <c r="A78" s="139"/>
      <c r="B78" s="17"/>
      <c r="C78" s="17"/>
      <c r="D78" s="17"/>
      <c r="E78" s="17"/>
      <c r="F78" s="107">
        <f>SUM('PnL (monthly)'!AL87:AW87)</f>
        <v>0</v>
      </c>
      <c r="G78" s="17"/>
      <c r="I78" s="25"/>
      <c r="L78" s="310"/>
    </row>
    <row r="79" spans="1:12" s="11" customFormat="1" ht="15" customHeight="1">
      <c r="A79" s="139"/>
      <c r="B79" s="17"/>
      <c r="C79" s="17"/>
      <c r="D79" s="17"/>
      <c r="E79" s="17"/>
      <c r="F79" s="107">
        <f>SUM('PnL (monthly)'!AL88:AW88)</f>
        <v>0</v>
      </c>
      <c r="G79" s="17"/>
      <c r="I79" s="25"/>
      <c r="L79" s="310"/>
    </row>
    <row r="80" spans="1:12" s="11" customFormat="1" ht="15" customHeight="1">
      <c r="A80" s="139"/>
      <c r="B80" s="17"/>
      <c r="C80" s="17"/>
      <c r="D80" s="17"/>
      <c r="E80" s="17"/>
      <c r="F80" s="107">
        <f>SUM('PnL (monthly)'!AL89:AW89)</f>
        <v>0</v>
      </c>
      <c r="G80" s="17"/>
      <c r="I80" s="25"/>
      <c r="L80" s="310"/>
    </row>
    <row r="81" spans="1:12" s="11" customFormat="1" ht="15" customHeight="1">
      <c r="A81" s="139"/>
      <c r="B81" s="17"/>
      <c r="C81" s="17"/>
      <c r="D81" s="17"/>
      <c r="E81" s="17"/>
      <c r="F81" s="107">
        <f>SUM('PnL (monthly)'!AL90:AW90)</f>
        <v>0</v>
      </c>
      <c r="G81" s="17"/>
      <c r="I81" s="25"/>
      <c r="L81" s="310"/>
    </row>
    <row r="82" spans="1:12" s="11" customFormat="1" ht="15" customHeight="1">
      <c r="A82" s="139"/>
      <c r="B82" s="17"/>
      <c r="C82" s="17"/>
      <c r="D82" s="17"/>
      <c r="E82" s="17"/>
      <c r="F82" s="107">
        <f>SUM('PnL (monthly)'!AL91:AW91)</f>
        <v>0</v>
      </c>
      <c r="G82" s="17"/>
      <c r="I82" s="25"/>
      <c r="L82" s="310"/>
    </row>
    <row r="83" spans="1:12" s="11" customFormat="1" ht="15" customHeight="1">
      <c r="A83" s="139"/>
      <c r="B83" s="17"/>
      <c r="C83" s="17"/>
      <c r="D83" s="17"/>
      <c r="E83" s="17"/>
      <c r="F83" s="107">
        <f>SUM('PnL (monthly)'!AL92:AW92)</f>
        <v>0</v>
      </c>
      <c r="G83" s="17"/>
      <c r="I83" s="25"/>
      <c r="L83" s="310"/>
    </row>
    <row r="84" spans="1:12" s="11" customFormat="1" ht="15" customHeight="1">
      <c r="A84" s="139"/>
      <c r="B84" s="17"/>
      <c r="C84" s="17"/>
      <c r="D84" s="17"/>
      <c r="E84" s="17"/>
      <c r="F84" s="107">
        <f>SUM('PnL (monthly)'!AL93:AW93)</f>
        <v>0</v>
      </c>
      <c r="G84" s="17"/>
      <c r="I84" s="25"/>
      <c r="L84" s="310"/>
    </row>
    <row r="85" spans="1:12" s="11" customFormat="1" ht="15" customHeight="1">
      <c r="A85" s="139"/>
      <c r="B85" s="17"/>
      <c r="C85" s="17"/>
      <c r="D85" s="17"/>
      <c r="E85" s="17"/>
      <c r="F85" s="107">
        <f>SUM('PnL (monthly)'!AL94:AW94)</f>
        <v>18000</v>
      </c>
      <c r="G85" s="17"/>
      <c r="I85" s="25"/>
      <c r="L85" s="310"/>
    </row>
    <row r="86" spans="1:12" s="11" customFormat="1" ht="15" customHeight="1">
      <c r="A86" s="139"/>
      <c r="B86" s="17"/>
      <c r="C86" s="17"/>
      <c r="D86" s="17"/>
      <c r="E86" s="17"/>
      <c r="F86" s="107">
        <f>SUM('PnL (monthly)'!AL95:AW95)</f>
        <v>18000</v>
      </c>
      <c r="G86" s="17"/>
      <c r="I86" s="25"/>
      <c r="L86" s="310"/>
    </row>
    <row r="87" spans="1:12" s="11" customFormat="1" ht="15" customHeight="1">
      <c r="A87" s="139"/>
      <c r="B87" s="17"/>
      <c r="C87" s="17"/>
      <c r="D87" s="17"/>
      <c r="E87" s="17"/>
      <c r="F87" s="107"/>
      <c r="G87" s="17"/>
      <c r="I87" s="25"/>
      <c r="L87" s="310"/>
    </row>
    <row r="88" spans="1:12" s="11" customFormat="1" ht="15" customHeight="1">
      <c r="A88" s="139"/>
      <c r="B88" s="17"/>
      <c r="C88" s="17"/>
      <c r="D88" s="17"/>
      <c r="E88" s="17"/>
      <c r="F88" s="214">
        <f>SUM('PnL (monthly)'!AL97:AW97)</f>
        <v>0</v>
      </c>
      <c r="G88" s="17"/>
      <c r="I88" s="25"/>
      <c r="L88" s="310"/>
    </row>
    <row r="89" spans="1:12" s="11" customFormat="1" ht="15" customHeight="1">
      <c r="A89" s="139"/>
      <c r="B89" s="17"/>
      <c r="C89" s="17"/>
      <c r="D89" s="17"/>
      <c r="E89" s="17"/>
      <c r="F89" s="107">
        <f>SUM('PnL (monthly)'!AL98:AW98)</f>
        <v>0</v>
      </c>
      <c r="G89" s="17"/>
      <c r="I89" s="25"/>
      <c r="L89" s="310"/>
    </row>
    <row r="90" spans="1:12" s="311" customFormat="1" ht="15" customHeight="1">
      <c r="A90" s="139"/>
      <c r="B90" s="17"/>
      <c r="C90" s="17"/>
      <c r="D90" s="17"/>
      <c r="E90" s="17"/>
      <c r="F90" s="107">
        <f>SUM('PnL (monthly)'!AL100:AW100)</f>
        <v>0</v>
      </c>
      <c r="G90" s="17"/>
      <c r="I90" s="25"/>
      <c r="J90" s="11"/>
      <c r="K90" s="11"/>
      <c r="L90" s="310"/>
    </row>
    <row r="91" spans="1:12" s="11" customFormat="1" ht="15" customHeight="1">
      <c r="A91" s="139"/>
      <c r="B91" s="17"/>
      <c r="C91" s="17"/>
      <c r="D91" s="17"/>
      <c r="E91" s="17"/>
      <c r="F91" s="107">
        <f>SUM('PnL (monthly)'!AL101:AW101)</f>
        <v>2400</v>
      </c>
      <c r="G91" s="17"/>
      <c r="I91" s="25"/>
      <c r="L91" s="310"/>
    </row>
    <row r="92" spans="1:12" s="11" customFormat="1" ht="15" customHeight="1">
      <c r="A92" s="139"/>
      <c r="B92" s="17"/>
      <c r="C92" s="17"/>
      <c r="D92" s="17"/>
      <c r="E92" s="17"/>
      <c r="F92" s="107">
        <f>SUM('PnL (monthly)'!AL102:AW102)</f>
        <v>0</v>
      </c>
      <c r="G92" s="17"/>
      <c r="I92" s="25"/>
      <c r="L92" s="310"/>
    </row>
    <row r="93" spans="1:12" s="11" customFormat="1" ht="15" customHeight="1">
      <c r="A93" s="139"/>
      <c r="B93" s="17"/>
      <c r="C93" s="17"/>
      <c r="D93" s="17"/>
      <c r="E93" s="17"/>
      <c r="F93" s="107">
        <f>SUM('PnL (monthly)'!AL103:AW103)</f>
        <v>58000</v>
      </c>
      <c r="G93" s="17"/>
      <c r="I93" s="25"/>
    </row>
    <row r="94" spans="1:12" s="11" customFormat="1" ht="15" customHeight="1">
      <c r="A94" s="139"/>
      <c r="B94" s="17"/>
      <c r="C94" s="17"/>
      <c r="D94" s="17"/>
      <c r="E94" s="17"/>
      <c r="F94" s="107">
        <f>SUM('PnL (monthly)'!AL104:AW104)</f>
        <v>53000</v>
      </c>
      <c r="G94" s="17"/>
      <c r="I94" s="25"/>
    </row>
    <row r="95" spans="1:12" s="11" customFormat="1" ht="15" customHeight="1">
      <c r="A95" s="139"/>
      <c r="B95" s="17"/>
      <c r="C95" s="17"/>
      <c r="D95" s="17"/>
      <c r="E95" s="17"/>
      <c r="F95" s="107">
        <f>SUM('PnL (monthly)'!AL106:AW106)</f>
        <v>0</v>
      </c>
      <c r="G95" s="17"/>
      <c r="I95" s="25"/>
    </row>
    <row r="96" spans="1:12" s="11" customFormat="1" ht="15" customHeight="1">
      <c r="A96" s="139"/>
      <c r="B96" s="17"/>
      <c r="C96" s="17"/>
      <c r="D96" s="17"/>
      <c r="E96" s="17"/>
      <c r="F96" s="107">
        <f>SUM('PnL (monthly)'!AL107:AW107)</f>
        <v>4000.0000000000005</v>
      </c>
      <c r="G96" s="17"/>
      <c r="I96" s="25"/>
    </row>
    <row r="97" spans="1:9" s="11" customFormat="1" ht="15" customHeight="1">
      <c r="A97" s="139"/>
      <c r="B97" s="17"/>
      <c r="C97" s="17"/>
      <c r="D97" s="17"/>
      <c r="E97" s="17"/>
      <c r="F97" s="107">
        <f>SUM('PnL (monthly)'!AL108:AW108)</f>
        <v>1000.0000000000001</v>
      </c>
      <c r="G97" s="17"/>
      <c r="I97" s="25"/>
    </row>
    <row r="98" spans="1:9" s="11" customFormat="1" ht="15" customHeight="1">
      <c r="A98" s="139"/>
      <c r="B98" s="17"/>
      <c r="C98" s="17"/>
      <c r="D98" s="17"/>
      <c r="E98" s="17"/>
      <c r="F98" s="107"/>
      <c r="G98" s="17"/>
      <c r="I98" s="25"/>
    </row>
    <row r="99" spans="1:9" s="11" customFormat="1" ht="15" customHeight="1">
      <c r="A99" s="139"/>
      <c r="B99" s="17"/>
      <c r="C99" s="17"/>
      <c r="D99" s="17"/>
      <c r="E99" s="17"/>
      <c r="F99" s="214">
        <f>SUM('PnL (monthly)'!AL110:AW110)</f>
        <v>205293.47706662348</v>
      </c>
      <c r="G99" s="17"/>
      <c r="I99" s="25"/>
    </row>
    <row r="100" spans="1:9" s="11" customFormat="1" ht="15" customHeight="1">
      <c r="A100" s="139"/>
      <c r="B100" s="17"/>
      <c r="C100" s="17"/>
      <c r="D100" s="17"/>
      <c r="E100" s="17"/>
      <c r="F100" s="107"/>
      <c r="G100" s="17"/>
      <c r="I100" s="25"/>
    </row>
    <row r="101" spans="1:9" s="11" customFormat="1" ht="15" customHeight="1">
      <c r="A101" s="139"/>
      <c r="B101" s="17"/>
      <c r="C101" s="17"/>
      <c r="D101" s="17"/>
      <c r="E101" s="17"/>
      <c r="F101" s="107">
        <f>SUM('PnL (monthly)'!AL112:AW112)</f>
        <v>205293.47706662348</v>
      </c>
      <c r="G101" s="17"/>
      <c r="I101" s="25"/>
    </row>
    <row r="102" spans="1:9" s="11" customFormat="1" ht="15" customHeight="1">
      <c r="A102" s="139"/>
      <c r="B102" s="17"/>
      <c r="C102" s="17"/>
      <c r="D102" s="17"/>
      <c r="E102" s="17"/>
      <c r="F102" s="107">
        <f>SUM('PnL (monthly)'!AL113:AW113)</f>
        <v>0</v>
      </c>
      <c r="G102" s="17"/>
      <c r="I102" s="25"/>
    </row>
    <row r="103" spans="1:9" s="11" customFormat="1" ht="15" customHeight="1">
      <c r="A103" s="139"/>
      <c r="B103" s="17"/>
      <c r="C103" s="17"/>
      <c r="D103" s="17"/>
      <c r="E103" s="17"/>
      <c r="F103" s="107">
        <f>SUM('PnL (monthly)'!AL114:AW114)</f>
        <v>205293.47706662348</v>
      </c>
      <c r="G103" s="17"/>
      <c r="I103" s="25"/>
    </row>
    <row r="104" spans="1:9" s="11" customFormat="1" ht="15" customHeight="1">
      <c r="A104" s="139"/>
      <c r="B104" s="17"/>
      <c r="C104" s="17"/>
      <c r="D104" s="17"/>
      <c r="E104" s="17"/>
      <c r="F104" s="254"/>
      <c r="G104" s="17"/>
      <c r="I104" s="25"/>
    </row>
    <row r="105" spans="1:9" s="11" customFormat="1" ht="15" customHeight="1">
      <c r="A105" s="139"/>
      <c r="B105" s="17"/>
      <c r="C105" s="17"/>
      <c r="D105" s="17"/>
      <c r="E105" s="17"/>
      <c r="F105" s="319">
        <f>SUM('PnL (monthly)'!AL116:AW116)</f>
        <v>0</v>
      </c>
      <c r="G105" s="17"/>
      <c r="I105" s="25"/>
    </row>
    <row r="106" spans="1:9" s="11" customFormat="1" ht="15" customHeight="1">
      <c r="A106" s="139"/>
      <c r="B106" s="17"/>
      <c r="C106" s="17"/>
      <c r="D106" s="17"/>
      <c r="E106" s="17"/>
      <c r="F106" s="156"/>
      <c r="G106" s="17"/>
      <c r="I106" s="25"/>
    </row>
    <row r="107" spans="1:9" s="11" customFormat="1" ht="15" customHeight="1">
      <c r="A107" s="139"/>
      <c r="B107" s="17"/>
      <c r="C107" s="17"/>
      <c r="D107" s="17"/>
      <c r="E107" s="17"/>
      <c r="F107" s="107"/>
      <c r="G107" s="17"/>
      <c r="I107" s="25"/>
    </row>
    <row r="108" spans="1:9" s="11" customFormat="1" ht="15" customHeight="1">
      <c r="A108" s="139"/>
      <c r="B108" s="17"/>
      <c r="C108" s="17"/>
      <c r="D108" s="17"/>
      <c r="E108" s="17"/>
      <c r="F108" s="107">
        <f>SUM('PnL (monthly)'!AL119:AW119)</f>
        <v>0</v>
      </c>
      <c r="G108" s="17"/>
      <c r="I108" s="25"/>
    </row>
    <row r="109" spans="1:9" s="11" customFormat="1" ht="15" customHeight="1">
      <c r="A109" s="139"/>
      <c r="B109" s="17"/>
      <c r="C109" s="17"/>
      <c r="D109" s="17"/>
      <c r="E109" s="17"/>
      <c r="F109" s="107">
        <f>SUM('PnL (monthly)'!AL120:AW120)</f>
        <v>0</v>
      </c>
      <c r="G109" s="17"/>
      <c r="I109" s="25"/>
    </row>
    <row r="110" spans="1:9" s="11" customFormat="1" ht="15" customHeight="1">
      <c r="A110" s="139"/>
      <c r="B110" s="17"/>
      <c r="C110" s="17"/>
      <c r="D110" s="17"/>
      <c r="E110" s="17"/>
      <c r="F110" s="107">
        <f>SUM('PnL (monthly)'!AL121:AW121)</f>
        <v>0</v>
      </c>
      <c r="G110" s="17"/>
      <c r="I110" s="25"/>
    </row>
    <row r="111" spans="1:9" s="11" customFormat="1" ht="15" customHeight="1">
      <c r="A111" s="139"/>
      <c r="B111" s="17"/>
      <c r="C111" s="17"/>
      <c r="D111" s="17"/>
      <c r="E111" s="17"/>
      <c r="F111" s="107">
        <f>SUM('PnL (monthly)'!AL122:AW122)</f>
        <v>0</v>
      </c>
      <c r="G111" s="17"/>
      <c r="I111" s="25"/>
    </row>
    <row r="112" spans="1:9" s="11" customFormat="1" ht="15" customHeight="1">
      <c r="A112" s="139"/>
      <c r="B112" s="17"/>
      <c r="C112" s="17"/>
      <c r="D112" s="17"/>
      <c r="E112" s="17"/>
      <c r="F112" s="107">
        <f>SUM('PnL (monthly)'!AL123:AW123)</f>
        <v>0</v>
      </c>
      <c r="G112" s="17"/>
      <c r="I112" s="25"/>
    </row>
    <row r="113" spans="1:9" s="11" customFormat="1" ht="15" customHeight="1">
      <c r="A113" s="139"/>
      <c r="B113" s="17"/>
      <c r="C113" s="17"/>
      <c r="D113" s="17"/>
      <c r="E113" s="17"/>
      <c r="F113" s="107">
        <f>SUM('PnL (monthly)'!AL124:AW124)</f>
        <v>0</v>
      </c>
      <c r="G113" s="17"/>
      <c r="I113" s="25"/>
    </row>
    <row r="114" spans="1:9" s="11" customFormat="1" ht="15" customHeight="1">
      <c r="A114" s="139"/>
      <c r="B114" s="17"/>
      <c r="C114" s="17"/>
      <c r="D114" s="17"/>
      <c r="E114" s="17"/>
      <c r="F114" s="107">
        <f>SUM('PnL (monthly)'!AL125:AW125)</f>
        <v>0</v>
      </c>
      <c r="G114" s="17"/>
      <c r="I114" s="25"/>
    </row>
    <row r="115" spans="1:9" s="11" customFormat="1" ht="15" customHeight="1">
      <c r="A115" s="139"/>
      <c r="B115" s="17"/>
      <c r="C115" s="17"/>
      <c r="D115" s="17"/>
      <c r="E115" s="17"/>
      <c r="F115" s="107">
        <f>SUM('PnL (monthly)'!AL126:AW126)</f>
        <v>0</v>
      </c>
      <c r="G115" s="17"/>
      <c r="I115" s="25"/>
    </row>
    <row r="116" spans="1:9" s="11" customFormat="1" ht="15" customHeight="1">
      <c r="A116" s="139"/>
      <c r="B116" s="17"/>
      <c r="C116" s="17"/>
      <c r="D116" s="17"/>
      <c r="E116" s="17"/>
      <c r="F116" s="107">
        <f>SUM('PnL (monthly)'!AL127:AW127)</f>
        <v>0</v>
      </c>
      <c r="G116" s="17"/>
      <c r="I116" s="25"/>
    </row>
    <row r="117" spans="1:9" s="11" customFormat="1" ht="15" customHeight="1">
      <c r="A117" s="139"/>
      <c r="B117" s="17"/>
      <c r="C117" s="17"/>
      <c r="D117" s="17"/>
      <c r="E117" s="17"/>
      <c r="F117" s="107">
        <f>SUM('PnL (monthly)'!AL128:AW128)</f>
        <v>0</v>
      </c>
      <c r="G117" s="17"/>
      <c r="I117" s="25"/>
    </row>
    <row r="118" spans="1:9" s="11" customFormat="1" ht="15" customHeight="1">
      <c r="A118" s="139"/>
      <c r="B118" s="17"/>
      <c r="C118" s="17"/>
      <c r="D118" s="17"/>
      <c r="E118" s="17"/>
      <c r="F118" s="107">
        <f>SUM('PnL (monthly)'!AL129:AW129)</f>
        <v>0</v>
      </c>
      <c r="G118" s="17"/>
      <c r="I118" s="25"/>
    </row>
    <row r="119" spans="1:9" s="11" customFormat="1" ht="15" customHeight="1">
      <c r="A119" s="139"/>
      <c r="B119" s="17"/>
      <c r="C119" s="17"/>
      <c r="D119" s="17"/>
      <c r="E119" s="17"/>
      <c r="F119" s="107">
        <f>SUM('PnL (monthly)'!AL131:AW131)</f>
        <v>0</v>
      </c>
      <c r="G119" s="17"/>
      <c r="I119" s="25"/>
    </row>
    <row r="120" spans="1:9" s="11" customFormat="1" ht="15" customHeight="1">
      <c r="A120" s="139"/>
      <c r="B120" s="17"/>
      <c r="C120" s="17"/>
      <c r="D120" s="17"/>
      <c r="E120" s="17"/>
      <c r="F120" s="107">
        <f>SUM('PnL (monthly)'!AL132:AW132)</f>
        <v>0</v>
      </c>
      <c r="G120" s="17"/>
      <c r="I120" s="25"/>
    </row>
    <row r="121" spans="1:9" s="11" customFormat="1" ht="15" customHeight="1">
      <c r="A121" s="139"/>
      <c r="B121" s="17"/>
      <c r="C121" s="17"/>
      <c r="D121" s="17"/>
      <c r="E121" s="17"/>
      <c r="F121" s="107"/>
      <c r="G121" s="17"/>
      <c r="I121" s="25"/>
    </row>
    <row r="122" spans="1:9" s="11" customFormat="1" ht="15" customHeight="1">
      <c r="A122" s="139"/>
      <c r="B122" s="17"/>
      <c r="C122" s="17"/>
      <c r="D122" s="17"/>
      <c r="E122" s="17"/>
      <c r="F122" s="107">
        <f>SUM('PnL (monthly)'!AL134:AW134)</f>
        <v>0</v>
      </c>
      <c r="G122" s="17"/>
      <c r="I122" s="25"/>
    </row>
    <row r="123" spans="1:9" s="11" customFormat="1" ht="15" customHeight="1">
      <c r="A123" s="139"/>
      <c r="B123" s="17"/>
      <c r="C123" s="17"/>
      <c r="D123" s="17"/>
      <c r="E123" s="17"/>
      <c r="F123" s="107">
        <f>SUM('PnL (monthly)'!AL135:AW135)</f>
        <v>0</v>
      </c>
      <c r="G123" s="17"/>
      <c r="I123" s="25"/>
    </row>
    <row r="124" spans="1:9" s="11" customFormat="1" ht="15" customHeight="1">
      <c r="A124" s="139"/>
      <c r="B124" s="17"/>
      <c r="C124" s="17"/>
      <c r="D124" s="17"/>
      <c r="E124" s="17"/>
      <c r="F124" s="107">
        <f>SUM('PnL (monthly)'!AL136:AW136)</f>
        <v>0</v>
      </c>
      <c r="G124" s="17"/>
      <c r="I124" s="25"/>
    </row>
    <row r="125" spans="1:9" s="11" customFormat="1" ht="15" customHeight="1">
      <c r="A125" s="139"/>
      <c r="B125" s="17"/>
      <c r="C125" s="17"/>
      <c r="D125" s="17"/>
      <c r="E125" s="17"/>
      <c r="F125" s="107">
        <f>SUM('PnL (monthly)'!AL137:AW137)</f>
        <v>0</v>
      </c>
      <c r="G125" s="17"/>
      <c r="I125" s="25"/>
    </row>
    <row r="126" spans="1:9" s="11" customFormat="1" ht="15" customHeight="1">
      <c r="A126" s="139"/>
      <c r="B126" s="17"/>
      <c r="C126" s="17"/>
      <c r="D126" s="17"/>
      <c r="E126" s="17"/>
      <c r="F126" s="107">
        <f>SUM('PnL (monthly)'!AL138:AW138)</f>
        <v>0</v>
      </c>
      <c r="G126" s="17"/>
      <c r="I126" s="25"/>
    </row>
    <row r="127" spans="1:9" s="11" customFormat="1" ht="15" customHeight="1">
      <c r="A127" s="139"/>
      <c r="B127" s="17"/>
      <c r="C127" s="17"/>
      <c r="D127" s="17"/>
      <c r="E127" s="17"/>
      <c r="F127" s="107"/>
      <c r="G127" s="17"/>
      <c r="I127" s="25"/>
    </row>
    <row r="128" spans="1:9" s="11" customFormat="1" ht="15" customHeight="1">
      <c r="A128" s="139"/>
      <c r="B128" s="17"/>
      <c r="C128" s="17"/>
      <c r="D128" s="17"/>
      <c r="E128" s="17"/>
      <c r="F128" s="107">
        <f>SUM('PnL (monthly)'!AL140:AW140)</f>
        <v>0</v>
      </c>
      <c r="G128" s="17"/>
      <c r="I128" s="25"/>
    </row>
    <row r="129" spans="1:9" s="11" customFormat="1" ht="15" customHeight="1">
      <c r="A129" s="139"/>
      <c r="B129" s="17"/>
      <c r="C129" s="17"/>
      <c r="D129" s="17"/>
      <c r="E129" s="17"/>
      <c r="F129" s="107"/>
      <c r="G129" s="17"/>
      <c r="I129" s="25"/>
    </row>
    <row r="130" spans="1:9" s="11" customFormat="1" ht="15" customHeight="1">
      <c r="A130" s="139"/>
      <c r="B130" s="17"/>
      <c r="C130" s="17"/>
      <c r="D130" s="17"/>
      <c r="E130" s="17"/>
      <c r="F130" s="214">
        <f t="shared" ref="F130" si="2">SUM(F108,F122,F128)</f>
        <v>0</v>
      </c>
      <c r="G130" s="17"/>
      <c r="I130" s="25"/>
    </row>
    <row r="131" spans="1:9" s="11" customFormat="1" ht="15" customHeight="1">
      <c r="A131" s="139"/>
      <c r="B131" s="17"/>
      <c r="C131" s="17"/>
      <c r="D131" s="17"/>
      <c r="E131" s="17"/>
      <c r="F131" s="107"/>
      <c r="G131" s="17"/>
      <c r="I131" s="25"/>
    </row>
    <row r="132" spans="1:9" s="11" customFormat="1" ht="15" customHeight="1">
      <c r="A132" s="139"/>
      <c r="B132" s="17"/>
      <c r="C132" s="17"/>
      <c r="D132" s="17"/>
      <c r="E132" s="17"/>
      <c r="F132" s="319">
        <f>SUM('PnL (monthly)'!AL142:AW142)</f>
        <v>0</v>
      </c>
      <c r="G132" s="17"/>
      <c r="I132" s="25"/>
    </row>
    <row r="133" spans="1:9" s="11" customFormat="1" ht="15" customHeight="1">
      <c r="A133" s="139"/>
      <c r="B133" s="17"/>
      <c r="C133" s="17"/>
      <c r="D133" s="17"/>
      <c r="E133" s="17"/>
      <c r="F133" s="242"/>
      <c r="G133" s="17"/>
      <c r="I133" s="25"/>
    </row>
    <row r="134" spans="1:9" s="11" customFormat="1" ht="15" customHeight="1">
      <c r="A134" s="139"/>
      <c r="B134" s="17"/>
      <c r="C134" s="17"/>
      <c r="D134" s="17"/>
      <c r="E134" s="17"/>
      <c r="F134" s="107"/>
      <c r="G134" s="17"/>
      <c r="I134" s="25"/>
    </row>
    <row r="135" spans="1:9" s="11" customFormat="1" ht="15" customHeight="1">
      <c r="A135" s="139"/>
      <c r="B135" s="17"/>
      <c r="C135" s="17"/>
      <c r="D135" s="17"/>
      <c r="E135" s="17"/>
      <c r="F135" s="107">
        <f>SUM('PnL (monthly)'!AL146:AW146)</f>
        <v>0</v>
      </c>
      <c r="G135" s="17"/>
      <c r="I135" s="25"/>
    </row>
    <row r="136" spans="1:9" s="11" customFormat="1" ht="15" customHeight="1">
      <c r="A136" s="139"/>
      <c r="B136" s="17"/>
      <c r="C136" s="17"/>
      <c r="D136" s="17"/>
      <c r="E136" s="17"/>
      <c r="F136" s="107"/>
      <c r="G136" s="17"/>
      <c r="I136" s="25"/>
    </row>
    <row r="137" spans="1:9" s="11" customFormat="1" ht="15" customHeight="1">
      <c r="A137" s="139"/>
      <c r="B137" s="17"/>
      <c r="C137" s="17"/>
      <c r="D137" s="17"/>
      <c r="E137" s="17"/>
      <c r="F137" s="107">
        <f>SUM('PnL (monthly)'!AL148:AW148)</f>
        <v>0</v>
      </c>
      <c r="G137" s="17"/>
      <c r="I137" s="25"/>
    </row>
    <row r="138" spans="1:9" s="11" customFormat="1" ht="15" customHeight="1">
      <c r="A138" s="139"/>
      <c r="B138" s="17"/>
      <c r="C138" s="17"/>
      <c r="D138" s="17"/>
      <c r="E138" s="17"/>
      <c r="F138" s="107">
        <f>SUM('PnL (monthly)'!AL149:AW149)</f>
        <v>0</v>
      </c>
      <c r="G138" s="17"/>
      <c r="I138" s="25"/>
    </row>
    <row r="139" spans="1:9" s="11" customFormat="1" ht="15" customHeight="1">
      <c r="A139" s="139"/>
      <c r="B139" s="17"/>
      <c r="C139" s="17"/>
      <c r="D139" s="17"/>
      <c r="E139" s="17"/>
      <c r="F139" s="107">
        <f>SUM('PnL (monthly)'!AL150:AW150)</f>
        <v>0</v>
      </c>
      <c r="G139" s="17"/>
      <c r="I139" s="25"/>
    </row>
    <row r="140" spans="1:9" s="11" customFormat="1" ht="15" customHeight="1">
      <c r="A140" s="139"/>
      <c r="B140" s="17"/>
      <c r="C140" s="17"/>
      <c r="D140" s="17"/>
      <c r="E140" s="17"/>
      <c r="F140" s="107">
        <f>SUM('PnL (monthly)'!AL151:AW151)</f>
        <v>0</v>
      </c>
      <c r="G140" s="17"/>
      <c r="I140" s="25"/>
    </row>
    <row r="141" spans="1:9" s="11" customFormat="1" ht="15" customHeight="1">
      <c r="A141" s="139"/>
      <c r="B141" s="17"/>
      <c r="C141" s="93"/>
      <c r="D141" s="17"/>
      <c r="E141" s="17"/>
      <c r="F141" s="107"/>
      <c r="G141" s="17"/>
      <c r="I141" s="25"/>
    </row>
    <row r="142" spans="1:9" s="11" customFormat="1" ht="15" customHeight="1">
      <c r="A142" s="139"/>
      <c r="B142" s="17"/>
      <c r="C142" s="93"/>
      <c r="D142" s="17"/>
      <c r="E142" s="17"/>
      <c r="F142" s="107">
        <f>SUM('PnL (monthly)'!AL153:AW153)</f>
        <v>0</v>
      </c>
      <c r="G142" s="17"/>
      <c r="I142" s="25"/>
    </row>
    <row r="143" spans="1:9" s="11" customFormat="1" ht="15" customHeight="1">
      <c r="A143" s="139"/>
      <c r="B143" s="17"/>
      <c r="C143" s="93"/>
      <c r="D143" s="17"/>
      <c r="E143" s="17"/>
      <c r="F143" s="107"/>
      <c r="G143" s="17"/>
      <c r="I143" s="25"/>
    </row>
    <row r="144" spans="1:9" s="11" customFormat="1" ht="15" customHeight="1">
      <c r="A144" s="139"/>
      <c r="B144" s="17"/>
      <c r="C144" s="93"/>
      <c r="D144" s="17"/>
      <c r="E144" s="17"/>
      <c r="F144" s="107">
        <f>SUM('PnL (monthly)'!AL165:AW165)</f>
        <v>0</v>
      </c>
      <c r="G144" s="17"/>
      <c r="I144" s="25"/>
    </row>
    <row r="145" spans="1:9" s="11" customFormat="1" ht="15" customHeight="1">
      <c r="A145" s="139"/>
      <c r="B145" s="17"/>
      <c r="C145" s="93"/>
      <c r="D145" s="17"/>
      <c r="E145" s="17"/>
      <c r="F145" s="107">
        <f>SUM('PnL (monthly)'!AL166:AW166)</f>
        <v>0</v>
      </c>
      <c r="G145" s="17"/>
      <c r="I145" s="25"/>
    </row>
    <row r="146" spans="1:9" s="11" customFormat="1" ht="15" customHeight="1">
      <c r="A146" s="139"/>
      <c r="B146" s="17"/>
      <c r="C146" s="93"/>
      <c r="D146" s="17"/>
      <c r="E146" s="17"/>
      <c r="F146" s="107">
        <f>SUM('PnL (monthly)'!AL167:AW167)</f>
        <v>0</v>
      </c>
      <c r="G146" s="17"/>
      <c r="I146" s="25"/>
    </row>
    <row r="147" spans="1:9" s="11" customFormat="1" ht="15" customHeight="1">
      <c r="A147" s="139"/>
      <c r="B147" s="17"/>
      <c r="C147" s="93"/>
      <c r="D147" s="17"/>
      <c r="E147" s="17"/>
      <c r="F147" s="107">
        <f>SUM('PnL (monthly)'!AL168:AW168)</f>
        <v>0</v>
      </c>
      <c r="G147" s="17"/>
      <c r="I147" s="25"/>
    </row>
    <row r="148" spans="1:9" s="11" customFormat="1" ht="15" customHeight="1">
      <c r="A148" s="139"/>
      <c r="B148" s="17"/>
      <c r="C148" s="93"/>
      <c r="D148" s="17"/>
      <c r="E148" s="17"/>
      <c r="F148" s="107">
        <f>SUM('PnL (monthly)'!AL169:AW169)</f>
        <v>0</v>
      </c>
      <c r="G148" s="17"/>
      <c r="I148" s="25"/>
    </row>
    <row r="149" spans="1:9" s="11" customFormat="1" ht="15" customHeight="1">
      <c r="A149" s="139"/>
      <c r="B149" s="17"/>
      <c r="C149" s="93"/>
      <c r="D149" s="17"/>
      <c r="E149" s="17"/>
      <c r="F149" s="107"/>
      <c r="G149" s="17"/>
      <c r="I149" s="25"/>
    </row>
    <row r="150" spans="1:9" s="11" customFormat="1" ht="15" customHeight="1">
      <c r="A150" s="139"/>
      <c r="B150" s="17"/>
      <c r="C150" s="93"/>
      <c r="D150" s="17"/>
      <c r="E150" s="17"/>
      <c r="F150" s="107">
        <f>SUM('PnL (monthly)'!AL171:AW171)</f>
        <v>0</v>
      </c>
      <c r="G150" s="17"/>
      <c r="I150" s="25"/>
    </row>
    <row r="151" spans="1:9" s="11" customFormat="1" ht="15" customHeight="1">
      <c r="A151" s="139"/>
      <c r="B151" s="17"/>
      <c r="C151" s="93"/>
      <c r="D151" s="17"/>
      <c r="E151" s="17"/>
      <c r="F151" s="214"/>
      <c r="G151" s="17"/>
      <c r="I151" s="25"/>
    </row>
    <row r="152" spans="1:9" s="11" customFormat="1" ht="15" customHeight="1">
      <c r="A152" s="139"/>
      <c r="B152" s="17"/>
      <c r="C152" s="93"/>
      <c r="D152" s="17"/>
      <c r="E152" s="17"/>
      <c r="F152" s="214">
        <f>SUM('PnL (monthly)'!AL145:AW145)</f>
        <v>0</v>
      </c>
      <c r="G152" s="17"/>
      <c r="I152" s="25"/>
    </row>
    <row r="153" spans="1:9" s="14" customFormat="1" ht="15" customHeight="1">
      <c r="A153" s="139"/>
      <c r="B153" s="17"/>
      <c r="C153" s="93"/>
      <c r="D153" s="17"/>
      <c r="E153" s="17"/>
      <c r="F153" s="107"/>
      <c r="G153" s="17"/>
      <c r="I153" s="17"/>
    </row>
    <row r="154" spans="1:9" ht="15" customHeight="1">
      <c r="A154" s="139"/>
      <c r="F154" s="107">
        <f>SUM('PnL (monthly)'!AL174:AW174)</f>
        <v>0</v>
      </c>
      <c r="H154" s="17"/>
    </row>
    <row r="155" spans="1:9" ht="15" customHeight="1">
      <c r="A155" s="139"/>
      <c r="F155" s="107">
        <f>SUM('PnL (monthly)'!AL175:AW175)</f>
        <v>0</v>
      </c>
      <c r="H155" s="17"/>
    </row>
    <row r="156" spans="1:9" ht="15" customHeight="1">
      <c r="A156" s="139"/>
      <c r="F156" s="107">
        <f>SUM('PnL (monthly)'!AL176:AW176)</f>
        <v>0</v>
      </c>
      <c r="H156" s="17"/>
    </row>
    <row r="157" spans="1:9" ht="15" customHeight="1">
      <c r="A157" s="139"/>
      <c r="F157" s="107">
        <f>SUM('PnL (monthly)'!AL177:AW177)</f>
        <v>0</v>
      </c>
      <c r="H157" s="17"/>
    </row>
    <row r="158" spans="1:9" ht="15" customHeight="1">
      <c r="A158" s="139"/>
      <c r="F158" s="214">
        <f>SUM('PnL (monthly)'!AL173:AW173)</f>
        <v>0</v>
      </c>
      <c r="H158" s="17"/>
    </row>
    <row r="159" spans="1:9" ht="15" customHeight="1">
      <c r="A159" s="139"/>
      <c r="F159" s="107"/>
      <c r="H159" s="17"/>
    </row>
    <row r="160" spans="1:9" ht="15" customHeight="1">
      <c r="A160" s="139"/>
      <c r="F160" s="319">
        <f>SUM('PnL (monthly)'!AL179:AW179)</f>
        <v>0</v>
      </c>
      <c r="H160" s="17"/>
    </row>
    <row r="161" spans="1:8" ht="15" customHeight="1">
      <c r="A161" s="139"/>
      <c r="F161" s="256"/>
      <c r="H161" s="17"/>
    </row>
    <row r="162" spans="1:8" ht="15" customHeight="1">
      <c r="A162" s="139"/>
      <c r="F162" s="214">
        <f>SUM('PnL (monthly)'!AL181:AW181)</f>
        <v>0</v>
      </c>
      <c r="H162" s="17"/>
    </row>
    <row r="163" spans="1:8" ht="15" customHeight="1">
      <c r="A163" s="139"/>
      <c r="F163" s="257"/>
      <c r="H163" s="17"/>
    </row>
    <row r="164" spans="1:8" ht="15" customHeight="1" thickBot="1">
      <c r="A164" s="139"/>
      <c r="F164" s="320">
        <f>SUM('PnL (monthly)'!AL183:AW183)</f>
        <v>0</v>
      </c>
      <c r="H164" s="17"/>
    </row>
    <row r="165" spans="1:8" ht="15" customHeight="1" thickTop="1">
      <c r="A165" s="139"/>
      <c r="H165" s="17"/>
    </row>
    <row r="166" spans="1:8" ht="15" customHeight="1">
      <c r="A166" s="139"/>
      <c r="H166" s="17"/>
    </row>
    <row r="167" spans="1:8" ht="15" customHeight="1">
      <c r="A167" s="139"/>
      <c r="H167" s="17"/>
    </row>
    <row r="168" spans="1:8" ht="15" customHeight="1">
      <c r="A168" s="139"/>
      <c r="H168" s="17"/>
    </row>
    <row r="169" spans="1:8" ht="15" customHeight="1">
      <c r="A169" s="139"/>
      <c r="H169" s="17"/>
    </row>
    <row r="170" spans="1:8" ht="15" customHeight="1">
      <c r="A170" s="139"/>
      <c r="H170" s="17"/>
    </row>
    <row r="171" spans="1:8" ht="15" customHeight="1">
      <c r="A171" s="139"/>
      <c r="H171" s="17"/>
    </row>
    <row r="172" spans="1:8" ht="15" customHeight="1">
      <c r="A172" s="139"/>
      <c r="H172" s="17"/>
    </row>
    <row r="173" spans="1:8" ht="15" customHeight="1">
      <c r="A173" s="139"/>
      <c r="H173" s="17"/>
    </row>
    <row r="174" spans="1:8" ht="15" customHeight="1">
      <c r="A174" s="139"/>
      <c r="H174" s="17"/>
    </row>
    <row r="175" spans="1:8" ht="15" customHeight="1">
      <c r="A175" s="139"/>
      <c r="H175" s="17"/>
    </row>
    <row r="176" spans="1:8" ht="15" customHeight="1">
      <c r="A176" s="139"/>
      <c r="H176" s="17"/>
    </row>
    <row r="177" spans="8:8" ht="15" customHeight="1">
      <c r="H177" s="17"/>
    </row>
    <row r="178" spans="8:8" ht="15" customHeight="1">
      <c r="H178" s="17"/>
    </row>
    <row r="179" spans="8:8" ht="15" customHeight="1">
      <c r="H179" s="17"/>
    </row>
    <row r="180" spans="8:8" ht="15" customHeight="1">
      <c r="H180" s="17"/>
    </row>
    <row r="181" spans="8:8" ht="15" customHeight="1">
      <c r="H181" s="17"/>
    </row>
    <row r="182" spans="8:8" ht="15" customHeight="1">
      <c r="H182" s="17"/>
    </row>
    <row r="183" spans="8:8" ht="15" customHeight="1">
      <c r="H183" s="17"/>
    </row>
    <row r="184" spans="8:8" ht="15" customHeight="1">
      <c r="H184" s="17"/>
    </row>
    <row r="185" spans="8:8" ht="15" customHeight="1">
      <c r="H185" s="17"/>
    </row>
    <row r="186" spans="8:8" ht="15" customHeight="1">
      <c r="H186" s="17"/>
    </row>
    <row r="187" spans="8:8" ht="15" customHeight="1">
      <c r="H187" s="17"/>
    </row>
    <row r="188" spans="8:8" ht="15" customHeight="1">
      <c r="H188" s="17"/>
    </row>
    <row r="189" spans="8:8" ht="15" customHeight="1">
      <c r="H189" s="17"/>
    </row>
    <row r="190" spans="8:8" ht="15" customHeight="1">
      <c r="H190" s="17"/>
    </row>
    <row r="191" spans="8:8" ht="15" customHeight="1">
      <c r="H191" s="17"/>
    </row>
    <row r="192" spans="8:8" ht="15" customHeight="1">
      <c r="H192" s="17"/>
    </row>
    <row r="193" spans="8:8" ht="15" customHeight="1">
      <c r="H193" s="17"/>
    </row>
    <row r="194" spans="8:8" ht="15" customHeight="1">
      <c r="H194" s="17"/>
    </row>
    <row r="195" spans="8:8" ht="15" customHeight="1">
      <c r="H195" s="17"/>
    </row>
    <row r="196" spans="8:8" ht="0" hidden="1" customHeight="1">
      <c r="H196" s="17"/>
    </row>
    <row r="197" spans="8:8" ht="0" hidden="1" customHeight="1">
      <c r="H197" s="17"/>
    </row>
    <row r="198" spans="8:8" ht="0" hidden="1" customHeight="1">
      <c r="H198" s="17"/>
    </row>
    <row r="199" spans="8:8" ht="0" hidden="1" customHeight="1">
      <c r="H199" s="17"/>
    </row>
    <row r="200" spans="8:8" ht="0" hidden="1" customHeight="1">
      <c r="H200" s="17"/>
    </row>
    <row r="201" spans="8:8" ht="0" hidden="1" customHeight="1">
      <c r="H201" s="17"/>
    </row>
    <row r="202" spans="8:8" ht="0" hidden="1" customHeight="1">
      <c r="H202" s="17"/>
    </row>
    <row r="203" spans="8:8" ht="0" hidden="1" customHeight="1">
      <c r="H203" s="17"/>
    </row>
  </sheetData>
  <mergeCells count="5">
    <mergeCell ref="G2:G3"/>
    <mergeCell ref="D2:D3"/>
    <mergeCell ref="E2:E3"/>
    <mergeCell ref="F2:F3"/>
    <mergeCell ref="F72:F73"/>
  </mergeCells>
  <pageMargins left="0.7" right="0.7" top="0.75" bottom="0.75" header="0.3" footer="0.3"/>
  <pageSetup paperSize="9" orientation="portrait" horizontalDpi="0" verticalDpi="0"/>
  <ignoredErrors>
    <ignoredError sqref="D9 D11 E9:E11 F10:F11 D26:F27 D23:F24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DFEF6-1F10-1541-8BE6-CF280087AF04}">
  <sheetPr>
    <tabColor theme="9" tint="0.59999389629810485"/>
  </sheetPr>
  <dimension ref="A1:EW70"/>
  <sheetViews>
    <sheetView showGridLines="0" topLeftCell="A40" zoomScale="125" zoomScaleNormal="85" workbookViewId="0">
      <selection activeCell="M53" sqref="M53"/>
    </sheetView>
  </sheetViews>
  <sheetFormatPr baseColWidth="10" defaultColWidth="0" defaultRowHeight="16" outlineLevelCol="1"/>
  <cols>
    <col min="1" max="2" width="11.1640625" style="244" customWidth="1"/>
    <col min="3" max="3" width="17.6640625" style="244" customWidth="1"/>
    <col min="4" max="9" width="10.83203125" style="244" customWidth="1" outlineLevel="1"/>
    <col min="10" max="10" width="12" style="244" bestFit="1" customWidth="1" outlineLevel="1"/>
    <col min="11" max="11" width="10.83203125" style="244" customWidth="1" outlineLevel="1"/>
    <col min="12" max="12" width="10.83203125" style="244" bestFit="1" customWidth="1" outlineLevel="1"/>
    <col min="13" max="15" width="10.83203125" style="244" customWidth="1" outlineLevel="1"/>
    <col min="16" max="16" width="10.83203125" style="244" customWidth="1"/>
    <col min="17" max="44" width="11.1640625" style="244" customWidth="1"/>
    <col min="45" max="147" width="0" style="244" hidden="1" customWidth="1"/>
    <col min="148" max="148" width="11.1640625" style="244" hidden="1" customWidth="1"/>
    <col min="149" max="153" width="0" style="244" hidden="1" customWidth="1"/>
    <col min="154" max="16384" width="11.1640625" style="244" hidden="1"/>
  </cols>
  <sheetData>
    <row r="1" spans="1:147" s="8" customFormat="1" ht="13">
      <c r="C1" s="91"/>
    </row>
    <row r="2" spans="1:147" s="8" customFormat="1">
      <c r="B2" s="219" t="s">
        <v>39</v>
      </c>
      <c r="C2" s="91"/>
      <c r="D2" s="593">
        <v>2024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8">
        <v>2027</v>
      </c>
      <c r="AO2" s="599"/>
      <c r="AP2" s="599"/>
      <c r="AQ2" s="600"/>
    </row>
    <row r="3" spans="1:147" s="128" customFormat="1" ht="13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T3" s="9">
        <v>2024</v>
      </c>
      <c r="AU3" s="9" t="s">
        <v>16</v>
      </c>
      <c r="AV3" s="9"/>
      <c r="AW3" s="9">
        <v>2025</v>
      </c>
      <c r="AX3" s="9" t="s">
        <v>16</v>
      </c>
      <c r="AZ3" s="9">
        <v>2026</v>
      </c>
      <c r="BA3" s="9" t="s">
        <v>16</v>
      </c>
    </row>
    <row r="5" spans="1:147" s="12" customFormat="1" ht="13">
      <c r="B5" s="13" t="s">
        <v>337</v>
      </c>
      <c r="C5" s="137"/>
    </row>
    <row r="6" spans="1:147" s="220" customFormat="1" ht="13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1"/>
      <c r="Q6" s="17"/>
      <c r="R6" s="17"/>
      <c r="S6" s="17"/>
      <c r="T6" s="17"/>
      <c r="U6" s="17"/>
      <c r="V6" s="17"/>
      <c r="W6" s="17"/>
      <c r="X6" s="17"/>
      <c r="Y6" s="17"/>
      <c r="Z6" s="17"/>
      <c r="AA6" s="251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</row>
    <row r="7" spans="1:147" s="220" customFormat="1" ht="13">
      <c r="A7" s="17"/>
      <c r="B7" s="90" t="s">
        <v>131</v>
      </c>
      <c r="C7" s="17"/>
      <c r="D7" s="243">
        <f t="shared" ref="D7:O7" si="0">D8</f>
        <v>1167.52</v>
      </c>
      <c r="E7" s="243">
        <f t="shared" si="0"/>
        <v>714.59</v>
      </c>
      <c r="F7" s="243">
        <f t="shared" si="0"/>
        <v>1730.8899999999999</v>
      </c>
      <c r="G7" s="243">
        <f t="shared" si="0"/>
        <v>1604.51</v>
      </c>
      <c r="H7" s="243">
        <f t="shared" si="0"/>
        <v>3873.62</v>
      </c>
      <c r="I7" s="243">
        <f t="shared" si="0"/>
        <v>6005</v>
      </c>
      <c r="J7" s="243">
        <f t="shared" si="0"/>
        <v>36315.89</v>
      </c>
      <c r="K7" s="243">
        <f t="shared" si="0"/>
        <v>23486.940000000002</v>
      </c>
      <c r="L7" s="243">
        <f t="shared" si="0"/>
        <v>22286.39</v>
      </c>
      <c r="M7" s="243">
        <f t="shared" si="0"/>
        <v>12780.8</v>
      </c>
      <c r="N7" s="243">
        <f t="shared" si="0"/>
        <v>9829.01</v>
      </c>
      <c r="O7" s="243">
        <f t="shared" si="0"/>
        <v>20686.96</v>
      </c>
      <c r="P7" s="243">
        <f>P8</f>
        <v>494.53500000000003</v>
      </c>
      <c r="Q7" s="243">
        <f t="shared" ref="Q7:AQ7" si="1">Q8</f>
        <v>494.53500000000003</v>
      </c>
      <c r="R7" s="243">
        <f t="shared" si="1"/>
        <v>494.53500000000003</v>
      </c>
      <c r="S7" s="243">
        <f t="shared" si="1"/>
        <v>494.53500000000003</v>
      </c>
      <c r="T7" s="243">
        <f t="shared" si="1"/>
        <v>494.53500000000003</v>
      </c>
      <c r="U7" s="243">
        <f t="shared" si="1"/>
        <v>27950.891649672645</v>
      </c>
      <c r="V7" s="243">
        <f t="shared" si="1"/>
        <v>46336.159144574442</v>
      </c>
      <c r="W7" s="243">
        <f t="shared" si="1"/>
        <v>46336.159144574442</v>
      </c>
      <c r="X7" s="243">
        <f t="shared" si="1"/>
        <v>39360.278739200206</v>
      </c>
      <c r="Y7" s="243">
        <f t="shared" si="1"/>
        <v>33304.85124086171</v>
      </c>
      <c r="Z7" s="243">
        <f t="shared" si="1"/>
        <v>22515.62594787265</v>
      </c>
      <c r="AA7" s="243">
        <f t="shared" si="1"/>
        <v>30516.559180724114</v>
      </c>
      <c r="AB7" s="243">
        <f t="shared" si="1"/>
        <v>8642.2576797653473</v>
      </c>
      <c r="AC7" s="243">
        <f t="shared" si="1"/>
        <v>9668.376794827549</v>
      </c>
      <c r="AD7" s="243">
        <f t="shared" si="1"/>
        <v>11540.345213657642</v>
      </c>
      <c r="AE7" s="243">
        <f t="shared" si="1"/>
        <v>47793.649689348997</v>
      </c>
      <c r="AF7" s="243">
        <f t="shared" si="1"/>
        <v>63561.661121520163</v>
      </c>
      <c r="AG7" s="243">
        <f t="shared" si="1"/>
        <v>47191.799548313516</v>
      </c>
      <c r="AH7" s="243">
        <f t="shared" si="1"/>
        <v>56301.384267933478</v>
      </c>
      <c r="AI7" s="243">
        <f t="shared" si="1"/>
        <v>49931.522694726817</v>
      </c>
      <c r="AJ7" s="243">
        <f t="shared" si="1"/>
        <v>24227.532291321866</v>
      </c>
      <c r="AK7" s="243">
        <f t="shared" si="1"/>
        <v>24227.532291321866</v>
      </c>
      <c r="AL7" s="243">
        <f t="shared" si="1"/>
        <v>24227.532291321866</v>
      </c>
      <c r="AM7" s="243">
        <f t="shared" si="1"/>
        <v>80758.44097107288</v>
      </c>
      <c r="AN7" s="243">
        <f t="shared" si="1"/>
        <v>4037.9220485536443</v>
      </c>
      <c r="AO7" s="243">
        <f t="shared" si="1"/>
        <v>4037.9220485536443</v>
      </c>
      <c r="AP7" s="243">
        <f t="shared" si="1"/>
        <v>4037.9220485536443</v>
      </c>
      <c r="AQ7" s="243">
        <f t="shared" si="1"/>
        <v>77445.595971198345</v>
      </c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</row>
    <row r="8" spans="1:147" s="220" customFormat="1" ht="13">
      <c r="A8" s="17"/>
      <c r="B8" s="17" t="s">
        <v>146</v>
      </c>
      <c r="C8" s="17"/>
      <c r="D8" s="107">
        <f>Assumptions!D74</f>
        <v>1167.52</v>
      </c>
      <c r="E8" s="107">
        <f>Assumptions!E74</f>
        <v>714.59</v>
      </c>
      <c r="F8" s="107">
        <f>Assumptions!F74</f>
        <v>1730.8899999999999</v>
      </c>
      <c r="G8" s="107">
        <f>Assumptions!G74</f>
        <v>1604.51</v>
      </c>
      <c r="H8" s="107">
        <f>Assumptions!H74</f>
        <v>3873.62</v>
      </c>
      <c r="I8" s="107">
        <f>Assumptions!I74</f>
        <v>6005</v>
      </c>
      <c r="J8" s="107">
        <f>Assumptions!J74</f>
        <v>36315.89</v>
      </c>
      <c r="K8" s="107">
        <f>Assumptions!K74</f>
        <v>23486.940000000002</v>
      </c>
      <c r="L8" s="107">
        <f>Assumptions!L74</f>
        <v>22286.39</v>
      </c>
      <c r="M8" s="107">
        <f>Assumptions!M74</f>
        <v>12780.8</v>
      </c>
      <c r="N8" s="107">
        <f>Assumptions!N74</f>
        <v>9829.01</v>
      </c>
      <c r="O8" s="107">
        <f>Assumptions!O74</f>
        <v>20686.96</v>
      </c>
      <c r="P8" s="107">
        <f>Assumptions!P74</f>
        <v>494.53500000000003</v>
      </c>
      <c r="Q8" s="107">
        <f>Assumptions!Q74</f>
        <v>494.53500000000003</v>
      </c>
      <c r="R8" s="107">
        <f>Assumptions!R74</f>
        <v>494.53500000000003</v>
      </c>
      <c r="S8" s="107">
        <f>Assumptions!S74</f>
        <v>494.53500000000003</v>
      </c>
      <c r="T8" s="107">
        <f>Assumptions!T74</f>
        <v>494.53500000000003</v>
      </c>
      <c r="U8" s="107">
        <f>Assumptions!U74</f>
        <v>27950.891649672645</v>
      </c>
      <c r="V8" s="107">
        <f>Assumptions!V74</f>
        <v>46336.159144574442</v>
      </c>
      <c r="W8" s="107">
        <f>Assumptions!W74</f>
        <v>46336.159144574442</v>
      </c>
      <c r="X8" s="107">
        <f>Assumptions!X74</f>
        <v>39360.278739200206</v>
      </c>
      <c r="Y8" s="107">
        <f>Assumptions!Y74</f>
        <v>33304.85124086171</v>
      </c>
      <c r="Z8" s="107">
        <f>Assumptions!Z74</f>
        <v>22515.62594787265</v>
      </c>
      <c r="AA8" s="107">
        <f>Assumptions!AA74</f>
        <v>30516.559180724114</v>
      </c>
      <c r="AB8" s="107">
        <f>Assumptions!AB74</f>
        <v>8642.2576797653473</v>
      </c>
      <c r="AC8" s="107">
        <f>Assumptions!AC74</f>
        <v>9668.376794827549</v>
      </c>
      <c r="AD8" s="107">
        <f>Assumptions!AD74</f>
        <v>11540.345213657642</v>
      </c>
      <c r="AE8" s="107">
        <f>Assumptions!AE74</f>
        <v>47793.649689348997</v>
      </c>
      <c r="AF8" s="107">
        <f>Assumptions!AF74</f>
        <v>63561.661121520163</v>
      </c>
      <c r="AG8" s="107">
        <f>Assumptions!AG74</f>
        <v>47191.799548313516</v>
      </c>
      <c r="AH8" s="107">
        <f>Assumptions!AH74</f>
        <v>56301.384267933478</v>
      </c>
      <c r="AI8" s="107">
        <f>Assumptions!AI74</f>
        <v>49931.522694726817</v>
      </c>
      <c r="AJ8" s="107">
        <f>Assumptions!AJ74</f>
        <v>24227.532291321866</v>
      </c>
      <c r="AK8" s="107">
        <f>Assumptions!AK74</f>
        <v>24227.532291321866</v>
      </c>
      <c r="AL8" s="107">
        <f>Assumptions!AL74</f>
        <v>24227.532291321866</v>
      </c>
      <c r="AM8" s="107">
        <f>Assumptions!AM74</f>
        <v>80758.44097107288</v>
      </c>
      <c r="AN8" s="107">
        <f>Assumptions!AN74</f>
        <v>4037.9220485536443</v>
      </c>
      <c r="AO8" s="107">
        <f>Assumptions!AO74</f>
        <v>4037.9220485536443</v>
      </c>
      <c r="AP8" s="107">
        <f>Assumptions!AP74</f>
        <v>4037.9220485536443</v>
      </c>
      <c r="AQ8" s="107">
        <f>Assumptions!AQ74</f>
        <v>77445.595971198345</v>
      </c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</row>
    <row r="9" spans="1:147" s="220" customFormat="1" ht="13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251">
        <f>SUM(P10:S10,T11)</f>
        <v>-57465.637430289746</v>
      </c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</row>
    <row r="10" spans="1:147" s="220" customFormat="1" ht="13">
      <c r="A10" s="17"/>
      <c r="B10" s="90" t="s">
        <v>130</v>
      </c>
      <c r="C10" s="17"/>
      <c r="D10" s="243">
        <f>SUM(D11:D18)</f>
        <v>-1816.1</v>
      </c>
      <c r="E10" s="243">
        <f t="shared" ref="E10:O10" si="2">SUM(E11:E18)</f>
        <v>-1564.8700000000001</v>
      </c>
      <c r="F10" s="243">
        <f t="shared" si="2"/>
        <v>-22807.910000000003</v>
      </c>
      <c r="G10" s="243">
        <f t="shared" si="2"/>
        <v>-4776.8500000000004</v>
      </c>
      <c r="H10" s="243">
        <f t="shared" si="2"/>
        <v>-11164.47</v>
      </c>
      <c r="I10" s="243">
        <f t="shared" si="2"/>
        <v>-3907.7</v>
      </c>
      <c r="J10" s="243">
        <f t="shared" si="2"/>
        <v>-12828.2</v>
      </c>
      <c r="K10" s="243">
        <f t="shared" si="2"/>
        <v>-8933.19</v>
      </c>
      <c r="L10" s="243">
        <f t="shared" si="2"/>
        <v>-13637.760000000002</v>
      </c>
      <c r="M10" s="243">
        <f t="shared" si="2"/>
        <v>-16871.2</v>
      </c>
      <c r="N10" s="243">
        <f t="shared" si="2"/>
        <v>-6860.8099999999995</v>
      </c>
      <c r="O10" s="243">
        <f t="shared" si="2"/>
        <v>-11101.336666666666</v>
      </c>
      <c r="P10" s="243">
        <f>SUM(P11:P18)</f>
        <v>-287.37033333333329</v>
      </c>
      <c r="Q10" s="243">
        <f t="shared" ref="Q10:AQ10" si="3">SUM(Q11:Q18)</f>
        <v>-287.37033333333329</v>
      </c>
      <c r="R10" s="243">
        <f t="shared" si="3"/>
        <v>-2393.5613194601633</v>
      </c>
      <c r="S10" s="243">
        <f t="shared" si="3"/>
        <v>-54497.335444162913</v>
      </c>
      <c r="T10" s="243">
        <f t="shared" si="3"/>
        <v>-34735.370333333332</v>
      </c>
      <c r="U10" s="243">
        <f t="shared" si="3"/>
        <v>-7404.0370000000003</v>
      </c>
      <c r="V10" s="243">
        <f t="shared" si="3"/>
        <v>-19509.655746049713</v>
      </c>
      <c r="W10" s="243">
        <f t="shared" si="3"/>
        <v>-61961.480182173844</v>
      </c>
      <c r="X10" s="243">
        <f t="shared" si="3"/>
        <v>-12602.580333333335</v>
      </c>
      <c r="Y10" s="243">
        <f t="shared" si="3"/>
        <v>-10602.580333333333</v>
      </c>
      <c r="Z10" s="243">
        <f t="shared" si="3"/>
        <v>-9102.5803333333333</v>
      </c>
      <c r="AA10" s="243">
        <f t="shared" si="3"/>
        <v>-14102.580333333333</v>
      </c>
      <c r="AB10" s="243">
        <f t="shared" si="3"/>
        <v>-11935.913666666667</v>
      </c>
      <c r="AC10" s="243">
        <f t="shared" si="3"/>
        <v>-80025.481655581942</v>
      </c>
      <c r="AD10" s="243">
        <f t="shared" si="3"/>
        <v>-10435.913666666667</v>
      </c>
      <c r="AE10" s="243">
        <f t="shared" si="3"/>
        <v>-14435.913666666667</v>
      </c>
      <c r="AF10" s="243">
        <f t="shared" si="3"/>
        <v>-50541.105962840942</v>
      </c>
      <c r="AG10" s="243">
        <f t="shared" si="3"/>
        <v>-15802.580333333332</v>
      </c>
      <c r="AH10" s="243">
        <f t="shared" si="3"/>
        <v>-11802.580333333333</v>
      </c>
      <c r="AI10" s="243">
        <f t="shared" si="3"/>
        <v>-14802.580333333332</v>
      </c>
      <c r="AJ10" s="243">
        <f t="shared" si="3"/>
        <v>-12802.580333333333</v>
      </c>
      <c r="AK10" s="243">
        <f t="shared" si="3"/>
        <v>-11802.580333333333</v>
      </c>
      <c r="AL10" s="243">
        <f t="shared" si="3"/>
        <v>-12802.580333333333</v>
      </c>
      <c r="AM10" s="243">
        <f t="shared" si="3"/>
        <v>-19802.580333333335</v>
      </c>
      <c r="AN10" s="243">
        <f t="shared" si="3"/>
        <v>-12227.580333333332</v>
      </c>
      <c r="AO10" s="243">
        <f t="shared" si="3"/>
        <v>-13227.580333333332</v>
      </c>
      <c r="AP10" s="243">
        <f t="shared" si="3"/>
        <v>-13411.480333333333</v>
      </c>
      <c r="AQ10" s="243">
        <f t="shared" si="3"/>
        <v>-20727.580333333335</v>
      </c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</row>
    <row r="11" spans="1:147" s="220" customFormat="1" ht="13">
      <c r="A11" s="17"/>
      <c r="B11" s="17" t="s">
        <v>341</v>
      </c>
      <c r="C11" s="17"/>
      <c r="D11" s="107">
        <f>-Purchases!D38</f>
        <v>-197.89999999999998</v>
      </c>
      <c r="E11" s="107">
        <f>-Purchases!E38</f>
        <v>0</v>
      </c>
      <c r="F11" s="107">
        <f>-Purchases!F38</f>
        <v>-20517.36</v>
      </c>
      <c r="G11" s="107">
        <f>-Purchases!G38</f>
        <v>-3923.96</v>
      </c>
      <c r="H11" s="107">
        <f>-Purchases!H38</f>
        <v>-8254.92</v>
      </c>
      <c r="I11" s="107">
        <f>-Purchases!I38</f>
        <v>-1665.5700000000002</v>
      </c>
      <c r="J11" s="107">
        <f>-Purchases!J38</f>
        <v>-3964.8900000000003</v>
      </c>
      <c r="K11" s="107">
        <f>-Purchases!K38</f>
        <v>-2552.38</v>
      </c>
      <c r="L11" s="107">
        <f>-Purchases!L38</f>
        <v>-5921.18</v>
      </c>
      <c r="M11" s="107">
        <f>-Purchases!M38</f>
        <v>-11484.2</v>
      </c>
      <c r="N11" s="107">
        <f>-Purchases!N38</f>
        <v>-1190</v>
      </c>
      <c r="O11" s="107">
        <f>-Purchases!O38</f>
        <v>-2707.04</v>
      </c>
      <c r="P11" s="107">
        <f>-Purchases!P38</f>
        <v>0</v>
      </c>
      <c r="Q11" s="107">
        <f>-Purchases!Q38</f>
        <v>0</v>
      </c>
      <c r="R11" s="107">
        <f>-Purchases!R38</f>
        <v>-2100</v>
      </c>
      <c r="S11" s="107">
        <f>-Purchases!S38</f>
        <v>-52938.896551724138</v>
      </c>
      <c r="T11" s="107">
        <f>-Purchases!T38</f>
        <v>0</v>
      </c>
      <c r="U11" s="107">
        <f>-Purchases!U38</f>
        <v>0</v>
      </c>
      <c r="V11" s="107">
        <f>-Purchases!V38</f>
        <v>-2400</v>
      </c>
      <c r="W11" s="107">
        <f>-Purchases!W38</f>
        <v>-24785.82902805258</v>
      </c>
      <c r="X11" s="107">
        <f>-Purchases!X38</f>
        <v>0</v>
      </c>
      <c r="Y11" s="107">
        <f>-Purchases!Y38</f>
        <v>0</v>
      </c>
      <c r="Z11" s="107">
        <f>-Purchases!Z38</f>
        <v>0</v>
      </c>
      <c r="AA11" s="107">
        <f>-Purchases!AA38</f>
        <v>0</v>
      </c>
      <c r="AB11" s="107">
        <f>-Purchases!AB38</f>
        <v>0</v>
      </c>
      <c r="AC11" s="107">
        <f>-Purchases!AC38</f>
        <v>-68387.954238471139</v>
      </c>
      <c r="AD11" s="107">
        <f>-Purchases!AD38</f>
        <v>0</v>
      </c>
      <c r="AE11" s="107">
        <f>-Purchases!AE38</f>
        <v>0</v>
      </c>
      <c r="AF11" s="107">
        <f>-Purchases!AF38</f>
        <v>-30354.039231519226</v>
      </c>
      <c r="AG11" s="107">
        <f>-Purchases!AG38</f>
        <v>0</v>
      </c>
      <c r="AH11" s="107">
        <f>-Purchases!AH38</f>
        <v>0</v>
      </c>
      <c r="AI11" s="107">
        <f>-Purchases!AI38</f>
        <v>0</v>
      </c>
      <c r="AJ11" s="107">
        <f>-Purchases!AJ38</f>
        <v>0</v>
      </c>
      <c r="AK11" s="107">
        <f>-Purchases!AK38</f>
        <v>0</v>
      </c>
      <c r="AL11" s="107">
        <f>-Purchases!AL38</f>
        <v>0</v>
      </c>
      <c r="AM11" s="107">
        <f>-Purchases!AM38</f>
        <v>0</v>
      </c>
      <c r="AN11" s="107">
        <f>-Purchases!AN38</f>
        <v>0</v>
      </c>
      <c r="AO11" s="107">
        <f>-Purchases!AZ38</f>
        <v>0</v>
      </c>
      <c r="AP11" s="107">
        <v>0</v>
      </c>
      <c r="AQ11" s="107">
        <f>-Purchases!BB38</f>
        <v>0</v>
      </c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</row>
    <row r="12" spans="1:147" s="220" customFormat="1" ht="13">
      <c r="A12" s="17"/>
      <c r="B12" s="17" t="s">
        <v>326</v>
      </c>
      <c r="C12" s="17"/>
      <c r="D12" s="107">
        <f>-Assumptions!D134</f>
        <v>-76.569999999999993</v>
      </c>
      <c r="E12" s="107">
        <f>-Assumptions!E134</f>
        <v>-50.14</v>
      </c>
      <c r="F12" s="107">
        <f>-Assumptions!F134</f>
        <v>-499.15</v>
      </c>
      <c r="G12" s="107">
        <f>-Assumptions!G134</f>
        <v>-522.01</v>
      </c>
      <c r="H12" s="107">
        <f>-Assumptions!H134</f>
        <v>-1207.05</v>
      </c>
      <c r="I12" s="107">
        <f>-Assumptions!I134</f>
        <v>-1171.02</v>
      </c>
      <c r="J12" s="107">
        <f>-Assumptions!J134</f>
        <v>-5800.2900000000009</v>
      </c>
      <c r="K12" s="107">
        <f>-Assumptions!K134</f>
        <v>-1154.6600000000001</v>
      </c>
      <c r="L12" s="107">
        <f>-Assumptions!L134</f>
        <v>-796.56999999999994</v>
      </c>
      <c r="M12" s="107">
        <f>-Assumptions!M134</f>
        <v>-1500.66</v>
      </c>
      <c r="N12" s="107">
        <f>-Assumptions!N134</f>
        <v>-27.14</v>
      </c>
      <c r="O12" s="107">
        <f>-Assumptions!O134</f>
        <v>-1801.8</v>
      </c>
      <c r="P12" s="107">
        <f>-Assumptions!P134</f>
        <v>0</v>
      </c>
      <c r="Q12" s="107">
        <f>-Assumptions!Q134</f>
        <v>0</v>
      </c>
      <c r="R12" s="107">
        <f>-Assumptions!R134</f>
        <v>0</v>
      </c>
      <c r="S12" s="107">
        <f>-Assumptions!S134</f>
        <v>0</v>
      </c>
      <c r="T12" s="107">
        <f>-Assumptions!T134</f>
        <v>-33173</v>
      </c>
      <c r="U12" s="107">
        <f>-Assumptions!U134</f>
        <v>0</v>
      </c>
      <c r="V12" s="107">
        <f>-Assumptions!V134</f>
        <v>0</v>
      </c>
      <c r="W12" s="107">
        <f>-Assumptions!W134</f>
        <v>0</v>
      </c>
      <c r="X12" s="107">
        <f>-Assumptions!X134</f>
        <v>0</v>
      </c>
      <c r="Y12" s="107">
        <f>-Assumptions!Y134</f>
        <v>0</v>
      </c>
      <c r="Z12" s="107">
        <f>-Assumptions!Z134</f>
        <v>0</v>
      </c>
      <c r="AA12" s="107">
        <f>-Assumptions!AA134</f>
        <v>0</v>
      </c>
      <c r="AB12" s="107">
        <f>-Assumptions!AB134</f>
        <v>0</v>
      </c>
      <c r="AC12" s="107">
        <f>-Assumptions!AC134</f>
        <v>0</v>
      </c>
      <c r="AD12" s="107">
        <f>-Assumptions!AD134</f>
        <v>0</v>
      </c>
      <c r="AE12" s="107">
        <f>-Assumptions!AE134</f>
        <v>0</v>
      </c>
      <c r="AF12" s="107">
        <f>-Assumptions!AF134</f>
        <v>0</v>
      </c>
      <c r="AG12" s="107">
        <f>-Assumptions!AG134</f>
        <v>0</v>
      </c>
      <c r="AH12" s="107">
        <f>-Assumptions!AH134</f>
        <v>0</v>
      </c>
      <c r="AI12" s="107">
        <f>-Assumptions!AI134</f>
        <v>0</v>
      </c>
      <c r="AJ12" s="107">
        <f>-Assumptions!AJ134</f>
        <v>0</v>
      </c>
      <c r="AK12" s="107">
        <f>-Assumptions!AK134</f>
        <v>0</v>
      </c>
      <c r="AL12" s="107">
        <f>-Assumptions!AL134</f>
        <v>0</v>
      </c>
      <c r="AM12" s="107">
        <f>-Assumptions!AM134</f>
        <v>0</v>
      </c>
      <c r="AN12" s="107">
        <f>-Assumptions!AN134</f>
        <v>0</v>
      </c>
      <c r="AO12" s="107">
        <f>-Assumptions!AO134</f>
        <v>0</v>
      </c>
      <c r="AP12" s="107">
        <f>-Assumptions!AP134</f>
        <v>0</v>
      </c>
      <c r="AQ12" s="107">
        <f>-Assumptions!AQ134</f>
        <v>0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</row>
    <row r="13" spans="1:147" s="220" customFormat="1" ht="13">
      <c r="A13" s="17"/>
      <c r="B13" s="17" t="s">
        <v>257</v>
      </c>
      <c r="C13" s="17"/>
      <c r="D13" s="107">
        <f>-Assumptions!D175</f>
        <v>-1324.27</v>
      </c>
      <c r="E13" s="107">
        <f>-Assumptions!E175</f>
        <v>-827.24</v>
      </c>
      <c r="F13" s="107">
        <f>-Assumptions!F175</f>
        <v>-445</v>
      </c>
      <c r="G13" s="107">
        <f>-Assumptions!G175</f>
        <v>0</v>
      </c>
      <c r="H13" s="107">
        <f>-Assumptions!H175</f>
        <v>0</v>
      </c>
      <c r="I13" s="107">
        <f>-Assumptions!I175</f>
        <v>0</v>
      </c>
      <c r="J13" s="107">
        <f>-Assumptions!J175</f>
        <v>0</v>
      </c>
      <c r="K13" s="107">
        <f>-Assumptions!K175</f>
        <v>0</v>
      </c>
      <c r="L13" s="107">
        <f>-Assumptions!L175</f>
        <v>0</v>
      </c>
      <c r="M13" s="107">
        <f>-Assumptions!M175</f>
        <v>-72</v>
      </c>
      <c r="N13" s="107">
        <f>-Assumptions!N175</f>
        <v>-379.86</v>
      </c>
      <c r="O13" s="107">
        <f>-Assumptions!O175</f>
        <v>-777.43000000000006</v>
      </c>
      <c r="P13" s="107">
        <f>-Assumptions!P175</f>
        <v>0</v>
      </c>
      <c r="Q13" s="107">
        <f>-Assumptions!Q175</f>
        <v>0</v>
      </c>
      <c r="R13" s="107">
        <f>-Assumptions!R175</f>
        <v>0</v>
      </c>
      <c r="S13" s="107">
        <f>-Assumptions!S175</f>
        <v>0</v>
      </c>
      <c r="T13" s="107">
        <f>-Assumptions!T175</f>
        <v>0</v>
      </c>
      <c r="U13" s="107">
        <f>-Assumptions!U175</f>
        <v>-1500</v>
      </c>
      <c r="V13" s="107">
        <f>-Assumptions!V175</f>
        <v>-1500</v>
      </c>
      <c r="W13" s="107">
        <f>-Assumptions!W175</f>
        <v>-1500</v>
      </c>
      <c r="X13" s="107">
        <f>-Assumptions!X175</f>
        <v>-1500</v>
      </c>
      <c r="Y13" s="107">
        <f>-Assumptions!Y175</f>
        <v>-1500</v>
      </c>
      <c r="Z13" s="107">
        <f>-Assumptions!Z175</f>
        <v>-1500</v>
      </c>
      <c r="AA13" s="107">
        <f>-Assumptions!AA175</f>
        <v>-1500</v>
      </c>
      <c r="AB13" s="107">
        <f>-Assumptions!AB175</f>
        <v>-1500</v>
      </c>
      <c r="AC13" s="107">
        <f>-Assumptions!AC175</f>
        <v>-1500</v>
      </c>
      <c r="AD13" s="107">
        <f>-Assumptions!AD175</f>
        <v>-1500</v>
      </c>
      <c r="AE13" s="107">
        <f>-Assumptions!AE175</f>
        <v>-1500</v>
      </c>
      <c r="AF13" s="107">
        <f>-Assumptions!AF175</f>
        <v>-1500</v>
      </c>
      <c r="AG13" s="107">
        <f>-Assumptions!AG175</f>
        <v>-1500</v>
      </c>
      <c r="AH13" s="107">
        <f>-Assumptions!AH175</f>
        <v>-1500</v>
      </c>
      <c r="AI13" s="107">
        <f>-Assumptions!AI175</f>
        <v>-1500</v>
      </c>
      <c r="AJ13" s="107">
        <f>-Assumptions!AJ175</f>
        <v>-1500</v>
      </c>
      <c r="AK13" s="107">
        <f>-Assumptions!AK175</f>
        <v>-1500</v>
      </c>
      <c r="AL13" s="107">
        <f>-Assumptions!AL175</f>
        <v>-1500</v>
      </c>
      <c r="AM13" s="107">
        <f>-Assumptions!AM175</f>
        <v>-1500</v>
      </c>
      <c r="AN13" s="107">
        <f>-Assumptions!AN175</f>
        <v>-1500</v>
      </c>
      <c r="AO13" s="107">
        <f>-Assumptions!AO175</f>
        <v>-1500</v>
      </c>
      <c r="AP13" s="107">
        <f>-Assumptions!AP175</f>
        <v>-1500</v>
      </c>
      <c r="AQ13" s="107">
        <f>-Assumptions!AQ175</f>
        <v>-1500</v>
      </c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</row>
    <row r="14" spans="1:147" s="220" customFormat="1" ht="13">
      <c r="A14" s="17"/>
      <c r="B14" s="17" t="s">
        <v>235</v>
      </c>
      <c r="C14" s="17"/>
      <c r="D14" s="107">
        <f>-Assumptions!D111</f>
        <v>-80</v>
      </c>
      <c r="E14" s="107">
        <f>-Assumptions!E111</f>
        <v>-588</v>
      </c>
      <c r="F14" s="107">
        <f>-Assumptions!F111</f>
        <v>-157.19999999999999</v>
      </c>
      <c r="G14" s="107">
        <f>-Assumptions!G111</f>
        <v>-72.5</v>
      </c>
      <c r="H14" s="107">
        <f>-Assumptions!H111</f>
        <v>-1672.5</v>
      </c>
      <c r="I14" s="107">
        <f>-Assumptions!I111</f>
        <v>-60.5</v>
      </c>
      <c r="J14" s="107">
        <f>-Assumptions!J111</f>
        <v>-1301.1500000000001</v>
      </c>
      <c r="K14" s="107">
        <f>-Assumptions!K111</f>
        <v>-1761</v>
      </c>
      <c r="L14" s="107">
        <f>-Assumptions!L111</f>
        <v>-558.52</v>
      </c>
      <c r="M14" s="107">
        <f>-Assumptions!M111</f>
        <v>-658</v>
      </c>
      <c r="N14" s="107">
        <f>-Assumptions!N111</f>
        <v>-742</v>
      </c>
      <c r="O14" s="107">
        <f>-Assumptions!O111</f>
        <v>-1042</v>
      </c>
      <c r="P14" s="107">
        <f>-Assumptions!P111</f>
        <v>-204.03699999999998</v>
      </c>
      <c r="Q14" s="107">
        <f>-Assumptions!Q111</f>
        <v>-204.03699999999998</v>
      </c>
      <c r="R14" s="107">
        <f>-Assumptions!R111</f>
        <v>-204.03699999999998</v>
      </c>
      <c r="S14" s="107">
        <f>-Assumptions!S111</f>
        <v>-1119.037</v>
      </c>
      <c r="T14" s="107">
        <f>-Assumptions!T111</f>
        <v>-1279.037</v>
      </c>
      <c r="U14" s="107">
        <f>-Assumptions!U111</f>
        <v>-3620.7036666666663</v>
      </c>
      <c r="V14" s="107">
        <f>-Assumptions!V111</f>
        <v>-6305.7036666666672</v>
      </c>
      <c r="W14" s="107">
        <f>-Assumptions!W111</f>
        <v>-7305.7036666666672</v>
      </c>
      <c r="X14" s="107">
        <f>-Assumptions!X111</f>
        <v>-6305.7036666666672</v>
      </c>
      <c r="Y14" s="107">
        <f>-Assumptions!Y111</f>
        <v>-6305.7036666666672</v>
      </c>
      <c r="Z14" s="107">
        <f>-Assumptions!Z111</f>
        <v>-6305.7036666666672</v>
      </c>
      <c r="AA14" s="107">
        <f>-Assumptions!AA111</f>
        <v>-6305.7036666666672</v>
      </c>
      <c r="AB14" s="107">
        <f>-Assumptions!AB111</f>
        <v>-7805.7036666666672</v>
      </c>
      <c r="AC14" s="107">
        <f>-Assumptions!AC111</f>
        <v>-6305.7036666666672</v>
      </c>
      <c r="AD14" s="107">
        <f>-Assumptions!AD111</f>
        <v>-6305.7036666666672</v>
      </c>
      <c r="AE14" s="107">
        <f>-Assumptions!AE111</f>
        <v>-6305.7036666666672</v>
      </c>
      <c r="AF14" s="107">
        <f>-Assumptions!AF111</f>
        <v>-6672.3703333333333</v>
      </c>
      <c r="AG14" s="107">
        <f>-Assumptions!AG111</f>
        <v>-6672.3703333333333</v>
      </c>
      <c r="AH14" s="107">
        <f>-Assumptions!AH111</f>
        <v>-6672.3703333333333</v>
      </c>
      <c r="AI14" s="107">
        <f>-Assumptions!AI111</f>
        <v>-6672.3703333333333</v>
      </c>
      <c r="AJ14" s="107">
        <f>-Assumptions!AJ111</f>
        <v>-6672.3703333333333</v>
      </c>
      <c r="AK14" s="107">
        <f>-Assumptions!AK111</f>
        <v>-6672.3703333333333</v>
      </c>
      <c r="AL14" s="107">
        <f>-Assumptions!AL111</f>
        <v>-6672.3703333333333</v>
      </c>
      <c r="AM14" s="107">
        <f>-Assumptions!AM111</f>
        <v>-6672.3703333333333</v>
      </c>
      <c r="AN14" s="107">
        <f>-Assumptions!AN111</f>
        <v>-8097.3703333333333</v>
      </c>
      <c r="AO14" s="107">
        <f>-Assumptions!AO111</f>
        <v>-8097.3703333333333</v>
      </c>
      <c r="AP14" s="107">
        <f>-Assumptions!AP111</f>
        <v>-8097.3703333333333</v>
      </c>
      <c r="AQ14" s="107">
        <f>-Assumptions!AQ111</f>
        <v>-9597.3703333333342</v>
      </c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</row>
    <row r="15" spans="1:147" s="220" customFormat="1" ht="13">
      <c r="A15" s="17"/>
      <c r="B15" s="17" t="s">
        <v>327</v>
      </c>
      <c r="C15" s="17"/>
      <c r="D15" s="107">
        <f>-Assumptions!D200</f>
        <v>0</v>
      </c>
      <c r="E15" s="107">
        <f>-Assumptions!E200</f>
        <v>0</v>
      </c>
      <c r="F15" s="107">
        <f>-Assumptions!F200</f>
        <v>0</v>
      </c>
      <c r="G15" s="107">
        <f>-Assumptions!G200</f>
        <v>0</v>
      </c>
      <c r="H15" s="107">
        <f>-Assumptions!H200</f>
        <v>0</v>
      </c>
      <c r="I15" s="107">
        <f>-Assumptions!I200</f>
        <v>0</v>
      </c>
      <c r="J15" s="107">
        <f>-Assumptions!J200</f>
        <v>0</v>
      </c>
      <c r="K15" s="107">
        <f>-Assumptions!K200</f>
        <v>0</v>
      </c>
      <c r="L15" s="107">
        <f>-Assumptions!L200</f>
        <v>0</v>
      </c>
      <c r="M15" s="107">
        <f>-Assumptions!M200</f>
        <v>0</v>
      </c>
      <c r="N15" s="107">
        <f>-Assumptions!N200</f>
        <v>0</v>
      </c>
      <c r="O15" s="107">
        <f>-Assumptions!O200</f>
        <v>0</v>
      </c>
      <c r="P15" s="107">
        <f>-Assumptions!P200</f>
        <v>0</v>
      </c>
      <c r="Q15" s="107">
        <f>-Assumptions!Q200</f>
        <v>0</v>
      </c>
      <c r="R15" s="107">
        <f>-Assumptions!R200</f>
        <v>0</v>
      </c>
      <c r="S15" s="107">
        <f>-Assumptions!S200</f>
        <v>0</v>
      </c>
      <c r="T15" s="107">
        <f>-Assumptions!T200</f>
        <v>0</v>
      </c>
      <c r="U15" s="107">
        <f>-Assumptions!U200</f>
        <v>0</v>
      </c>
      <c r="V15" s="107">
        <f>-Assumptions!V200</f>
        <v>0</v>
      </c>
      <c r="W15" s="107">
        <f>-Assumptions!W200</f>
        <v>0</v>
      </c>
      <c r="X15" s="107">
        <f>-Assumptions!X200</f>
        <v>0</v>
      </c>
      <c r="Y15" s="107">
        <f>-Assumptions!Y200</f>
        <v>0</v>
      </c>
      <c r="Z15" s="107">
        <f>-Assumptions!Z200</f>
        <v>0</v>
      </c>
      <c r="AA15" s="107">
        <f>-Assumptions!AA200</f>
        <v>0</v>
      </c>
      <c r="AB15" s="107">
        <f>-Assumptions!AB200</f>
        <v>0</v>
      </c>
      <c r="AC15" s="107">
        <f>-Assumptions!AC200</f>
        <v>0</v>
      </c>
      <c r="AD15" s="107">
        <f>-Assumptions!AD200</f>
        <v>0</v>
      </c>
      <c r="AE15" s="107">
        <f>-Assumptions!AE200</f>
        <v>0</v>
      </c>
      <c r="AF15" s="107">
        <f>-Assumptions!AF200</f>
        <v>0</v>
      </c>
      <c r="AG15" s="107">
        <f>-Assumptions!AG200</f>
        <v>0</v>
      </c>
      <c r="AH15" s="107">
        <f>-Assumptions!AH200</f>
        <v>0</v>
      </c>
      <c r="AI15" s="107">
        <f>-Assumptions!AI200</f>
        <v>0</v>
      </c>
      <c r="AJ15" s="107">
        <f>-Assumptions!AJ200</f>
        <v>0</v>
      </c>
      <c r="AK15" s="107">
        <f>-Assumptions!AK200</f>
        <v>0</v>
      </c>
      <c r="AL15" s="107">
        <f>-Assumptions!AL200</f>
        <v>0</v>
      </c>
      <c r="AM15" s="107">
        <f>-Assumptions!AM200</f>
        <v>0</v>
      </c>
      <c r="AN15" s="107">
        <f>-Assumptions!AN200</f>
        <v>0</v>
      </c>
      <c r="AO15" s="107">
        <f>-Assumptions!AO200</f>
        <v>0</v>
      </c>
      <c r="AP15" s="107">
        <f>-Assumptions!AP200</f>
        <v>0</v>
      </c>
      <c r="AQ15" s="107">
        <f>-Assumptions!AQ200</f>
        <v>0</v>
      </c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</row>
    <row r="16" spans="1:147" s="220" customFormat="1" ht="13">
      <c r="A16" s="17"/>
      <c r="B16" s="17" t="s">
        <v>247</v>
      </c>
      <c r="C16" s="17"/>
      <c r="D16" s="107">
        <f>-Assumptions!D162</f>
        <v>0</v>
      </c>
      <c r="E16" s="107">
        <f>-Assumptions!E162</f>
        <v>0</v>
      </c>
      <c r="F16" s="107">
        <f>-Assumptions!F162</f>
        <v>0</v>
      </c>
      <c r="G16" s="107">
        <f>-Assumptions!G162</f>
        <v>0</v>
      </c>
      <c r="H16" s="107">
        <f>-Assumptions!H162</f>
        <v>0</v>
      </c>
      <c r="I16" s="107">
        <f>-Assumptions!I162</f>
        <v>0</v>
      </c>
      <c r="J16" s="107">
        <f>-Assumptions!J162</f>
        <v>0</v>
      </c>
      <c r="K16" s="107">
        <f>-Assumptions!K162</f>
        <v>0</v>
      </c>
      <c r="L16" s="107">
        <f>-Assumptions!L162</f>
        <v>0</v>
      </c>
      <c r="M16" s="107">
        <f>-Assumptions!M162</f>
        <v>0</v>
      </c>
      <c r="N16" s="107">
        <f>-Assumptions!N162</f>
        <v>0</v>
      </c>
      <c r="O16" s="107">
        <f>-Assumptions!O162</f>
        <v>0</v>
      </c>
      <c r="P16" s="107">
        <f>-Assumptions!P162</f>
        <v>0</v>
      </c>
      <c r="Q16" s="107">
        <f>-Assumptions!Q162</f>
        <v>0</v>
      </c>
      <c r="R16" s="107">
        <f>-Assumptions!R162</f>
        <v>0</v>
      </c>
      <c r="S16" s="107">
        <f>-Assumptions!S162</f>
        <v>0</v>
      </c>
      <c r="T16" s="107">
        <f>-Assumptions!T162</f>
        <v>0</v>
      </c>
      <c r="U16" s="107">
        <f>-Assumptions!U162</f>
        <v>0</v>
      </c>
      <c r="V16" s="107">
        <f>-Assumptions!V162</f>
        <v>0</v>
      </c>
      <c r="W16" s="107">
        <f>-Assumptions!W162</f>
        <v>0</v>
      </c>
      <c r="X16" s="107">
        <f>-Assumptions!X162</f>
        <v>0</v>
      </c>
      <c r="Y16" s="107">
        <f>-Assumptions!Y162</f>
        <v>0</v>
      </c>
      <c r="Z16" s="107">
        <f>-Assumptions!Z162</f>
        <v>0</v>
      </c>
      <c r="AA16" s="107">
        <f>-Assumptions!AA162</f>
        <v>0</v>
      </c>
      <c r="AB16" s="107">
        <f>-Assumptions!AB162</f>
        <v>0</v>
      </c>
      <c r="AC16" s="107">
        <f>-Assumptions!AC162</f>
        <v>0</v>
      </c>
      <c r="AD16" s="107">
        <f>-Assumptions!AD162</f>
        <v>0</v>
      </c>
      <c r="AE16" s="107">
        <f>-Assumptions!AE162</f>
        <v>0</v>
      </c>
      <c r="AF16" s="107">
        <f>-Assumptions!AF162</f>
        <v>-7295</v>
      </c>
      <c r="AG16" s="107">
        <f>-Assumptions!AG162</f>
        <v>0</v>
      </c>
      <c r="AH16" s="107">
        <f>-Assumptions!AH162</f>
        <v>0</v>
      </c>
      <c r="AI16" s="107">
        <f>-Assumptions!AI162</f>
        <v>0</v>
      </c>
      <c r="AJ16" s="107">
        <f>-Assumptions!AJ162</f>
        <v>0</v>
      </c>
      <c r="AK16" s="107">
        <f>-Assumptions!AK162</f>
        <v>0</v>
      </c>
      <c r="AL16" s="107">
        <f>-Assumptions!AL162</f>
        <v>0</v>
      </c>
      <c r="AM16" s="107">
        <f>-Assumptions!AM162</f>
        <v>0</v>
      </c>
      <c r="AN16" s="107">
        <f>-Assumptions!AN162</f>
        <v>0</v>
      </c>
      <c r="AO16" s="107">
        <f>-Assumptions!AO162</f>
        <v>0</v>
      </c>
      <c r="AP16" s="107">
        <f>-Assumptions!AP162</f>
        <v>0</v>
      </c>
      <c r="AQ16" s="107">
        <f>-Assumptions!AQ162</f>
        <v>0</v>
      </c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</row>
    <row r="17" spans="1:147" s="220" customFormat="1" ht="13">
      <c r="A17" s="17"/>
      <c r="B17" s="17" t="s">
        <v>261</v>
      </c>
      <c r="C17" s="17"/>
      <c r="D17" s="107">
        <f>-(Assumptions!D194+Assumptions!D182+Assumptions!D159+Assumptions!D160+Assumptions!D131+Assumptions!D126+Assumptions!D109)+Assumptions!D200</f>
        <v>-137.36000000000001</v>
      </c>
      <c r="E17" s="107">
        <f>-(Assumptions!E194+Assumptions!E182+Assumptions!E159+Assumptions!E160+Assumptions!E131+Assumptions!E126+Assumptions!E109)+Assumptions!E200</f>
        <v>-99.490000000000009</v>
      </c>
      <c r="F17" s="107">
        <f>-(Assumptions!F194+Assumptions!F182+Assumptions!F159+Assumptions!F160+Assumptions!F131+Assumptions!F126+Assumptions!F109)+Assumptions!F200</f>
        <v>-1189.2</v>
      </c>
      <c r="G17" s="107">
        <f>-(Assumptions!G194+Assumptions!G182+Assumptions!G159+Assumptions!G160+Assumptions!G131+Assumptions!G126+Assumptions!G109)+Assumptions!G200</f>
        <v>-258.38</v>
      </c>
      <c r="H17" s="107">
        <f>-(Assumptions!H194+Assumptions!H182+Assumptions!H159+Assumptions!H160+Assumptions!H131+Assumptions!H126+Assumptions!H109)+Assumptions!H200</f>
        <v>-30</v>
      </c>
      <c r="I17" s="107">
        <f>-(Assumptions!I194+Assumptions!I182+Assumptions!I159+Assumptions!I160+Assumptions!I131+Assumptions!I126+Assumptions!I109)+Assumptions!I200</f>
        <v>-1010.6099999999999</v>
      </c>
      <c r="J17" s="107">
        <f>-(Assumptions!J194+Assumptions!J182+Assumptions!J159+Assumptions!J160+Assumptions!J131+Assumptions!J126+Assumptions!J109)+Assumptions!J200</f>
        <v>-1761.8700000000001</v>
      </c>
      <c r="K17" s="107">
        <f>-(Assumptions!K194+Assumptions!K182+Assumptions!K159+Assumptions!K160+Assumptions!K131+Assumptions!K126+Assumptions!K109)+Assumptions!K200</f>
        <v>-3465.15</v>
      </c>
      <c r="L17" s="107">
        <f>-(Assumptions!L194+Assumptions!L182+Assumptions!L159+Assumptions!L160+Assumptions!L131+Assumptions!L126+Assumptions!L109)+Assumptions!L200</f>
        <v>-6361.4900000000007</v>
      </c>
      <c r="M17" s="107">
        <f>-(Assumptions!M194+Assumptions!M182+Assumptions!M159+Assumptions!M160+Assumptions!M131+Assumptions!M126+Assumptions!M109)+Assumptions!M200</f>
        <v>-3156.3400000000006</v>
      </c>
      <c r="N17" s="107">
        <f>-(Assumptions!N194+Assumptions!N182+Assumptions!N159+Assumptions!N160+Assumptions!N131+Assumptions!N126+Assumptions!N109)+Assumptions!N200</f>
        <v>-4521.8099999999995</v>
      </c>
      <c r="O17" s="107">
        <f>-(Assumptions!O194+Assumptions!O182+Assumptions!O159+Assumptions!O160+Assumptions!O131+Assumptions!O126+Assumptions!O109)+Assumptions!O200</f>
        <v>-4773.0666666666666</v>
      </c>
      <c r="P17" s="107">
        <f>-(Assumptions!P194+Assumptions!P182+Assumptions!P159+Assumptions!P160+Assumptions!P131+Assumptions!P126+Assumptions!P109)+Assumptions!P200</f>
        <v>-83.333333333333329</v>
      </c>
      <c r="Q17" s="107">
        <f>-(Assumptions!Q194+Assumptions!Q182+Assumptions!Q159+Assumptions!Q160+Assumptions!Q131+Assumptions!Q126+Assumptions!Q109)+Assumptions!Q200</f>
        <v>-83.333333333333329</v>
      </c>
      <c r="R17" s="107">
        <f>-(Assumptions!R194+Assumptions!R182+Assumptions!R159+Assumptions!R160+Assumptions!R131+Assumptions!R126+Assumptions!R109)+Assumptions!R200</f>
        <v>-89.524319460163667</v>
      </c>
      <c r="S17" s="107">
        <f>-(Assumptions!S194+Assumptions!S182+Assumptions!S159+Assumptions!S160+Assumptions!S131+Assumptions!S126+Assumptions!S109)+Assumptions!S200</f>
        <v>-439.40189243877626</v>
      </c>
      <c r="T17" s="107">
        <f>-(Assumptions!T194+Assumptions!T182+Assumptions!T159+Assumptions!T160+Assumptions!T131+Assumptions!T126+Assumptions!T109)+Assumptions!T200</f>
        <v>-283.33333333333331</v>
      </c>
      <c r="U17" s="107">
        <f>-(Assumptions!U194+Assumptions!U182+Assumptions!U159+Assumptions!U160+Assumptions!U131+Assumptions!U126+Assumptions!U109)+Assumptions!U200</f>
        <v>-2283.3333333333335</v>
      </c>
      <c r="V17" s="107">
        <f>-(Assumptions!V194+Assumptions!V182+Assumptions!V159+Assumptions!V160+Assumptions!V131+Assumptions!V126+Assumptions!V109)+Assumptions!V200</f>
        <v>-9303.9520793830434</v>
      </c>
      <c r="W17" s="107">
        <f>-(Assumptions!W194+Assumptions!W182+Assumptions!W159+Assumptions!W160+Assumptions!W131+Assumptions!W126+Assumptions!W109)+Assumptions!W200</f>
        <v>-7369.9474874546004</v>
      </c>
      <c r="X17" s="107">
        <f>-(Assumptions!X194+Assumptions!X182+Assumptions!X159+Assumptions!X160+Assumptions!X131+Assumptions!X126+Assumptions!X109)+Assumptions!X200</f>
        <v>-4796.876666666667</v>
      </c>
      <c r="Y17" s="107">
        <f>-(Assumptions!Y194+Assumptions!Y182+Assumptions!Y159+Assumptions!Y160+Assumptions!Y131+Assumptions!Y126+Assumptions!Y109)+Assumptions!Y200</f>
        <v>-2796.8766666666661</v>
      </c>
      <c r="Z17" s="107">
        <f>-(Assumptions!Z194+Assumptions!Z182+Assumptions!Z159+Assumptions!Z160+Assumptions!Z131+Assumptions!Z126+Assumptions!Z109)+Assumptions!Z200</f>
        <v>-1296.8766666666666</v>
      </c>
      <c r="AA17" s="107">
        <f>-(Assumptions!AA194+Assumptions!AA182+Assumptions!AA159+Assumptions!AA160+Assumptions!AA131+Assumptions!AA126+Assumptions!AA109)+Assumptions!AA200</f>
        <v>-6296.8766666666661</v>
      </c>
      <c r="AB17" s="107">
        <f>-(Assumptions!AB194+Assumptions!AB182+Assumptions!AB159+Assumptions!AB160+Assumptions!AB131+Assumptions!AB126+Assumptions!AB109)+Assumptions!AB200</f>
        <v>-2630.2099999999996</v>
      </c>
      <c r="AC17" s="107">
        <f>-(Assumptions!AC194+Assumptions!AC182+Assumptions!AC159+Assumptions!AC160+Assumptions!AC131+Assumptions!AC126+Assumptions!AC109)+Assumptions!AC200</f>
        <v>-3831.8237504441345</v>
      </c>
      <c r="AD17" s="107">
        <f>-(Assumptions!AD194+Assumptions!AD182+Assumptions!AD159+Assumptions!AD160+Assumptions!AD131+Assumptions!AD126+Assumptions!AD109)+Assumptions!AD200</f>
        <v>-2630.2099999999996</v>
      </c>
      <c r="AE17" s="107">
        <f>-(Assumptions!AE194+Assumptions!AE182+Assumptions!AE159+Assumptions!AE160+Assumptions!AE131+Assumptions!AE126+Assumptions!AE109)+Assumptions!AE200</f>
        <v>-6630.2099999999991</v>
      </c>
      <c r="AF17" s="107">
        <f>-(Assumptions!AF194+Assumptions!AF182+Assumptions!AF159+Assumptions!AF160+Assumptions!AF131+Assumptions!AF126+Assumptions!AF109)+Assumptions!AF200</f>
        <v>-4719.6963979883803</v>
      </c>
      <c r="AG17" s="107">
        <f>-(Assumptions!AG194+Assumptions!AG182+Assumptions!AG159+Assumptions!AG160+Assumptions!AG131+Assumptions!AG126+Assumptions!AG109)+Assumptions!AG200</f>
        <v>-7630.2099999999991</v>
      </c>
      <c r="AH17" s="107">
        <f>-(Assumptions!AH194+Assumptions!AH182+Assumptions!AH159+Assumptions!AH160+Assumptions!AH131+Assumptions!AH126+Assumptions!AH109)+Assumptions!AH200</f>
        <v>-3630.21</v>
      </c>
      <c r="AI17" s="107">
        <f>-(Assumptions!AI194+Assumptions!AI182+Assumptions!AI159+Assumptions!AI160+Assumptions!AI131+Assumptions!AI126+Assumptions!AI109)+Assumptions!AI200</f>
        <v>-6630.2099999999991</v>
      </c>
      <c r="AJ17" s="107">
        <f>-(Assumptions!AJ194+Assumptions!AJ182+Assumptions!AJ159+Assumptions!AJ160+Assumptions!AJ131+Assumptions!AJ126+Assumptions!AJ109)+Assumptions!AJ200</f>
        <v>-4630.21</v>
      </c>
      <c r="AK17" s="107">
        <f>-(Assumptions!AK194+Assumptions!AK182+Assumptions!AK159+Assumptions!AK160+Assumptions!AK131+Assumptions!AK126+Assumptions!AK109)+Assumptions!AK200</f>
        <v>-3630.21</v>
      </c>
      <c r="AL17" s="107">
        <f>-(Assumptions!AL194+Assumptions!AL182+Assumptions!AL159+Assumptions!AL160+Assumptions!AL131+Assumptions!AL126+Assumptions!AL109)+Assumptions!AL200</f>
        <v>-4630.21</v>
      </c>
      <c r="AM17" s="107">
        <f>-(Assumptions!AM194+Assumptions!AM182+Assumptions!AM159+Assumptions!AM160+Assumptions!AM131+Assumptions!AM126+Assumptions!AM109)+Assumptions!AM200</f>
        <v>-11630.210000000001</v>
      </c>
      <c r="AN17" s="107">
        <f>-(Assumptions!AN194+Assumptions!AN182+Assumptions!AN159+Assumptions!AN160+Assumptions!AN131+Assumptions!AN126+Assumptions!AN109)+Assumptions!AN200</f>
        <v>-2630.2099999999996</v>
      </c>
      <c r="AO17" s="107">
        <f>-(Assumptions!AO194+Assumptions!AO182+Assumptions!AO159+Assumptions!AO160+Assumptions!AO131+Assumptions!AO126+Assumptions!AO109)+Assumptions!AO200</f>
        <v>-3630.21</v>
      </c>
      <c r="AP17" s="107">
        <f>-(Assumptions!AP194+Assumptions!AP182+Assumptions!AP159+Assumptions!AP160+Assumptions!AP131+Assumptions!AP126+Assumptions!AP109)+Assumptions!AP200</f>
        <v>-3814.11</v>
      </c>
      <c r="AQ17" s="107">
        <f>-(Assumptions!AQ194+Assumptions!AQ182+Assumptions!AQ159+Assumptions!AQ160+Assumptions!AQ131+Assumptions!AQ126+Assumptions!AQ109)+Assumptions!AQ200</f>
        <v>-9630.2100000000009</v>
      </c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</row>
    <row r="18" spans="1:147" s="220" customFormat="1" ht="13">
      <c r="A18" s="17"/>
      <c r="B18" s="17" t="s">
        <v>328</v>
      </c>
      <c r="C18" s="17"/>
      <c r="D18" s="107">
        <v>0</v>
      </c>
      <c r="E18" s="107">
        <v>0</v>
      </c>
      <c r="F18" s="107">
        <v>0</v>
      </c>
      <c r="G18" s="107">
        <v>0</v>
      </c>
      <c r="H18" s="107">
        <v>0</v>
      </c>
      <c r="I18" s="107">
        <v>0</v>
      </c>
      <c r="J18" s="107">
        <v>0</v>
      </c>
      <c r="K18" s="107">
        <v>0</v>
      </c>
      <c r="L18" s="107">
        <v>0</v>
      </c>
      <c r="M18" s="107">
        <v>0</v>
      </c>
      <c r="N18" s="107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7">
        <v>0</v>
      </c>
      <c r="V18" s="107">
        <v>0</v>
      </c>
      <c r="W18" s="107">
        <v>-21000</v>
      </c>
      <c r="X18" s="107">
        <v>0</v>
      </c>
      <c r="Y18" s="107">
        <v>0</v>
      </c>
      <c r="Z18" s="107">
        <v>0</v>
      </c>
      <c r="AA18" s="107">
        <v>0</v>
      </c>
      <c r="AB18" s="107">
        <v>0</v>
      </c>
      <c r="AC18" s="107">
        <v>0</v>
      </c>
      <c r="AD18" s="107">
        <v>0</v>
      </c>
      <c r="AE18" s="107">
        <v>0</v>
      </c>
      <c r="AF18" s="107">
        <v>0</v>
      </c>
      <c r="AG18" s="107">
        <v>0</v>
      </c>
      <c r="AH18" s="107">
        <v>0</v>
      </c>
      <c r="AI18" s="107">
        <v>0</v>
      </c>
      <c r="AJ18" s="107">
        <v>0</v>
      </c>
      <c r="AK18" s="107">
        <v>0</v>
      </c>
      <c r="AL18" s="107">
        <v>0</v>
      </c>
      <c r="AM18" s="107">
        <v>0</v>
      </c>
      <c r="AN18" s="107">
        <v>0</v>
      </c>
      <c r="AO18" s="107">
        <v>0</v>
      </c>
      <c r="AP18" s="107">
        <v>0</v>
      </c>
      <c r="AQ18" s="107">
        <v>0</v>
      </c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</row>
    <row r="19" spans="1:147" s="220" customFormat="1" ht="1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</row>
    <row r="20" spans="1:147" s="220" customFormat="1" ht="13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</row>
    <row r="21" spans="1:147" s="220" customFormat="1" ht="13">
      <c r="A21" s="17"/>
      <c r="B21" s="90" t="s">
        <v>132</v>
      </c>
      <c r="C21" s="17"/>
      <c r="D21" s="243">
        <f t="shared" ref="D21:O21" si="4">D10+D7</f>
        <v>-648.57999999999993</v>
      </c>
      <c r="E21" s="243">
        <f t="shared" si="4"/>
        <v>-850.28000000000009</v>
      </c>
      <c r="F21" s="243">
        <f t="shared" si="4"/>
        <v>-21077.020000000004</v>
      </c>
      <c r="G21" s="243">
        <f t="shared" si="4"/>
        <v>-3172.34</v>
      </c>
      <c r="H21" s="243">
        <f t="shared" si="4"/>
        <v>-7290.8499999999995</v>
      </c>
      <c r="I21" s="243">
        <f t="shared" si="4"/>
        <v>2097.3000000000002</v>
      </c>
      <c r="J21" s="243">
        <f t="shared" si="4"/>
        <v>23487.69</v>
      </c>
      <c r="K21" s="243">
        <f t="shared" si="4"/>
        <v>14553.750000000002</v>
      </c>
      <c r="L21" s="243">
        <f t="shared" si="4"/>
        <v>8648.6299999999974</v>
      </c>
      <c r="M21" s="243">
        <f t="shared" si="4"/>
        <v>-4090.4000000000015</v>
      </c>
      <c r="N21" s="243">
        <f t="shared" si="4"/>
        <v>2968.2000000000007</v>
      </c>
      <c r="O21" s="243">
        <f t="shared" si="4"/>
        <v>9585.623333333333</v>
      </c>
      <c r="P21" s="243">
        <f>P10+P7</f>
        <v>207.16466666666673</v>
      </c>
      <c r="Q21" s="243">
        <f t="shared" ref="Q21:AQ21" si="5">Q10+Q7</f>
        <v>207.16466666666673</v>
      </c>
      <c r="R21" s="243">
        <f t="shared" si="5"/>
        <v>-1899.0263194601632</v>
      </c>
      <c r="S21" s="243">
        <f t="shared" si="5"/>
        <v>-54002.800444162909</v>
      </c>
      <c r="T21" s="243">
        <f t="shared" si="5"/>
        <v>-34240.835333333329</v>
      </c>
      <c r="U21" s="243">
        <f t="shared" si="5"/>
        <v>20546.854649672645</v>
      </c>
      <c r="V21" s="243">
        <f t="shared" si="5"/>
        <v>26826.503398524728</v>
      </c>
      <c r="W21" s="243">
        <f t="shared" si="5"/>
        <v>-15625.321037599402</v>
      </c>
      <c r="X21" s="243">
        <f t="shared" si="5"/>
        <v>26757.698405866871</v>
      </c>
      <c r="Y21" s="243">
        <f t="shared" si="5"/>
        <v>22702.270907528378</v>
      </c>
      <c r="Z21" s="243">
        <f t="shared" si="5"/>
        <v>13413.045614539316</v>
      </c>
      <c r="AA21" s="243">
        <f t="shared" si="5"/>
        <v>16413.978847390783</v>
      </c>
      <c r="AB21" s="243">
        <f t="shared" si="5"/>
        <v>-3293.6559869013199</v>
      </c>
      <c r="AC21" s="243">
        <f t="shared" si="5"/>
        <v>-70357.104860754393</v>
      </c>
      <c r="AD21" s="243">
        <f t="shared" si="5"/>
        <v>1104.4315469909743</v>
      </c>
      <c r="AE21" s="243">
        <f t="shared" si="5"/>
        <v>33357.736022682329</v>
      </c>
      <c r="AF21" s="243">
        <f t="shared" si="5"/>
        <v>13020.555158679221</v>
      </c>
      <c r="AG21" s="243">
        <f t="shared" si="5"/>
        <v>31389.219214980185</v>
      </c>
      <c r="AH21" s="243">
        <f t="shared" si="5"/>
        <v>44498.803934600146</v>
      </c>
      <c r="AI21" s="243">
        <f t="shared" si="5"/>
        <v>35128.942361393485</v>
      </c>
      <c r="AJ21" s="243">
        <f t="shared" si="5"/>
        <v>11424.951957988533</v>
      </c>
      <c r="AK21" s="243">
        <f t="shared" si="5"/>
        <v>12424.951957988533</v>
      </c>
      <c r="AL21" s="243">
        <f t="shared" si="5"/>
        <v>11424.951957988533</v>
      </c>
      <c r="AM21" s="243">
        <f t="shared" si="5"/>
        <v>60955.860637739548</v>
      </c>
      <c r="AN21" s="243">
        <f t="shared" si="5"/>
        <v>-8189.6582847796872</v>
      </c>
      <c r="AO21" s="243">
        <f t="shared" si="5"/>
        <v>-9189.6582847796872</v>
      </c>
      <c r="AP21" s="243">
        <f t="shared" si="5"/>
        <v>-9373.5582847796886</v>
      </c>
      <c r="AQ21" s="243">
        <f t="shared" si="5"/>
        <v>56718.015637865014</v>
      </c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</row>
    <row r="22" spans="1:147" s="220" customFormat="1" ht="1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</row>
    <row r="23" spans="1:147" s="17" customFormat="1">
      <c r="C23" s="93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</row>
    <row r="24" spans="1:147" s="17" customFormat="1" ht="53.5" hidden="1" customHeight="1">
      <c r="B24" s="17" t="s">
        <v>27</v>
      </c>
      <c r="C24" s="96"/>
      <c r="D24" s="420">
        <v>200000</v>
      </c>
      <c r="E24" s="28"/>
      <c r="F24" s="29"/>
      <c r="G24" s="31"/>
      <c r="H24" s="368">
        <v>100000</v>
      </c>
      <c r="M24" s="14"/>
      <c r="N24" s="14"/>
      <c r="O24" s="14"/>
      <c r="P24" s="258" t="s">
        <v>33</v>
      </c>
      <c r="Q24" s="88" t="s">
        <v>33</v>
      </c>
      <c r="R24" s="88" t="s">
        <v>33</v>
      </c>
      <c r="S24" s="88" t="s">
        <v>33</v>
      </c>
      <c r="T24" s="89" t="s">
        <v>32</v>
      </c>
      <c r="U24" s="89" t="s">
        <v>31</v>
      </c>
      <c r="V24" s="89" t="s">
        <v>26</v>
      </c>
      <c r="W24" s="89" t="s">
        <v>30</v>
      </c>
      <c r="X24" s="244" t="s">
        <v>29</v>
      </c>
      <c r="Y24" s="244" t="s">
        <v>33</v>
      </c>
      <c r="Z24" s="244" t="s">
        <v>6</v>
      </c>
      <c r="AA24" s="244" t="s">
        <v>28</v>
      </c>
      <c r="AB24" s="244" t="s">
        <v>1</v>
      </c>
      <c r="AC24" s="244" t="s">
        <v>2</v>
      </c>
      <c r="AD24" s="244" t="s">
        <v>33</v>
      </c>
      <c r="AE24" s="244" t="s">
        <v>33</v>
      </c>
      <c r="AF24" s="244" t="s">
        <v>2</v>
      </c>
      <c r="AG24" s="244" t="s">
        <v>26</v>
      </c>
      <c r="AH24" s="244" t="s">
        <v>33</v>
      </c>
      <c r="AI24" s="244" t="s">
        <v>33</v>
      </c>
      <c r="AJ24" s="244" t="s">
        <v>33</v>
      </c>
      <c r="AK24" s="244" t="s">
        <v>2</v>
      </c>
      <c r="AL24" s="244" t="s">
        <v>1</v>
      </c>
      <c r="AM24" s="244" t="s">
        <v>28</v>
      </c>
      <c r="AN24" s="244"/>
      <c r="AO24" s="244"/>
      <c r="AP24" s="244"/>
      <c r="AQ24" s="244"/>
      <c r="AR24" s="21"/>
    </row>
    <row r="25" spans="1:147" s="17" customFormat="1" ht="16" hidden="1" customHeight="1">
      <c r="B25" s="17" t="s">
        <v>34</v>
      </c>
      <c r="C25" s="96"/>
      <c r="P25" s="105">
        <v>0</v>
      </c>
      <c r="Q25" s="105">
        <v>0</v>
      </c>
      <c r="R25" s="105">
        <v>0</v>
      </c>
      <c r="S25" s="105">
        <v>0</v>
      </c>
      <c r="T25" s="105">
        <v>50000</v>
      </c>
      <c r="U25" s="105">
        <v>120000</v>
      </c>
      <c r="V25" s="105">
        <v>120000</v>
      </c>
      <c r="W25" s="105">
        <v>10000</v>
      </c>
      <c r="X25" s="244">
        <v>10000</v>
      </c>
      <c r="Y25" s="244"/>
      <c r="Z25" s="244">
        <v>30000</v>
      </c>
      <c r="AA25" s="244">
        <v>30000</v>
      </c>
      <c r="AB25" s="244">
        <v>10000</v>
      </c>
      <c r="AC25" s="244">
        <v>10000</v>
      </c>
      <c r="AD25" s="244">
        <v>0</v>
      </c>
      <c r="AE25" s="244">
        <v>0</v>
      </c>
      <c r="AF25" s="244">
        <v>10000</v>
      </c>
      <c r="AG25" s="244">
        <v>100000</v>
      </c>
      <c r="AH25" s="244">
        <v>0</v>
      </c>
      <c r="AI25" s="244">
        <v>0</v>
      </c>
      <c r="AJ25" s="244">
        <v>0</v>
      </c>
      <c r="AK25" s="244">
        <v>10000</v>
      </c>
      <c r="AL25" s="244">
        <v>30000</v>
      </c>
      <c r="AM25" s="244">
        <v>30000</v>
      </c>
      <c r="AN25" s="244"/>
      <c r="AO25" s="244"/>
      <c r="AP25" s="244"/>
      <c r="AQ25" s="244"/>
      <c r="AR25" s="106"/>
      <c r="AS25" s="107"/>
      <c r="AT25" s="107"/>
      <c r="AU25" s="107"/>
      <c r="AV25" s="107"/>
      <c r="AW25" s="108">
        <f t="shared" ref="AW25:AW26" si="6">SUM(P25:AA25)</f>
        <v>370000</v>
      </c>
      <c r="AX25" s="107"/>
      <c r="AY25" s="107"/>
      <c r="AZ25" s="108">
        <f t="shared" ref="AZ25:AZ26" si="7">SUM(AB25:AM25)</f>
        <v>200000</v>
      </c>
    </row>
    <row r="26" spans="1:147" s="17" customFormat="1" ht="16" hidden="1" customHeight="1">
      <c r="B26" s="17" t="s">
        <v>36</v>
      </c>
      <c r="C26" s="96"/>
      <c r="P26" s="105">
        <v>1000</v>
      </c>
      <c r="Q26" s="105">
        <v>1000</v>
      </c>
      <c r="R26" s="105">
        <v>1000</v>
      </c>
      <c r="S26" s="105">
        <v>1000</v>
      </c>
      <c r="T26" s="109">
        <v>20000</v>
      </c>
      <c r="U26" s="105">
        <v>40000</v>
      </c>
      <c r="V26" s="105">
        <v>40000</v>
      </c>
      <c r="W26" s="105">
        <v>35000</v>
      </c>
      <c r="X26" s="244">
        <v>20000</v>
      </c>
      <c r="Y26" s="244">
        <v>20000</v>
      </c>
      <c r="Z26" s="244">
        <v>0</v>
      </c>
      <c r="AA26" s="244">
        <v>0</v>
      </c>
      <c r="AB26" s="244">
        <v>10000</v>
      </c>
      <c r="AC26" s="244">
        <v>10000</v>
      </c>
      <c r="AD26" s="244">
        <v>20000</v>
      </c>
      <c r="AE26" s="244">
        <v>20000</v>
      </c>
      <c r="AF26" s="244">
        <v>40000</v>
      </c>
      <c r="AG26" s="244">
        <v>70000</v>
      </c>
      <c r="AH26" s="244">
        <v>80000</v>
      </c>
      <c r="AI26" s="244">
        <v>60000</v>
      </c>
      <c r="AJ26" s="244">
        <v>40000</v>
      </c>
      <c r="AK26" s="244">
        <v>40000</v>
      </c>
      <c r="AL26" s="244">
        <v>10000</v>
      </c>
      <c r="AM26" s="244">
        <v>20000</v>
      </c>
      <c r="AN26" s="244"/>
      <c r="AO26" s="244"/>
      <c r="AP26" s="244"/>
      <c r="AQ26" s="244"/>
      <c r="AR26" s="106"/>
      <c r="AS26" s="107"/>
      <c r="AT26" s="107"/>
      <c r="AU26" s="107"/>
      <c r="AV26" s="107"/>
      <c r="AW26" s="108">
        <f t="shared" si="6"/>
        <v>179000</v>
      </c>
      <c r="AX26" s="107"/>
      <c r="AY26" s="107"/>
      <c r="AZ26" s="108">
        <f t="shared" si="7"/>
        <v>420000</v>
      </c>
    </row>
    <row r="27" spans="1:147" s="17" customFormat="1" ht="16" hidden="1" customHeight="1">
      <c r="B27" s="90" t="s">
        <v>35</v>
      </c>
      <c r="C27" s="96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10">
        <f>SUM(P25:P26)</f>
        <v>1000</v>
      </c>
      <c r="Q27" s="110">
        <f t="shared" ref="Q27:AM27" si="8">SUM(Q25:Q26)</f>
        <v>1000</v>
      </c>
      <c r="R27" s="110">
        <f t="shared" si="8"/>
        <v>1000</v>
      </c>
      <c r="S27" s="110">
        <f t="shared" si="8"/>
        <v>1000</v>
      </c>
      <c r="T27" s="110">
        <f t="shared" si="8"/>
        <v>70000</v>
      </c>
      <c r="U27" s="110">
        <f t="shared" si="8"/>
        <v>160000</v>
      </c>
      <c r="V27" s="110">
        <f t="shared" si="8"/>
        <v>160000</v>
      </c>
      <c r="W27" s="110">
        <f>SUM(W25:W26)</f>
        <v>45000</v>
      </c>
      <c r="X27" s="244">
        <f t="shared" si="8"/>
        <v>30000</v>
      </c>
      <c r="Y27" s="244">
        <f t="shared" si="8"/>
        <v>20000</v>
      </c>
      <c r="Z27" s="244">
        <f>SUM(Z25:Z26)</f>
        <v>30000</v>
      </c>
      <c r="AA27" s="244">
        <f t="shared" si="8"/>
        <v>30000</v>
      </c>
      <c r="AB27" s="244">
        <f t="shared" si="8"/>
        <v>20000</v>
      </c>
      <c r="AC27" s="244">
        <f t="shared" si="8"/>
        <v>20000</v>
      </c>
      <c r="AD27" s="244">
        <f t="shared" si="8"/>
        <v>20000</v>
      </c>
      <c r="AE27" s="244">
        <f t="shared" si="8"/>
        <v>20000</v>
      </c>
      <c r="AF27" s="244">
        <f t="shared" si="8"/>
        <v>50000</v>
      </c>
      <c r="AG27" s="244">
        <f t="shared" si="8"/>
        <v>170000</v>
      </c>
      <c r="AH27" s="244">
        <f t="shared" si="8"/>
        <v>80000</v>
      </c>
      <c r="AI27" s="244">
        <f t="shared" si="8"/>
        <v>60000</v>
      </c>
      <c r="AJ27" s="244">
        <f t="shared" si="8"/>
        <v>40000</v>
      </c>
      <c r="AK27" s="244">
        <f t="shared" si="8"/>
        <v>50000</v>
      </c>
      <c r="AL27" s="244">
        <f t="shared" si="8"/>
        <v>40000</v>
      </c>
      <c r="AM27" s="244">
        <f t="shared" si="8"/>
        <v>50000</v>
      </c>
      <c r="AN27" s="244"/>
      <c r="AO27" s="244"/>
      <c r="AP27" s="244"/>
      <c r="AQ27" s="244"/>
      <c r="AR27" s="21"/>
      <c r="AW27" s="65">
        <f>SUM(P27:AA27)</f>
        <v>549000</v>
      </c>
      <c r="AZ27" s="65">
        <f>SUM(AB27:AM27)</f>
        <v>620000</v>
      </c>
    </row>
    <row r="28" spans="1:147" s="17" customFormat="1" ht="16" hidden="1" customHeight="1">
      <c r="B28" s="70" t="s">
        <v>38</v>
      </c>
      <c r="C28" s="93"/>
      <c r="M28" s="29"/>
      <c r="N28" s="29"/>
      <c r="O28" s="29"/>
      <c r="P28" s="259" t="e">
        <f t="shared" ref="P28:AA28" si="9">P27/$AW$205</f>
        <v>#DIV/0!</v>
      </c>
      <c r="Q28" s="259" t="e">
        <f t="shared" si="9"/>
        <v>#DIV/0!</v>
      </c>
      <c r="R28" s="259" t="e">
        <f t="shared" si="9"/>
        <v>#DIV/0!</v>
      </c>
      <c r="S28" s="259" t="e">
        <f t="shared" si="9"/>
        <v>#DIV/0!</v>
      </c>
      <c r="T28" s="259" t="e">
        <f t="shared" si="9"/>
        <v>#DIV/0!</v>
      </c>
      <c r="U28" s="259" t="e">
        <f t="shared" si="9"/>
        <v>#DIV/0!</v>
      </c>
      <c r="V28" s="259" t="e">
        <f t="shared" si="9"/>
        <v>#DIV/0!</v>
      </c>
      <c r="W28" s="259" t="e">
        <f t="shared" si="9"/>
        <v>#DIV/0!</v>
      </c>
      <c r="X28" s="244" t="e">
        <f t="shared" si="9"/>
        <v>#DIV/0!</v>
      </c>
      <c r="Y28" s="244" t="e">
        <f t="shared" si="9"/>
        <v>#DIV/0!</v>
      </c>
      <c r="Z28" s="244" t="e">
        <f t="shared" si="9"/>
        <v>#DIV/0!</v>
      </c>
      <c r="AA28" s="244" t="e">
        <f t="shared" si="9"/>
        <v>#DIV/0!</v>
      </c>
      <c r="AB28" s="244" t="e">
        <f t="shared" ref="AB28:AM28" si="10">AB27/$AZ$205</f>
        <v>#DIV/0!</v>
      </c>
      <c r="AC28" s="244" t="e">
        <f t="shared" si="10"/>
        <v>#DIV/0!</v>
      </c>
      <c r="AD28" s="244" t="e">
        <f t="shared" si="10"/>
        <v>#DIV/0!</v>
      </c>
      <c r="AE28" s="244" t="e">
        <f t="shared" si="10"/>
        <v>#DIV/0!</v>
      </c>
      <c r="AF28" s="244" t="e">
        <f t="shared" si="10"/>
        <v>#DIV/0!</v>
      </c>
      <c r="AG28" s="244" t="e">
        <f t="shared" si="10"/>
        <v>#DIV/0!</v>
      </c>
      <c r="AH28" s="244" t="e">
        <f t="shared" si="10"/>
        <v>#DIV/0!</v>
      </c>
      <c r="AI28" s="244" t="e">
        <f t="shared" si="10"/>
        <v>#DIV/0!</v>
      </c>
      <c r="AJ28" s="244" t="e">
        <f t="shared" si="10"/>
        <v>#DIV/0!</v>
      </c>
      <c r="AK28" s="244" t="e">
        <f t="shared" si="10"/>
        <v>#DIV/0!</v>
      </c>
      <c r="AL28" s="244" t="e">
        <f t="shared" si="10"/>
        <v>#DIV/0!</v>
      </c>
      <c r="AM28" s="244" t="e">
        <f t="shared" si="10"/>
        <v>#DIV/0!</v>
      </c>
      <c r="AN28" s="244"/>
      <c r="AO28" s="244"/>
      <c r="AP28" s="244"/>
      <c r="AQ28" s="244"/>
    </row>
    <row r="29" spans="1:147" s="11" customFormat="1" ht="16" customHeight="1">
      <c r="B29" s="400"/>
      <c r="C29" s="402"/>
      <c r="D29" s="586" t="s">
        <v>661</v>
      </c>
      <c r="E29" s="28"/>
      <c r="F29" s="29"/>
      <c r="G29" s="31"/>
      <c r="H29" s="401"/>
      <c r="I29" s="401"/>
      <c r="J29" s="401"/>
      <c r="K29" s="401"/>
      <c r="P29" s="359"/>
      <c r="Q29" s="359"/>
      <c r="R29" s="359"/>
      <c r="S29" s="359"/>
      <c r="T29" s="359"/>
      <c r="U29" s="359"/>
      <c r="V29" s="359"/>
      <c r="W29" s="359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</row>
    <row r="30" spans="1:147" s="11" customFormat="1">
      <c r="B30" s="400"/>
      <c r="C30" s="404"/>
      <c r="D30" s="587" t="s">
        <v>662</v>
      </c>
      <c r="E30" s="28"/>
      <c r="F30" s="29"/>
      <c r="G30" s="29"/>
      <c r="H30" s="401"/>
      <c r="I30" s="401"/>
      <c r="J30" s="401"/>
      <c r="K30" s="401"/>
      <c r="P30" s="359"/>
      <c r="Q30" s="359"/>
      <c r="R30" s="359"/>
      <c r="S30" s="17"/>
      <c r="T30" s="359"/>
      <c r="U30" s="359"/>
      <c r="V30" s="359"/>
      <c r="W30" s="359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  <c r="AJ30" s="244"/>
      <c r="AK30" s="244"/>
      <c r="AL30" s="244"/>
      <c r="AM30" s="244"/>
      <c r="AN30" s="244"/>
      <c r="AO30" s="244"/>
      <c r="AP30" s="244"/>
      <c r="AQ30" s="244"/>
    </row>
    <row r="31" spans="1:147" ht="8" customHeight="1">
      <c r="C31" s="405"/>
      <c r="D31" s="403"/>
      <c r="E31" s="324"/>
      <c r="F31" s="324"/>
      <c r="G31" s="324"/>
      <c r="H31" s="324"/>
      <c r="I31" s="324"/>
      <c r="J31" s="324"/>
      <c r="K31" s="324"/>
      <c r="L31" s="325"/>
      <c r="S31" s="17"/>
    </row>
    <row r="32" spans="1:147" s="17" customFormat="1">
      <c r="B32" s="246"/>
      <c r="C32" s="406"/>
      <c r="D32" s="419" t="s">
        <v>133</v>
      </c>
      <c r="E32" s="419" t="s">
        <v>134</v>
      </c>
      <c r="F32" s="419" t="s">
        <v>135</v>
      </c>
      <c r="G32" s="419" t="s">
        <v>136</v>
      </c>
      <c r="H32" s="419" t="s">
        <v>137</v>
      </c>
      <c r="I32" s="419" t="s">
        <v>138</v>
      </c>
      <c r="J32" s="419" t="s">
        <v>139</v>
      </c>
      <c r="K32" s="419" t="s">
        <v>140</v>
      </c>
      <c r="L32" s="419" t="s">
        <v>376</v>
      </c>
      <c r="M32" s="419" t="s">
        <v>377</v>
      </c>
      <c r="N32" s="419" t="s">
        <v>378</v>
      </c>
      <c r="O32" s="419" t="s">
        <v>379</v>
      </c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</row>
    <row r="33" spans="2:30" ht="8" customHeight="1">
      <c r="B33" s="14"/>
      <c r="C33" s="407"/>
      <c r="D33" s="15"/>
      <c r="E33" s="14"/>
      <c r="F33" s="14"/>
      <c r="G33" s="14"/>
      <c r="H33" s="14"/>
      <c r="I33" s="14"/>
      <c r="J33" s="14"/>
      <c r="K33" s="14"/>
      <c r="L33" s="14"/>
      <c r="W33" s="14"/>
      <c r="X33" s="14"/>
    </row>
    <row r="34" spans="2:30">
      <c r="B34" s="245" t="s">
        <v>131</v>
      </c>
      <c r="C34" s="405"/>
      <c r="D34" s="249">
        <f>'Cash Flow Summary'!P36</f>
        <v>1483.605</v>
      </c>
      <c r="E34" s="249">
        <f>'Cash Flow Summary'!Q36</f>
        <v>28939.961649672645</v>
      </c>
      <c r="F34" s="249">
        <f>'Cash Flow Summary'!R36</f>
        <v>132032.59702834909</v>
      </c>
      <c r="G34" s="249">
        <f>'Cash Flow Summary'!S36</f>
        <v>86337.036369458481</v>
      </c>
      <c r="H34" s="249">
        <f>'Cash Flow Summary'!T36</f>
        <v>29850.979688250536</v>
      </c>
      <c r="I34" s="249">
        <f>'Cash Flow Summary'!U36</f>
        <v>158547.11035918267</v>
      </c>
      <c r="J34" s="249">
        <f>'Cash Flow Summary'!V36</f>
        <v>130460.43925398216</v>
      </c>
      <c r="K34" s="249">
        <f>'Cash Flow Summary'!W36</f>
        <v>129213.50555371662</v>
      </c>
      <c r="L34" s="249">
        <f>'Cash Flow Summary'!X36</f>
        <v>12113.766145660933</v>
      </c>
      <c r="M34" s="249">
        <f>'Cash Flow Summary'!Y36</f>
        <v>206654.75939092133</v>
      </c>
      <c r="N34" s="249">
        <f>'Cash Flow Summary'!Z36</f>
        <v>175159.84370016694</v>
      </c>
      <c r="O34" s="249">
        <f>'Cash Flow Summary'!AA36</f>
        <v>142130.82518775418</v>
      </c>
    </row>
    <row r="35" spans="2:30" ht="8" customHeight="1">
      <c r="C35" s="405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</row>
    <row r="36" spans="2:30">
      <c r="B36" s="245" t="s">
        <v>130</v>
      </c>
      <c r="C36" s="405"/>
      <c r="D36" s="249">
        <f>'Cash Flow Summary'!P38</f>
        <v>-2968.3019861268303</v>
      </c>
      <c r="E36" s="249">
        <f>'Cash Flow Summary'!Q38</f>
        <v>-101636.74277749626</v>
      </c>
      <c r="F36" s="249">
        <f>'Cash Flow Summary'!R38</f>
        <v>-79073.716261556881</v>
      </c>
      <c r="G36" s="249">
        <f>'Cash Flow Summary'!S38</f>
        <v>-36807.741000000002</v>
      </c>
      <c r="H36" s="249">
        <f>'Cash Flow Summary'!T38</f>
        <v>-109897.30898891528</v>
      </c>
      <c r="I36" s="249">
        <f>'Cash Flow Summary'!U38</f>
        <v>-95279.599962840934</v>
      </c>
      <c r="J36" s="249">
        <f>'Cash Flow Summary'!V38</f>
        <v>-45907.741000000002</v>
      </c>
      <c r="K36" s="249">
        <f>'Cash Flow Summary'!W38</f>
        <v>-49907.741000000002</v>
      </c>
      <c r="L36" s="249">
        <f>'Cash Flow Summary'!X38</f>
        <v>-134464.34786437152</v>
      </c>
      <c r="M36" s="249">
        <f>'Cash Flow Summary'!Y38</f>
        <v>-118601.94685304892</v>
      </c>
      <c r="N36" s="249">
        <f>'Cash Flow Summary'!Z38</f>
        <v>-66682.740999999995</v>
      </c>
      <c r="O36" s="249">
        <f>'Cash Flow Summary'!AA38</f>
        <v>-70182.740999999995</v>
      </c>
    </row>
    <row r="37" spans="2:30">
      <c r="B37" s="17" t="s">
        <v>341</v>
      </c>
      <c r="C37" s="405"/>
      <c r="D37" s="248">
        <f>'Cash Flow Summary'!P39</f>
        <v>-2100</v>
      </c>
      <c r="E37" s="248">
        <f>'Cash Flow Summary'!Q39</f>
        <v>-52938.896551724138</v>
      </c>
      <c r="F37" s="248">
        <f>'Cash Flow Summary'!R39</f>
        <v>-27185.82902805258</v>
      </c>
      <c r="G37" s="248">
        <f>'Cash Flow Summary'!S39</f>
        <v>0</v>
      </c>
      <c r="H37" s="248">
        <f>'Cash Flow Summary'!T39</f>
        <v>-68387.954238471139</v>
      </c>
      <c r="I37" s="248">
        <f>'Cash Flow Summary'!U39</f>
        <v>-30354.039231519226</v>
      </c>
      <c r="J37" s="248">
        <f>'Cash Flow Summary'!V39</f>
        <v>0</v>
      </c>
      <c r="K37" s="248">
        <f>'Cash Flow Summary'!W39</f>
        <v>0</v>
      </c>
      <c r="L37" s="248">
        <f>'Cash Flow Summary'!X39</f>
        <v>-86597.706864371517</v>
      </c>
      <c r="M37" s="248">
        <f>'Cash Flow Summary'!Y39</f>
        <v>-35481.27058924875</v>
      </c>
      <c r="N37" s="248">
        <f>'Cash Flow Summary'!Z39</f>
        <v>0</v>
      </c>
      <c r="O37" s="248">
        <f>'Cash Flow Summary'!AA39</f>
        <v>0</v>
      </c>
    </row>
    <row r="38" spans="2:30">
      <c r="B38" s="17" t="s">
        <v>326</v>
      </c>
      <c r="C38" s="405"/>
      <c r="D38" s="248">
        <f>'Cash Flow Summary'!P40</f>
        <v>0</v>
      </c>
      <c r="E38" s="248">
        <f>'Cash Flow Summary'!Q40</f>
        <v>-33173</v>
      </c>
      <c r="F38" s="248">
        <f>'Cash Flow Summary'!R40</f>
        <v>0</v>
      </c>
      <c r="G38" s="248">
        <f>'Cash Flow Summary'!S40</f>
        <v>0</v>
      </c>
      <c r="H38" s="248">
        <f>'Cash Flow Summary'!T40</f>
        <v>0</v>
      </c>
      <c r="I38" s="248">
        <f>'Cash Flow Summary'!U40</f>
        <v>0</v>
      </c>
      <c r="J38" s="248">
        <f>'Cash Flow Summary'!V40</f>
        <v>0</v>
      </c>
      <c r="K38" s="248">
        <f>'Cash Flow Summary'!W40</f>
        <v>0</v>
      </c>
      <c r="L38" s="248">
        <f>'Cash Flow Summary'!X40</f>
        <v>0</v>
      </c>
      <c r="M38" s="248">
        <f>'Cash Flow Summary'!Y40</f>
        <v>0</v>
      </c>
      <c r="N38" s="248">
        <f>'Cash Flow Summary'!Z40</f>
        <v>0</v>
      </c>
      <c r="O38" s="248">
        <f>'Cash Flow Summary'!AA40</f>
        <v>0</v>
      </c>
    </row>
    <row r="39" spans="2:30">
      <c r="B39" s="17" t="s">
        <v>257</v>
      </c>
      <c r="C39" s="405"/>
      <c r="D39" s="248">
        <f>'Cash Flow Summary'!P41</f>
        <v>0</v>
      </c>
      <c r="E39" s="248">
        <f>'Cash Flow Summary'!Q41</f>
        <v>-1500</v>
      </c>
      <c r="F39" s="248">
        <f>'Cash Flow Summary'!R41</f>
        <v>-4500</v>
      </c>
      <c r="G39" s="248">
        <f>'Cash Flow Summary'!S41</f>
        <v>-4500</v>
      </c>
      <c r="H39" s="248">
        <f>'Cash Flow Summary'!T41</f>
        <v>-4500</v>
      </c>
      <c r="I39" s="248">
        <f>'Cash Flow Summary'!U41</f>
        <v>-4500</v>
      </c>
      <c r="J39" s="248">
        <f>'Cash Flow Summary'!V41</f>
        <v>-4500</v>
      </c>
      <c r="K39" s="248">
        <f>'Cash Flow Summary'!W41</f>
        <v>-4500</v>
      </c>
      <c r="L39" s="248">
        <f>'Cash Flow Summary'!X41</f>
        <v>-4500</v>
      </c>
      <c r="M39" s="248">
        <f>'Cash Flow Summary'!Y41</f>
        <v>-4500</v>
      </c>
      <c r="N39" s="248">
        <f>'Cash Flow Summary'!Z41</f>
        <v>-4500</v>
      </c>
      <c r="O39" s="248">
        <f>'Cash Flow Summary'!AA41</f>
        <v>-4500</v>
      </c>
    </row>
    <row r="40" spans="2:30">
      <c r="B40" s="17" t="s">
        <v>235</v>
      </c>
      <c r="C40" s="405"/>
      <c r="D40" s="248">
        <f>'Cash Flow Summary'!P42</f>
        <v>-612.11099999999988</v>
      </c>
      <c r="E40" s="248">
        <f>'Cash Flow Summary'!Q42</f>
        <v>-6018.7776666666668</v>
      </c>
      <c r="F40" s="248">
        <f>'Cash Flow Summary'!R42</f>
        <v>-19917.111000000001</v>
      </c>
      <c r="G40" s="248">
        <f>'Cash Flow Summary'!S42</f>
        <v>-18917.111000000001</v>
      </c>
      <c r="H40" s="248">
        <f>'Cash Flow Summary'!T42</f>
        <v>-20417.111000000001</v>
      </c>
      <c r="I40" s="248">
        <f>'Cash Flow Summary'!U42</f>
        <v>-19650.444333333333</v>
      </c>
      <c r="J40" s="248">
        <f>'Cash Flow Summary'!V42</f>
        <v>-20017.111000000001</v>
      </c>
      <c r="K40" s="248">
        <f>'Cash Flow Summary'!W42</f>
        <v>-20017.111000000001</v>
      </c>
      <c r="L40" s="248">
        <f>'Cash Flow Summary'!X42</f>
        <v>-24292.111000000001</v>
      </c>
      <c r="M40" s="248">
        <f>'Cash Flow Summary'!Y42</f>
        <v>-29625.444333333333</v>
      </c>
      <c r="N40" s="248">
        <f>'Cash Flow Summary'!Z42</f>
        <v>-31292.110999999997</v>
      </c>
      <c r="O40" s="248">
        <f>'Cash Flow Summary'!AA42</f>
        <v>-31292.110999999997</v>
      </c>
    </row>
    <row r="41" spans="2:30">
      <c r="B41" s="17" t="s">
        <v>327</v>
      </c>
      <c r="C41" s="405"/>
      <c r="D41" s="248">
        <f>'Cash Flow Summary'!P45</f>
        <v>0</v>
      </c>
      <c r="E41" s="248">
        <f>'Cash Flow Summary'!Q45</f>
        <v>0</v>
      </c>
      <c r="F41" s="248">
        <f>'Cash Flow Summary'!R45</f>
        <v>0</v>
      </c>
      <c r="G41" s="248">
        <f>'Cash Flow Summary'!S45</f>
        <v>0</v>
      </c>
      <c r="H41" s="248">
        <f>'Cash Flow Summary'!T45</f>
        <v>0</v>
      </c>
      <c r="I41" s="248">
        <f>'Cash Flow Summary'!U45</f>
        <v>0</v>
      </c>
      <c r="J41" s="248">
        <f>'Cash Flow Summary'!V45</f>
        <v>0</v>
      </c>
      <c r="K41" s="248">
        <f>'Cash Flow Summary'!W45</f>
        <v>0</v>
      </c>
      <c r="L41" s="248">
        <f>'Cash Flow Summary'!X45</f>
        <v>0</v>
      </c>
      <c r="M41" s="248">
        <f>'Cash Flow Summary'!Y45</f>
        <v>0</v>
      </c>
      <c r="N41" s="248">
        <f>'Cash Flow Summary'!Z45</f>
        <v>0</v>
      </c>
      <c r="O41" s="248">
        <f>'Cash Flow Summary'!AA45</f>
        <v>0</v>
      </c>
    </row>
    <row r="42" spans="2:30">
      <c r="B42" s="17" t="s">
        <v>247</v>
      </c>
      <c r="C42" s="405"/>
      <c r="D42" s="248">
        <f>'Cash Flow Summary'!P46</f>
        <v>0</v>
      </c>
      <c r="E42" s="248">
        <f>'Cash Flow Summary'!Q46</f>
        <v>0</v>
      </c>
      <c r="F42" s="248">
        <f>'Cash Flow Summary'!R46</f>
        <v>0</v>
      </c>
      <c r="G42" s="248">
        <f>'Cash Flow Summary'!S46</f>
        <v>0</v>
      </c>
      <c r="H42" s="248">
        <f>'Cash Flow Summary'!T46</f>
        <v>0</v>
      </c>
      <c r="I42" s="248">
        <f>'Cash Flow Summary'!U46</f>
        <v>-7295</v>
      </c>
      <c r="J42" s="248">
        <f>'Cash Flow Summary'!V46</f>
        <v>0</v>
      </c>
      <c r="K42" s="248">
        <f>'Cash Flow Summary'!W46</f>
        <v>0</v>
      </c>
      <c r="L42" s="248">
        <f>'Cash Flow Summary'!X46</f>
        <v>0</v>
      </c>
      <c r="M42" s="248">
        <f>'Cash Flow Summary'!Y46</f>
        <v>0</v>
      </c>
      <c r="N42" s="248">
        <f>'Cash Flow Summary'!Z46</f>
        <v>0</v>
      </c>
      <c r="O42" s="248">
        <f>'Cash Flow Summary'!AA46</f>
        <v>0</v>
      </c>
    </row>
    <row r="43" spans="2:30">
      <c r="B43" s="17" t="s">
        <v>261</v>
      </c>
      <c r="C43" s="405"/>
      <c r="D43" s="248">
        <f>'Cash Flow Summary'!P47</f>
        <v>-256.19098612683035</v>
      </c>
      <c r="E43" s="248">
        <f>'Cash Flow Summary'!Q47</f>
        <v>-1006.068559105443</v>
      </c>
      <c r="F43" s="248">
        <f>'Cash Flow Summary'!R47</f>
        <v>-3970.7762335043108</v>
      </c>
      <c r="G43" s="248">
        <f>'Cash Flow Summary'!S47</f>
        <v>-3890.6299999999992</v>
      </c>
      <c r="H43" s="248">
        <f>'Cash Flow Summary'!T47</f>
        <v>-5092.2437504441332</v>
      </c>
      <c r="I43" s="248">
        <f>'Cash Flow Summary'!U47</f>
        <v>-4980.1163979883786</v>
      </c>
      <c r="J43" s="248">
        <f>'Cash Flow Summary'!V47</f>
        <v>-4890.6299999999992</v>
      </c>
      <c r="K43" s="248">
        <f>'Cash Flow Summary'!W47</f>
        <v>-4890.6299999999992</v>
      </c>
      <c r="L43" s="248">
        <f>'Cash Flow Summary'!X47</f>
        <v>-5074.5299999999988</v>
      </c>
      <c r="M43" s="248">
        <f>'Cash Flow Summary'!Y47</f>
        <v>-4995.2319304668326</v>
      </c>
      <c r="N43" s="248">
        <f>'Cash Flow Summary'!Z47</f>
        <v>-4890.6299999999992</v>
      </c>
      <c r="O43" s="248">
        <f>'Cash Flow Summary'!AA47</f>
        <v>-4890.6299999999992</v>
      </c>
    </row>
    <row r="44" spans="2:30" hidden="1">
      <c r="B44" s="17" t="s">
        <v>328</v>
      </c>
      <c r="C44" s="405"/>
      <c r="D44" s="248">
        <f>'Cash Flow Summary'!P48</f>
        <v>0</v>
      </c>
      <c r="E44" s="248">
        <f>'Cash Flow Summary'!Q48</f>
        <v>0</v>
      </c>
      <c r="F44" s="248">
        <f>'Cash Flow Summary'!R48</f>
        <v>0</v>
      </c>
      <c r="G44" s="248">
        <f>'Cash Flow Summary'!S48</f>
        <v>0</v>
      </c>
      <c r="H44" s="248">
        <f>'Cash Flow Summary'!T48</f>
        <v>0</v>
      </c>
      <c r="I44" s="248">
        <f>'Cash Flow Summary'!U48</f>
        <v>0</v>
      </c>
      <c r="J44" s="248">
        <f>'Cash Flow Summary'!V48</f>
        <v>0</v>
      </c>
      <c r="K44" s="248">
        <f>'Cash Flow Summary'!W48</f>
        <v>0</v>
      </c>
      <c r="L44" s="248">
        <f>'Cash Flow Summary'!X48</f>
        <v>0</v>
      </c>
      <c r="M44" s="248">
        <f>'Cash Flow Summary'!Y48</f>
        <v>0</v>
      </c>
      <c r="N44" s="248">
        <f>'Cash Flow Summary'!Z48</f>
        <v>0</v>
      </c>
      <c r="O44" s="248">
        <f>'Cash Flow Summary'!AA48</f>
        <v>0</v>
      </c>
    </row>
    <row r="45" spans="2:30" ht="8" customHeight="1">
      <c r="C45" s="405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</row>
    <row r="46" spans="2:30">
      <c r="B46" s="396" t="s">
        <v>329</v>
      </c>
      <c r="C46" s="397"/>
      <c r="D46" s="410">
        <f>'Cash Flow Summary'!P50</f>
        <v>-1484.6969861268303</v>
      </c>
      <c r="E46" s="398">
        <f>'Cash Flow Summary'!Q50</f>
        <v>-72696.781127823604</v>
      </c>
      <c r="F46" s="398">
        <f>'Cash Flow Summary'!R50</f>
        <v>52958.880766792208</v>
      </c>
      <c r="G46" s="398">
        <f>'Cash Flow Summary'!S50</f>
        <v>49529.295369458479</v>
      </c>
      <c r="H46" s="398">
        <f>'Cash Flow Summary'!T50</f>
        <v>-80046.329300664744</v>
      </c>
      <c r="I46" s="398">
        <f>'Cash Flow Summary'!U50</f>
        <v>63267.510396341735</v>
      </c>
      <c r="J46" s="398">
        <f>'Cash Flow Summary'!V50</f>
        <v>84552.698253982147</v>
      </c>
      <c r="K46" s="398">
        <f>'Cash Flow Summary'!W50</f>
        <v>79305.76455371661</v>
      </c>
      <c r="L46" s="398">
        <f>'Cash Flow Summary'!X50</f>
        <v>-122350.58171871059</v>
      </c>
      <c r="M46" s="398">
        <f>'Cash Flow Summary'!Y50</f>
        <v>88052.812537872407</v>
      </c>
      <c r="N46" s="398">
        <f>'Cash Flow Summary'!Z50</f>
        <v>108477.10270016694</v>
      </c>
      <c r="O46" s="398">
        <f>'Cash Flow Summary'!AA50</f>
        <v>71948.084187754182</v>
      </c>
    </row>
    <row r="47" spans="2:30" ht="18" customHeight="1">
      <c r="B47" s="245" t="s">
        <v>381</v>
      </c>
      <c r="D47" s="366">
        <f>'Cash Flow Summary'!P51</f>
        <v>22727.026347206494</v>
      </c>
      <c r="E47" s="360">
        <f>'Cash Flow Summary'!Q51</f>
        <v>-49969.754780617106</v>
      </c>
      <c r="F47" s="360">
        <f>'Cash Flow Summary'!R51</f>
        <v>2989.1259861751023</v>
      </c>
      <c r="G47" s="360">
        <f>'Cash Flow Summary'!S51</f>
        <v>52518.421355633582</v>
      </c>
      <c r="H47" s="360">
        <f>'Cash Flow Summary'!T51</f>
        <v>-27527.907945031162</v>
      </c>
      <c r="I47" s="360">
        <f>'Cash Flow Summary'!U51</f>
        <v>35739.602451310573</v>
      </c>
      <c r="J47" s="360">
        <f>'Cash Flow Summary'!V51</f>
        <v>120292.30070529273</v>
      </c>
      <c r="K47" s="360">
        <f>'Cash Flow Summary'!W51</f>
        <v>199598.06525900934</v>
      </c>
      <c r="L47" s="360">
        <f>'Cash Flow Summary'!X51</f>
        <v>77247.483540298752</v>
      </c>
      <c r="M47" s="360">
        <f>'Cash Flow Summary'!Y51</f>
        <v>165300.29607817117</v>
      </c>
      <c r="N47" s="360">
        <f>'Cash Flow Summary'!Z51</f>
        <v>273777.3987783381</v>
      </c>
      <c r="O47" s="360">
        <f>'Cash Flow Summary'!AA51</f>
        <v>345725.4829660923</v>
      </c>
      <c r="AB47" s="248"/>
      <c r="AD47" s="248"/>
    </row>
    <row r="48" spans="2:30" ht="18" customHeight="1" thickBot="1">
      <c r="B48" s="329" t="s">
        <v>380</v>
      </c>
      <c r="C48" s="329"/>
      <c r="D48" s="379">
        <f>'Cash Flow Summary'!P54</f>
        <v>22727.026347206494</v>
      </c>
      <c r="E48" s="331">
        <f>'Cash Flow Summary'!Q54</f>
        <v>50030.245219382894</v>
      </c>
      <c r="F48" s="331">
        <f>'Cash Flow Summary'!R54</f>
        <v>102989.1259861751</v>
      </c>
      <c r="G48" s="331">
        <f>'Cash Flow Summary'!S54</f>
        <v>152518.42135563359</v>
      </c>
      <c r="H48" s="331">
        <f>'Cash Flow Summary'!T54</f>
        <v>72472.092054968845</v>
      </c>
      <c r="I48" s="331">
        <f>'Cash Flow Summary'!U54</f>
        <v>135739.60245131058</v>
      </c>
      <c r="J48" s="331">
        <f>'Cash Flow Summary'!V54</f>
        <v>220292.30070529273</v>
      </c>
      <c r="K48" s="331">
        <f>'Cash Flow Summary'!W54</f>
        <v>299598.06525900937</v>
      </c>
      <c r="L48" s="331">
        <f>'Cash Flow Summary'!X54</f>
        <v>177247.48354029877</v>
      </c>
      <c r="M48" s="331">
        <f>'Cash Flow Summary'!Y54</f>
        <v>265300.29607817117</v>
      </c>
      <c r="N48" s="331">
        <f>'Cash Flow Summary'!Z54</f>
        <v>373777.3987783381</v>
      </c>
      <c r="O48" s="331">
        <f>'Cash Flow Summary'!AA54</f>
        <v>445725.4829660923</v>
      </c>
      <c r="AB48" s="248"/>
      <c r="AD48" s="248"/>
    </row>
    <row r="49" spans="2:30" ht="17" thickTop="1">
      <c r="AB49" s="248"/>
      <c r="AD49" s="248"/>
    </row>
    <row r="50" spans="2:30" ht="16" customHeight="1">
      <c r="F50" s="586" t="s">
        <v>661</v>
      </c>
      <c r="G50" s="401"/>
      <c r="H50" s="107"/>
    </row>
    <row r="51" spans="2:30" ht="16" customHeight="1">
      <c r="F51" s="587" t="s">
        <v>662</v>
      </c>
      <c r="H51" s="107"/>
    </row>
    <row r="52" spans="2:30" ht="8" customHeight="1">
      <c r="B52" s="325"/>
      <c r="D52" s="650">
        <v>2024</v>
      </c>
      <c r="E52" s="413"/>
      <c r="F52" s="327"/>
      <c r="G52" s="327"/>
      <c r="I52" s="327"/>
      <c r="K52" s="328"/>
    </row>
    <row r="53" spans="2:30">
      <c r="B53" s="246"/>
      <c r="C53" s="246"/>
      <c r="D53" s="651"/>
      <c r="E53" s="414"/>
      <c r="F53" s="399">
        <v>2025</v>
      </c>
      <c r="G53" s="326"/>
      <c r="H53" s="399">
        <v>2026</v>
      </c>
      <c r="I53" s="326"/>
      <c r="J53" s="399">
        <v>2027</v>
      </c>
    </row>
    <row r="54" spans="2:30" ht="6" customHeight="1">
      <c r="B54" s="14"/>
      <c r="C54" s="132"/>
      <c r="D54" s="14"/>
      <c r="E54" s="408"/>
      <c r="F54" s="15"/>
    </row>
    <row r="55" spans="2:30">
      <c r="B55" s="245" t="s">
        <v>131</v>
      </c>
      <c r="D55" s="249">
        <f>'Cash Flow Summary'!AD36</f>
        <v>140482.12</v>
      </c>
      <c r="E55" s="405"/>
      <c r="F55" s="249">
        <f>'Cash Flow Summary'!AF36</f>
        <v>248793.2000474802</v>
      </c>
      <c r="H55" s="249">
        <f>'Cash Flow Summary'!AH36</f>
        <v>448072.03485513199</v>
      </c>
      <c r="J55" s="249">
        <f>'Cash Flow Summary'!AJ36</f>
        <v>536059.19442450337</v>
      </c>
    </row>
    <row r="56" spans="2:30" ht="8" customHeight="1">
      <c r="E56" s="405"/>
    </row>
    <row r="57" spans="2:30">
      <c r="B57" s="245" t="s">
        <v>130</v>
      </c>
      <c r="D57" s="249">
        <f>'Cash Flow Summary'!AD38</f>
        <v>-116270.39666666667</v>
      </c>
      <c r="E57" s="405"/>
      <c r="F57" s="249">
        <f>'Cash Flow Summary'!AF38</f>
        <v>-220486.50202517997</v>
      </c>
      <c r="H57" s="249">
        <f>'Cash Flow Summary'!AH38</f>
        <v>-300992.39095175621</v>
      </c>
      <c r="J57" s="249">
        <f>'Cash Flow Summary'!AJ38</f>
        <v>-389931.77671742043</v>
      </c>
      <c r="N57" s="418"/>
    </row>
    <row r="58" spans="2:30">
      <c r="B58" s="17" t="s">
        <v>341</v>
      </c>
      <c r="D58" s="248">
        <f>'Cash Flow Summary'!AD39</f>
        <v>-62379.400000000009</v>
      </c>
      <c r="E58" s="405"/>
      <c r="F58" s="248">
        <f>'Cash Flow Summary'!AF39</f>
        <v>-82224.725579776714</v>
      </c>
      <c r="H58" s="248">
        <f>'Cash Flow Summary'!AH39</f>
        <v>-98741.993469990368</v>
      </c>
      <c r="J58" s="248">
        <f>'Cash Flow Summary'!AJ39</f>
        <v>-122078.97745362026</v>
      </c>
    </row>
    <row r="59" spans="2:30">
      <c r="B59" s="17" t="s">
        <v>326</v>
      </c>
      <c r="D59" s="248">
        <f>'Cash Flow Summary'!AD40</f>
        <v>-14607.060000000001</v>
      </c>
      <c r="E59" s="405"/>
      <c r="F59" s="248">
        <f>'Cash Flow Summary'!AF40</f>
        <v>-33173</v>
      </c>
      <c r="H59" s="248">
        <f>'Cash Flow Summary'!AH40</f>
        <v>0</v>
      </c>
      <c r="J59" s="248">
        <f>'Cash Flow Summary'!AJ40</f>
        <v>0</v>
      </c>
    </row>
    <row r="60" spans="2:30">
      <c r="B60" s="17" t="s">
        <v>257</v>
      </c>
      <c r="D60" s="248">
        <f>'Cash Flow Summary'!AD41</f>
        <v>-3825.8</v>
      </c>
      <c r="E60" s="405"/>
      <c r="F60" s="248">
        <f>'Cash Flow Summary'!AF41</f>
        <v>-10500</v>
      </c>
      <c r="H60" s="248">
        <f>'Cash Flow Summary'!AH41</f>
        <v>-18000</v>
      </c>
      <c r="J60" s="248">
        <f>'Cash Flow Summary'!AJ41</f>
        <v>-18000</v>
      </c>
    </row>
    <row r="61" spans="2:30">
      <c r="B61" s="17" t="s">
        <v>235</v>
      </c>
      <c r="D61" s="248">
        <f>'Cash Flow Summary'!AD42</f>
        <v>-8693.369999999999</v>
      </c>
      <c r="E61" s="405"/>
      <c r="F61" s="248">
        <f>'Cash Flow Summary'!AF42</f>
        <v>-45465.110666666667</v>
      </c>
      <c r="H61" s="248">
        <f>'Cash Flow Summary'!AH42</f>
        <v>-80101.777333333346</v>
      </c>
      <c r="J61" s="248">
        <f>'Cash Flow Summary'!AJ42</f>
        <v>-116501.77733333333</v>
      </c>
    </row>
    <row r="62" spans="2:30">
      <c r="B62" s="17" t="s">
        <v>327</v>
      </c>
      <c r="D62" s="248">
        <f>'Cash Flow Summary'!AD45</f>
        <v>0</v>
      </c>
      <c r="E62" s="405"/>
      <c r="F62" s="248">
        <f>'Cash Flow Summary'!AF45</f>
        <v>0</v>
      </c>
      <c r="H62" s="248">
        <f>'Cash Flow Summary'!AH45</f>
        <v>0</v>
      </c>
      <c r="J62" s="248">
        <f>'Cash Flow Summary'!AJ45</f>
        <v>0</v>
      </c>
    </row>
    <row r="63" spans="2:30">
      <c r="B63" s="17" t="s">
        <v>247</v>
      </c>
      <c r="D63" s="248">
        <f>'Cash Flow Summary'!AD46</f>
        <v>0</v>
      </c>
      <c r="E63" s="405"/>
      <c r="F63" s="248">
        <f>'Cash Flow Summary'!AF46</f>
        <v>0</v>
      </c>
      <c r="H63" s="248">
        <f>'Cash Flow Summary'!AH46</f>
        <v>-7295</v>
      </c>
      <c r="J63" s="248">
        <f>'Cash Flow Summary'!AJ46</f>
        <v>0</v>
      </c>
    </row>
    <row r="64" spans="2:30">
      <c r="B64" s="17" t="s">
        <v>261</v>
      </c>
      <c r="D64" s="248">
        <f>'Cash Flow Summary'!AD47</f>
        <v>-24836.491666666669</v>
      </c>
      <c r="E64" s="405"/>
      <c r="F64" s="248">
        <f>'Cash Flow Summary'!AF47</f>
        <v>-9123.6657787365839</v>
      </c>
      <c r="H64" s="248">
        <f>'Cash Flow Summary'!AH47</f>
        <v>-19853.62014843251</v>
      </c>
      <c r="J64" s="248">
        <f>'Cash Flow Summary'!AJ47</f>
        <v>-19851.021930466828</v>
      </c>
    </row>
    <row r="65" spans="2:13" hidden="1">
      <c r="B65" s="17" t="s">
        <v>328</v>
      </c>
      <c r="D65" s="248">
        <f>'Cash Flow Summary'!AD48</f>
        <v>0</v>
      </c>
      <c r="E65" s="405"/>
      <c r="F65" s="248">
        <f>'Cash Flow Summary'!AF48</f>
        <v>0</v>
      </c>
      <c r="H65" s="248">
        <f>'Cash Flow Summary'!AH48</f>
        <v>0</v>
      </c>
      <c r="J65" s="248">
        <f>'Cash Flow Summary'!AJ48</f>
        <v>0</v>
      </c>
    </row>
    <row r="66" spans="2:13" ht="8" customHeight="1">
      <c r="E66" s="405"/>
    </row>
    <row r="67" spans="2:13">
      <c r="B67" s="395" t="s">
        <v>329</v>
      </c>
      <c r="C67" s="411"/>
      <c r="D67" s="412">
        <v>7152.28999999999</v>
      </c>
      <c r="E67" s="415"/>
      <c r="F67" s="412">
        <f>'Cash Flow Summary'!AF50</f>
        <v>28306.698022300254</v>
      </c>
      <c r="G67" s="412"/>
      <c r="H67" s="412">
        <f>'Cash Flow Summary'!AH50</f>
        <v>147079.64390337575</v>
      </c>
      <c r="I67" s="412"/>
      <c r="J67" s="412">
        <f>'Cash Flow Summary'!AJ50</f>
        <v>146127.41770708293</v>
      </c>
    </row>
    <row r="68" spans="2:13">
      <c r="B68" s="245" t="s">
        <v>381</v>
      </c>
      <c r="D68" s="360">
        <f>'Cash Flow Summary'!AD51</f>
        <v>24211.723333333324</v>
      </c>
      <c r="E68" s="416"/>
      <c r="F68" s="360">
        <f>'Cash Flow Summary'!AF51</f>
        <v>52518.421355633574</v>
      </c>
      <c r="G68" s="360"/>
      <c r="H68" s="360">
        <f>'Cash Flow Summary'!AH51</f>
        <v>199598.06525900931</v>
      </c>
      <c r="I68" s="360"/>
      <c r="J68" s="360">
        <f>'Cash Flow Summary'!AJ51</f>
        <v>345725.48296609224</v>
      </c>
    </row>
    <row r="69" spans="2:13" ht="17" thickBot="1">
      <c r="B69" s="329" t="s">
        <v>380</v>
      </c>
      <c r="C69" s="330"/>
      <c r="D69" s="331">
        <f>'Cash Flow Summary'!AD54</f>
        <v>24211.723333333324</v>
      </c>
      <c r="E69" s="417"/>
      <c r="F69" s="331">
        <f>'Cash Flow Summary'!AF54</f>
        <v>152518.42135563359</v>
      </c>
      <c r="G69" s="331"/>
      <c r="H69" s="331">
        <f>'Cash Flow Summary'!AH54</f>
        <v>299598.06525900937</v>
      </c>
      <c r="I69" s="331"/>
      <c r="J69" s="331">
        <f>'Cash Flow Summary'!AJ54</f>
        <v>445725.4829660923</v>
      </c>
      <c r="M69" s="326"/>
    </row>
    <row r="70" spans="2:13" ht="17" thickTop="1">
      <c r="M70" s="397"/>
    </row>
  </sheetData>
  <mergeCells count="5">
    <mergeCell ref="AB2:AM2"/>
    <mergeCell ref="AN2:AQ2"/>
    <mergeCell ref="D52:D53"/>
    <mergeCell ref="D2:O2"/>
    <mergeCell ref="P2:AA2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94277-201D-F54D-9051-7A7C3C580088}">
  <sheetPr>
    <tabColor theme="9" tint="0.59999389629810485"/>
  </sheetPr>
  <dimension ref="A1:M234"/>
  <sheetViews>
    <sheetView showGridLines="0" zoomScale="75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0" customHeight="1" zeroHeight="1"/>
  <cols>
    <col min="1" max="1" width="11" style="17" customWidth="1"/>
    <col min="2" max="2" width="52.1640625" style="17" bestFit="1" customWidth="1"/>
    <col min="3" max="3" width="20.1640625" style="93" customWidth="1"/>
    <col min="4" max="4" width="12" style="17" bestFit="1" customWidth="1"/>
    <col min="5" max="9" width="11" style="17" customWidth="1"/>
    <col min="10" max="16384" width="11" style="17" hidden="1"/>
  </cols>
  <sheetData>
    <row r="1" spans="1:13" s="306" customFormat="1" ht="15" customHeight="1">
      <c r="A1" s="8"/>
      <c r="B1" s="8"/>
      <c r="C1" s="91"/>
      <c r="D1" s="8"/>
      <c r="E1" s="8"/>
      <c r="F1" s="8"/>
      <c r="G1" s="8"/>
      <c r="H1" s="8"/>
      <c r="I1" s="8"/>
      <c r="J1" s="302"/>
    </row>
    <row r="2" spans="1:13" s="306" customFormat="1" ht="15" customHeight="1">
      <c r="A2" s="8"/>
      <c r="B2" s="219" t="s">
        <v>39</v>
      </c>
      <c r="C2" s="91"/>
      <c r="D2" s="8"/>
      <c r="E2" s="589">
        <v>2024</v>
      </c>
      <c r="F2" s="589">
        <v>2025</v>
      </c>
      <c r="G2" s="589">
        <v>2026</v>
      </c>
      <c r="H2" s="589">
        <v>2027</v>
      </c>
      <c r="I2" s="8"/>
      <c r="J2" s="302"/>
    </row>
    <row r="3" spans="1:13" s="308" customFormat="1" ht="15" customHeight="1">
      <c r="A3" s="128"/>
      <c r="B3" s="9" t="s">
        <v>17</v>
      </c>
      <c r="C3" s="129"/>
      <c r="D3" s="128"/>
      <c r="E3" s="590"/>
      <c r="F3" s="590"/>
      <c r="G3" s="590"/>
      <c r="H3" s="590"/>
      <c r="I3" s="32"/>
      <c r="J3" s="303"/>
      <c r="K3" s="307"/>
    </row>
    <row r="4" spans="1:13" s="11" customFormat="1" ht="15" customHeight="1">
      <c r="A4" s="10"/>
      <c r="B4" s="10"/>
      <c r="C4" s="92"/>
      <c r="D4" s="10"/>
      <c r="F4" s="10"/>
      <c r="G4" s="10"/>
      <c r="H4" s="10"/>
      <c r="I4" s="10"/>
      <c r="J4" s="277"/>
    </row>
    <row r="5" spans="1:13" s="220" customFormat="1" ht="15" customHeight="1">
      <c r="A5" s="12"/>
      <c r="B5" s="13" t="s">
        <v>330</v>
      </c>
      <c r="C5" s="137"/>
      <c r="D5" s="12"/>
      <c r="F5" s="12"/>
      <c r="G5" s="12"/>
      <c r="H5" s="12"/>
      <c r="I5" s="12"/>
      <c r="J5" s="304"/>
    </row>
    <row r="6" spans="1:13" s="11" customFormat="1" ht="15" customHeight="1">
      <c r="A6" s="17"/>
      <c r="B6" s="17"/>
      <c r="C6" s="138"/>
      <c r="D6" s="40"/>
      <c r="F6" s="40"/>
      <c r="G6" s="40"/>
      <c r="H6" s="40"/>
      <c r="I6" s="40"/>
      <c r="J6" s="176"/>
      <c r="K6" s="309"/>
      <c r="L6" s="309"/>
    </row>
    <row r="7" spans="1:13" s="311" customFormat="1" ht="15" customHeight="1">
      <c r="A7" s="139"/>
      <c r="B7" s="332" t="s">
        <v>321</v>
      </c>
      <c r="C7" s="94" t="s">
        <v>17</v>
      </c>
      <c r="D7" s="175"/>
      <c r="E7" s="214">
        <f>SUM('PnL (monthly)'!D8:O8)</f>
        <v>12579.570000000002</v>
      </c>
      <c r="F7" s="214">
        <f>SUM('PnL (monthly)'!P8:AA8)</f>
        <v>55453.767582391301</v>
      </c>
      <c r="G7" s="214">
        <f>SUM('PnL (monthly)'!AB8:AM8)</f>
        <v>112852.15370326412</v>
      </c>
      <c r="H7" s="214">
        <f>SUM('PnL (monthly)'!AN8:AY8)</f>
        <v>148196.13392851732</v>
      </c>
      <c r="I7" s="142"/>
      <c r="J7" s="175"/>
      <c r="K7" s="310"/>
      <c r="L7" s="310"/>
    </row>
    <row r="8" spans="1:13" s="11" customFormat="1" ht="15" customHeight="1">
      <c r="A8" s="42"/>
      <c r="B8" s="33" t="s">
        <v>212</v>
      </c>
      <c r="C8" s="94" t="s">
        <v>17</v>
      </c>
      <c r="D8" s="176"/>
      <c r="E8" s="107">
        <f>SUM('PnL (monthly)'!D9:O9)</f>
        <v>2486.9631213811076</v>
      </c>
      <c r="F8" s="107">
        <f>SUM('PnL (monthly)'!P9:AA9)</f>
        <v>12787.913922170839</v>
      </c>
      <c r="G8" s="107">
        <f>SUM('PnL (monthly)'!AB9:AM9)</f>
        <v>20275.022246535642</v>
      </c>
      <c r="H8" s="107">
        <f>SUM('PnL (monthly)'!AN9:AY9)</f>
        <v>30465.975559595045</v>
      </c>
      <c r="I8" s="40"/>
      <c r="J8" s="176"/>
      <c r="K8" s="309"/>
      <c r="L8" s="309"/>
    </row>
    <row r="9" spans="1:13" s="11" customFormat="1" ht="15" customHeight="1">
      <c r="A9" s="42"/>
      <c r="B9" s="35" t="s">
        <v>215</v>
      </c>
      <c r="C9" s="94" t="s">
        <v>17</v>
      </c>
      <c r="D9" s="177"/>
      <c r="E9" s="107">
        <f>SUM('PnL (monthly)'!D10:O10)</f>
        <v>2486.712368898613</v>
      </c>
      <c r="F9" s="107">
        <f>SUM('PnL (monthly)'!P10:AA10)</f>
        <v>6870.286062680103</v>
      </c>
      <c r="G9" s="107">
        <f>SUM('PnL (monthly)'!AB10:AM10)</f>
        <v>15995.797851645004</v>
      </c>
      <c r="H9" s="107">
        <f>SUM('PnL (monthly)'!AN10:AY10)</f>
        <v>15731.763968616651</v>
      </c>
      <c r="I9" s="45"/>
      <c r="J9" s="177"/>
      <c r="K9" s="312"/>
      <c r="L9" s="312"/>
    </row>
    <row r="10" spans="1:13" s="11" customFormat="1" ht="15" customHeight="1">
      <c r="A10" s="42"/>
      <c r="B10" s="35" t="s">
        <v>216</v>
      </c>
      <c r="C10" s="94" t="s">
        <v>17</v>
      </c>
      <c r="D10" s="178"/>
      <c r="E10" s="107">
        <f>SUM('PnL (monthly)'!D11:O11)</f>
        <v>2350.0923863362732</v>
      </c>
      <c r="F10" s="107">
        <f>SUM('PnL (monthly)'!P11:AA11)</f>
        <v>6869.1746484154246</v>
      </c>
      <c r="G10" s="107">
        <f>SUM('PnL (monthly)'!AB11:AM11)</f>
        <v>28923.204973276486</v>
      </c>
      <c r="H10" s="107">
        <f>SUM('PnL (monthly)'!AN11:AY11)</f>
        <v>39562.829966182224</v>
      </c>
      <c r="I10" s="21"/>
      <c r="J10" s="178"/>
    </row>
    <row r="11" spans="1:13" s="11" customFormat="1" ht="15" customHeight="1">
      <c r="A11" s="42"/>
      <c r="B11" s="35" t="s">
        <v>217</v>
      </c>
      <c r="C11" s="94" t="s">
        <v>17</v>
      </c>
      <c r="D11" s="178"/>
      <c r="E11" s="107">
        <f>SUM('PnL (monthly)'!D12:O12)</f>
        <v>3239.872525319292</v>
      </c>
      <c r="F11" s="107">
        <f>SUM('PnL (monthly)'!P12:AA12)</f>
        <v>14095.012986959679</v>
      </c>
      <c r="G11" s="107">
        <f>SUM('PnL (monthly)'!AB12:AM12)</f>
        <v>20726.679164190155</v>
      </c>
      <c r="H11" s="107">
        <f>SUM('PnL (monthly)'!AN12:AY12)</f>
        <v>26430.203053215726</v>
      </c>
      <c r="I11" s="21"/>
      <c r="J11" s="178"/>
    </row>
    <row r="12" spans="1:13" s="11" customFormat="1" ht="15" customHeight="1">
      <c r="A12" s="42"/>
      <c r="B12" s="35" t="s">
        <v>218</v>
      </c>
      <c r="C12" s="94" t="s">
        <v>17</v>
      </c>
      <c r="D12" s="178"/>
      <c r="E12" s="107">
        <f>SUM('PnL (monthly)'!D13:O13)</f>
        <v>628.40578132998235</v>
      </c>
      <c r="F12" s="107">
        <f>SUM('PnL (monthly)'!P13:AA13)</f>
        <v>1602.2757699057622</v>
      </c>
      <c r="G12" s="107">
        <f>SUM('PnL (monthly)'!AB13:AM13)</f>
        <v>4465.3352246552704</v>
      </c>
      <c r="H12" s="107">
        <f>SUM('PnL (monthly)'!AN13:AY13)</f>
        <v>7478.1640748771661</v>
      </c>
      <c r="I12" s="21"/>
      <c r="J12" s="178"/>
    </row>
    <row r="13" spans="1:13" s="11" customFormat="1" ht="15" customHeight="1">
      <c r="A13" s="42"/>
      <c r="B13" s="35" t="s">
        <v>219</v>
      </c>
      <c r="C13" s="94" t="s">
        <v>17</v>
      </c>
      <c r="D13" s="175"/>
      <c r="E13" s="107">
        <f>SUM('PnL (monthly)'!D14:O14)</f>
        <v>911.77614674744177</v>
      </c>
      <c r="F13" s="107">
        <f>SUM('PnL (monthly)'!P14:AA14)</f>
        <v>10227.791269504973</v>
      </c>
      <c r="G13" s="107">
        <f>SUM('PnL (monthly)'!AB14:AM14)</f>
        <v>15309.752086075285</v>
      </c>
      <c r="H13" s="107">
        <f>SUM('PnL (monthly)'!AN14:AY14)</f>
        <v>20272.59250756921</v>
      </c>
      <c r="I13" s="142"/>
      <c r="J13" s="175"/>
      <c r="K13" s="310"/>
      <c r="L13" s="310"/>
      <c r="M13" s="310"/>
    </row>
    <row r="14" spans="1:13" s="11" customFormat="1" ht="15" customHeight="1">
      <c r="A14" s="42"/>
      <c r="B14" s="35" t="s">
        <v>220</v>
      </c>
      <c r="C14" s="94" t="s">
        <v>17</v>
      </c>
      <c r="D14" s="175"/>
      <c r="E14" s="107">
        <f>SUM('PnL (monthly)'!D15:O15)</f>
        <v>475.74766998729058</v>
      </c>
      <c r="F14" s="107">
        <f>SUM('PnL (monthly)'!P15:AA15)</f>
        <v>955.02191348829706</v>
      </c>
      <c r="G14" s="107">
        <f>SUM('PnL (monthly)'!AB15:AM15)</f>
        <v>1989.852974412539</v>
      </c>
      <c r="H14" s="107">
        <f>SUM('PnL (monthly)'!AN15:AY15)</f>
        <v>2572.7408671357516</v>
      </c>
      <c r="I14" s="142"/>
      <c r="J14" s="175"/>
      <c r="K14" s="310"/>
      <c r="L14" s="310"/>
      <c r="M14" s="310"/>
    </row>
    <row r="15" spans="1:13" s="11" customFormat="1" ht="15" customHeight="1">
      <c r="A15" s="42"/>
      <c r="B15" s="35" t="s">
        <v>221</v>
      </c>
      <c r="C15" s="94" t="s">
        <v>17</v>
      </c>
      <c r="D15" s="175"/>
      <c r="E15" s="107">
        <f>SUM('PnL (monthly)'!D16:O16)</f>
        <v>0</v>
      </c>
      <c r="F15" s="107">
        <f>SUM('PnL (monthly)'!P16:AA16)</f>
        <v>430.75381918357118</v>
      </c>
      <c r="G15" s="107">
        <f>SUM('PnL (monthly)'!AB16:AM16)</f>
        <v>3135.3972134161604</v>
      </c>
      <c r="H15" s="107">
        <f>SUM('PnL (monthly)'!AN16:AY16)</f>
        <v>3871.8238769804057</v>
      </c>
      <c r="I15" s="142"/>
      <c r="J15" s="175"/>
      <c r="K15" s="310"/>
      <c r="L15" s="310"/>
      <c r="M15" s="310"/>
    </row>
    <row r="16" spans="1:13" s="11" customFormat="1" ht="15" customHeight="1">
      <c r="A16" s="42"/>
      <c r="B16" s="35" t="s">
        <v>222</v>
      </c>
      <c r="C16" s="94" t="s">
        <v>17</v>
      </c>
      <c r="D16" s="175"/>
      <c r="E16" s="107">
        <f>SUM('PnL (monthly)'!D17:O17)</f>
        <v>0</v>
      </c>
      <c r="F16" s="107">
        <f>SUM('PnL (monthly)'!P17:AA17)</f>
        <v>1615.5371900826449</v>
      </c>
      <c r="G16" s="107">
        <f>SUM('PnL (monthly)'!AB17:AM17)</f>
        <v>2031.1119690575742</v>
      </c>
      <c r="H16" s="107">
        <f>SUM('PnL (monthly)'!AN17:AY17)</f>
        <v>1810.0400543451058</v>
      </c>
      <c r="I16" s="142"/>
      <c r="J16" s="175"/>
      <c r="K16" s="310"/>
      <c r="L16" s="310"/>
      <c r="M16" s="310"/>
    </row>
    <row r="17" spans="1:13" s="11" customFormat="1" ht="15" customHeight="1">
      <c r="A17" s="42"/>
      <c r="B17" s="17"/>
      <c r="C17" s="96"/>
      <c r="D17" s="175"/>
      <c r="E17" s="107"/>
      <c r="F17" s="107"/>
      <c r="G17" s="107"/>
      <c r="H17" s="107"/>
      <c r="I17" s="142"/>
      <c r="J17" s="175"/>
      <c r="K17" s="310"/>
      <c r="L17" s="310"/>
      <c r="M17" s="310"/>
    </row>
    <row r="18" spans="1:13" s="311" customFormat="1" ht="15" customHeight="1">
      <c r="A18" s="90"/>
      <c r="B18" s="332" t="s">
        <v>322</v>
      </c>
      <c r="C18" s="94" t="s">
        <v>17</v>
      </c>
      <c r="D18" s="175"/>
      <c r="E18" s="214">
        <f>SUM('PnL (monthly)'!D19:O19)</f>
        <v>85406.07</v>
      </c>
      <c r="F18" s="214">
        <f>SUM('PnL (monthly)'!P19:AA19)</f>
        <v>173339.43246508893</v>
      </c>
      <c r="G18" s="214">
        <f>SUM('PnL (monthly)'!AB19:AM19)</f>
        <v>285219.88115186791</v>
      </c>
      <c r="H18" s="214">
        <f>SUM('PnL (monthly)'!AN19:AY19)</f>
        <v>327863.06049598614</v>
      </c>
      <c r="I18" s="142"/>
      <c r="J18" s="175"/>
      <c r="K18" s="310"/>
      <c r="L18" s="310"/>
      <c r="M18" s="310"/>
    </row>
    <row r="19" spans="1:13" s="11" customFormat="1" ht="15" customHeight="1">
      <c r="A19" s="17"/>
      <c r="B19" s="33" t="s">
        <v>212</v>
      </c>
      <c r="C19" s="94" t="s">
        <v>17</v>
      </c>
      <c r="D19" s="175"/>
      <c r="E19" s="107">
        <f>SUM('PnL (monthly)'!D20:O20)</f>
        <v>28581.674389702923</v>
      </c>
      <c r="F19" s="107">
        <f>SUM('PnL (monthly)'!P20:AA20)</f>
        <v>36897.208760337984</v>
      </c>
      <c r="G19" s="107">
        <f>SUM('PnL (monthly)'!AB20:AM20)</f>
        <v>51048.606885605681</v>
      </c>
      <c r="H19" s="107">
        <f>SUM('PnL (monthly)'!AN20:AY20)</f>
        <v>57333.091364950604</v>
      </c>
      <c r="I19" s="142"/>
      <c r="J19" s="175"/>
      <c r="K19" s="310"/>
      <c r="L19" s="310"/>
      <c r="M19" s="310"/>
    </row>
    <row r="20" spans="1:13" s="11" customFormat="1" ht="15" customHeight="1">
      <c r="A20" s="17"/>
      <c r="B20" s="35" t="s">
        <v>215</v>
      </c>
      <c r="C20" s="94" t="s">
        <v>17</v>
      </c>
      <c r="D20" s="175"/>
      <c r="E20" s="107">
        <f>SUM('PnL (monthly)'!D21:O21)</f>
        <v>12885.235966118324</v>
      </c>
      <c r="F20" s="107">
        <f>SUM('PnL (monthly)'!P21:AA21)</f>
        <v>29405.664198287963</v>
      </c>
      <c r="G20" s="107">
        <f>SUM('PnL (monthly)'!AB21:AM21)</f>
        <v>37039.402173308677</v>
      </c>
      <c r="H20" s="107">
        <f>SUM('PnL (monthly)'!AN21:AY21)</f>
        <v>36792.126292683766</v>
      </c>
      <c r="I20" s="142"/>
      <c r="J20" s="175"/>
      <c r="K20" s="310"/>
      <c r="L20" s="310"/>
      <c r="M20" s="310"/>
    </row>
    <row r="21" spans="1:13" s="11" customFormat="1" ht="15" customHeight="1">
      <c r="A21" s="17"/>
      <c r="B21" s="35" t="s">
        <v>216</v>
      </c>
      <c r="C21" s="94" t="s">
        <v>17</v>
      </c>
      <c r="D21" s="175"/>
      <c r="E21" s="107">
        <f>SUM('PnL (monthly)'!D22:O22)</f>
        <v>15388.922239095242</v>
      </c>
      <c r="F21" s="107">
        <f>SUM('PnL (monthly)'!P22:AA22)</f>
        <v>21008.010823974662</v>
      </c>
      <c r="G21" s="107">
        <f>SUM('PnL (monthly)'!AB22:AM22)</f>
        <v>75839.612492793851</v>
      </c>
      <c r="H21" s="107">
        <f>SUM('PnL (monthly)'!AN22:AY22)</f>
        <v>92608.476810088236</v>
      </c>
      <c r="I21" s="142"/>
      <c r="J21" s="175"/>
      <c r="K21" s="310"/>
      <c r="L21" s="310"/>
      <c r="M21" s="310"/>
    </row>
    <row r="22" spans="1:13" s="11" customFormat="1" ht="15" customHeight="1">
      <c r="A22" s="17"/>
      <c r="B22" s="35" t="s">
        <v>217</v>
      </c>
      <c r="C22" s="94" t="s">
        <v>17</v>
      </c>
      <c r="D22" s="175"/>
      <c r="E22" s="107">
        <f>SUM('PnL (monthly)'!D23:O23)</f>
        <v>10884.421810484022</v>
      </c>
      <c r="F22" s="107">
        <f>SUM('PnL (monthly)'!P23:AA23)</f>
        <v>37099.491073957091</v>
      </c>
      <c r="G22" s="107">
        <f>SUM('PnL (monthly)'!AB23:AM23)</f>
        <v>51270.859072287029</v>
      </c>
      <c r="H22" s="107">
        <f>SUM('PnL (monthly)'!AN23:AY23)</f>
        <v>62667.008613885017</v>
      </c>
      <c r="I22" s="142"/>
      <c r="J22" s="175"/>
      <c r="K22" s="310"/>
      <c r="L22" s="310"/>
      <c r="M22" s="310"/>
    </row>
    <row r="23" spans="1:13" s="11" customFormat="1" ht="15" customHeight="1">
      <c r="A23" s="17"/>
      <c r="B23" s="35" t="s">
        <v>218</v>
      </c>
      <c r="C23" s="94" t="s">
        <v>17</v>
      </c>
      <c r="D23" s="175"/>
      <c r="E23" s="107">
        <f>SUM('PnL (monthly)'!D24:O24)</f>
        <v>3757.1185629148636</v>
      </c>
      <c r="F23" s="107">
        <f>SUM('PnL (monthly)'!P24:AA24)</f>
        <v>7513.2118371529468</v>
      </c>
      <c r="G23" s="107">
        <f>SUM('PnL (monthly)'!AB24:AM24)</f>
        <v>11237.166320794859</v>
      </c>
      <c r="H23" s="107">
        <f>SUM('PnL (monthly)'!AN24:AY24)</f>
        <v>11829.978635776439</v>
      </c>
      <c r="I23" s="142"/>
      <c r="J23" s="175"/>
      <c r="K23" s="310"/>
      <c r="L23" s="310"/>
      <c r="M23" s="310"/>
    </row>
    <row r="24" spans="1:13" s="11" customFormat="1" ht="15" customHeight="1">
      <c r="A24" s="17"/>
      <c r="B24" s="35" t="s">
        <v>219</v>
      </c>
      <c r="C24" s="94" t="s">
        <v>17</v>
      </c>
      <c r="D24" s="175"/>
      <c r="E24" s="107">
        <f>SUM('PnL (monthly)'!D25:O25)</f>
        <v>5575.230045237101</v>
      </c>
      <c r="F24" s="107">
        <f>SUM('PnL (monthly)'!P25:AA25)</f>
        <v>30145.710100536329</v>
      </c>
      <c r="G24" s="107">
        <f>SUM('PnL (monthly)'!AB25:AM25)</f>
        <v>40015.641418074585</v>
      </c>
      <c r="H24" s="107">
        <f>SUM('PnL (monthly)'!AN25:AY25)</f>
        <v>47332.045493354155</v>
      </c>
      <c r="I24" s="142"/>
      <c r="J24" s="175"/>
      <c r="K24" s="310"/>
      <c r="L24" s="310"/>
      <c r="M24" s="310"/>
    </row>
    <row r="25" spans="1:13" s="11" customFormat="1" ht="15" customHeight="1">
      <c r="A25" s="17"/>
      <c r="B25" s="35" t="s">
        <v>220</v>
      </c>
      <c r="C25" s="94" t="s">
        <v>17</v>
      </c>
      <c r="D25" s="175"/>
      <c r="E25" s="107">
        <f>SUM('PnL (monthly)'!D26:O26)</f>
        <v>609.51530794654082</v>
      </c>
      <c r="F25" s="107">
        <f>SUM('PnL (monthly)'!P26:AA26)</f>
        <v>4474.6135070553037</v>
      </c>
      <c r="G25" s="107">
        <f>SUM('PnL (monthly)'!AB26:AM26)</f>
        <v>5398.7661367165256</v>
      </c>
      <c r="H25" s="107">
        <f>SUM('PnL (monthly)'!AN26:AY26)</f>
        <v>6017.0914528672474</v>
      </c>
      <c r="I25" s="142"/>
      <c r="J25" s="175"/>
      <c r="K25" s="310"/>
      <c r="L25" s="310"/>
      <c r="M25" s="310"/>
    </row>
    <row r="26" spans="1:13" s="11" customFormat="1" ht="15" customHeight="1">
      <c r="A26" s="17"/>
      <c r="B26" s="35" t="s">
        <v>221</v>
      </c>
      <c r="C26" s="94" t="s">
        <v>17</v>
      </c>
      <c r="D26" s="175"/>
      <c r="E26" s="107">
        <f>SUM('PnL (monthly)'!D27:O27)</f>
        <v>395.28569793302529</v>
      </c>
      <c r="F26" s="107">
        <f>SUM('PnL (monthly)'!P27:AA27)</f>
        <v>1948.9105935386931</v>
      </c>
      <c r="G26" s="107">
        <f>SUM('PnL (monthly)'!AB27:AM27)</f>
        <v>8203.8824650455372</v>
      </c>
      <c r="H26" s="107">
        <f>SUM('PnL (monthly)'!AN27:AY27)</f>
        <v>9057.4186199928135</v>
      </c>
      <c r="I26" s="142"/>
      <c r="J26" s="175"/>
      <c r="K26" s="310"/>
      <c r="L26" s="310"/>
      <c r="M26" s="310"/>
    </row>
    <row r="27" spans="1:13" s="11" customFormat="1" ht="15" customHeight="1">
      <c r="A27" s="17"/>
      <c r="B27" s="35" t="s">
        <v>222</v>
      </c>
      <c r="C27" s="94" t="s">
        <v>17</v>
      </c>
      <c r="D27" s="175"/>
      <c r="E27" s="107">
        <f>SUM('PnL (monthly)'!D28:O28)</f>
        <v>7328.6659805679619</v>
      </c>
      <c r="F27" s="107">
        <f>SUM('PnL (monthly)'!P28:AA28)</f>
        <v>4846.6115702479337</v>
      </c>
      <c r="G27" s="107">
        <f>SUM('PnL (monthly)'!AB28:AM28)</f>
        <v>5165.9441872411262</v>
      </c>
      <c r="H27" s="107">
        <f>SUM('PnL (monthly)'!AN28:AY28)</f>
        <v>4225.8232123878606</v>
      </c>
      <c r="I27" s="142"/>
      <c r="J27" s="175"/>
      <c r="K27" s="310"/>
      <c r="L27" s="310"/>
      <c r="M27" s="310"/>
    </row>
    <row r="28" spans="1:13" s="313" customFormat="1" ht="15" customHeight="1">
      <c r="A28" s="67"/>
      <c r="B28" s="67"/>
      <c r="C28" s="94"/>
      <c r="D28" s="175"/>
      <c r="E28" s="107"/>
      <c r="F28" s="107"/>
      <c r="G28" s="107"/>
      <c r="H28" s="107"/>
      <c r="I28" s="142"/>
      <c r="J28" s="175"/>
      <c r="K28" s="310"/>
      <c r="L28" s="310"/>
      <c r="M28" s="310"/>
    </row>
    <row r="29" spans="1:13" s="11" customFormat="1" ht="15" customHeight="1">
      <c r="A29" s="17"/>
      <c r="B29" s="332" t="s">
        <v>223</v>
      </c>
      <c r="C29" s="94" t="s">
        <v>17</v>
      </c>
      <c r="D29" s="175"/>
      <c r="E29" s="214">
        <f>SUM('PnL (monthly)'!D30:O30)</f>
        <v>97985.64</v>
      </c>
      <c r="F29" s="214">
        <f>SUM('PnL (monthly)'!P30:AA30)</f>
        <v>228793.2000474802</v>
      </c>
      <c r="G29" s="214">
        <f>SUM('PnL (monthly)'!AB30:AM30)</f>
        <v>398072.03485513193</v>
      </c>
      <c r="H29" s="214">
        <f>SUM('PnL (monthly)'!AN30:AY30)</f>
        <v>476059.19442450348</v>
      </c>
      <c r="I29" s="142"/>
      <c r="J29" s="175"/>
      <c r="K29" s="310"/>
      <c r="L29" s="310"/>
      <c r="M29" s="310"/>
    </row>
    <row r="30" spans="1:13" s="11" customFormat="1" ht="15" customHeight="1">
      <c r="A30" s="17"/>
      <c r="B30" s="62"/>
      <c r="C30" s="99"/>
      <c r="D30" s="175"/>
      <c r="E30" s="107"/>
      <c r="F30" s="107"/>
      <c r="G30" s="107"/>
      <c r="H30" s="107"/>
      <c r="I30" s="142"/>
      <c r="J30" s="175"/>
      <c r="K30" s="310"/>
      <c r="L30" s="310"/>
      <c r="M30" s="310"/>
    </row>
    <row r="31" spans="1:13" s="11" customFormat="1" ht="15" customHeight="1">
      <c r="A31" s="17"/>
      <c r="B31" s="300" t="s">
        <v>224</v>
      </c>
      <c r="C31" s="94" t="s">
        <v>17</v>
      </c>
      <c r="D31" s="175"/>
      <c r="E31" s="107">
        <f>SUM('PnL (monthly)'!D32:O32)</f>
        <v>40599.990000000005</v>
      </c>
      <c r="F31" s="107">
        <f>SUM('PnL (monthly)'!P32:AA32)</f>
        <v>20000</v>
      </c>
      <c r="G31" s="107">
        <f>SUM('PnL (monthly)'!AB32:AM32)</f>
        <v>50000</v>
      </c>
      <c r="H31" s="107">
        <f>SUM('PnL (monthly)'!AN32:AY32)</f>
        <v>60000</v>
      </c>
      <c r="I31" s="142"/>
      <c r="J31" s="175"/>
      <c r="K31" s="310"/>
      <c r="L31" s="310"/>
      <c r="M31" s="310"/>
    </row>
    <row r="32" spans="1:13" s="11" customFormat="1" ht="15" hidden="1" customHeight="1">
      <c r="A32" s="17"/>
      <c r="B32" s="300" t="s">
        <v>225</v>
      </c>
      <c r="C32" s="94"/>
      <c r="D32" s="175"/>
      <c r="E32" s="107">
        <f>SUM('PnL (monthly)'!D33:O33)</f>
        <v>0</v>
      </c>
      <c r="F32" s="107">
        <f>SUM('PnL (monthly)'!P33:AA33)</f>
        <v>15000</v>
      </c>
      <c r="G32" s="107">
        <f>SUM('PnL (monthly)'!AB33:AM33)</f>
        <v>20000</v>
      </c>
      <c r="H32" s="107">
        <f>SUM('PnL (monthly)'!AN33:AY33)</f>
        <v>50000</v>
      </c>
      <c r="I32" s="142"/>
      <c r="J32" s="175"/>
      <c r="K32" s="310"/>
      <c r="L32" s="310"/>
      <c r="M32" s="310"/>
    </row>
    <row r="33" spans="1:13" s="11" customFormat="1" ht="15" customHeight="1">
      <c r="A33" s="17"/>
      <c r="B33" s="300" t="s">
        <v>226</v>
      </c>
      <c r="C33" s="94" t="s">
        <v>17</v>
      </c>
      <c r="D33" s="175"/>
      <c r="E33" s="107">
        <f>SUM('PnL (monthly)'!D34:O34)</f>
        <v>1896.49</v>
      </c>
      <c r="F33" s="107">
        <f>SUM('PnL (monthly)'!P34:AA34)</f>
        <v>0</v>
      </c>
      <c r="G33" s="107">
        <f>SUM('PnL (monthly)'!AB34:AM34)</f>
        <v>0</v>
      </c>
      <c r="H33" s="107">
        <f>SUM('PnL (monthly)'!AN34:AY34)</f>
        <v>0</v>
      </c>
      <c r="I33" s="142"/>
      <c r="J33" s="175"/>
      <c r="K33" s="310"/>
      <c r="L33" s="310"/>
      <c r="M33" s="310"/>
    </row>
    <row r="34" spans="1:13" s="11" customFormat="1" ht="15" customHeight="1">
      <c r="A34" s="29"/>
      <c r="B34" s="111"/>
      <c r="C34" s="112"/>
      <c r="D34" s="213"/>
      <c r="E34" s="254">
        <f>SUM('PnL (monthly)'!D35:O35)</f>
        <v>0</v>
      </c>
      <c r="F34" s="254"/>
      <c r="G34" s="254"/>
      <c r="H34" s="254"/>
      <c r="I34" s="142"/>
      <c r="J34" s="175"/>
      <c r="K34" s="310"/>
      <c r="L34" s="310"/>
      <c r="M34" s="310"/>
    </row>
    <row r="35" spans="1:13" s="11" customFormat="1" ht="15" customHeight="1">
      <c r="A35" s="119"/>
      <c r="B35" s="116" t="s">
        <v>146</v>
      </c>
      <c r="C35" s="125" t="s">
        <v>17</v>
      </c>
      <c r="D35" s="125"/>
      <c r="E35" s="319">
        <f>SUM('PnL (monthly)'!D36:O36)</f>
        <v>140482.12</v>
      </c>
      <c r="F35" s="319">
        <f>SUM('PnL (monthly)'!P36:AA36)</f>
        <v>248793.2000474802</v>
      </c>
      <c r="G35" s="319">
        <f>SUM('PnL (monthly)'!AB36:AM36)</f>
        <v>448072.03485513193</v>
      </c>
      <c r="H35" s="319">
        <f>SUM('PnL (monthly)'!AN36:AY36)</f>
        <v>536059.19442450348</v>
      </c>
      <c r="I35" s="142"/>
      <c r="J35" s="175"/>
      <c r="K35" s="310"/>
      <c r="L35" s="310"/>
      <c r="M35" s="310"/>
    </row>
    <row r="36" spans="1:13" s="11" customFormat="1" ht="15" customHeight="1">
      <c r="A36" s="17"/>
      <c r="B36" s="17"/>
      <c r="C36" s="93"/>
      <c r="D36" s="255"/>
      <c r="E36" s="156"/>
      <c r="F36" s="156"/>
      <c r="G36" s="156"/>
      <c r="H36" s="156"/>
      <c r="I36" s="142"/>
      <c r="J36" s="175"/>
      <c r="K36" s="310"/>
      <c r="L36" s="310"/>
      <c r="M36" s="310"/>
    </row>
    <row r="37" spans="1:13" s="11" customFormat="1" ht="15" customHeight="1">
      <c r="A37" s="17"/>
      <c r="B37" s="17"/>
      <c r="C37" s="93" t="s">
        <v>17</v>
      </c>
      <c r="D37" s="175"/>
      <c r="E37" s="107"/>
      <c r="F37" s="107"/>
      <c r="G37" s="107"/>
      <c r="H37" s="107"/>
      <c r="I37" s="142"/>
      <c r="J37" s="175"/>
      <c r="K37" s="310"/>
      <c r="L37" s="310"/>
      <c r="M37" s="310"/>
    </row>
    <row r="38" spans="1:13" s="11" customFormat="1" ht="15" customHeight="1">
      <c r="A38" s="17"/>
      <c r="B38" s="300" t="s">
        <v>228</v>
      </c>
      <c r="C38" s="94" t="s">
        <v>17</v>
      </c>
      <c r="D38" s="175"/>
      <c r="E38" s="107">
        <f>SUM('PnL (monthly)'!D39:O39)</f>
        <v>68896.3</v>
      </c>
      <c r="F38" s="107">
        <f>SUM('PnL (monthly)'!P39:AA39)</f>
        <v>56150.442226481886</v>
      </c>
      <c r="G38" s="107">
        <f>SUM('PnL (monthly)'!AB39:AM39)</f>
        <v>89715.792180197051</v>
      </c>
      <c r="H38" s="107">
        <f>SUM('PnL (monthly)'!AN39:AY39)</f>
        <v>121937.8441089726</v>
      </c>
      <c r="I38" s="142"/>
      <c r="J38" s="175"/>
      <c r="K38" s="310"/>
      <c r="L38" s="310"/>
      <c r="M38" s="310"/>
    </row>
    <row r="39" spans="1:13" s="11" customFormat="1" ht="5" customHeight="1">
      <c r="A39" s="17"/>
      <c r="B39" s="300"/>
      <c r="C39" s="94"/>
      <c r="D39" s="175"/>
      <c r="E39" s="107"/>
      <c r="F39" s="107"/>
      <c r="G39" s="107"/>
      <c r="H39" s="107"/>
      <c r="I39" s="142"/>
      <c r="J39" s="175"/>
      <c r="K39" s="310"/>
      <c r="L39" s="310"/>
      <c r="M39" s="310"/>
    </row>
    <row r="40" spans="1:13" s="11" customFormat="1" ht="15" customHeight="1">
      <c r="A40" s="17"/>
      <c r="B40" s="68" t="s">
        <v>355</v>
      </c>
      <c r="C40" s="94" t="s">
        <v>17</v>
      </c>
      <c r="D40" s="175"/>
      <c r="E40" s="107">
        <f>SUM('PnL (monthly)'!D40:O40)</f>
        <v>32673.37</v>
      </c>
      <c r="F40" s="107">
        <f>SUM('PnL (monthly)'!P40:AA40)</f>
        <v>49208.036447745297</v>
      </c>
      <c r="G40" s="107">
        <f>SUM('PnL (monthly)'!AB40:AM40)</f>
        <v>86424.692031764513</v>
      </c>
      <c r="H40" s="107">
        <f>SUM('PnL (monthly)'!AN40:AY40)</f>
        <v>117149.34217850576</v>
      </c>
      <c r="I40" s="142"/>
      <c r="J40" s="175"/>
      <c r="K40" s="310"/>
      <c r="L40" s="310"/>
      <c r="M40" s="310"/>
    </row>
    <row r="41" spans="1:13" s="11" customFormat="1" ht="15" customHeight="1">
      <c r="A41" s="17"/>
      <c r="B41" s="35" t="s">
        <v>212</v>
      </c>
      <c r="C41" s="94" t="s">
        <v>17</v>
      </c>
      <c r="D41" s="175"/>
      <c r="E41" s="107">
        <f>SUM('PnL (monthly)'!D41:O41)</f>
        <v>16408.55</v>
      </c>
      <c r="F41" s="107">
        <f>SUM('PnL (monthly)'!P41:AA41)</f>
        <v>12067.889701867609</v>
      </c>
      <c r="G41" s="107">
        <f>SUM('PnL (monthly)'!AB41:AM41)</f>
        <v>18837.894992180081</v>
      </c>
      <c r="H41" s="107">
        <f>SUM('PnL (monthly)'!AN41:AY41)</f>
        <v>24551.09762913148</v>
      </c>
      <c r="I41" s="142"/>
      <c r="J41" s="175"/>
      <c r="K41" s="310"/>
      <c r="L41" s="310"/>
      <c r="M41" s="310"/>
    </row>
    <row r="42" spans="1:13" s="11" customFormat="1" ht="15" customHeight="1">
      <c r="A42" s="17"/>
      <c r="B42" s="35" t="s">
        <v>215</v>
      </c>
      <c r="C42" s="94" t="s">
        <v>17</v>
      </c>
      <c r="D42" s="175"/>
      <c r="E42" s="107">
        <f>SUM('PnL (monthly)'!D42:O42)</f>
        <v>6375.95</v>
      </c>
      <c r="F42" s="107">
        <f>SUM('PnL (monthly)'!P42:AA42)</f>
        <v>9900.6832184875493</v>
      </c>
      <c r="G42" s="107">
        <f>SUM('PnL (monthly)'!AB42:AM42)</f>
        <v>14403.077452872374</v>
      </c>
      <c r="H42" s="107">
        <f>SUM('PnL (monthly)'!AN42:AY42)</f>
        <v>14252.576471946622</v>
      </c>
      <c r="I42" s="142"/>
      <c r="J42" s="175"/>
      <c r="K42" s="310"/>
      <c r="L42" s="310"/>
      <c r="M42" s="310"/>
    </row>
    <row r="43" spans="1:13" s="11" customFormat="1" ht="15" customHeight="1">
      <c r="A43" s="17"/>
      <c r="B43" s="35" t="s">
        <v>216</v>
      </c>
      <c r="C43" s="94" t="s">
        <v>17</v>
      </c>
      <c r="D43" s="175"/>
      <c r="E43" s="107">
        <f>SUM('PnL (monthly)'!D43:O43)</f>
        <v>0</v>
      </c>
      <c r="F43" s="107">
        <f>SUM('PnL (monthly)'!P43:AA43)</f>
        <v>3918.2331410452462</v>
      </c>
      <c r="G43" s="107">
        <f>SUM('PnL (monthly)'!AB43:AM43)</f>
        <v>16023.503623732093</v>
      </c>
      <c r="H43" s="107">
        <f>SUM('PnL (monthly)'!AN43:AY43)</f>
        <v>20158.367378081963</v>
      </c>
      <c r="I43" s="142"/>
      <c r="J43" s="175"/>
      <c r="K43" s="310"/>
      <c r="L43" s="310"/>
      <c r="M43" s="310"/>
    </row>
    <row r="44" spans="1:13" s="11" customFormat="1" ht="15" customHeight="1">
      <c r="A44" s="17"/>
      <c r="B44" s="35" t="s">
        <v>217</v>
      </c>
      <c r="C44" s="94" t="s">
        <v>17</v>
      </c>
      <c r="D44" s="175"/>
      <c r="E44" s="107">
        <f>SUM('PnL (monthly)'!D44:O44)</f>
        <v>6934.5</v>
      </c>
      <c r="F44" s="107">
        <f>SUM('PnL (monthly)'!P44:AA44)</f>
        <v>12581.078991547891</v>
      </c>
      <c r="G44" s="107">
        <f>SUM('PnL (monthly)'!AB44:AM44)</f>
        <v>17119.450073043707</v>
      </c>
      <c r="H44" s="107">
        <f>SUM('PnL (monthly)'!AN44:AY44)</f>
        <v>21342.405412101441</v>
      </c>
      <c r="I44" s="142"/>
      <c r="J44" s="175"/>
      <c r="K44" s="310"/>
      <c r="L44" s="310"/>
      <c r="M44" s="310"/>
    </row>
    <row r="45" spans="1:13" s="11" customFormat="1" ht="15" customHeight="1">
      <c r="A45" s="17"/>
      <c r="B45" s="35" t="s">
        <v>218</v>
      </c>
      <c r="C45" s="94" t="s">
        <v>17</v>
      </c>
      <c r="D45" s="175"/>
      <c r="E45" s="107">
        <f>SUM('PnL (monthly)'!D45:O45)</f>
        <v>1380</v>
      </c>
      <c r="F45" s="107">
        <f>SUM('PnL (monthly)'!P45:AA45)</f>
        <v>1668.0331780733459</v>
      </c>
      <c r="G45" s="107">
        <f>SUM('PnL (monthly)'!AB45:AM45)</f>
        <v>3749.3866674877936</v>
      </c>
      <c r="H45" s="107">
        <f>SUM('PnL (monthly)'!AN45:AY45)</f>
        <v>4542.7322683487819</v>
      </c>
      <c r="I45" s="142"/>
      <c r="J45" s="175"/>
      <c r="K45" s="310"/>
      <c r="L45" s="310"/>
      <c r="M45" s="310"/>
    </row>
    <row r="46" spans="1:13" s="11" customFormat="1" ht="15" customHeight="1">
      <c r="A46" s="17"/>
      <c r="B46" s="35" t="s">
        <v>219</v>
      </c>
      <c r="C46" s="94" t="s">
        <v>17</v>
      </c>
      <c r="D46" s="175"/>
      <c r="E46" s="107">
        <f>SUM('PnL (monthly)'!D46:O46)</f>
        <v>0</v>
      </c>
      <c r="F46" s="107">
        <f>SUM('PnL (monthly)'!P46:AA46)</f>
        <v>5990.8543042766923</v>
      </c>
      <c r="G46" s="107">
        <f>SUM('PnL (monthly)'!AB46:AM46)</f>
        <v>8387.0534209068246</v>
      </c>
      <c r="H46" s="107">
        <f>SUM('PnL (monthly)'!AN46:AY46)</f>
        <v>10456.147783021603</v>
      </c>
      <c r="I46" s="142"/>
      <c r="J46" s="175"/>
      <c r="K46" s="310"/>
      <c r="L46" s="310"/>
      <c r="M46" s="310"/>
    </row>
    <row r="47" spans="1:13" s="11" customFormat="1" ht="15" customHeight="1">
      <c r="A47" s="17"/>
      <c r="B47" s="35" t="s">
        <v>220</v>
      </c>
      <c r="C47" s="94" t="s">
        <v>17</v>
      </c>
      <c r="D47" s="175"/>
      <c r="E47" s="107">
        <f>SUM('PnL (monthly)'!D47:O47)</f>
        <v>1574.37</v>
      </c>
      <c r="F47" s="107">
        <f>SUM('PnL (monthly)'!P47:AA47)</f>
        <v>1153.4552472829171</v>
      </c>
      <c r="G47" s="107">
        <f>SUM('PnL (monthly)'!AB47:AM47)</f>
        <v>1532.2148881703897</v>
      </c>
      <c r="H47" s="107">
        <f>SUM('PnL (monthly)'!AN47:AY47)</f>
        <v>1781.316477360622</v>
      </c>
      <c r="I47" s="142"/>
      <c r="J47" s="175"/>
      <c r="K47" s="310"/>
      <c r="L47" s="310"/>
      <c r="M47" s="310"/>
    </row>
    <row r="48" spans="1:13" s="11" customFormat="1" ht="15" customHeight="1">
      <c r="A48" s="17"/>
      <c r="B48" s="35" t="s">
        <v>221</v>
      </c>
      <c r="C48" s="94" t="s">
        <v>17</v>
      </c>
      <c r="D48" s="175"/>
      <c r="E48" s="107">
        <f>SUM('PnL (monthly)'!D48:O48)</f>
        <v>0</v>
      </c>
      <c r="F48" s="107">
        <f>SUM('PnL (monthly)'!P48:AA48)</f>
        <v>594.9161031805661</v>
      </c>
      <c r="G48" s="107">
        <f>SUM('PnL (monthly)'!AB48:AM48)</f>
        <v>2666.4567671494565</v>
      </c>
      <c r="H48" s="107">
        <f>SUM('PnL (monthly)'!AN48:AY48)</f>
        <v>3232.310624243305</v>
      </c>
      <c r="I48" s="142"/>
      <c r="J48" s="175"/>
      <c r="K48" s="310"/>
      <c r="L48" s="310"/>
      <c r="M48" s="310"/>
    </row>
    <row r="49" spans="1:13" s="11" customFormat="1" ht="15" customHeight="1">
      <c r="A49" s="17"/>
      <c r="B49" s="35" t="s">
        <v>222</v>
      </c>
      <c r="C49" s="94" t="s">
        <v>17</v>
      </c>
      <c r="D49" s="175"/>
      <c r="E49" s="107">
        <f>SUM('PnL (monthly)'!D49:O49)</f>
        <v>0</v>
      </c>
      <c r="F49" s="107">
        <f>SUM('PnL (monthly)'!P49:AA49)</f>
        <v>1332.8925619834713</v>
      </c>
      <c r="G49" s="107">
        <f>SUM('PnL (monthly)'!AB49:AM49)</f>
        <v>3705.6541462218001</v>
      </c>
      <c r="H49" s="107">
        <f>SUM('PnL (monthly)'!AN49:AY49)</f>
        <v>16832.388134269953</v>
      </c>
      <c r="I49" s="142"/>
      <c r="J49" s="175"/>
      <c r="K49" s="310"/>
      <c r="L49" s="310"/>
      <c r="M49" s="310"/>
    </row>
    <row r="50" spans="1:13" s="11" customFormat="1" ht="15" customHeight="1">
      <c r="A50" s="17"/>
      <c r="B50" s="68" t="s">
        <v>323</v>
      </c>
      <c r="C50" s="94" t="s">
        <v>17</v>
      </c>
      <c r="D50" s="175"/>
      <c r="E50" s="107">
        <f>SUM('PnL (monthly)'!D51:O51)</f>
        <v>36039.030000000006</v>
      </c>
      <c r="F50" s="107">
        <f>SUM('PnL (monthly)'!P51:AA51)</f>
        <v>6700</v>
      </c>
      <c r="G50" s="107">
        <f>SUM('PnL (monthly)'!AB51:AM51)</f>
        <v>3000</v>
      </c>
      <c r="H50" s="107">
        <f>SUM('PnL (monthly)'!AN51:AY51)</f>
        <v>4500</v>
      </c>
      <c r="I50" s="142"/>
      <c r="J50" s="175"/>
      <c r="K50" s="310"/>
      <c r="L50" s="310"/>
      <c r="M50" s="310"/>
    </row>
    <row r="51" spans="1:13" s="11" customFormat="1" ht="15" customHeight="1">
      <c r="A51" s="17"/>
      <c r="B51" s="68" t="s">
        <v>232</v>
      </c>
      <c r="C51" s="94" t="s">
        <v>17</v>
      </c>
      <c r="D51" s="175"/>
      <c r="E51" s="107">
        <f>SUM('PnL (monthly)'!D52:O52)</f>
        <v>183.9</v>
      </c>
      <c r="F51" s="107">
        <f>SUM('PnL (monthly)'!P52:AA52)</f>
        <v>242.40577873658512</v>
      </c>
      <c r="G51" s="107">
        <f>SUM('PnL (monthly)'!AB52:AM52)</f>
        <v>291.10014843251503</v>
      </c>
      <c r="H51" s="107">
        <f>SUM('PnL (monthly)'!AN52:AY52)</f>
        <v>288.50193046683432</v>
      </c>
      <c r="I51" s="142"/>
      <c r="J51" s="175"/>
      <c r="K51" s="310"/>
      <c r="L51" s="310"/>
      <c r="M51" s="310"/>
    </row>
    <row r="52" spans="1:13" s="11" customFormat="1" ht="15" customHeight="1">
      <c r="A52" s="17"/>
      <c r="B52" s="68"/>
      <c r="C52" s="94"/>
      <c r="D52" s="175"/>
      <c r="E52" s="107"/>
      <c r="F52" s="107"/>
      <c r="G52" s="107"/>
      <c r="H52" s="107"/>
      <c r="I52" s="142"/>
      <c r="J52" s="175"/>
      <c r="K52" s="310"/>
      <c r="L52" s="310"/>
      <c r="M52" s="310"/>
    </row>
    <row r="53" spans="1:13" s="11" customFormat="1" ht="15" customHeight="1">
      <c r="A53" s="17"/>
      <c r="B53" s="300" t="s">
        <v>233</v>
      </c>
      <c r="C53" s="94" t="s">
        <v>17</v>
      </c>
      <c r="D53" s="175"/>
      <c r="E53" s="107">
        <f>SUM('PnL (monthly)'!D54:O54)</f>
        <v>8693.3700000000008</v>
      </c>
      <c r="F53" s="107">
        <f>SUM('PnL (monthly)'!P54:AA54)</f>
        <v>45465.110666666675</v>
      </c>
      <c r="G53" s="107">
        <f>SUM('PnL (monthly)'!AB54:AM54)</f>
        <v>80101.777333333346</v>
      </c>
      <c r="H53" s="107">
        <f>SUM('PnL (monthly)'!AN54:AY54)</f>
        <v>116501.77733333335</v>
      </c>
      <c r="I53" s="142"/>
      <c r="J53" s="175"/>
      <c r="K53" s="310"/>
      <c r="L53" s="310"/>
      <c r="M53" s="310"/>
    </row>
    <row r="54" spans="1:13" s="11" customFormat="1" ht="5" customHeight="1">
      <c r="A54" s="17"/>
      <c r="B54" s="300"/>
      <c r="C54" s="94"/>
      <c r="D54" s="175"/>
      <c r="I54" s="142"/>
      <c r="J54" s="175"/>
      <c r="K54" s="310"/>
      <c r="L54" s="310"/>
      <c r="M54" s="310"/>
    </row>
    <row r="55" spans="1:13" s="11" customFormat="1" ht="15" customHeight="1">
      <c r="A55" s="17"/>
      <c r="B55" s="68" t="s">
        <v>398</v>
      </c>
      <c r="C55" s="94" t="s">
        <v>17</v>
      </c>
      <c r="D55" s="175"/>
      <c r="E55" s="107">
        <f>SUM('PnL (monthly)'!D55:O55)</f>
        <v>1911</v>
      </c>
      <c r="F55" s="107">
        <f>SUM('PnL (monthly)'!P55:AA55)</f>
        <v>14745</v>
      </c>
      <c r="G55" s="107">
        <f>SUM('PnL (monthly)'!AB55:AM55)</f>
        <v>24000</v>
      </c>
      <c r="H55" s="107">
        <f>SUM('PnL (monthly)'!AN55:AY55)</f>
        <v>24000</v>
      </c>
      <c r="I55" s="142"/>
      <c r="J55" s="175"/>
      <c r="K55" s="310"/>
      <c r="L55" s="310"/>
      <c r="M55" s="310"/>
    </row>
    <row r="56" spans="1:13" s="11" customFormat="1" ht="15" customHeight="1">
      <c r="A56" s="17"/>
      <c r="B56" s="68" t="s">
        <v>397</v>
      </c>
      <c r="C56" s="94" t="s">
        <v>17</v>
      </c>
      <c r="D56" s="175"/>
      <c r="E56" s="107">
        <f>SUM('PnL (monthly)'!D56:O56)</f>
        <v>2588</v>
      </c>
      <c r="F56" s="107">
        <f>SUM('PnL (monthly)'!P56:AA56)</f>
        <v>9600</v>
      </c>
      <c r="G56" s="107">
        <f>SUM('PnL (monthly)'!AB56:AM56)</f>
        <v>19200</v>
      </c>
      <c r="H56" s="107">
        <f>SUM('PnL (monthly)'!AN56:AY56)</f>
        <v>21600</v>
      </c>
      <c r="I56" s="142"/>
      <c r="J56" s="175"/>
      <c r="K56" s="310"/>
      <c r="L56" s="310"/>
      <c r="M56" s="310"/>
    </row>
    <row r="57" spans="1:13" s="11" customFormat="1" ht="15" customHeight="1">
      <c r="A57" s="17"/>
      <c r="B57" s="68" t="s">
        <v>401</v>
      </c>
      <c r="C57" s="94" t="s">
        <v>17</v>
      </c>
      <c r="D57" s="175"/>
      <c r="E57" s="107">
        <f>SUM('PnL (monthly)'!D57:O57)</f>
        <v>0</v>
      </c>
      <c r="F57" s="107">
        <f>SUM('PnL (monthly)'!P57:AA57)</f>
        <v>0</v>
      </c>
      <c r="G57" s="107">
        <f>SUM('PnL (monthly)'!AB57:AM57)</f>
        <v>0</v>
      </c>
      <c r="H57" s="107">
        <f>SUM('PnL (monthly)'!AN57:AY57)</f>
        <v>0</v>
      </c>
      <c r="I57" s="142"/>
      <c r="J57" s="175"/>
      <c r="K57" s="310"/>
      <c r="L57" s="310"/>
      <c r="M57" s="310"/>
    </row>
    <row r="58" spans="1:13" s="11" customFormat="1" ht="15" customHeight="1">
      <c r="A58" s="17"/>
      <c r="B58" s="68" t="s">
        <v>402</v>
      </c>
      <c r="C58" s="94" t="s">
        <v>17</v>
      </c>
      <c r="D58" s="175"/>
      <c r="E58" s="107">
        <f>SUM('PnL (monthly)'!D58:O58)</f>
        <v>0</v>
      </c>
      <c r="F58" s="107">
        <f>SUM('PnL (monthly)'!P58:AA58)</f>
        <v>0</v>
      </c>
      <c r="G58" s="107">
        <f>SUM('PnL (monthly)'!AB58:AM58)</f>
        <v>0</v>
      </c>
      <c r="H58" s="107">
        <f>SUM('PnL (monthly)'!AN58:AY58)</f>
        <v>0</v>
      </c>
      <c r="I58" s="142"/>
      <c r="J58" s="175"/>
      <c r="K58" s="310"/>
      <c r="L58" s="310"/>
      <c r="M58" s="310"/>
    </row>
    <row r="59" spans="1:13" s="11" customFormat="1" ht="15" customHeight="1">
      <c r="A59" s="17"/>
      <c r="B59" s="68" t="s">
        <v>399</v>
      </c>
      <c r="C59" s="94" t="s">
        <v>17</v>
      </c>
      <c r="D59" s="175"/>
      <c r="E59" s="107">
        <f>SUM('PnL (monthly)'!D59:O59)</f>
        <v>0</v>
      </c>
      <c r="F59" s="107">
        <f>SUM('PnL (monthly)'!P59:AA59)</f>
        <v>0</v>
      </c>
      <c r="G59" s="107">
        <f>SUM('PnL (monthly)'!AB59:AM59)</f>
        <v>0</v>
      </c>
      <c r="H59" s="107">
        <f>SUM('PnL (monthly)'!AN59:AY59)</f>
        <v>0</v>
      </c>
      <c r="I59" s="142"/>
      <c r="J59" s="175"/>
      <c r="K59" s="310"/>
      <c r="L59" s="310"/>
      <c r="M59" s="310"/>
    </row>
    <row r="60" spans="1:13" s="11" customFormat="1" ht="15" customHeight="1">
      <c r="A60" s="17"/>
      <c r="B60" s="68" t="s">
        <v>400</v>
      </c>
      <c r="C60" s="94" t="s">
        <v>17</v>
      </c>
      <c r="D60" s="175"/>
      <c r="E60" s="107">
        <f>SUM('PnL (monthly)'!D60:O60)</f>
        <v>0</v>
      </c>
      <c r="F60" s="107">
        <f>SUM('PnL (monthly)'!P60:AA60)</f>
        <v>2625</v>
      </c>
      <c r="G60" s="107">
        <f>SUM('PnL (monthly)'!AB60:AM60)</f>
        <v>4500</v>
      </c>
      <c r="H60" s="107">
        <f>SUM('PnL (monthly)'!AN60:AY60)</f>
        <v>19200</v>
      </c>
      <c r="I60" s="142"/>
      <c r="J60" s="175"/>
      <c r="K60" s="310"/>
      <c r="L60" s="310"/>
      <c r="M60" s="310"/>
    </row>
    <row r="61" spans="1:13" s="11" customFormat="1" ht="15" customHeight="1">
      <c r="A61" s="17"/>
      <c r="B61" s="68" t="s">
        <v>406</v>
      </c>
      <c r="C61" s="94" t="s">
        <v>17</v>
      </c>
      <c r="D61" s="175"/>
      <c r="E61" s="107">
        <f>SUM('PnL (monthly)'!D61:O61)</f>
        <v>0</v>
      </c>
      <c r="F61" s="107">
        <f>SUM('PnL (monthly)'!P61:AA61)</f>
        <v>1000</v>
      </c>
      <c r="G61" s="107">
        <f>SUM('PnL (monthly)'!AB61:AM61)</f>
        <v>0</v>
      </c>
      <c r="H61" s="107">
        <f>SUM('PnL (monthly)'!AN61:AY61)</f>
        <v>0</v>
      </c>
      <c r="I61" s="142"/>
      <c r="J61" s="175"/>
      <c r="K61" s="310"/>
      <c r="L61" s="310"/>
      <c r="M61" s="310"/>
    </row>
    <row r="62" spans="1:13" s="11" customFormat="1" ht="15" customHeight="1">
      <c r="A62" s="17"/>
      <c r="B62" s="68" t="s">
        <v>403</v>
      </c>
      <c r="C62" s="94" t="s">
        <v>17</v>
      </c>
      <c r="D62" s="175"/>
      <c r="E62" s="107">
        <f>SUM('PnL (monthly)'!D62:O62)</f>
        <v>0</v>
      </c>
      <c r="F62" s="107">
        <f>SUM('PnL (monthly)'!P62:AA62)</f>
        <v>0</v>
      </c>
      <c r="G62" s="107">
        <f>SUM('PnL (monthly)'!AB62:AM62)</f>
        <v>0</v>
      </c>
      <c r="H62" s="107">
        <f>SUM('PnL (monthly)'!AN62:AY62)</f>
        <v>0</v>
      </c>
      <c r="I62" s="142"/>
      <c r="J62" s="175"/>
      <c r="K62" s="310"/>
      <c r="L62" s="310"/>
      <c r="M62" s="310"/>
    </row>
    <row r="63" spans="1:13" s="11" customFormat="1" ht="15" customHeight="1">
      <c r="A63" s="17"/>
      <c r="B63" s="68" t="s">
        <v>404</v>
      </c>
      <c r="C63" s="94" t="s">
        <v>17</v>
      </c>
      <c r="D63" s="175"/>
      <c r="E63" s="107">
        <f>SUM('PnL (monthly)'!D63:O63)</f>
        <v>0</v>
      </c>
      <c r="F63" s="107">
        <f>SUM('PnL (monthly)'!P63:AA63)</f>
        <v>10500</v>
      </c>
      <c r="G63" s="107">
        <f>SUM('PnL (monthly)'!AB63:AM63)</f>
        <v>19500</v>
      </c>
      <c r="H63" s="107">
        <f>SUM('PnL (monthly)'!AN63:AY63)</f>
        <v>31500</v>
      </c>
      <c r="I63" s="142"/>
      <c r="J63" s="175"/>
      <c r="K63" s="310"/>
      <c r="L63" s="310"/>
      <c r="M63" s="310"/>
    </row>
    <row r="64" spans="1:13" s="11" customFormat="1" ht="15" customHeight="1">
      <c r="A64" s="17"/>
      <c r="B64" s="68" t="s">
        <v>234</v>
      </c>
      <c r="C64" s="94" t="s">
        <v>17</v>
      </c>
      <c r="D64" s="175"/>
      <c r="E64" s="107">
        <f>SUM('PnL (monthly)'!D64:O64)</f>
        <v>2524.37</v>
      </c>
      <c r="F64" s="107">
        <f>SUM('PnL (monthly)'!P64:AA64)</f>
        <v>2448.444</v>
      </c>
      <c r="G64" s="107">
        <f>SUM('PnL (monthly)'!AB64:AM64)</f>
        <v>2448.444</v>
      </c>
      <c r="H64" s="107">
        <f>SUM('PnL (monthly)'!AN64:AY64)</f>
        <v>2448.444</v>
      </c>
      <c r="I64" s="142"/>
      <c r="J64" s="175"/>
      <c r="K64" s="310"/>
      <c r="L64" s="310"/>
      <c r="M64" s="310"/>
    </row>
    <row r="65" spans="1:13" s="11" customFormat="1" ht="15" customHeight="1">
      <c r="A65" s="17"/>
      <c r="B65" s="68" t="s">
        <v>236</v>
      </c>
      <c r="C65" s="94" t="s">
        <v>17</v>
      </c>
      <c r="D65" s="175"/>
      <c r="E65" s="107">
        <f>SUM('PnL (monthly)'!D65:O65)</f>
        <v>1600</v>
      </c>
      <c r="F65" s="107">
        <f>SUM('PnL (monthly)'!P65:AA65)</f>
        <v>1280</v>
      </c>
      <c r="G65" s="107">
        <f>SUM('PnL (monthly)'!AB65:AM65)</f>
        <v>1920</v>
      </c>
      <c r="H65" s="107">
        <f>SUM('PnL (monthly)'!AN65:AY65)</f>
        <v>1920</v>
      </c>
      <c r="I65" s="142"/>
      <c r="J65" s="175"/>
      <c r="K65" s="310"/>
      <c r="L65" s="310"/>
      <c r="M65" s="310"/>
    </row>
    <row r="66" spans="1:13" s="11" customFormat="1" ht="15" customHeight="1">
      <c r="A66" s="17"/>
      <c r="B66" s="68" t="s">
        <v>237</v>
      </c>
      <c r="C66" s="94" t="s">
        <v>17</v>
      </c>
      <c r="D66" s="175"/>
      <c r="E66" s="107">
        <f>SUM('PnL (monthly)'!D66:O66)</f>
        <v>70</v>
      </c>
      <c r="F66" s="107">
        <f>SUM('PnL (monthly)'!P66:AA66)</f>
        <v>0</v>
      </c>
      <c r="G66" s="107">
        <f>SUM('PnL (monthly)'!AB66:AM66)</f>
        <v>0</v>
      </c>
      <c r="H66" s="107">
        <f>SUM('PnL (monthly)'!AN66:AY66)</f>
        <v>0</v>
      </c>
      <c r="I66" s="142"/>
      <c r="J66" s="175"/>
      <c r="K66" s="310"/>
      <c r="L66" s="310"/>
      <c r="M66" s="310"/>
    </row>
    <row r="67" spans="1:13" s="11" customFormat="1" ht="15" customHeight="1">
      <c r="A67" s="17"/>
      <c r="B67" s="68" t="s">
        <v>405</v>
      </c>
      <c r="C67" s="99"/>
      <c r="D67" s="175"/>
      <c r="E67" s="107">
        <f>SUM('PnL (monthly)'!D67:O67)</f>
        <v>0</v>
      </c>
      <c r="F67" s="107">
        <f>SUM('PnL (monthly)'!P67:AA67)</f>
        <v>3266.6666666666665</v>
      </c>
      <c r="G67" s="107">
        <f>SUM('PnL (monthly)'!AB67:AM67)</f>
        <v>8533.3333333333321</v>
      </c>
      <c r="H67" s="107">
        <f>SUM('PnL (monthly)'!AN67:AY67)</f>
        <v>15833.333333333332</v>
      </c>
      <c r="I67" s="142"/>
      <c r="J67" s="175"/>
      <c r="K67" s="310"/>
      <c r="L67" s="310"/>
      <c r="M67" s="310"/>
    </row>
    <row r="68" spans="1:13" s="11" customFormat="1" ht="15" customHeight="1">
      <c r="A68" s="17"/>
      <c r="B68" s="68"/>
      <c r="C68" s="576"/>
      <c r="D68" s="175"/>
      <c r="E68" s="107"/>
      <c r="F68" s="107"/>
      <c r="G68" s="107"/>
      <c r="H68" s="107"/>
      <c r="I68" s="142"/>
      <c r="J68" s="175"/>
      <c r="K68" s="310"/>
      <c r="L68" s="310"/>
      <c r="M68" s="310"/>
    </row>
    <row r="69" spans="1:13" s="11" customFormat="1" ht="15" customHeight="1">
      <c r="A69" s="17"/>
      <c r="B69" s="300" t="s">
        <v>238</v>
      </c>
      <c r="C69" s="94" t="s">
        <v>17</v>
      </c>
      <c r="D69" s="175"/>
      <c r="E69" s="107">
        <f>SUM('PnL (monthly)'!D69:O69)</f>
        <v>2140.6299999999997</v>
      </c>
      <c r="F69" s="107">
        <f>SUM('PnL (monthly)'!P69:AA69)</f>
        <v>4281.2599999999993</v>
      </c>
      <c r="G69" s="107">
        <f>SUM('PnL (monthly)'!AB69:AM69)</f>
        <v>8562.5199999999986</v>
      </c>
      <c r="H69" s="107">
        <f>SUM('PnL (monthly)'!AN69:AY69)</f>
        <v>8562.5199999999986</v>
      </c>
      <c r="I69" s="142"/>
      <c r="J69" s="175"/>
      <c r="K69" s="310"/>
      <c r="L69" s="310"/>
      <c r="M69" s="310"/>
    </row>
    <row r="70" spans="1:13" s="11" customFormat="1" ht="15" customHeight="1">
      <c r="A70" s="29"/>
      <c r="B70" s="318"/>
      <c r="C70" s="112"/>
      <c r="D70" s="175"/>
      <c r="E70" s="107"/>
      <c r="F70" s="107"/>
      <c r="G70" s="107"/>
      <c r="H70" s="107"/>
      <c r="I70" s="142"/>
      <c r="J70" s="175"/>
      <c r="K70" s="310"/>
      <c r="L70" s="310"/>
      <c r="M70" s="310"/>
    </row>
    <row r="71" spans="1:13" s="11" customFormat="1" ht="15" customHeight="1">
      <c r="A71" s="29"/>
      <c r="B71" s="90" t="s">
        <v>289</v>
      </c>
      <c r="C71" s="94" t="s">
        <v>17</v>
      </c>
      <c r="D71" s="175"/>
      <c r="E71" s="214">
        <f>SUM(E38,E53,E69)</f>
        <v>79730.3</v>
      </c>
      <c r="F71" s="214">
        <f t="shared" ref="F71:G71" si="0">SUM(F38,F53,F69)</f>
        <v>105896.81289314856</v>
      </c>
      <c r="G71" s="214">
        <f t="shared" si="0"/>
        <v>178380.0895135304</v>
      </c>
      <c r="H71" s="214">
        <f>SUM(H38,H53,H69)</f>
        <v>247002.14144230593</v>
      </c>
      <c r="I71" s="142"/>
      <c r="J71" s="175"/>
      <c r="K71" s="310"/>
      <c r="L71" s="310"/>
      <c r="M71" s="310"/>
    </row>
    <row r="72" spans="1:13" s="11" customFormat="1" ht="15" customHeight="1">
      <c r="A72" s="29"/>
      <c r="B72" s="122"/>
      <c r="C72" s="123"/>
      <c r="D72" s="175"/>
      <c r="E72" s="107"/>
      <c r="F72" s="107"/>
      <c r="G72" s="107"/>
      <c r="H72" s="107"/>
      <c r="I72" s="142"/>
      <c r="J72" s="175"/>
      <c r="K72" s="310"/>
      <c r="L72" s="310"/>
      <c r="M72" s="310"/>
    </row>
    <row r="73" spans="1:13" s="11" customFormat="1" ht="15" customHeight="1">
      <c r="A73" s="119"/>
      <c r="B73" s="124" t="s">
        <v>239</v>
      </c>
      <c r="C73" s="125" t="s">
        <v>17</v>
      </c>
      <c r="D73" s="180"/>
      <c r="E73" s="319">
        <f>SUM('PnL (monthly)'!D71:O71)</f>
        <v>60751.819999999985</v>
      </c>
      <c r="F73" s="319">
        <f>SUM('PnL (monthly)'!P71:AA71)</f>
        <v>142896.38715433163</v>
      </c>
      <c r="G73" s="319">
        <f>SUM('PnL (monthly)'!AB71:AM71)</f>
        <v>269691.94534160156</v>
      </c>
      <c r="H73" s="319">
        <f>SUM('PnL (monthly)'!AN71:AY71)</f>
        <v>289057.05298219749</v>
      </c>
      <c r="I73" s="142"/>
      <c r="J73" s="175"/>
      <c r="K73" s="310"/>
      <c r="L73" s="310"/>
      <c r="M73" s="310"/>
    </row>
    <row r="74" spans="1:13" s="11" customFormat="1" ht="15" customHeight="1">
      <c r="A74" s="17"/>
      <c r="B74" s="38"/>
      <c r="C74" s="99"/>
      <c r="D74" s="175"/>
      <c r="E74" s="242"/>
      <c r="F74" s="242"/>
      <c r="G74" s="242"/>
      <c r="H74" s="242"/>
      <c r="I74" s="142"/>
      <c r="J74" s="175"/>
      <c r="K74" s="310"/>
      <c r="L74" s="310"/>
      <c r="M74" s="310"/>
    </row>
    <row r="75" spans="1:13" s="11" customFormat="1" ht="15" customHeight="1">
      <c r="A75" s="17"/>
      <c r="B75" s="300" t="s">
        <v>241</v>
      </c>
      <c r="C75" s="94" t="s">
        <v>17</v>
      </c>
      <c r="D75" s="175"/>
      <c r="E75" s="107">
        <f>SUM('PnL (monthly)'!D75:O75)</f>
        <v>2513.94</v>
      </c>
      <c r="F75" s="107">
        <f>SUM('PnL (monthly)'!P75:AA75)</f>
        <v>600</v>
      </c>
      <c r="G75" s="107">
        <f>SUM('PnL (monthly)'!AB75:AM75)</f>
        <v>1200</v>
      </c>
      <c r="H75" s="107">
        <f>SUM('PnL (monthly)'!AN75:AY75)</f>
        <v>1200</v>
      </c>
      <c r="I75" s="142"/>
      <c r="J75" s="175"/>
      <c r="K75" s="310"/>
      <c r="L75" s="310"/>
      <c r="M75" s="310"/>
    </row>
    <row r="76" spans="1:13" s="11" customFormat="1" ht="15" customHeight="1">
      <c r="A76" s="17"/>
      <c r="B76" s="17"/>
      <c r="C76" s="93"/>
      <c r="D76" s="175"/>
      <c r="E76" s="107"/>
      <c r="F76" s="107"/>
      <c r="G76" s="107"/>
      <c r="H76" s="107"/>
      <c r="I76" s="142"/>
      <c r="J76" s="175"/>
      <c r="K76" s="310"/>
      <c r="L76" s="310"/>
      <c r="M76" s="310"/>
    </row>
    <row r="77" spans="1:13" s="311" customFormat="1" ht="15" customHeight="1">
      <c r="A77" s="90"/>
      <c r="B77" s="300" t="s">
        <v>333</v>
      </c>
      <c r="C77" s="94" t="s">
        <v>17</v>
      </c>
      <c r="D77" s="175"/>
      <c r="E77" s="107">
        <f>SUM('PnL (monthly)'!D77:O77)</f>
        <v>24134.120000000003</v>
      </c>
      <c r="F77" s="107">
        <f>SUM('PnL (monthly)'!P77:AA77)</f>
        <v>34373</v>
      </c>
      <c r="G77" s="107">
        <f>SUM('PnL (monthly)'!AB77:AM77)</f>
        <v>2400</v>
      </c>
      <c r="H77" s="107">
        <f>SUM('PnL (monthly)'!AN77:AY77)</f>
        <v>2400</v>
      </c>
      <c r="I77" s="142"/>
      <c r="J77" s="175"/>
      <c r="K77" s="310"/>
      <c r="L77" s="310"/>
      <c r="M77" s="310"/>
    </row>
    <row r="78" spans="1:13" s="311" customFormat="1" ht="6" customHeight="1">
      <c r="A78" s="90"/>
      <c r="B78" s="300"/>
      <c r="C78" s="94"/>
      <c r="D78" s="175"/>
      <c r="E78" s="107"/>
      <c r="F78" s="107"/>
      <c r="G78" s="107"/>
      <c r="H78" s="107"/>
      <c r="I78" s="142"/>
      <c r="J78" s="175"/>
      <c r="K78" s="310"/>
      <c r="L78" s="310"/>
      <c r="M78" s="310"/>
    </row>
    <row r="79" spans="1:13" s="11" customFormat="1" ht="15" customHeight="1">
      <c r="A79" s="17"/>
      <c r="B79" s="68" t="s">
        <v>242</v>
      </c>
      <c r="C79" s="94" t="s">
        <v>17</v>
      </c>
      <c r="D79" s="175"/>
      <c r="E79" s="107">
        <f>SUM('PnL (monthly)'!D78:O78)</f>
        <v>14607.06</v>
      </c>
      <c r="F79" s="107">
        <f>SUM('PnL (monthly)'!P78:AA78)</f>
        <v>33173</v>
      </c>
      <c r="G79" s="107">
        <f>SUM('PnL (monthly)'!AB78:AM78)</f>
        <v>0</v>
      </c>
      <c r="H79" s="107">
        <f>SUM('PnL (monthly)'!AN78:AY78)</f>
        <v>0</v>
      </c>
      <c r="I79" s="142"/>
      <c r="J79" s="175"/>
      <c r="K79" s="310"/>
      <c r="L79" s="310"/>
      <c r="M79" s="310"/>
    </row>
    <row r="80" spans="1:13" s="11" customFormat="1" ht="15" customHeight="1">
      <c r="A80" s="17"/>
      <c r="B80" s="68" t="s">
        <v>246</v>
      </c>
      <c r="C80" s="94" t="s">
        <v>17</v>
      </c>
      <c r="D80" s="175"/>
      <c r="E80" s="107">
        <f>SUM('PnL (monthly)'!D79:O79)</f>
        <v>9336.17</v>
      </c>
      <c r="F80" s="107">
        <f>SUM('PnL (monthly)'!P79:AA79)</f>
        <v>0</v>
      </c>
      <c r="G80" s="107">
        <f>SUM('PnL (monthly)'!AB79:AM79)</f>
        <v>0</v>
      </c>
      <c r="H80" s="107">
        <f>SUM('PnL (monthly)'!AN79:AY79)</f>
        <v>0</v>
      </c>
      <c r="I80" s="142"/>
      <c r="J80" s="175"/>
      <c r="K80" s="310"/>
      <c r="L80" s="310"/>
      <c r="M80" s="310"/>
    </row>
    <row r="81" spans="1:13" s="11" customFormat="1" ht="15" customHeight="1">
      <c r="A81" s="17"/>
      <c r="B81" s="68" t="s">
        <v>324</v>
      </c>
      <c r="C81" s="94" t="s">
        <v>17</v>
      </c>
      <c r="D81" s="175"/>
      <c r="E81" s="107">
        <f>SUM('PnL (monthly)'!D80:O80)</f>
        <v>190.89</v>
      </c>
      <c r="F81" s="107">
        <f>SUM('PnL (monthly)'!P80:AA80)</f>
        <v>1200</v>
      </c>
      <c r="G81" s="107">
        <f>SUM('PnL (monthly)'!AB80:AM80)</f>
        <v>2400</v>
      </c>
      <c r="H81" s="107">
        <f>SUM('PnL (monthly)'!AN80:AY80)</f>
        <v>2400</v>
      </c>
      <c r="I81" s="142"/>
      <c r="J81" s="175"/>
      <c r="K81" s="310"/>
      <c r="L81" s="310"/>
      <c r="M81" s="310"/>
    </row>
    <row r="82" spans="1:13" s="11" customFormat="1" ht="15" customHeight="1">
      <c r="A82" s="17"/>
      <c r="B82" s="68"/>
      <c r="C82" s="94"/>
      <c r="D82" s="175"/>
      <c r="E82" s="107"/>
      <c r="F82" s="107"/>
      <c r="G82" s="107"/>
      <c r="H82" s="107"/>
      <c r="I82" s="142"/>
      <c r="J82" s="175"/>
      <c r="K82" s="310"/>
      <c r="L82" s="310"/>
      <c r="M82" s="310"/>
    </row>
    <row r="83" spans="1:13" s="11" customFormat="1" ht="15" customHeight="1">
      <c r="A83" s="17"/>
      <c r="B83" s="300" t="s">
        <v>247</v>
      </c>
      <c r="C83" s="94" t="s">
        <v>17</v>
      </c>
      <c r="D83" s="175"/>
      <c r="E83" s="107">
        <f>SUM('PnL (monthly)'!D82:O82)</f>
        <v>0</v>
      </c>
      <c r="F83" s="107">
        <f>SUM('PnL (monthly)'!P82:AA82)</f>
        <v>0</v>
      </c>
      <c r="G83" s="107">
        <f>SUM('PnL (monthly)'!AB82:AM82)</f>
        <v>7295</v>
      </c>
      <c r="H83" s="107">
        <f>SUM('PnL (monthly)'!AN82:AY82)</f>
        <v>0</v>
      </c>
      <c r="I83" s="142"/>
      <c r="J83" s="175"/>
      <c r="K83" s="310"/>
      <c r="L83" s="310"/>
      <c r="M83" s="310"/>
    </row>
    <row r="84" spans="1:13" s="314" customFormat="1" ht="15" customHeight="1">
      <c r="A84" s="74"/>
      <c r="B84" s="103"/>
      <c r="C84" s="104"/>
      <c r="D84" s="175"/>
      <c r="E84" s="107"/>
      <c r="F84" s="107"/>
      <c r="G84" s="107"/>
      <c r="H84" s="107"/>
      <c r="I84" s="142"/>
      <c r="J84" s="175"/>
      <c r="K84" s="310"/>
      <c r="L84" s="310"/>
      <c r="M84" s="310"/>
    </row>
    <row r="85" spans="1:13" s="311" customFormat="1" ht="15" customHeight="1">
      <c r="A85" s="90"/>
      <c r="B85" s="300" t="s">
        <v>257</v>
      </c>
      <c r="C85" s="94" t="s">
        <v>17</v>
      </c>
      <c r="D85" s="175"/>
      <c r="E85" s="107">
        <f>SUM('PnL (monthly)'!D94:O94)</f>
        <v>3825.8</v>
      </c>
      <c r="F85" s="107">
        <f>SUM('PnL (monthly)'!P94:AA94)</f>
        <v>10500</v>
      </c>
      <c r="G85" s="107">
        <f>SUM('PnL (monthly)'!AB94:AM94)</f>
        <v>18000</v>
      </c>
      <c r="H85" s="107">
        <f>SUM('PnL (monthly)'!AN94:AY94)</f>
        <v>18000</v>
      </c>
      <c r="I85" s="142"/>
      <c r="J85" s="175"/>
      <c r="K85" s="310"/>
      <c r="L85" s="310"/>
      <c r="M85" s="310"/>
    </row>
    <row r="86" spans="1:13" s="311" customFormat="1" ht="6" customHeight="1">
      <c r="A86" s="90"/>
      <c r="B86" s="300"/>
      <c r="C86" s="94"/>
      <c r="D86" s="175"/>
      <c r="E86" s="107"/>
      <c r="F86" s="107"/>
      <c r="G86" s="107"/>
      <c r="H86" s="107"/>
      <c r="I86" s="142"/>
      <c r="J86" s="175"/>
      <c r="K86" s="310"/>
      <c r="L86" s="310"/>
      <c r="M86" s="310"/>
    </row>
    <row r="87" spans="1:13" s="11" customFormat="1" ht="15" customHeight="1">
      <c r="A87" s="17"/>
      <c r="B87" s="68" t="s">
        <v>258</v>
      </c>
      <c r="C87" s="94" t="s">
        <v>17</v>
      </c>
      <c r="D87" s="175"/>
      <c r="E87" s="107">
        <f>SUM('PnL (monthly)'!D95:O95)</f>
        <v>0</v>
      </c>
      <c r="F87" s="107">
        <f>SUM('PnL (monthly)'!P95:AA95)</f>
        <v>10500</v>
      </c>
      <c r="G87" s="107">
        <f>SUM('PnL (monthly)'!AB95:AM95)</f>
        <v>18000</v>
      </c>
      <c r="H87" s="107">
        <f>SUM('PnL (monthly)'!AN95:AY95)</f>
        <v>18000</v>
      </c>
      <c r="I87" s="142"/>
      <c r="J87" s="175"/>
      <c r="K87" s="310"/>
      <c r="L87" s="310"/>
      <c r="M87" s="310"/>
    </row>
    <row r="88" spans="1:13" s="11" customFormat="1" ht="15" customHeight="1">
      <c r="A88" s="17"/>
      <c r="B88" s="68" t="s">
        <v>259</v>
      </c>
      <c r="C88" s="94" t="s">
        <v>17</v>
      </c>
      <c r="D88" s="175"/>
      <c r="E88" s="107">
        <f>SUM('PnL (monthly)'!D96:O96)</f>
        <v>3462.0133333333333</v>
      </c>
      <c r="F88" s="107">
        <f>SUM('PnL (monthly)'!P96:AA96)</f>
        <v>0</v>
      </c>
      <c r="G88" s="107">
        <f>SUM('PnL (monthly)'!AB96:AM96)</f>
        <v>0</v>
      </c>
      <c r="H88" s="107">
        <f>SUM('PnL (monthly)'!AN96:AY96)</f>
        <v>0</v>
      </c>
      <c r="I88" s="142"/>
      <c r="J88" s="175"/>
      <c r="K88" s="310"/>
      <c r="L88" s="310"/>
      <c r="M88" s="310"/>
    </row>
    <row r="89" spans="1:13" s="11" customFormat="1" ht="15" customHeight="1">
      <c r="A89" s="17"/>
      <c r="B89" s="68" t="s">
        <v>260</v>
      </c>
      <c r="C89" s="94" t="s">
        <v>17</v>
      </c>
      <c r="D89" s="175"/>
      <c r="E89" s="107">
        <f>SUM('PnL (monthly)'!D97:O97)</f>
        <v>72</v>
      </c>
      <c r="F89" s="107">
        <f>SUM('PnL (monthly)'!P97:AA97)</f>
        <v>0</v>
      </c>
      <c r="G89" s="107">
        <f>SUM('PnL (monthly)'!AB97:AM97)</f>
        <v>0</v>
      </c>
      <c r="H89" s="107">
        <f>SUM('PnL (monthly)'!AN97:AY97)</f>
        <v>0</v>
      </c>
      <c r="I89" s="142"/>
      <c r="J89" s="175"/>
      <c r="K89" s="310"/>
      <c r="L89" s="310"/>
      <c r="M89" s="310"/>
    </row>
    <row r="90" spans="1:13" s="11" customFormat="1" ht="15" customHeight="1">
      <c r="A90" s="17"/>
      <c r="B90" s="68" t="s">
        <v>409</v>
      </c>
      <c r="C90" s="94" t="s">
        <v>17</v>
      </c>
      <c r="D90" s="175"/>
      <c r="E90" s="107">
        <f>SUM('PnL (monthly)'!D98:O98)</f>
        <v>0</v>
      </c>
      <c r="F90" s="107">
        <f>SUM('PnL (monthly)'!P98:AA98)</f>
        <v>0</v>
      </c>
      <c r="G90" s="107">
        <f>SUM('PnL (monthly)'!AB98:AM98)</f>
        <v>0</v>
      </c>
      <c r="H90" s="107">
        <f>SUM('PnL (monthly)'!AN98:AY98)</f>
        <v>0</v>
      </c>
      <c r="I90" s="142"/>
      <c r="J90" s="175"/>
      <c r="K90" s="310"/>
      <c r="L90" s="310"/>
      <c r="M90" s="310"/>
    </row>
    <row r="91" spans="1:13" s="11" customFormat="1" ht="15" customHeight="1">
      <c r="A91" s="17"/>
      <c r="B91" s="68" t="s">
        <v>408</v>
      </c>
      <c r="C91" s="94" t="s">
        <v>17</v>
      </c>
      <c r="D91" s="175"/>
      <c r="E91" s="107">
        <f>SUM('PnL (monthly)'!D99:O99)</f>
        <v>0</v>
      </c>
      <c r="F91" s="107">
        <f>SUM('PnL (monthly)'!P99:AA99)</f>
        <v>0</v>
      </c>
      <c r="G91" s="107">
        <f>SUM('PnL (monthly)'!AB99:AM99)</f>
        <v>0</v>
      </c>
      <c r="H91" s="107">
        <f>SUM('PnL (monthly)'!AN99:AY99)</f>
        <v>0</v>
      </c>
      <c r="I91" s="142"/>
      <c r="J91" s="175"/>
      <c r="K91" s="310"/>
      <c r="L91" s="310"/>
      <c r="M91" s="310"/>
    </row>
    <row r="92" spans="1:13" s="11" customFormat="1" ht="15" customHeight="1">
      <c r="A92" s="17"/>
      <c r="B92" s="300"/>
      <c r="C92" s="93"/>
      <c r="D92" s="175"/>
      <c r="E92" s="107"/>
      <c r="F92" s="107"/>
      <c r="G92" s="107"/>
      <c r="H92" s="107"/>
      <c r="I92" s="142"/>
      <c r="J92" s="175"/>
      <c r="K92" s="310"/>
      <c r="L92" s="310"/>
      <c r="M92" s="310"/>
    </row>
    <row r="93" spans="1:13" s="311" customFormat="1" ht="15" customHeight="1">
      <c r="A93" s="90"/>
      <c r="B93" s="300" t="s">
        <v>261</v>
      </c>
      <c r="C93" s="94" t="s">
        <v>17</v>
      </c>
      <c r="D93" s="175"/>
      <c r="E93" s="107">
        <f>SUM('PnL (monthly)'!D101:O101)</f>
        <v>1181.8799999999999</v>
      </c>
      <c r="F93" s="107">
        <f>SUM('PnL (monthly)'!P101:AA101)</f>
        <v>1800</v>
      </c>
      <c r="G93" s="107">
        <f>SUM('PnL (monthly)'!AB101:AM101)</f>
        <v>2400</v>
      </c>
      <c r="H93" s="107">
        <f>SUM('PnL (monthly)'!AN101:AY101)</f>
        <v>2400</v>
      </c>
      <c r="I93" s="142"/>
      <c r="J93" s="175"/>
      <c r="K93" s="310"/>
      <c r="L93" s="310"/>
      <c r="M93" s="310"/>
    </row>
    <row r="94" spans="1:13" s="311" customFormat="1" ht="15" customHeight="1">
      <c r="A94" s="90"/>
      <c r="B94" s="90"/>
      <c r="C94" s="94"/>
      <c r="D94" s="175"/>
      <c r="E94" s="214"/>
      <c r="F94" s="214"/>
      <c r="G94" s="214"/>
      <c r="H94" s="214"/>
      <c r="I94" s="142"/>
      <c r="J94" s="175"/>
      <c r="K94" s="310"/>
      <c r="L94" s="310"/>
      <c r="M94" s="310"/>
    </row>
    <row r="95" spans="1:13" s="311" customFormat="1" ht="15" customHeight="1">
      <c r="A95" s="90"/>
      <c r="B95" s="90" t="s">
        <v>240</v>
      </c>
      <c r="C95" s="94" t="s">
        <v>17</v>
      </c>
      <c r="D95" s="175"/>
      <c r="E95" s="214">
        <f>SUM('PnL (monthly)'!D74:O74)</f>
        <v>31655.739999999998</v>
      </c>
      <c r="F95" s="214">
        <f>SUM('PnL (monthly)'!P74:AA74)</f>
        <v>47273</v>
      </c>
      <c r="G95" s="214">
        <f>SUM('PnL (monthly)'!AB74:AM74)</f>
        <v>31295</v>
      </c>
      <c r="H95" s="214">
        <f>SUM('PnL (monthly)'!AN74:AY74)</f>
        <v>24000</v>
      </c>
      <c r="I95" s="142"/>
      <c r="J95" s="175"/>
      <c r="K95" s="310"/>
      <c r="L95" s="310"/>
      <c r="M95" s="310"/>
    </row>
    <row r="96" spans="1:13" s="11" customFormat="1" ht="15" customHeight="1">
      <c r="A96" s="17"/>
      <c r="B96" s="17"/>
      <c r="C96" s="96"/>
      <c r="D96" s="175"/>
      <c r="E96" s="107"/>
      <c r="F96" s="107"/>
      <c r="G96" s="107"/>
      <c r="H96" s="107"/>
      <c r="I96" s="142"/>
      <c r="J96" s="175"/>
      <c r="K96" s="310"/>
      <c r="L96" s="310"/>
      <c r="M96" s="310"/>
    </row>
    <row r="97" spans="1:13" s="11" customFormat="1" ht="15" customHeight="1">
      <c r="A97" s="17"/>
      <c r="B97" s="300" t="s">
        <v>270</v>
      </c>
      <c r="C97" s="94" t="s">
        <v>17</v>
      </c>
      <c r="D97" s="175"/>
      <c r="E97" s="107">
        <f>SUM('PnL (monthly)'!D104:O104)</f>
        <v>1928.2750000000001</v>
      </c>
      <c r="F97" s="107">
        <f>SUM('PnL (monthly)'!P104:AA104)</f>
        <v>26000</v>
      </c>
      <c r="G97" s="107">
        <f>SUM('PnL (monthly)'!AB104:AM104)</f>
        <v>43000</v>
      </c>
      <c r="H97" s="107">
        <f>SUM('PnL (monthly)'!AN104:AY104)</f>
        <v>56000</v>
      </c>
      <c r="I97" s="142"/>
      <c r="J97" s="175"/>
      <c r="K97" s="310"/>
      <c r="L97" s="310"/>
      <c r="M97" s="310"/>
    </row>
    <row r="98" spans="1:13" s="11" customFormat="1" ht="15" customHeight="1">
      <c r="A98" s="17"/>
      <c r="B98" s="300" t="s">
        <v>559</v>
      </c>
      <c r="C98" s="94" t="s">
        <v>17</v>
      </c>
      <c r="D98" s="175"/>
      <c r="E98" s="107">
        <f>SUM('PnL (monthly)'!D105:O105)</f>
        <v>0</v>
      </c>
      <c r="F98" s="107">
        <f>SUM('PnL (monthly)'!P105:AA105)</f>
        <v>14000</v>
      </c>
      <c r="G98" s="107">
        <f>SUM('PnL (monthly)'!AB105:AM105)</f>
        <v>34000</v>
      </c>
      <c r="H98" s="107">
        <f>SUM('PnL (monthly)'!AN105:AY105)</f>
        <v>57500</v>
      </c>
      <c r="I98" s="142"/>
      <c r="J98" s="175"/>
      <c r="K98" s="310"/>
      <c r="L98" s="310"/>
      <c r="M98" s="310"/>
    </row>
    <row r="99" spans="1:13" s="315" customFormat="1" ht="15" customHeight="1">
      <c r="A99" s="300"/>
      <c r="B99" s="300" t="s">
        <v>274</v>
      </c>
      <c r="C99" s="94" t="s">
        <v>17</v>
      </c>
      <c r="D99" s="300"/>
      <c r="E99" s="107">
        <f>SUM('PnL (monthly)'!D106:O106)</f>
        <v>0</v>
      </c>
      <c r="F99" s="107">
        <f>SUM('PnL (monthly)'!P106:AA106)</f>
        <v>0</v>
      </c>
      <c r="G99" s="107">
        <f>SUM('PnL (monthly)'!AB106:AM106)</f>
        <v>0</v>
      </c>
      <c r="H99" s="107">
        <f>SUM('PnL (monthly)'!AN106:AY106)</f>
        <v>0</v>
      </c>
      <c r="I99" s="300"/>
      <c r="J99" s="305"/>
    </row>
    <row r="100" spans="1:13" s="11" customFormat="1" ht="15" customHeight="1">
      <c r="A100" s="17"/>
      <c r="B100" s="300" t="s">
        <v>275</v>
      </c>
      <c r="C100" s="94" t="s">
        <v>17</v>
      </c>
      <c r="D100" s="175"/>
      <c r="E100" s="107">
        <f>SUM('PnL (monthly)'!D107:O107)</f>
        <v>1563</v>
      </c>
      <c r="F100" s="107">
        <f>SUM('PnL (monthly)'!P107:AA107)</f>
        <v>0</v>
      </c>
      <c r="G100" s="107">
        <f>SUM('PnL (monthly)'!AB107:AM107)</f>
        <v>4000.0000000000005</v>
      </c>
      <c r="H100" s="107">
        <f>SUM('PnL (monthly)'!AN107:AY107)</f>
        <v>4000.0000000000005</v>
      </c>
      <c r="I100" s="142"/>
      <c r="J100" s="175"/>
      <c r="K100" s="310"/>
      <c r="L100" s="310"/>
      <c r="M100" s="310"/>
    </row>
    <row r="101" spans="1:13" s="11" customFormat="1" ht="15" customHeight="1">
      <c r="A101" s="17"/>
      <c r="B101" s="300" t="s">
        <v>276</v>
      </c>
      <c r="C101" s="94" t="s">
        <v>17</v>
      </c>
      <c r="D101" s="175"/>
      <c r="E101" s="107">
        <f>SUM('PnL (monthly)'!D108:O108)</f>
        <v>7889.0816666666669</v>
      </c>
      <c r="F101" s="107">
        <f>SUM('PnL (monthly)'!P108:AA108)</f>
        <v>1000.0000000000001</v>
      </c>
      <c r="G101" s="107">
        <f>SUM('PnL (monthly)'!AB108:AM108)</f>
        <v>1000.0000000000001</v>
      </c>
      <c r="H101" s="107">
        <f>SUM('PnL (monthly)'!AN108:AY108)</f>
        <v>1000.0000000000001</v>
      </c>
      <c r="I101" s="142"/>
      <c r="J101" s="175"/>
      <c r="K101" s="310"/>
      <c r="L101" s="310"/>
      <c r="M101" s="310"/>
    </row>
    <row r="102" spans="1:13" s="11" customFormat="1" ht="15" customHeight="1">
      <c r="A102" s="29"/>
      <c r="B102" s="90" t="s">
        <v>269</v>
      </c>
      <c r="C102" s="94" t="s">
        <v>17</v>
      </c>
      <c r="D102" s="175"/>
      <c r="E102" s="214">
        <f>SUM('PnL (monthly)'!D103:O103)</f>
        <v>11217.356666666668</v>
      </c>
      <c r="F102" s="214">
        <f>SUM('PnL (monthly)'!P103:AA103)</f>
        <v>26999.999999999993</v>
      </c>
      <c r="G102" s="214">
        <f>SUM('PnL (monthly)'!AB103:AM103)</f>
        <v>48000</v>
      </c>
      <c r="H102" s="214">
        <f>SUM('PnL (monthly)'!AN103:AY103)</f>
        <v>61000</v>
      </c>
      <c r="I102" s="142"/>
      <c r="J102" s="175"/>
      <c r="K102" s="310"/>
      <c r="L102" s="310"/>
      <c r="M102" s="310"/>
    </row>
    <row r="103" spans="1:13" s="11" customFormat="1" ht="15" customHeight="1">
      <c r="A103" s="29"/>
      <c r="B103" s="29"/>
      <c r="C103" s="127"/>
      <c r="D103" s="175"/>
      <c r="E103" s="107"/>
      <c r="F103" s="107"/>
      <c r="G103" s="107"/>
      <c r="H103" s="107"/>
      <c r="I103" s="142"/>
      <c r="J103" s="175"/>
      <c r="K103" s="310"/>
      <c r="L103" s="310"/>
      <c r="M103" s="310"/>
    </row>
    <row r="104" spans="1:13" s="11" customFormat="1" ht="15" customHeight="1">
      <c r="A104" s="119"/>
      <c r="B104" s="124" t="s">
        <v>21</v>
      </c>
      <c r="C104" s="125" t="s">
        <v>17</v>
      </c>
      <c r="D104" s="180"/>
      <c r="E104" s="319">
        <f>SUM('PnL (monthly)'!D110:O110)</f>
        <v>17878.723333333321</v>
      </c>
      <c r="F104" s="319">
        <f>SUM('PnL (monthly)'!P110:AA110)</f>
        <v>68623.387154331635</v>
      </c>
      <c r="G104" s="319">
        <f>SUM('PnL (monthly)'!AB110:AM110)</f>
        <v>190396.94534160159</v>
      </c>
      <c r="H104" s="319">
        <f>SUM('PnL (monthly)'!AN110:AY110)</f>
        <v>204057.05298219746</v>
      </c>
      <c r="I104" s="142"/>
      <c r="J104" s="175"/>
      <c r="K104" s="310"/>
      <c r="L104" s="310"/>
      <c r="M104" s="310"/>
    </row>
    <row r="105" spans="1:13" s="11" customFormat="1" ht="15" customHeight="1">
      <c r="A105" s="17"/>
      <c r="B105" s="17"/>
      <c r="C105" s="96"/>
      <c r="D105" s="175"/>
      <c r="E105" s="256"/>
      <c r="F105" s="256"/>
      <c r="G105" s="256"/>
      <c r="H105" s="256"/>
      <c r="I105" s="142"/>
      <c r="J105" s="175"/>
      <c r="K105" s="310"/>
      <c r="L105" s="310"/>
      <c r="M105" s="310"/>
    </row>
    <row r="106" spans="1:13" s="11" customFormat="1" ht="15" customHeight="1">
      <c r="A106" s="17"/>
      <c r="B106" s="85" t="s">
        <v>37</v>
      </c>
      <c r="C106" s="94" t="s">
        <v>17</v>
      </c>
      <c r="D106" s="175"/>
      <c r="E106" s="214">
        <f>SUM('PnL (monthly)'!D112:O112)</f>
        <v>17878.723333333321</v>
      </c>
      <c r="F106" s="214">
        <f>SUM('PnL (monthly)'!P112:AA112)</f>
        <v>68623.387154331635</v>
      </c>
      <c r="G106" s="214">
        <f>SUM('PnL (monthly)'!AB112:AM112)</f>
        <v>190396.94534160159</v>
      </c>
      <c r="H106" s="214">
        <f>SUM('PnL (monthly)'!AN112:AY112)</f>
        <v>204057.05298219746</v>
      </c>
      <c r="I106" s="142"/>
      <c r="J106" s="175"/>
      <c r="K106" s="310"/>
      <c r="L106" s="310"/>
      <c r="M106" s="310"/>
    </row>
    <row r="107" spans="1:13" s="11" customFormat="1" ht="15" customHeight="1">
      <c r="A107" s="29"/>
      <c r="B107" s="29"/>
      <c r="C107" s="127"/>
      <c r="D107" s="213"/>
      <c r="E107" s="257"/>
      <c r="F107" s="257"/>
      <c r="G107" s="257"/>
      <c r="H107" s="257"/>
      <c r="I107" s="142"/>
      <c r="J107" s="175"/>
      <c r="K107" s="310"/>
      <c r="L107" s="310"/>
      <c r="M107" s="310"/>
    </row>
    <row r="108" spans="1:13" s="11" customFormat="1" ht="15" customHeight="1" thickBot="1">
      <c r="A108" s="215"/>
      <c r="B108" s="301" t="s">
        <v>278</v>
      </c>
      <c r="C108" s="216" t="s">
        <v>17</v>
      </c>
      <c r="D108" s="217"/>
      <c r="E108" s="320">
        <f>SUM('PnL (monthly)'!D114:O114)</f>
        <v>17878.723333333321</v>
      </c>
      <c r="F108" s="320">
        <f>SUM('PnL (monthly)'!P114:AA114)</f>
        <v>68623.387154331635</v>
      </c>
      <c r="G108" s="320">
        <f>SUM('PnL (monthly)'!AB114:AM114)</f>
        <v>190396.94534160159</v>
      </c>
      <c r="H108" s="320">
        <f>SUM('PnL (monthly)'!AN114:AY114)</f>
        <v>204057.05298219746</v>
      </c>
      <c r="I108" s="142"/>
      <c r="J108" s="175"/>
      <c r="K108" s="310"/>
      <c r="L108" s="310"/>
      <c r="M108" s="310"/>
    </row>
    <row r="109" spans="1:13" s="11" customFormat="1" ht="15" customHeight="1" thickTop="1">
      <c r="A109" s="14"/>
      <c r="B109" s="14"/>
      <c r="C109" s="132"/>
      <c r="D109" s="179"/>
      <c r="E109" s="179"/>
      <c r="F109" s="179"/>
      <c r="G109" s="179"/>
      <c r="H109" s="179"/>
      <c r="I109" s="142"/>
      <c r="J109" s="175"/>
      <c r="K109" s="310"/>
      <c r="L109" s="310"/>
      <c r="M109" s="310"/>
    </row>
    <row r="110" spans="1:13" s="11" customFormat="1" ht="15" customHeight="1">
      <c r="A110" s="17"/>
      <c r="B110" s="17"/>
      <c r="C110" s="93"/>
      <c r="D110" s="142"/>
      <c r="E110" s="142"/>
      <c r="F110" s="142"/>
      <c r="G110" s="142"/>
      <c r="H110" s="142"/>
      <c r="I110" s="142"/>
      <c r="J110" s="175"/>
      <c r="K110" s="310"/>
      <c r="L110" s="310"/>
      <c r="M110" s="310"/>
    </row>
    <row r="111" spans="1:13" s="11" customFormat="1" ht="15" customHeight="1">
      <c r="A111" s="17"/>
      <c r="B111" s="17"/>
      <c r="C111" s="93"/>
      <c r="D111" s="142"/>
      <c r="E111" s="142"/>
      <c r="F111" s="142"/>
      <c r="G111" s="142"/>
      <c r="H111" s="142"/>
      <c r="I111" s="142"/>
      <c r="J111" s="175"/>
      <c r="K111" s="310"/>
      <c r="L111" s="310"/>
      <c r="M111" s="310"/>
    </row>
    <row r="112" spans="1:13" s="220" customFormat="1" ht="15" hidden="1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25"/>
      <c r="K112" s="11"/>
      <c r="L112" s="11"/>
      <c r="M112" s="310"/>
    </row>
    <row r="113" spans="1:13" s="11" customFormat="1" ht="15" hidden="1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25"/>
      <c r="M113" s="310"/>
    </row>
    <row r="114" spans="1:13" s="11" customFormat="1" ht="15" hidden="1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25"/>
      <c r="M114" s="310"/>
    </row>
    <row r="115" spans="1:13" s="11" customFormat="1" ht="15" hidden="1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25"/>
      <c r="M115" s="310"/>
    </row>
    <row r="116" spans="1:13" s="11" customFormat="1" ht="15" hidden="1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25"/>
      <c r="M116" s="310"/>
    </row>
    <row r="117" spans="1:13" s="11" customFormat="1" ht="15" hidden="1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25"/>
      <c r="M117" s="310"/>
    </row>
    <row r="118" spans="1:13" s="11" customFormat="1" ht="15" hidden="1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25"/>
      <c r="M118" s="310"/>
    </row>
    <row r="119" spans="1:13" s="11" customFormat="1" ht="15" hidden="1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25"/>
      <c r="M119" s="310"/>
    </row>
    <row r="120" spans="1:13" s="11" customFormat="1" ht="15" hidden="1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25"/>
      <c r="M120" s="310"/>
    </row>
    <row r="121" spans="1:13" s="220" customFormat="1" ht="15" hidden="1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25"/>
      <c r="K121" s="11"/>
      <c r="L121" s="11"/>
      <c r="M121" s="310"/>
    </row>
    <row r="122" spans="1:13" s="11" customFormat="1" ht="15" hidden="1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25"/>
      <c r="M122" s="310"/>
    </row>
    <row r="123" spans="1:13" s="311" customFormat="1" ht="15" hidden="1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25"/>
      <c r="K123" s="11"/>
      <c r="L123" s="11"/>
      <c r="M123" s="310"/>
    </row>
    <row r="124" spans="1:13" s="11" customFormat="1" ht="15" hidden="1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25"/>
      <c r="M124" s="310"/>
    </row>
    <row r="125" spans="1:13" s="11" customFormat="1" ht="15" hidden="1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25"/>
      <c r="M125" s="310"/>
    </row>
    <row r="126" spans="1:13" s="11" customFormat="1" ht="15" hidden="1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25"/>
      <c r="M126" s="310"/>
    </row>
    <row r="127" spans="1:13" s="11" customFormat="1" ht="15" hidden="1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25"/>
      <c r="M127" s="310"/>
    </row>
    <row r="128" spans="1:13" s="11" customFormat="1" ht="15" hidden="1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25"/>
      <c r="M128" s="310"/>
    </row>
    <row r="129" spans="1:13" s="11" customFormat="1" ht="15" hidden="1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25"/>
      <c r="M129" s="310"/>
    </row>
    <row r="130" spans="1:13" s="11" customFormat="1" ht="15" hidden="1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25"/>
      <c r="M130" s="310"/>
    </row>
    <row r="131" spans="1:13" s="11" customFormat="1" ht="15" hidden="1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25"/>
      <c r="M131" s="310"/>
    </row>
    <row r="132" spans="1:13" s="11" customFormat="1" ht="15" hidden="1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25"/>
      <c r="M132" s="310"/>
    </row>
    <row r="133" spans="1:13" s="11" customFormat="1" ht="15" hidden="1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25"/>
      <c r="M133" s="310"/>
    </row>
    <row r="134" spans="1:13" s="11" customFormat="1" ht="15" hidden="1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25"/>
      <c r="M134" s="310"/>
    </row>
    <row r="135" spans="1:13" s="11" customFormat="1" ht="15" hidden="1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25"/>
      <c r="M135" s="310"/>
    </row>
    <row r="136" spans="1:13" s="11" customFormat="1" ht="15" hidden="1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25"/>
      <c r="M136" s="310"/>
    </row>
    <row r="137" spans="1:13" s="11" customFormat="1" ht="15" hidden="1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25"/>
      <c r="M137" s="310"/>
    </row>
    <row r="138" spans="1:13" s="11" customFormat="1" ht="15" hidden="1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25"/>
      <c r="M138" s="310"/>
    </row>
    <row r="139" spans="1:13" s="11" customFormat="1" ht="15" hidden="1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25"/>
      <c r="M139" s="310"/>
    </row>
    <row r="140" spans="1:13" s="11" customFormat="1" ht="15" hidden="1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25"/>
      <c r="M140" s="310"/>
    </row>
    <row r="141" spans="1:13" s="11" customFormat="1" ht="15" hidden="1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25"/>
      <c r="M141" s="310"/>
    </row>
    <row r="142" spans="1:13" s="11" customFormat="1" ht="15" hidden="1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25"/>
      <c r="M142" s="310"/>
    </row>
    <row r="143" spans="1:13" s="11" customFormat="1" ht="15" hidden="1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25"/>
      <c r="M143" s="310"/>
    </row>
    <row r="144" spans="1:13" s="11" customFormat="1" ht="15" hidden="1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25"/>
      <c r="M144" s="310"/>
    </row>
    <row r="145" spans="1:13" s="11" customFormat="1" ht="15" hidden="1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25"/>
      <c r="M145" s="310"/>
    </row>
    <row r="146" spans="1:13" s="11" customFormat="1" ht="15" hidden="1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25"/>
      <c r="M146" s="310"/>
    </row>
    <row r="147" spans="1:13" s="11" customFormat="1" ht="15" hidden="1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25"/>
      <c r="M147" s="310"/>
    </row>
    <row r="148" spans="1:13" s="11" customFormat="1" ht="15" hidden="1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25"/>
      <c r="M148" s="310"/>
    </row>
    <row r="149" spans="1:13" s="11" customFormat="1" ht="15" hidden="1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25"/>
      <c r="M149" s="310"/>
    </row>
    <row r="150" spans="1:13" s="11" customFormat="1" ht="15" hidden="1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25"/>
      <c r="M150" s="310"/>
    </row>
    <row r="151" spans="1:13" s="11" customFormat="1" ht="15" hidden="1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25"/>
      <c r="M151" s="310"/>
    </row>
    <row r="152" spans="1:13" s="11" customFormat="1" ht="15" hidden="1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25"/>
      <c r="M152" s="310"/>
    </row>
    <row r="153" spans="1:13" s="11" customFormat="1" ht="15" hidden="1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25"/>
      <c r="M153" s="310"/>
    </row>
    <row r="154" spans="1:13" s="311" customFormat="1" ht="15" hidden="1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25"/>
      <c r="K154" s="11"/>
      <c r="L154" s="11"/>
      <c r="M154" s="310"/>
    </row>
    <row r="155" spans="1:13" s="11" customFormat="1" ht="15" hidden="1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25"/>
      <c r="M155" s="310"/>
    </row>
    <row r="156" spans="1:13" s="11" customFormat="1" ht="15" hidden="1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25"/>
      <c r="M156" s="310"/>
    </row>
    <row r="157" spans="1:13" s="11" customFormat="1" ht="15" hidden="1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25"/>
    </row>
    <row r="158" spans="1:13" s="11" customFormat="1" ht="15" hidden="1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25"/>
    </row>
    <row r="159" spans="1:13" s="11" customFormat="1" ht="15" hidden="1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25"/>
    </row>
    <row r="160" spans="1:13" s="11" customFormat="1" ht="15" hidden="1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25"/>
    </row>
    <row r="161" spans="1:10" s="11" customFormat="1" ht="15" hidden="1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25"/>
    </row>
    <row r="162" spans="1:10" s="11" customFormat="1" ht="15" hidden="1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25"/>
    </row>
    <row r="163" spans="1:10" s="11" customFormat="1" ht="15" hidden="1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25"/>
    </row>
    <row r="164" spans="1:10" s="11" customFormat="1" ht="15" hidden="1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25"/>
    </row>
    <row r="165" spans="1:10" s="11" customFormat="1" ht="15" hidden="1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25"/>
    </row>
    <row r="166" spans="1:10" s="11" customFormat="1" ht="15" hidden="1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25"/>
    </row>
    <row r="167" spans="1:10" s="11" customFormat="1" ht="15" hidden="1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25"/>
    </row>
    <row r="168" spans="1:10" s="11" customFormat="1" ht="15" hidden="1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25"/>
    </row>
    <row r="169" spans="1:10" s="11" customFormat="1" ht="15" hidden="1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25"/>
    </row>
    <row r="170" spans="1:10" s="11" customFormat="1" ht="15" hidden="1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25"/>
    </row>
    <row r="171" spans="1:10" s="11" customFormat="1" ht="15" hidden="1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25"/>
    </row>
    <row r="172" spans="1:10" s="11" customFormat="1" ht="15" hidden="1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25"/>
    </row>
    <row r="173" spans="1:10" s="11" customFormat="1" ht="15" hidden="1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25"/>
    </row>
    <row r="174" spans="1:10" s="11" customFormat="1" ht="15" hidden="1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25"/>
    </row>
    <row r="175" spans="1:10" s="11" customFormat="1" ht="15" hidden="1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25"/>
    </row>
    <row r="176" spans="1:10" s="11" customFormat="1" ht="15" hidden="1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25"/>
    </row>
    <row r="177" spans="1:10" s="11" customFormat="1" ht="15" hidden="1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25"/>
    </row>
    <row r="178" spans="1:10" s="11" customFormat="1" ht="15" hidden="1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25"/>
    </row>
    <row r="179" spans="1:10" s="11" customFormat="1" ht="15" hidden="1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25"/>
    </row>
    <row r="180" spans="1:10" s="11" customFormat="1" ht="15" hidden="1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25"/>
    </row>
    <row r="181" spans="1:10" s="11" customFormat="1" ht="15" hidden="1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25"/>
    </row>
    <row r="182" spans="1:10" s="11" customFormat="1" ht="15" hidden="1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25"/>
    </row>
    <row r="183" spans="1:10" s="11" customFormat="1" ht="15" hidden="1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25"/>
    </row>
    <row r="184" spans="1:10" s="11" customFormat="1" ht="15" hidden="1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25"/>
    </row>
    <row r="185" spans="1:10" s="11" customFormat="1" ht="15" hidden="1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25"/>
    </row>
    <row r="186" spans="1:10" s="11" customFormat="1" ht="15" hidden="1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25"/>
    </row>
    <row r="187" spans="1:10" s="11" customFormat="1" ht="15" hidden="1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25"/>
    </row>
    <row r="188" spans="1:10" s="11" customFormat="1" ht="15" hidden="1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25"/>
    </row>
    <row r="189" spans="1:10" s="11" customFormat="1" ht="15" hidden="1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25"/>
    </row>
    <row r="190" spans="1:10" s="11" customFormat="1" ht="15" hidden="1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25"/>
    </row>
    <row r="191" spans="1:10" s="11" customFormat="1" ht="15" hidden="1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25"/>
    </row>
    <row r="192" spans="1:10" s="11" customFormat="1" ht="15" hidden="1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25"/>
    </row>
    <row r="193" spans="1:10" s="11" customFormat="1" ht="15" hidden="1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25"/>
    </row>
    <row r="194" spans="1:10" s="11" customFormat="1" ht="15" hidden="1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25"/>
    </row>
    <row r="195" spans="1:10" s="11" customFormat="1" ht="15" hidden="1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25"/>
    </row>
    <row r="196" spans="1:10" s="11" customFormat="1" ht="15" hidden="1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25"/>
    </row>
    <row r="197" spans="1:10" s="11" customFormat="1" ht="15" hidden="1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25"/>
    </row>
    <row r="198" spans="1:10" s="11" customFormat="1" ht="15" hidden="1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25"/>
    </row>
    <row r="199" spans="1:10" s="11" customFormat="1" ht="15" hidden="1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25"/>
    </row>
    <row r="200" spans="1:10" s="11" customFormat="1" ht="15" hidden="1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25"/>
    </row>
    <row r="201" spans="1:10" s="11" customFormat="1" ht="15" hidden="1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25"/>
    </row>
    <row r="202" spans="1:10" s="11" customFormat="1" ht="15" hidden="1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25"/>
    </row>
    <row r="203" spans="1:10" s="11" customFormat="1" ht="15" hidden="1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25"/>
    </row>
    <row r="204" spans="1:10" s="11" customFormat="1" ht="15" hidden="1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25"/>
    </row>
    <row r="205" spans="1:10" s="11" customFormat="1" ht="15" hidden="1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25"/>
    </row>
    <row r="206" spans="1:10" s="11" customFormat="1" ht="15" hidden="1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25"/>
    </row>
    <row r="207" spans="1:10" s="11" customFormat="1" ht="15" hidden="1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25"/>
    </row>
    <row r="208" spans="1:10" s="11" customFormat="1" ht="15" hidden="1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25"/>
    </row>
    <row r="209" spans="1:10" s="11" customFormat="1" ht="15" hidden="1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25"/>
    </row>
    <row r="210" spans="1:10" s="11" customFormat="1" ht="15" hidden="1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25"/>
    </row>
    <row r="211" spans="1:10" s="11" customFormat="1" ht="15" hidden="1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25"/>
    </row>
    <row r="212" spans="1:10" s="11" customFormat="1" ht="15" hidden="1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25"/>
    </row>
    <row r="213" spans="1:10" s="11" customFormat="1" ht="15" hidden="1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25"/>
    </row>
    <row r="214" spans="1:10" s="11" customFormat="1" ht="15" hidden="1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25"/>
    </row>
    <row r="215" spans="1:10" s="11" customFormat="1" ht="15" hidden="1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25"/>
    </row>
    <row r="216" spans="1:10" s="11" customFormat="1" ht="15" hidden="1" customHeight="1">
      <c r="A216" s="17"/>
      <c r="B216" s="17"/>
      <c r="C216" s="93"/>
      <c r="D216" s="17"/>
      <c r="E216" s="17"/>
      <c r="F216" s="17"/>
      <c r="G216" s="17"/>
      <c r="H216" s="17"/>
      <c r="I216" s="17"/>
      <c r="J216" s="25"/>
    </row>
    <row r="217" spans="1:10" s="14" customFormat="1" ht="15" hidden="1" customHeight="1">
      <c r="A217" s="17"/>
      <c r="B217" s="17"/>
      <c r="C217" s="93"/>
      <c r="D217" s="17"/>
      <c r="E217" s="17"/>
      <c r="F217" s="17"/>
      <c r="G217" s="17"/>
      <c r="H217" s="17"/>
      <c r="I217" s="17"/>
      <c r="J217" s="17"/>
    </row>
    <row r="218" spans="1:10" ht="15" customHeight="1"/>
    <row r="219" spans="1:10" ht="15" customHeight="1"/>
    <row r="220" spans="1:10" ht="15" customHeight="1"/>
    <row r="221" spans="1:10" ht="15" customHeight="1"/>
    <row r="222" spans="1:10" ht="15" customHeight="1"/>
    <row r="223" spans="1:10" ht="15" customHeight="1"/>
    <row r="224" spans="1:10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</sheetData>
  <mergeCells count="4">
    <mergeCell ref="F2:F3"/>
    <mergeCell ref="G2:G3"/>
    <mergeCell ref="E2:E3"/>
    <mergeCell ref="H2:H3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368BA-6ABB-CF41-8D87-A6D4E8F0516D}">
  <sheetPr>
    <tabColor theme="9" tint="0.59999389629810485"/>
  </sheetPr>
  <dimension ref="A1:FH56"/>
  <sheetViews>
    <sheetView showGridLines="0" zoomScale="84" zoomScaleNormal="85" workbookViewId="0">
      <pane xSplit="15" ySplit="3" topLeftCell="P4" activePane="bottomRight" state="frozen"/>
      <selection pane="topRight" activeCell="P1" sqref="P1"/>
      <selection pane="bottomLeft" activeCell="A4" sqref="A4"/>
      <selection pane="bottomRight"/>
    </sheetView>
  </sheetViews>
  <sheetFormatPr baseColWidth="10" defaultColWidth="0" defaultRowHeight="16" outlineLevelCol="1"/>
  <cols>
    <col min="1" max="2" width="11.1640625" style="244" customWidth="1"/>
    <col min="3" max="3" width="28.1640625" style="244" customWidth="1"/>
    <col min="4" max="15" width="10.83203125" style="244" hidden="1" customWidth="1" outlineLevel="1"/>
    <col min="16" max="16" width="12.6640625" style="244" bestFit="1" customWidth="1" collapsed="1"/>
    <col min="17" max="17" width="12.6640625" style="244" bestFit="1" customWidth="1"/>
    <col min="18" max="18" width="12.1640625" style="244" customWidth="1"/>
    <col min="19" max="22" width="11.1640625" style="244" customWidth="1"/>
    <col min="23" max="23" width="11.6640625" style="244" bestFit="1" customWidth="1"/>
    <col min="24" max="25" width="12.33203125" style="244" bestFit="1" customWidth="1"/>
    <col min="26" max="27" width="11.6640625" style="244" bestFit="1" customWidth="1"/>
    <col min="28" max="33" width="11.1640625" style="244" customWidth="1"/>
    <col min="34" max="34" width="12.33203125" style="244" bestFit="1" customWidth="1"/>
    <col min="35" max="35" width="11.6640625" style="244" bestFit="1" customWidth="1"/>
    <col min="36" max="36" width="12.33203125" style="244" bestFit="1" customWidth="1"/>
    <col min="37" max="52" width="11.1640625" style="244" customWidth="1"/>
    <col min="53" max="155" width="0" style="244" hidden="1" customWidth="1"/>
    <col min="156" max="156" width="11.1640625" style="244" hidden="1" customWidth="1"/>
    <col min="157" max="164" width="0" style="244" hidden="1" customWidth="1"/>
    <col min="165" max="16384" width="11.1640625" style="244" hidden="1"/>
  </cols>
  <sheetData>
    <row r="1" spans="1:155" s="8" customFormat="1" ht="13">
      <c r="C1" s="91"/>
    </row>
    <row r="2" spans="1:155" s="8" customFormat="1">
      <c r="B2" s="219" t="s">
        <v>39</v>
      </c>
      <c r="C2" s="91"/>
      <c r="D2" s="593">
        <v>2024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8">
        <v>2027</v>
      </c>
      <c r="AO2" s="599"/>
      <c r="AP2" s="599"/>
      <c r="AQ2" s="599"/>
      <c r="AR2" s="599"/>
      <c r="AS2" s="599"/>
      <c r="AT2" s="599"/>
      <c r="AU2" s="599"/>
      <c r="AV2" s="599"/>
      <c r="AW2" s="599"/>
      <c r="AX2" s="599"/>
      <c r="AY2" s="600"/>
    </row>
    <row r="3" spans="1:155" s="128" customFormat="1" ht="13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B3" s="9">
        <v>2024</v>
      </c>
      <c r="BC3" s="9" t="s">
        <v>16</v>
      </c>
      <c r="BD3" s="9"/>
      <c r="BE3" s="9">
        <v>2025</v>
      </c>
      <c r="BF3" s="9" t="s">
        <v>16</v>
      </c>
      <c r="BH3" s="9">
        <v>2026</v>
      </c>
      <c r="BI3" s="9" t="s">
        <v>16</v>
      </c>
    </row>
    <row r="5" spans="1:155" s="12" customFormat="1" ht="13">
      <c r="B5" s="13" t="s">
        <v>337</v>
      </c>
      <c r="C5" s="137"/>
    </row>
    <row r="6" spans="1:155" s="220" customFormat="1" ht="13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1"/>
      <c r="Q6" s="17"/>
      <c r="R6" s="17"/>
      <c r="S6" s="17"/>
      <c r="T6" s="17"/>
      <c r="U6" s="17"/>
      <c r="V6" s="17"/>
      <c r="W6" s="17"/>
      <c r="X6" s="17"/>
      <c r="Y6" s="17"/>
      <c r="Z6" s="17"/>
      <c r="AA6" s="251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</row>
    <row r="7" spans="1:155" s="220" customFormat="1" ht="13">
      <c r="A7" s="17"/>
      <c r="B7" s="90" t="s">
        <v>131</v>
      </c>
      <c r="C7" s="17"/>
      <c r="D7" s="243">
        <f>'Cash Flow'!D7</f>
        <v>1167.52</v>
      </c>
      <c r="E7" s="243">
        <f>'Cash Flow'!E7</f>
        <v>714.59</v>
      </c>
      <c r="F7" s="243">
        <f>'Cash Flow'!F7</f>
        <v>1730.8899999999999</v>
      </c>
      <c r="G7" s="243">
        <f>'Cash Flow'!G7</f>
        <v>1604.51</v>
      </c>
      <c r="H7" s="243">
        <f>'Cash Flow'!H7</f>
        <v>3873.62</v>
      </c>
      <c r="I7" s="243">
        <f>'Cash Flow'!I7</f>
        <v>6005</v>
      </c>
      <c r="J7" s="243">
        <f>'Cash Flow'!J7</f>
        <v>36315.89</v>
      </c>
      <c r="K7" s="243">
        <f>'Cash Flow'!K7</f>
        <v>23486.940000000002</v>
      </c>
      <c r="L7" s="243">
        <f>'Cash Flow'!L7</f>
        <v>22286.39</v>
      </c>
      <c r="M7" s="243">
        <f>'Cash Flow'!M7</f>
        <v>12780.8</v>
      </c>
      <c r="N7" s="243">
        <f>'Cash Flow'!N7</f>
        <v>9829.01</v>
      </c>
      <c r="O7" s="243">
        <f>'Cash Flow'!O7</f>
        <v>20686.96</v>
      </c>
      <c r="P7" s="243">
        <f>'Cash Flow'!P7</f>
        <v>494.53500000000003</v>
      </c>
      <c r="Q7" s="243">
        <f>'Cash Flow'!Q7</f>
        <v>494.53500000000003</v>
      </c>
      <c r="R7" s="243">
        <f>'Cash Flow'!R7</f>
        <v>494.53500000000003</v>
      </c>
      <c r="S7" s="243">
        <f>'Cash Flow'!S7</f>
        <v>494.53500000000003</v>
      </c>
      <c r="T7" s="243">
        <f>'Cash Flow'!T7</f>
        <v>494.53500000000003</v>
      </c>
      <c r="U7" s="243">
        <f>'Cash Flow'!U7</f>
        <v>27950.891649672645</v>
      </c>
      <c r="V7" s="243">
        <f>'Cash Flow'!V7</f>
        <v>46336.159144574442</v>
      </c>
      <c r="W7" s="243">
        <f>'Cash Flow'!W7</f>
        <v>46336.159144574442</v>
      </c>
      <c r="X7" s="243">
        <f>'Cash Flow'!X7</f>
        <v>39360.278739200206</v>
      </c>
      <c r="Y7" s="243">
        <f>'Cash Flow'!Y7</f>
        <v>33304.85124086171</v>
      </c>
      <c r="Z7" s="243">
        <f>'Cash Flow'!Z7</f>
        <v>22515.62594787265</v>
      </c>
      <c r="AA7" s="243">
        <f>'Cash Flow'!AA7</f>
        <v>30516.559180724114</v>
      </c>
      <c r="AB7" s="243">
        <f>'Cash Flow'!AB7</f>
        <v>8642.2576797653473</v>
      </c>
      <c r="AC7" s="243">
        <f>'Cash Flow'!AC7</f>
        <v>9668.376794827549</v>
      </c>
      <c r="AD7" s="243">
        <f>'Cash Flow'!AD7</f>
        <v>11540.345213657642</v>
      </c>
      <c r="AE7" s="243">
        <f>'Cash Flow'!AE7</f>
        <v>47793.649689348997</v>
      </c>
      <c r="AF7" s="243">
        <f>'Cash Flow'!AF7</f>
        <v>63561.661121520163</v>
      </c>
      <c r="AG7" s="243">
        <f>'Cash Flow'!AG7</f>
        <v>47191.799548313516</v>
      </c>
      <c r="AH7" s="243">
        <f>'Cash Flow'!AH7</f>
        <v>56301.384267933478</v>
      </c>
      <c r="AI7" s="243">
        <f>'Cash Flow'!AI7</f>
        <v>49931.522694726817</v>
      </c>
      <c r="AJ7" s="243">
        <f>'Cash Flow'!AJ7</f>
        <v>24227.532291321866</v>
      </c>
      <c r="AK7" s="243">
        <f>'Cash Flow'!AK7</f>
        <v>24227.532291321866</v>
      </c>
      <c r="AL7" s="243">
        <f>'Cash Flow'!AL7</f>
        <v>24227.532291321866</v>
      </c>
      <c r="AM7" s="243">
        <f>'Cash Flow'!AM7</f>
        <v>80758.44097107288</v>
      </c>
      <c r="AN7" s="243">
        <f>'Cash Flow'!AN7</f>
        <v>4037.9220485536443</v>
      </c>
      <c r="AO7" s="243">
        <f>'Cash Flow'!AO7</f>
        <v>4037.9220485536443</v>
      </c>
      <c r="AP7" s="243">
        <f>'Cash Flow'!AP7</f>
        <v>4037.9220485536443</v>
      </c>
      <c r="AQ7" s="243">
        <f>'Cash Flow'!AQ7</f>
        <v>77445.595971198345</v>
      </c>
      <c r="AR7" s="243">
        <f>'Cash Flow'!AR7</f>
        <v>54185.98337260136</v>
      </c>
      <c r="AS7" s="243">
        <f>'Cash Flow'!AS7</f>
        <v>75023.180047121641</v>
      </c>
      <c r="AT7" s="243">
        <f>'Cash Flow'!AT7</f>
        <v>65023.180047121641</v>
      </c>
      <c r="AU7" s="243">
        <f>'Cash Flow'!AU7</f>
        <v>69604.581709861493</v>
      </c>
      <c r="AV7" s="243">
        <f>'Cash Flow'!AV7</f>
        <v>40532.081943183817</v>
      </c>
      <c r="AW7" s="243">
        <f>'Cash Flow'!AW7</f>
        <v>22899.529722703905</v>
      </c>
      <c r="AX7" s="243">
        <f>'Cash Flow'!AX7</f>
        <v>42899.529722703905</v>
      </c>
      <c r="AY7" s="243">
        <f>'Cash Flow'!AY7</f>
        <v>76331.765742346382</v>
      </c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</row>
    <row r="8" spans="1:155" s="220" customFormat="1" ht="13">
      <c r="A8" s="17"/>
      <c r="B8" s="17" t="s">
        <v>146</v>
      </c>
      <c r="C8" s="17"/>
      <c r="D8" s="107">
        <f>'Cash Flow'!D8</f>
        <v>1167.52</v>
      </c>
      <c r="E8" s="107">
        <f>'Cash Flow'!E8</f>
        <v>714.59</v>
      </c>
      <c r="F8" s="107">
        <f>'Cash Flow'!F8</f>
        <v>1730.8899999999999</v>
      </c>
      <c r="G8" s="107">
        <f>'Cash Flow'!G8</f>
        <v>1604.51</v>
      </c>
      <c r="H8" s="107">
        <f>'Cash Flow'!H8</f>
        <v>3873.62</v>
      </c>
      <c r="I8" s="107">
        <f>'Cash Flow'!I8</f>
        <v>6005</v>
      </c>
      <c r="J8" s="107">
        <f>'Cash Flow'!J8</f>
        <v>36315.89</v>
      </c>
      <c r="K8" s="107">
        <f>'Cash Flow'!K8</f>
        <v>23486.940000000002</v>
      </c>
      <c r="L8" s="107">
        <f>'Cash Flow'!L8</f>
        <v>22286.39</v>
      </c>
      <c r="M8" s="107">
        <f>'Cash Flow'!M8</f>
        <v>12780.8</v>
      </c>
      <c r="N8" s="107">
        <f>'Cash Flow'!N8</f>
        <v>9829.01</v>
      </c>
      <c r="O8" s="107">
        <f>'Cash Flow'!O8</f>
        <v>20686.96</v>
      </c>
      <c r="P8" s="107">
        <f>'Cash Flow'!P8</f>
        <v>494.53500000000003</v>
      </c>
      <c r="Q8" s="107">
        <f>'Cash Flow'!Q8</f>
        <v>494.53500000000003</v>
      </c>
      <c r="R8" s="107">
        <f>'Cash Flow'!R8</f>
        <v>494.53500000000003</v>
      </c>
      <c r="S8" s="107">
        <f>'Cash Flow'!S8</f>
        <v>494.53500000000003</v>
      </c>
      <c r="T8" s="107">
        <f>'Cash Flow'!T8</f>
        <v>494.53500000000003</v>
      </c>
      <c r="U8" s="107">
        <f>'Cash Flow'!U8</f>
        <v>27950.891649672645</v>
      </c>
      <c r="V8" s="107">
        <f>'Cash Flow'!V8</f>
        <v>46336.159144574442</v>
      </c>
      <c r="W8" s="107">
        <f>'Cash Flow'!W8</f>
        <v>46336.159144574442</v>
      </c>
      <c r="X8" s="107">
        <f>'Cash Flow'!X8</f>
        <v>39360.278739200206</v>
      </c>
      <c r="Y8" s="107">
        <f>'Cash Flow'!Y8</f>
        <v>33304.85124086171</v>
      </c>
      <c r="Z8" s="107">
        <f>'Cash Flow'!Z8</f>
        <v>22515.62594787265</v>
      </c>
      <c r="AA8" s="107">
        <f>'Cash Flow'!AA8</f>
        <v>30516.559180724114</v>
      </c>
      <c r="AB8" s="107">
        <f>'Cash Flow'!AB8</f>
        <v>8642.2576797653473</v>
      </c>
      <c r="AC8" s="107">
        <f>'Cash Flow'!AC8</f>
        <v>9668.376794827549</v>
      </c>
      <c r="AD8" s="107">
        <f>'Cash Flow'!AD8</f>
        <v>11540.345213657642</v>
      </c>
      <c r="AE8" s="107">
        <f>'Cash Flow'!AE8</f>
        <v>47793.649689348997</v>
      </c>
      <c r="AF8" s="107">
        <f>'Cash Flow'!AF8</f>
        <v>63561.661121520163</v>
      </c>
      <c r="AG8" s="107">
        <f>'Cash Flow'!AG8</f>
        <v>47191.799548313516</v>
      </c>
      <c r="AH8" s="107">
        <f>'Cash Flow'!AH8</f>
        <v>56301.384267933478</v>
      </c>
      <c r="AI8" s="107">
        <f>'Cash Flow'!AI8</f>
        <v>49931.522694726817</v>
      </c>
      <c r="AJ8" s="107">
        <f>'Cash Flow'!AJ8</f>
        <v>24227.532291321866</v>
      </c>
      <c r="AK8" s="107">
        <f>'Cash Flow'!AK8</f>
        <v>24227.532291321866</v>
      </c>
      <c r="AL8" s="107">
        <f>'Cash Flow'!AL8</f>
        <v>24227.532291321866</v>
      </c>
      <c r="AM8" s="107">
        <f>'Cash Flow'!AM8</f>
        <v>80758.44097107288</v>
      </c>
      <c r="AN8" s="107">
        <f>'Cash Flow'!AN8</f>
        <v>4037.9220485536443</v>
      </c>
      <c r="AO8" s="107">
        <f>'Cash Flow'!AO8</f>
        <v>4037.9220485536443</v>
      </c>
      <c r="AP8" s="107">
        <f>'Cash Flow'!AP8</f>
        <v>4037.9220485536443</v>
      </c>
      <c r="AQ8" s="107">
        <f>'Cash Flow'!AQ8</f>
        <v>77445.595971198345</v>
      </c>
      <c r="AR8" s="107">
        <f>'Cash Flow'!AR8</f>
        <v>54185.98337260136</v>
      </c>
      <c r="AS8" s="107">
        <f>'Cash Flow'!AS8</f>
        <v>75023.180047121641</v>
      </c>
      <c r="AT8" s="107">
        <f>'Cash Flow'!AT8</f>
        <v>65023.180047121641</v>
      </c>
      <c r="AU8" s="107">
        <f>'Cash Flow'!AU8</f>
        <v>69604.581709861493</v>
      </c>
      <c r="AV8" s="107">
        <f>'Cash Flow'!AV8</f>
        <v>40532.081943183817</v>
      </c>
      <c r="AW8" s="107">
        <f>'Cash Flow'!AW8</f>
        <v>22899.529722703905</v>
      </c>
      <c r="AX8" s="107">
        <f>'Cash Flow'!AX8</f>
        <v>42899.529722703905</v>
      </c>
      <c r="AY8" s="107">
        <f>'Cash Flow'!AY8</f>
        <v>76331.765742346382</v>
      </c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</row>
    <row r="9" spans="1:155" s="220" customFormat="1" ht="13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</row>
    <row r="10" spans="1:155" s="220" customFormat="1" ht="13">
      <c r="A10" s="17"/>
      <c r="B10" s="90" t="s">
        <v>130</v>
      </c>
      <c r="C10" s="17"/>
      <c r="D10" s="243">
        <f>'Cash Flow'!D10</f>
        <v>-1816.1</v>
      </c>
      <c r="E10" s="243">
        <f>'Cash Flow'!E10</f>
        <v>-1564.8700000000001</v>
      </c>
      <c r="F10" s="243">
        <f>'Cash Flow'!F10</f>
        <v>-22807.910000000003</v>
      </c>
      <c r="G10" s="243">
        <f>'Cash Flow'!G10</f>
        <v>-4776.8500000000004</v>
      </c>
      <c r="H10" s="243">
        <f>'Cash Flow'!H10</f>
        <v>-11164.47</v>
      </c>
      <c r="I10" s="243">
        <f>'Cash Flow'!I10</f>
        <v>-3907.7</v>
      </c>
      <c r="J10" s="243">
        <f>'Cash Flow'!J10</f>
        <v>-12828.2</v>
      </c>
      <c r="K10" s="243">
        <f>'Cash Flow'!K10</f>
        <v>-8933.19</v>
      </c>
      <c r="L10" s="243">
        <f>'Cash Flow'!L10</f>
        <v>-13637.76</v>
      </c>
      <c r="M10" s="243">
        <f>'Cash Flow'!M10</f>
        <v>-16871.2</v>
      </c>
      <c r="N10" s="243">
        <f>'Cash Flow'!N10</f>
        <v>-6860.81</v>
      </c>
      <c r="O10" s="243">
        <f>'Cash Flow'!O10</f>
        <v>-11101.336666666666</v>
      </c>
      <c r="P10" s="243">
        <f>'Cash Flow'!P10</f>
        <v>-287.37033333333329</v>
      </c>
      <c r="Q10" s="243">
        <f>'Cash Flow'!Q10</f>
        <v>-287.37033333333329</v>
      </c>
      <c r="R10" s="243">
        <f>'Cash Flow'!R10</f>
        <v>-2393.5613194601633</v>
      </c>
      <c r="S10" s="243">
        <f>'Cash Flow'!S10</f>
        <v>-54497.335444162913</v>
      </c>
      <c r="T10" s="243">
        <f>'Cash Flow'!T10</f>
        <v>-37735.370333333332</v>
      </c>
      <c r="U10" s="243">
        <f>'Cash Flow'!U10</f>
        <v>-9404.0370000000003</v>
      </c>
      <c r="V10" s="243">
        <f>'Cash Flow'!V10</f>
        <v>-22509.655746049713</v>
      </c>
      <c r="W10" s="243">
        <f>'Cash Flow'!W10</f>
        <v>-43961.480182173844</v>
      </c>
      <c r="X10" s="243">
        <f>'Cash Flow'!X10</f>
        <v>-12602.580333333335</v>
      </c>
      <c r="Y10" s="243">
        <f>'Cash Flow'!Y10</f>
        <v>-10602.580333333335</v>
      </c>
      <c r="Z10" s="243">
        <f>'Cash Flow'!Z10</f>
        <v>-10102.580333333335</v>
      </c>
      <c r="AA10" s="243">
        <f>'Cash Flow'!AA10</f>
        <v>-16102.580333333335</v>
      </c>
      <c r="AB10" s="243">
        <f>'Cash Flow'!AB10</f>
        <v>-15435.913666666667</v>
      </c>
      <c r="AC10" s="243">
        <f>'Cash Flow'!AC10</f>
        <v>-80025.481655581942</v>
      </c>
      <c r="AD10" s="243">
        <f>'Cash Flow'!AD10</f>
        <v>-14435.913666666667</v>
      </c>
      <c r="AE10" s="243">
        <f>'Cash Flow'!AE10</f>
        <v>-14435.913666666667</v>
      </c>
      <c r="AF10" s="243">
        <f>'Cash Flow'!AF10</f>
        <v>-69836.105962840942</v>
      </c>
      <c r="AG10" s="243">
        <f>'Cash Flow'!AG10</f>
        <v>-18302.580333333332</v>
      </c>
      <c r="AH10" s="243">
        <f>'Cash Flow'!AH10</f>
        <v>-12302.580333333332</v>
      </c>
      <c r="AI10" s="243">
        <f>'Cash Flow'!AI10</f>
        <v>-18802.580333333332</v>
      </c>
      <c r="AJ10" s="243">
        <f>'Cash Flow'!AJ10</f>
        <v>-14802.580333333332</v>
      </c>
      <c r="AK10" s="243">
        <f>'Cash Flow'!AK10</f>
        <v>-11802.580333333332</v>
      </c>
      <c r="AL10" s="243">
        <f>'Cash Flow'!AL10</f>
        <v>-17802.580333333332</v>
      </c>
      <c r="AM10" s="243">
        <f>'Cash Flow'!AM10</f>
        <v>-20302.580333333332</v>
      </c>
      <c r="AN10" s="243">
        <f>'Cash Flow'!AN10</f>
        <v>-12727.580333333332</v>
      </c>
      <c r="AO10" s="243">
        <f>'Cash Flow'!AO10</f>
        <v>-103825.28719770486</v>
      </c>
      <c r="AP10" s="243">
        <f>'Cash Flow'!AP10</f>
        <v>-17911.480333333333</v>
      </c>
      <c r="AQ10" s="243">
        <f>'Cash Flow'!AQ10</f>
        <v>-23727.580333333332</v>
      </c>
      <c r="AR10" s="243">
        <f>'Cash Flow'!AR10</f>
        <v>-68313.452853048919</v>
      </c>
      <c r="AS10" s="243">
        <f>'Cash Flow'!AS10</f>
        <v>-26560.913666666667</v>
      </c>
      <c r="AT10" s="243">
        <f>'Cash Flow'!AT10</f>
        <v>-17560.913666666667</v>
      </c>
      <c r="AU10" s="243">
        <f>'Cash Flow'!AU10</f>
        <v>-27560.913666666667</v>
      </c>
      <c r="AV10" s="243">
        <f>'Cash Flow'!AV10</f>
        <v>-21560.913666666667</v>
      </c>
      <c r="AW10" s="243">
        <f>'Cash Flow'!AW10</f>
        <v>-19560.913666666667</v>
      </c>
      <c r="AX10" s="243">
        <f>'Cash Flow'!AX10</f>
        <v>-21560.913666666667</v>
      </c>
      <c r="AY10" s="243">
        <f>'Cash Flow'!AY10</f>
        <v>-29060.913666666667</v>
      </c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</row>
    <row r="11" spans="1:155" s="220" customFormat="1" ht="13">
      <c r="A11" s="17"/>
      <c r="B11" s="17" t="s">
        <v>341</v>
      </c>
      <c r="C11" s="17"/>
      <c r="D11" s="107">
        <f>'Cash Flow'!D11</f>
        <v>-197.89999999999998</v>
      </c>
      <c r="E11" s="107">
        <f>'Cash Flow'!E11</f>
        <v>0</v>
      </c>
      <c r="F11" s="107">
        <f>'Cash Flow'!F11</f>
        <v>-20517.36</v>
      </c>
      <c r="G11" s="107">
        <f>'Cash Flow'!G11</f>
        <v>-3923.96</v>
      </c>
      <c r="H11" s="107">
        <f>'Cash Flow'!H11</f>
        <v>-8254.92</v>
      </c>
      <c r="I11" s="107">
        <f>'Cash Flow'!I11</f>
        <v>-1665.5700000000002</v>
      </c>
      <c r="J11" s="107">
        <f>'Cash Flow'!J11</f>
        <v>-3964.8900000000003</v>
      </c>
      <c r="K11" s="107">
        <f>'Cash Flow'!K11</f>
        <v>-2552.38</v>
      </c>
      <c r="L11" s="107">
        <f>'Cash Flow'!L11</f>
        <v>-5921.18</v>
      </c>
      <c r="M11" s="107">
        <f>'Cash Flow'!M11</f>
        <v>-11484.2</v>
      </c>
      <c r="N11" s="107">
        <f>'Cash Flow'!N11</f>
        <v>-1190</v>
      </c>
      <c r="O11" s="107">
        <f>'Cash Flow'!O11</f>
        <v>-2707.04</v>
      </c>
      <c r="P11" s="107">
        <f>'Cash Flow'!P11</f>
        <v>0</v>
      </c>
      <c r="Q11" s="107">
        <f>'Cash Flow'!Q11</f>
        <v>0</v>
      </c>
      <c r="R11" s="107">
        <f>'Cash Flow'!R11</f>
        <v>-2100</v>
      </c>
      <c r="S11" s="107">
        <f>'Cash Flow'!S11</f>
        <v>-52938.896551724138</v>
      </c>
      <c r="T11" s="107">
        <f>'Cash Flow'!T11</f>
        <v>0</v>
      </c>
      <c r="U11" s="107">
        <f>'Cash Flow'!U11</f>
        <v>0</v>
      </c>
      <c r="V11" s="107">
        <f>'Cash Flow'!V11</f>
        <v>-2400</v>
      </c>
      <c r="W11" s="107">
        <f>'Cash Flow'!W11</f>
        <v>-24785.82902805258</v>
      </c>
      <c r="X11" s="107">
        <f>'Cash Flow'!X11</f>
        <v>0</v>
      </c>
      <c r="Y11" s="107">
        <f>'Cash Flow'!Y11</f>
        <v>0</v>
      </c>
      <c r="Z11" s="107">
        <f>'Cash Flow'!Z11</f>
        <v>0</v>
      </c>
      <c r="AA11" s="107">
        <f>'Cash Flow'!AA11</f>
        <v>0</v>
      </c>
      <c r="AB11" s="107">
        <f>'Cash Flow'!AB11</f>
        <v>0</v>
      </c>
      <c r="AC11" s="107">
        <f>'Cash Flow'!AC11</f>
        <v>-68387.954238471139</v>
      </c>
      <c r="AD11" s="107">
        <f>'Cash Flow'!AD11</f>
        <v>0</v>
      </c>
      <c r="AE11" s="107">
        <f>'Cash Flow'!AE11</f>
        <v>0</v>
      </c>
      <c r="AF11" s="107">
        <f>'Cash Flow'!AF11</f>
        <v>-30354.039231519226</v>
      </c>
      <c r="AG11" s="107">
        <f>'Cash Flow'!AG11</f>
        <v>0</v>
      </c>
      <c r="AH11" s="107">
        <f>'Cash Flow'!AH11</f>
        <v>0</v>
      </c>
      <c r="AI11" s="107">
        <f>'Cash Flow'!AI11</f>
        <v>0</v>
      </c>
      <c r="AJ11" s="107">
        <f>'Cash Flow'!AJ11</f>
        <v>0</v>
      </c>
      <c r="AK11" s="107">
        <f>'Cash Flow'!AK11</f>
        <v>0</v>
      </c>
      <c r="AL11" s="107">
        <f>'Cash Flow'!AL11</f>
        <v>0</v>
      </c>
      <c r="AM11" s="107">
        <f>'Cash Flow'!AM11</f>
        <v>0</v>
      </c>
      <c r="AN11" s="107">
        <f>'Cash Flow'!AN11</f>
        <v>0</v>
      </c>
      <c r="AO11" s="107">
        <f>'Cash Flow'!AO11</f>
        <v>-86597.706864371517</v>
      </c>
      <c r="AP11" s="107">
        <f>'Cash Flow'!AP11</f>
        <v>0</v>
      </c>
      <c r="AQ11" s="107">
        <f>'Cash Flow'!AQ11</f>
        <v>0</v>
      </c>
      <c r="AR11" s="107">
        <f>'Cash Flow'!AR11</f>
        <v>-35481.27058924875</v>
      </c>
      <c r="AS11" s="107">
        <f>'Cash Flow'!AS11</f>
        <v>0</v>
      </c>
      <c r="AT11" s="107">
        <f>'Cash Flow'!AT11</f>
        <v>0</v>
      </c>
      <c r="AU11" s="107">
        <f>'Cash Flow'!AU11</f>
        <v>0</v>
      </c>
      <c r="AV11" s="107">
        <f>'Cash Flow'!AV11</f>
        <v>0</v>
      </c>
      <c r="AW11" s="107">
        <f>'Cash Flow'!AW11</f>
        <v>0</v>
      </c>
      <c r="AX11" s="107">
        <f>'Cash Flow'!AX11</f>
        <v>0</v>
      </c>
      <c r="AY11" s="107">
        <f>'Cash Flow'!AY11</f>
        <v>0</v>
      </c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</row>
    <row r="12" spans="1:155" s="220" customFormat="1" ht="13">
      <c r="A12" s="17"/>
      <c r="B12" s="17" t="s">
        <v>326</v>
      </c>
      <c r="C12" s="17"/>
      <c r="D12" s="107">
        <f>'Cash Flow'!D12</f>
        <v>-76.569999999999993</v>
      </c>
      <c r="E12" s="107">
        <f>'Cash Flow'!E12</f>
        <v>-50.14</v>
      </c>
      <c r="F12" s="107">
        <f>'Cash Flow'!F12</f>
        <v>-499.15</v>
      </c>
      <c r="G12" s="107">
        <f>'Cash Flow'!G12</f>
        <v>-522.01</v>
      </c>
      <c r="H12" s="107">
        <f>'Cash Flow'!H12</f>
        <v>-1207.05</v>
      </c>
      <c r="I12" s="107">
        <f>'Cash Flow'!I12</f>
        <v>-1171.02</v>
      </c>
      <c r="J12" s="107">
        <f>'Cash Flow'!J12</f>
        <v>-5800.2900000000009</v>
      </c>
      <c r="K12" s="107">
        <f>'Cash Flow'!K12</f>
        <v>-1154.6600000000001</v>
      </c>
      <c r="L12" s="107">
        <f>'Cash Flow'!L12</f>
        <v>-796.56999999999994</v>
      </c>
      <c r="M12" s="107">
        <f>'Cash Flow'!M12</f>
        <v>-1500.66</v>
      </c>
      <c r="N12" s="107">
        <f>'Cash Flow'!N12</f>
        <v>-27.14</v>
      </c>
      <c r="O12" s="107">
        <f>'Cash Flow'!O12</f>
        <v>-1801.8</v>
      </c>
      <c r="P12" s="107">
        <f>'Cash Flow'!P12</f>
        <v>0</v>
      </c>
      <c r="Q12" s="107">
        <f>'Cash Flow'!Q12</f>
        <v>0</v>
      </c>
      <c r="R12" s="107">
        <f>'Cash Flow'!R12</f>
        <v>0</v>
      </c>
      <c r="S12" s="107">
        <f>'Cash Flow'!S12</f>
        <v>0</v>
      </c>
      <c r="T12" s="107">
        <f>'Cash Flow'!T12</f>
        <v>-33173</v>
      </c>
      <c r="U12" s="107">
        <f>'Cash Flow'!U12</f>
        <v>0</v>
      </c>
      <c r="V12" s="107">
        <f>'Cash Flow'!V12</f>
        <v>0</v>
      </c>
      <c r="W12" s="107">
        <f>'Cash Flow'!W12</f>
        <v>0</v>
      </c>
      <c r="X12" s="107">
        <f>'Cash Flow'!X12</f>
        <v>0</v>
      </c>
      <c r="Y12" s="107">
        <f>'Cash Flow'!Y12</f>
        <v>0</v>
      </c>
      <c r="Z12" s="107">
        <f>'Cash Flow'!Z12</f>
        <v>0</v>
      </c>
      <c r="AA12" s="107">
        <f>'Cash Flow'!AA12</f>
        <v>0</v>
      </c>
      <c r="AB12" s="107">
        <f>'Cash Flow'!AB12</f>
        <v>0</v>
      </c>
      <c r="AC12" s="107">
        <f>'Cash Flow'!AC12</f>
        <v>0</v>
      </c>
      <c r="AD12" s="107">
        <f>'Cash Flow'!AD12</f>
        <v>0</v>
      </c>
      <c r="AE12" s="107">
        <f>'Cash Flow'!AE12</f>
        <v>0</v>
      </c>
      <c r="AF12" s="107">
        <f>'Cash Flow'!AF12</f>
        <v>0</v>
      </c>
      <c r="AG12" s="107">
        <f>'Cash Flow'!AG12</f>
        <v>0</v>
      </c>
      <c r="AH12" s="107">
        <f>'Cash Flow'!AH12</f>
        <v>0</v>
      </c>
      <c r="AI12" s="107">
        <f>'Cash Flow'!AI12</f>
        <v>0</v>
      </c>
      <c r="AJ12" s="107">
        <f>'Cash Flow'!AJ12</f>
        <v>0</v>
      </c>
      <c r="AK12" s="107">
        <f>'Cash Flow'!AK12</f>
        <v>0</v>
      </c>
      <c r="AL12" s="107">
        <f>'Cash Flow'!AL12</f>
        <v>0</v>
      </c>
      <c r="AM12" s="107">
        <f>'Cash Flow'!AM12</f>
        <v>0</v>
      </c>
      <c r="AN12" s="107">
        <f>'Cash Flow'!AN12</f>
        <v>0</v>
      </c>
      <c r="AO12" s="107">
        <f>'Cash Flow'!AO12</f>
        <v>0</v>
      </c>
      <c r="AP12" s="107">
        <f>'Cash Flow'!AP12</f>
        <v>0</v>
      </c>
      <c r="AQ12" s="107">
        <f>'Cash Flow'!AQ12</f>
        <v>0</v>
      </c>
      <c r="AR12" s="107">
        <f>'Cash Flow'!AR12</f>
        <v>0</v>
      </c>
      <c r="AS12" s="107">
        <f>'Cash Flow'!AS12</f>
        <v>0</v>
      </c>
      <c r="AT12" s="107">
        <f>'Cash Flow'!AT12</f>
        <v>0</v>
      </c>
      <c r="AU12" s="107">
        <f>'Cash Flow'!AU12</f>
        <v>0</v>
      </c>
      <c r="AV12" s="107">
        <f>'Cash Flow'!AV12</f>
        <v>0</v>
      </c>
      <c r="AW12" s="107">
        <f>'Cash Flow'!AW12</f>
        <v>0</v>
      </c>
      <c r="AX12" s="107">
        <f>'Cash Flow'!AX12</f>
        <v>0</v>
      </c>
      <c r="AY12" s="107">
        <f>'Cash Flow'!AY12</f>
        <v>0</v>
      </c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</row>
    <row r="13" spans="1:155" s="220" customFormat="1" ht="13">
      <c r="A13" s="17"/>
      <c r="B13" s="17" t="s">
        <v>257</v>
      </c>
      <c r="C13" s="17"/>
      <c r="D13" s="107">
        <f>'Cash Flow'!D17</f>
        <v>-1324.27</v>
      </c>
      <c r="E13" s="107">
        <f>'Cash Flow'!E17</f>
        <v>-827.24</v>
      </c>
      <c r="F13" s="107">
        <f>'Cash Flow'!F17</f>
        <v>-445</v>
      </c>
      <c r="G13" s="107">
        <f>'Cash Flow'!G17</f>
        <v>0</v>
      </c>
      <c r="H13" s="107">
        <f>'Cash Flow'!H17</f>
        <v>0</v>
      </c>
      <c r="I13" s="107">
        <f>'Cash Flow'!I17</f>
        <v>0</v>
      </c>
      <c r="J13" s="107">
        <f>'Cash Flow'!J17</f>
        <v>0</v>
      </c>
      <c r="K13" s="107">
        <f>'Cash Flow'!K17</f>
        <v>0</v>
      </c>
      <c r="L13" s="107">
        <f>'Cash Flow'!L17</f>
        <v>0</v>
      </c>
      <c r="M13" s="107">
        <f>'Cash Flow'!M17</f>
        <v>-72</v>
      </c>
      <c r="N13" s="107">
        <f>'Cash Flow'!N17</f>
        <v>-379.86</v>
      </c>
      <c r="O13" s="107">
        <f>'Cash Flow'!O17</f>
        <v>-777.43000000000006</v>
      </c>
      <c r="P13" s="107">
        <f>'Cash Flow'!P17</f>
        <v>0</v>
      </c>
      <c r="Q13" s="107">
        <f>'Cash Flow'!Q17</f>
        <v>0</v>
      </c>
      <c r="R13" s="107">
        <f>'Cash Flow'!R17</f>
        <v>0</v>
      </c>
      <c r="S13" s="107">
        <f>'Cash Flow'!S17</f>
        <v>0</v>
      </c>
      <c r="T13" s="107">
        <f>'Cash Flow'!T17</f>
        <v>0</v>
      </c>
      <c r="U13" s="107">
        <f>'Cash Flow'!U17</f>
        <v>-1500</v>
      </c>
      <c r="V13" s="107">
        <f>'Cash Flow'!V17</f>
        <v>-1500</v>
      </c>
      <c r="W13" s="107">
        <f>'Cash Flow'!W17</f>
        <v>-1500</v>
      </c>
      <c r="X13" s="107">
        <f>'Cash Flow'!X17</f>
        <v>-1500</v>
      </c>
      <c r="Y13" s="107">
        <f>'Cash Flow'!Y17</f>
        <v>-1500</v>
      </c>
      <c r="Z13" s="107">
        <f>'Cash Flow'!Z17</f>
        <v>-1500</v>
      </c>
      <c r="AA13" s="107">
        <f>'Cash Flow'!AA17</f>
        <v>-1500</v>
      </c>
      <c r="AB13" s="107">
        <f>'Cash Flow'!AB17</f>
        <v>-1500</v>
      </c>
      <c r="AC13" s="107">
        <f>'Cash Flow'!AC17</f>
        <v>-1500</v>
      </c>
      <c r="AD13" s="107">
        <f>'Cash Flow'!AD17</f>
        <v>-1500</v>
      </c>
      <c r="AE13" s="107">
        <f>'Cash Flow'!AE17</f>
        <v>-1500</v>
      </c>
      <c r="AF13" s="107">
        <f>'Cash Flow'!AF17</f>
        <v>-1500</v>
      </c>
      <c r="AG13" s="107">
        <f>'Cash Flow'!AG17</f>
        <v>-1500</v>
      </c>
      <c r="AH13" s="107">
        <f>'Cash Flow'!AH17</f>
        <v>-1500</v>
      </c>
      <c r="AI13" s="107">
        <f>'Cash Flow'!AI17</f>
        <v>-1500</v>
      </c>
      <c r="AJ13" s="107">
        <f>'Cash Flow'!AJ17</f>
        <v>-1500</v>
      </c>
      <c r="AK13" s="107">
        <f>'Cash Flow'!AK17</f>
        <v>-1500</v>
      </c>
      <c r="AL13" s="107">
        <f>'Cash Flow'!AL17</f>
        <v>-1500</v>
      </c>
      <c r="AM13" s="107">
        <f>'Cash Flow'!AM17</f>
        <v>-1500</v>
      </c>
      <c r="AN13" s="107">
        <f>'Cash Flow'!AN17</f>
        <v>-1500</v>
      </c>
      <c r="AO13" s="107">
        <f>'Cash Flow'!AO17</f>
        <v>-1500</v>
      </c>
      <c r="AP13" s="107">
        <f>'Cash Flow'!AP17</f>
        <v>-1500</v>
      </c>
      <c r="AQ13" s="107">
        <f>'Cash Flow'!AQ17</f>
        <v>-1500</v>
      </c>
      <c r="AR13" s="107">
        <f>'Cash Flow'!AR17</f>
        <v>-1500</v>
      </c>
      <c r="AS13" s="107">
        <f>'Cash Flow'!AS17</f>
        <v>-1500</v>
      </c>
      <c r="AT13" s="107">
        <f>'Cash Flow'!AT17</f>
        <v>-1500</v>
      </c>
      <c r="AU13" s="107">
        <f>'Cash Flow'!AU17</f>
        <v>-1500</v>
      </c>
      <c r="AV13" s="107">
        <f>'Cash Flow'!AV17</f>
        <v>-1500</v>
      </c>
      <c r="AW13" s="107">
        <f>'Cash Flow'!AW17</f>
        <v>-1500</v>
      </c>
      <c r="AX13" s="107">
        <f>'Cash Flow'!AX17</f>
        <v>-1500</v>
      </c>
      <c r="AY13" s="107">
        <f>'Cash Flow'!AY17</f>
        <v>-1500</v>
      </c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</row>
    <row r="14" spans="1:155" s="220" customFormat="1" ht="13">
      <c r="A14" s="17"/>
      <c r="B14" s="17" t="s">
        <v>235</v>
      </c>
      <c r="C14" s="17"/>
      <c r="D14" s="107">
        <f>'Cash Flow'!D23</f>
        <v>-80</v>
      </c>
      <c r="E14" s="107">
        <f>'Cash Flow'!E23</f>
        <v>-588</v>
      </c>
      <c r="F14" s="107">
        <f>'Cash Flow'!F23</f>
        <v>-157.19999999999999</v>
      </c>
      <c r="G14" s="107">
        <f>'Cash Flow'!G23</f>
        <v>-72.5</v>
      </c>
      <c r="H14" s="107">
        <f>'Cash Flow'!H23</f>
        <v>-1672.5</v>
      </c>
      <c r="I14" s="107">
        <f>'Cash Flow'!I23</f>
        <v>-60.5</v>
      </c>
      <c r="J14" s="107">
        <f>'Cash Flow'!J23</f>
        <v>-1301.1500000000001</v>
      </c>
      <c r="K14" s="107">
        <f>'Cash Flow'!K23</f>
        <v>-1761</v>
      </c>
      <c r="L14" s="107">
        <f>'Cash Flow'!L23</f>
        <v>-558.52</v>
      </c>
      <c r="M14" s="107">
        <f>'Cash Flow'!M23</f>
        <v>-658</v>
      </c>
      <c r="N14" s="107">
        <f>'Cash Flow'!N23</f>
        <v>-742</v>
      </c>
      <c r="O14" s="107">
        <f>'Cash Flow'!O23</f>
        <v>-1042</v>
      </c>
      <c r="P14" s="107">
        <f>'Cash Flow'!P23</f>
        <v>-204.03699999999998</v>
      </c>
      <c r="Q14" s="107">
        <f>'Cash Flow'!Q23</f>
        <v>-204.03699999999998</v>
      </c>
      <c r="R14" s="107">
        <f>'Cash Flow'!R23</f>
        <v>-204.03699999999998</v>
      </c>
      <c r="S14" s="107">
        <f>'Cash Flow'!S23</f>
        <v>-1119.037</v>
      </c>
      <c r="T14" s="107">
        <f>'Cash Flow'!T23</f>
        <v>-1279.037</v>
      </c>
      <c r="U14" s="107">
        <f>'Cash Flow'!U23</f>
        <v>-3620.7036666666663</v>
      </c>
      <c r="V14" s="107">
        <f>'Cash Flow'!V23</f>
        <v>-6305.7036666666672</v>
      </c>
      <c r="W14" s="107">
        <f>'Cash Flow'!W23</f>
        <v>-7305.7036666666672</v>
      </c>
      <c r="X14" s="107">
        <f>'Cash Flow'!X23</f>
        <v>-6305.7036666666672</v>
      </c>
      <c r="Y14" s="107">
        <f>'Cash Flow'!Y23</f>
        <v>-6305.7036666666672</v>
      </c>
      <c r="Z14" s="107">
        <f>'Cash Flow'!Z23</f>
        <v>-6305.7036666666672</v>
      </c>
      <c r="AA14" s="107">
        <f>'Cash Flow'!AA23</f>
        <v>-6305.7036666666672</v>
      </c>
      <c r="AB14" s="107">
        <f>'Cash Flow'!AB23</f>
        <v>-7805.7036666666672</v>
      </c>
      <c r="AC14" s="107">
        <f>'Cash Flow'!AC23</f>
        <v>-6305.7036666666672</v>
      </c>
      <c r="AD14" s="107">
        <f>'Cash Flow'!AD23</f>
        <v>-6305.7036666666672</v>
      </c>
      <c r="AE14" s="107">
        <f>'Cash Flow'!AE23</f>
        <v>-6305.7036666666672</v>
      </c>
      <c r="AF14" s="107">
        <f>'Cash Flow'!AF23</f>
        <v>-6672.3703333333333</v>
      </c>
      <c r="AG14" s="107">
        <f>'Cash Flow'!AG23</f>
        <v>-6672.3703333333333</v>
      </c>
      <c r="AH14" s="107">
        <f>'Cash Flow'!AH23</f>
        <v>-6672.3703333333333</v>
      </c>
      <c r="AI14" s="107">
        <f>'Cash Flow'!AI23</f>
        <v>-6672.3703333333333</v>
      </c>
      <c r="AJ14" s="107">
        <f>'Cash Flow'!AJ23</f>
        <v>-6672.3703333333333</v>
      </c>
      <c r="AK14" s="107">
        <f>'Cash Flow'!AK23</f>
        <v>-6672.3703333333333</v>
      </c>
      <c r="AL14" s="107">
        <f>'Cash Flow'!AL23</f>
        <v>-6672.3703333333333</v>
      </c>
      <c r="AM14" s="107">
        <f>'Cash Flow'!AM23</f>
        <v>-6672.3703333333333</v>
      </c>
      <c r="AN14" s="107">
        <f>'Cash Flow'!AN23</f>
        <v>-8097.3703333333333</v>
      </c>
      <c r="AO14" s="107">
        <f>'Cash Flow'!AO23</f>
        <v>-8097.3703333333333</v>
      </c>
      <c r="AP14" s="107">
        <f>'Cash Flow'!AP23</f>
        <v>-8097.3703333333333</v>
      </c>
      <c r="AQ14" s="107">
        <f>'Cash Flow'!AQ23</f>
        <v>-9597.3703333333342</v>
      </c>
      <c r="AR14" s="107">
        <f>'Cash Flow'!AR23</f>
        <v>-9597.3703333333342</v>
      </c>
      <c r="AS14" s="107">
        <f>'Cash Flow'!AS23</f>
        <v>-10430.703666666666</v>
      </c>
      <c r="AT14" s="107">
        <f>'Cash Flow'!AT23</f>
        <v>-10430.703666666666</v>
      </c>
      <c r="AU14" s="107">
        <f>'Cash Flow'!AU23</f>
        <v>-10430.703666666666</v>
      </c>
      <c r="AV14" s="107">
        <f>'Cash Flow'!AV23</f>
        <v>-10430.703666666666</v>
      </c>
      <c r="AW14" s="107">
        <f>'Cash Flow'!AW23</f>
        <v>-10430.703666666666</v>
      </c>
      <c r="AX14" s="107">
        <f>'Cash Flow'!AX23</f>
        <v>-10430.703666666666</v>
      </c>
      <c r="AY14" s="107">
        <f>'Cash Flow'!AY23</f>
        <v>-10430.703666666666</v>
      </c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</row>
    <row r="15" spans="1:155" s="220" customFormat="1" ht="13">
      <c r="A15" s="17"/>
      <c r="B15" s="17" t="s">
        <v>407</v>
      </c>
      <c r="C15" s="17"/>
      <c r="D15" s="107">
        <f>'Cash Flow'!D37</f>
        <v>-17.850000000000001</v>
      </c>
      <c r="E15" s="107">
        <f>'Cash Flow'!E37</f>
        <v>0</v>
      </c>
      <c r="F15" s="107">
        <f>'Cash Flow'!F37</f>
        <v>0</v>
      </c>
      <c r="G15" s="107">
        <f>'Cash Flow'!G37</f>
        <v>-240</v>
      </c>
      <c r="H15" s="107">
        <f>'Cash Flow'!H37</f>
        <v>0</v>
      </c>
      <c r="I15" s="107">
        <f>'Cash Flow'!I37</f>
        <v>0</v>
      </c>
      <c r="J15" s="107">
        <f>'Cash Flow'!J37</f>
        <v>-1627.45</v>
      </c>
      <c r="K15" s="107">
        <f>'Cash Flow'!K37</f>
        <v>0</v>
      </c>
      <c r="L15" s="107">
        <f>'Cash Flow'!L37</f>
        <v>0</v>
      </c>
      <c r="M15" s="107">
        <f>'Cash Flow'!M37</f>
        <v>0</v>
      </c>
      <c r="N15" s="107">
        <f>'Cash Flow'!N37</f>
        <v>0</v>
      </c>
      <c r="O15" s="107">
        <f>'Cash Flow'!O37</f>
        <v>-42.975000000000001</v>
      </c>
      <c r="P15" s="107">
        <f>'Cash Flow'!P37</f>
        <v>0</v>
      </c>
      <c r="Q15" s="107">
        <f>'Cash Flow'!Q37</f>
        <v>0</v>
      </c>
      <c r="R15" s="107">
        <f>'Cash Flow'!R37</f>
        <v>0</v>
      </c>
      <c r="S15" s="107">
        <f>'Cash Flow'!S37</f>
        <v>0</v>
      </c>
      <c r="T15" s="107">
        <f>'Cash Flow'!T37</f>
        <v>0</v>
      </c>
      <c r="U15" s="107">
        <f>'Cash Flow'!U37</f>
        <v>-2000</v>
      </c>
      <c r="V15" s="107">
        <f>'Cash Flow'!V37</f>
        <v>-8000</v>
      </c>
      <c r="W15" s="107">
        <f>'Cash Flow'!W37</f>
        <v>-6000</v>
      </c>
      <c r="X15" s="107">
        <f>'Cash Flow'!X37</f>
        <v>-3500</v>
      </c>
      <c r="Y15" s="107">
        <f>'Cash Flow'!Y37</f>
        <v>-1500</v>
      </c>
      <c r="Z15" s="107">
        <f>'Cash Flow'!Z37</f>
        <v>0</v>
      </c>
      <c r="AA15" s="107">
        <f>'Cash Flow'!AA37</f>
        <v>-5000</v>
      </c>
      <c r="AB15" s="107">
        <f>'Cash Flow'!AB37</f>
        <v>-1000</v>
      </c>
      <c r="AC15" s="107">
        <f>'Cash Flow'!AC37</f>
        <v>-2000</v>
      </c>
      <c r="AD15" s="107">
        <f>'Cash Flow'!AD37</f>
        <v>-1000</v>
      </c>
      <c r="AE15" s="107">
        <f>'Cash Flow'!AE37</f>
        <v>-5000</v>
      </c>
      <c r="AF15" s="107">
        <f>'Cash Flow'!AF37</f>
        <v>-3000</v>
      </c>
      <c r="AG15" s="107">
        <f>'Cash Flow'!AG37</f>
        <v>-6000</v>
      </c>
      <c r="AH15" s="107">
        <f>'Cash Flow'!AH37</f>
        <v>-2000</v>
      </c>
      <c r="AI15" s="107">
        <f>'Cash Flow'!AI37</f>
        <v>-5000</v>
      </c>
      <c r="AJ15" s="107">
        <f>'Cash Flow'!AJ37</f>
        <v>-3000</v>
      </c>
      <c r="AK15" s="107">
        <f>'Cash Flow'!AK37</f>
        <v>-2000</v>
      </c>
      <c r="AL15" s="107">
        <f>'Cash Flow'!AL37</f>
        <v>-3000</v>
      </c>
      <c r="AM15" s="107">
        <f>'Cash Flow'!AM37</f>
        <v>-10000</v>
      </c>
      <c r="AN15" s="107">
        <f>'Cash Flow'!AN37</f>
        <v>-1000</v>
      </c>
      <c r="AO15" s="107">
        <f>'Cash Flow'!AO37</f>
        <v>-2000</v>
      </c>
      <c r="AP15" s="107">
        <f>'Cash Flow'!AP37</f>
        <v>-2000</v>
      </c>
      <c r="AQ15" s="107">
        <f>'Cash Flow'!AQ37</f>
        <v>-8000</v>
      </c>
      <c r="AR15" s="107">
        <f>'Cash Flow'!AR37</f>
        <v>-3000</v>
      </c>
      <c r="AS15" s="107">
        <f>'Cash Flow'!AS37</f>
        <v>-8000</v>
      </c>
      <c r="AT15" s="107">
        <f>'Cash Flow'!AT37</f>
        <v>-2000</v>
      </c>
      <c r="AU15" s="107">
        <f>'Cash Flow'!AU37</f>
        <v>-6000</v>
      </c>
      <c r="AV15" s="107">
        <f>'Cash Flow'!AV37</f>
        <v>-6000</v>
      </c>
      <c r="AW15" s="107">
        <f>'Cash Flow'!AW37</f>
        <v>-2000</v>
      </c>
      <c r="AX15" s="107">
        <f>'Cash Flow'!AX37</f>
        <v>-1000</v>
      </c>
      <c r="AY15" s="107">
        <f>'Cash Flow'!AY37</f>
        <v>-15000</v>
      </c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</row>
    <row r="16" spans="1:155" s="220" customFormat="1" ht="13">
      <c r="A16" s="17"/>
      <c r="B16" s="17" t="s">
        <v>559</v>
      </c>
      <c r="C16" s="17"/>
      <c r="D16" s="107">
        <f>'Cash Flow'!D38</f>
        <v>0</v>
      </c>
      <c r="E16" s="107">
        <f>'Cash Flow'!E38</f>
        <v>0</v>
      </c>
      <c r="F16" s="107">
        <f>'Cash Flow'!F38</f>
        <v>0</v>
      </c>
      <c r="G16" s="107">
        <f>'Cash Flow'!G38</f>
        <v>0</v>
      </c>
      <c r="H16" s="107">
        <f>'Cash Flow'!H38</f>
        <v>0</v>
      </c>
      <c r="I16" s="107">
        <f>'Cash Flow'!I38</f>
        <v>0</v>
      </c>
      <c r="J16" s="107">
        <f>'Cash Flow'!J38</f>
        <v>0</v>
      </c>
      <c r="K16" s="107">
        <f>'Cash Flow'!K38</f>
        <v>0</v>
      </c>
      <c r="L16" s="107">
        <f>'Cash Flow'!L38</f>
        <v>0</v>
      </c>
      <c r="M16" s="107">
        <f>'Cash Flow'!M38</f>
        <v>0</v>
      </c>
      <c r="N16" s="107">
        <f>'Cash Flow'!N38</f>
        <v>0</v>
      </c>
      <c r="O16" s="107">
        <f>'Cash Flow'!O38</f>
        <v>0</v>
      </c>
      <c r="P16" s="107">
        <f>'Cash Flow'!P38</f>
        <v>0</v>
      </c>
      <c r="Q16" s="107">
        <f>'Cash Flow'!Q38</f>
        <v>0</v>
      </c>
      <c r="R16" s="107">
        <f>'Cash Flow'!R38</f>
        <v>0</v>
      </c>
      <c r="S16" s="107">
        <f>'Cash Flow'!S38</f>
        <v>0</v>
      </c>
      <c r="T16" s="107">
        <f>'Cash Flow'!T38</f>
        <v>-3000</v>
      </c>
      <c r="U16" s="107">
        <f>'Cash Flow'!U38</f>
        <v>-2000</v>
      </c>
      <c r="V16" s="107">
        <f>'Cash Flow'!V38</f>
        <v>-3000</v>
      </c>
      <c r="W16" s="107">
        <f>'Cash Flow'!W38</f>
        <v>-3000</v>
      </c>
      <c r="X16" s="107">
        <f>'Cash Flow'!X38</f>
        <v>0</v>
      </c>
      <c r="Y16" s="107">
        <f>'Cash Flow'!Y38</f>
        <v>0</v>
      </c>
      <c r="Z16" s="107">
        <f>'Cash Flow'!Z38</f>
        <v>-1000</v>
      </c>
      <c r="AA16" s="107">
        <f>'Cash Flow'!AA38</f>
        <v>-2000</v>
      </c>
      <c r="AB16" s="107">
        <f>'Cash Flow'!AB38</f>
        <v>-3500</v>
      </c>
      <c r="AC16" s="107">
        <f>'Cash Flow'!AC38</f>
        <v>0</v>
      </c>
      <c r="AD16" s="107">
        <f>'Cash Flow'!AD38</f>
        <v>-4000</v>
      </c>
      <c r="AE16" s="107">
        <f>'Cash Flow'!AE38</f>
        <v>0</v>
      </c>
      <c r="AF16" s="107">
        <f>'Cash Flow'!AF38</f>
        <v>-12000</v>
      </c>
      <c r="AG16" s="107">
        <f>'Cash Flow'!AG38</f>
        <v>-2500</v>
      </c>
      <c r="AH16" s="107">
        <f>'Cash Flow'!AH38</f>
        <v>-500</v>
      </c>
      <c r="AI16" s="107">
        <f>'Cash Flow'!AI38</f>
        <v>-4000</v>
      </c>
      <c r="AJ16" s="107">
        <f>'Cash Flow'!AJ38</f>
        <v>-2000</v>
      </c>
      <c r="AK16" s="107">
        <f>'Cash Flow'!AK38</f>
        <v>0</v>
      </c>
      <c r="AL16" s="107">
        <f>'Cash Flow'!AL38</f>
        <v>-5000</v>
      </c>
      <c r="AM16" s="107">
        <f>'Cash Flow'!AM38</f>
        <v>-500</v>
      </c>
      <c r="AN16" s="107">
        <f>'Cash Flow'!AN38</f>
        <v>-500</v>
      </c>
      <c r="AO16" s="107">
        <f>'Cash Flow'!AO38</f>
        <v>-4000</v>
      </c>
      <c r="AP16" s="107">
        <f>'Cash Flow'!AP38</f>
        <v>-4500</v>
      </c>
      <c r="AQ16" s="107">
        <f>'Cash Flow'!AQ38</f>
        <v>-3000</v>
      </c>
      <c r="AR16" s="107">
        <f>'Cash Flow'!AR38</f>
        <v>-17000</v>
      </c>
      <c r="AS16" s="107">
        <f>'Cash Flow'!AS38</f>
        <v>-5000</v>
      </c>
      <c r="AT16" s="107">
        <f>'Cash Flow'!AT38</f>
        <v>-2000</v>
      </c>
      <c r="AU16" s="107">
        <f>'Cash Flow'!AU38</f>
        <v>-8000</v>
      </c>
      <c r="AV16" s="107">
        <f>'Cash Flow'!AV38</f>
        <v>-2000</v>
      </c>
      <c r="AW16" s="107">
        <f>'Cash Flow'!AW38</f>
        <v>-4000</v>
      </c>
      <c r="AX16" s="107">
        <f>'Cash Flow'!AX38</f>
        <v>-7000</v>
      </c>
      <c r="AY16" s="107">
        <f>'Cash Flow'!AY38</f>
        <v>-500</v>
      </c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</row>
    <row r="17" spans="1:155" s="220" customFormat="1" ht="13">
      <c r="A17" s="17"/>
      <c r="B17" s="17" t="s">
        <v>327</v>
      </c>
      <c r="C17" s="17"/>
      <c r="D17" s="107">
        <f>'Cash Flow'!D39</f>
        <v>0</v>
      </c>
      <c r="E17" s="107">
        <f>'Cash Flow'!E39</f>
        <v>0</v>
      </c>
      <c r="F17" s="107">
        <f>'Cash Flow'!F39</f>
        <v>0</v>
      </c>
      <c r="G17" s="107">
        <f>'Cash Flow'!G39</f>
        <v>0</v>
      </c>
      <c r="H17" s="107">
        <f>'Cash Flow'!H39</f>
        <v>0</v>
      </c>
      <c r="I17" s="107">
        <f>'Cash Flow'!I39</f>
        <v>0</v>
      </c>
      <c r="J17" s="107">
        <f>'Cash Flow'!J39</f>
        <v>0</v>
      </c>
      <c r="K17" s="107">
        <f>'Cash Flow'!K39</f>
        <v>0</v>
      </c>
      <c r="L17" s="107">
        <f>'Cash Flow'!L39</f>
        <v>0</v>
      </c>
      <c r="M17" s="107">
        <f>'Cash Flow'!M39</f>
        <v>0</v>
      </c>
      <c r="N17" s="107">
        <f>'Cash Flow'!N39</f>
        <v>0</v>
      </c>
      <c r="O17" s="107">
        <f>'Cash Flow'!O39</f>
        <v>0</v>
      </c>
      <c r="P17" s="107">
        <f>'Cash Flow'!P39</f>
        <v>0</v>
      </c>
      <c r="Q17" s="107">
        <f>'Cash Flow'!Q39</f>
        <v>0</v>
      </c>
      <c r="R17" s="107">
        <f>'Cash Flow'!R39</f>
        <v>0</v>
      </c>
      <c r="S17" s="107">
        <f>'Cash Flow'!S39</f>
        <v>0</v>
      </c>
      <c r="T17" s="107">
        <f>'Cash Flow'!T39</f>
        <v>0</v>
      </c>
      <c r="U17" s="107">
        <f>'Cash Flow'!U39</f>
        <v>0</v>
      </c>
      <c r="V17" s="107">
        <f>'Cash Flow'!V39</f>
        <v>0</v>
      </c>
      <c r="W17" s="107">
        <f>'Cash Flow'!W39</f>
        <v>0</v>
      </c>
      <c r="X17" s="107">
        <f>'Cash Flow'!X39</f>
        <v>0</v>
      </c>
      <c r="Y17" s="107">
        <f>'Cash Flow'!Y39</f>
        <v>0</v>
      </c>
      <c r="Z17" s="107">
        <f>'Cash Flow'!Z39</f>
        <v>0</v>
      </c>
      <c r="AA17" s="107">
        <f>'Cash Flow'!AA39</f>
        <v>0</v>
      </c>
      <c r="AB17" s="107">
        <f>'Cash Flow'!AB39</f>
        <v>0</v>
      </c>
      <c r="AC17" s="107">
        <f>'Cash Flow'!AC39</f>
        <v>0</v>
      </c>
      <c r="AD17" s="107">
        <f>'Cash Flow'!AD39</f>
        <v>0</v>
      </c>
      <c r="AE17" s="107">
        <f>'Cash Flow'!AE39</f>
        <v>0</v>
      </c>
      <c r="AF17" s="107">
        <f>'Cash Flow'!AF39</f>
        <v>0</v>
      </c>
      <c r="AG17" s="107">
        <f>'Cash Flow'!AG39</f>
        <v>0</v>
      </c>
      <c r="AH17" s="107">
        <f>'Cash Flow'!AH39</f>
        <v>0</v>
      </c>
      <c r="AI17" s="107">
        <f>'Cash Flow'!AI39</f>
        <v>0</v>
      </c>
      <c r="AJ17" s="107">
        <f>'Cash Flow'!AJ39</f>
        <v>0</v>
      </c>
      <c r="AK17" s="107">
        <f>'Cash Flow'!AK39</f>
        <v>0</v>
      </c>
      <c r="AL17" s="107">
        <f>'Cash Flow'!AL39</f>
        <v>0</v>
      </c>
      <c r="AM17" s="107">
        <f>'Cash Flow'!AM39</f>
        <v>0</v>
      </c>
      <c r="AN17" s="107">
        <f>'Cash Flow'!AN39</f>
        <v>0</v>
      </c>
      <c r="AO17" s="107">
        <f>'Cash Flow'!AO39</f>
        <v>0</v>
      </c>
      <c r="AP17" s="107">
        <f>'Cash Flow'!AP39</f>
        <v>0</v>
      </c>
      <c r="AQ17" s="107">
        <f>'Cash Flow'!AQ39</f>
        <v>0</v>
      </c>
      <c r="AR17" s="107">
        <f>'Cash Flow'!AR39</f>
        <v>0</v>
      </c>
      <c r="AS17" s="107">
        <f>'Cash Flow'!AS39</f>
        <v>0</v>
      </c>
      <c r="AT17" s="107">
        <f>'Cash Flow'!AT39</f>
        <v>0</v>
      </c>
      <c r="AU17" s="107">
        <f>'Cash Flow'!AU39</f>
        <v>0</v>
      </c>
      <c r="AV17" s="107">
        <f>'Cash Flow'!AV39</f>
        <v>0</v>
      </c>
      <c r="AW17" s="107">
        <f>'Cash Flow'!AW39</f>
        <v>0</v>
      </c>
      <c r="AX17" s="107">
        <f>'Cash Flow'!AX39</f>
        <v>0</v>
      </c>
      <c r="AY17" s="107">
        <f>'Cash Flow'!AY39</f>
        <v>0</v>
      </c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</row>
    <row r="18" spans="1:155" s="220" customFormat="1" ht="13">
      <c r="A18" s="17"/>
      <c r="B18" s="17" t="s">
        <v>396</v>
      </c>
      <c r="C18" s="17"/>
      <c r="D18" s="107">
        <f>'Cash Flow'!D40</f>
        <v>0</v>
      </c>
      <c r="E18" s="107">
        <f>'Cash Flow'!E40</f>
        <v>0</v>
      </c>
      <c r="F18" s="107">
        <f>'Cash Flow'!F40</f>
        <v>0</v>
      </c>
      <c r="G18" s="107">
        <f>'Cash Flow'!G40</f>
        <v>0</v>
      </c>
      <c r="H18" s="107">
        <f>'Cash Flow'!H40</f>
        <v>0</v>
      </c>
      <c r="I18" s="107">
        <f>'Cash Flow'!I40</f>
        <v>0</v>
      </c>
      <c r="J18" s="107">
        <f>'Cash Flow'!J40</f>
        <v>0</v>
      </c>
      <c r="K18" s="107">
        <f>'Cash Flow'!K40</f>
        <v>0</v>
      </c>
      <c r="L18" s="107">
        <f>'Cash Flow'!L40</f>
        <v>0</v>
      </c>
      <c r="M18" s="107">
        <f>'Cash Flow'!M40</f>
        <v>0</v>
      </c>
      <c r="N18" s="107">
        <f>'Cash Flow'!N40</f>
        <v>0</v>
      </c>
      <c r="O18" s="107">
        <f>'Cash Flow'!O40</f>
        <v>0</v>
      </c>
      <c r="P18" s="107">
        <f>'Cash Flow'!P40</f>
        <v>0</v>
      </c>
      <c r="Q18" s="107">
        <f>'Cash Flow'!Q40</f>
        <v>0</v>
      </c>
      <c r="R18" s="107">
        <f>'Cash Flow'!R40</f>
        <v>0</v>
      </c>
      <c r="S18" s="107">
        <f>'Cash Flow'!S40</f>
        <v>0</v>
      </c>
      <c r="T18" s="107">
        <f>'Cash Flow'!T40</f>
        <v>0</v>
      </c>
      <c r="U18" s="107">
        <f>'Cash Flow'!U40</f>
        <v>0</v>
      </c>
      <c r="V18" s="107">
        <f>'Cash Flow'!V40</f>
        <v>0</v>
      </c>
      <c r="W18" s="107">
        <f>'Cash Flow'!W40</f>
        <v>0</v>
      </c>
      <c r="X18" s="107">
        <f>'Cash Flow'!X40</f>
        <v>0</v>
      </c>
      <c r="Y18" s="107">
        <f>'Cash Flow'!Y40</f>
        <v>0</v>
      </c>
      <c r="Z18" s="107">
        <f>'Cash Flow'!Z40</f>
        <v>0</v>
      </c>
      <c r="AA18" s="107">
        <f>'Cash Flow'!AA40</f>
        <v>0</v>
      </c>
      <c r="AB18" s="107">
        <f>'Cash Flow'!AB40</f>
        <v>0</v>
      </c>
      <c r="AC18" s="107">
        <f>'Cash Flow'!AC40</f>
        <v>0</v>
      </c>
      <c r="AD18" s="107">
        <f>'Cash Flow'!AD40</f>
        <v>0</v>
      </c>
      <c r="AE18" s="107">
        <f>'Cash Flow'!AE40</f>
        <v>0</v>
      </c>
      <c r="AF18" s="107">
        <f>'Cash Flow'!AF40</f>
        <v>-7295</v>
      </c>
      <c r="AG18" s="107">
        <f>'Cash Flow'!AG40</f>
        <v>0</v>
      </c>
      <c r="AH18" s="107">
        <f>'Cash Flow'!AH40</f>
        <v>0</v>
      </c>
      <c r="AI18" s="107">
        <f>'Cash Flow'!AI40</f>
        <v>0</v>
      </c>
      <c r="AJ18" s="107">
        <f>'Cash Flow'!AJ40</f>
        <v>0</v>
      </c>
      <c r="AK18" s="107">
        <f>'Cash Flow'!AK40</f>
        <v>0</v>
      </c>
      <c r="AL18" s="107">
        <f>'Cash Flow'!AL40</f>
        <v>0</v>
      </c>
      <c r="AM18" s="107">
        <f>'Cash Flow'!AM40</f>
        <v>0</v>
      </c>
      <c r="AN18" s="107">
        <f>'Cash Flow'!AN40</f>
        <v>0</v>
      </c>
      <c r="AO18" s="107">
        <f>'Cash Flow'!AO40</f>
        <v>0</v>
      </c>
      <c r="AP18" s="107">
        <f>'Cash Flow'!AP40</f>
        <v>0</v>
      </c>
      <c r="AQ18" s="107">
        <f>'Cash Flow'!AQ40</f>
        <v>0</v>
      </c>
      <c r="AR18" s="107">
        <f>'Cash Flow'!AR40</f>
        <v>0</v>
      </c>
      <c r="AS18" s="107">
        <f>'Cash Flow'!AS40</f>
        <v>0</v>
      </c>
      <c r="AT18" s="107">
        <f>'Cash Flow'!AT40</f>
        <v>0</v>
      </c>
      <c r="AU18" s="107">
        <f>'Cash Flow'!AU40</f>
        <v>0</v>
      </c>
      <c r="AV18" s="107">
        <f>'Cash Flow'!AV40</f>
        <v>0</v>
      </c>
      <c r="AW18" s="107">
        <f>'Cash Flow'!AW40</f>
        <v>0</v>
      </c>
      <c r="AX18" s="107">
        <f>'Cash Flow'!AX40</f>
        <v>0</v>
      </c>
      <c r="AY18" s="107">
        <f>'Cash Flow'!AY40</f>
        <v>0</v>
      </c>
      <c r="AZ18" s="10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</row>
    <row r="19" spans="1:155" s="220" customFormat="1" ht="13">
      <c r="A19" s="17"/>
      <c r="B19" s="17" t="s">
        <v>261</v>
      </c>
      <c r="C19" s="17"/>
      <c r="D19" s="107">
        <f>'Cash Flow'!D52</f>
        <v>-119.51</v>
      </c>
      <c r="E19" s="107">
        <f>'Cash Flow'!E52</f>
        <v>-99.490000000000009</v>
      </c>
      <c r="F19" s="107">
        <f>'Cash Flow'!F52</f>
        <v>-1189.2</v>
      </c>
      <c r="G19" s="107">
        <f>'Cash Flow'!G52</f>
        <v>-18.38</v>
      </c>
      <c r="H19" s="107">
        <f>'Cash Flow'!H52</f>
        <v>-30</v>
      </c>
      <c r="I19" s="107">
        <f>'Cash Flow'!I52</f>
        <v>-1010.6099999999999</v>
      </c>
      <c r="J19" s="107">
        <f>'Cash Flow'!J52</f>
        <v>-134.42000000000002</v>
      </c>
      <c r="K19" s="107">
        <f>'Cash Flow'!K52</f>
        <v>-3465.15</v>
      </c>
      <c r="L19" s="107">
        <f>'Cash Flow'!L52</f>
        <v>-6361.49</v>
      </c>
      <c r="M19" s="107">
        <f>'Cash Flow'!M52</f>
        <v>-3156.34</v>
      </c>
      <c r="N19" s="107">
        <f>'Cash Flow'!N52</f>
        <v>-4521.8100000000004</v>
      </c>
      <c r="O19" s="107">
        <f>'Cash Flow'!O52</f>
        <v>-4730.0916666666662</v>
      </c>
      <c r="P19" s="107">
        <f>'Cash Flow'!P52</f>
        <v>-83.333333333333329</v>
      </c>
      <c r="Q19" s="107">
        <f>'Cash Flow'!Q52</f>
        <v>-83.333333333333329</v>
      </c>
      <c r="R19" s="107">
        <f>'Cash Flow'!R52</f>
        <v>-89.524319460163667</v>
      </c>
      <c r="S19" s="107">
        <f>'Cash Flow'!S52</f>
        <v>-439.40189243877631</v>
      </c>
      <c r="T19" s="107">
        <f>'Cash Flow'!T52</f>
        <v>-283.33333333333331</v>
      </c>
      <c r="U19" s="107">
        <f>'Cash Flow'!U52</f>
        <v>-283.33333333333331</v>
      </c>
      <c r="V19" s="107">
        <f>'Cash Flow'!V52</f>
        <v>-1303.9520793830438</v>
      </c>
      <c r="W19" s="107">
        <f>'Cash Flow'!W52</f>
        <v>-1369.9474874546006</v>
      </c>
      <c r="X19" s="107">
        <f>'Cash Flow'!X52</f>
        <v>-1296.8766666666663</v>
      </c>
      <c r="Y19" s="107">
        <f>'Cash Flow'!Y52</f>
        <v>-1296.8766666666663</v>
      </c>
      <c r="Z19" s="107">
        <f>'Cash Flow'!Z52</f>
        <v>-1296.8766666666663</v>
      </c>
      <c r="AA19" s="107">
        <f>'Cash Flow'!AA52</f>
        <v>-1296.8766666666663</v>
      </c>
      <c r="AB19" s="107">
        <f>'Cash Flow'!AB52</f>
        <v>-1630.2099999999996</v>
      </c>
      <c r="AC19" s="107">
        <f>'Cash Flow'!AC52</f>
        <v>-1831.823750444134</v>
      </c>
      <c r="AD19" s="107">
        <f>'Cash Flow'!AD52</f>
        <v>-1630.2099999999996</v>
      </c>
      <c r="AE19" s="107">
        <f>'Cash Flow'!AE52</f>
        <v>-1630.2099999999996</v>
      </c>
      <c r="AF19" s="107">
        <f>'Cash Flow'!AF52</f>
        <v>-1719.6963979883801</v>
      </c>
      <c r="AG19" s="107">
        <f>'Cash Flow'!AG52</f>
        <v>-1630.2099999999996</v>
      </c>
      <c r="AH19" s="107">
        <f>'Cash Flow'!AH52</f>
        <v>-1630.2099999999996</v>
      </c>
      <c r="AI19" s="107">
        <f>'Cash Flow'!AI52</f>
        <v>-1630.2099999999996</v>
      </c>
      <c r="AJ19" s="107">
        <f>'Cash Flow'!AJ52</f>
        <v>-1630.2099999999996</v>
      </c>
      <c r="AK19" s="107">
        <f>'Cash Flow'!AK52</f>
        <v>-1630.2099999999996</v>
      </c>
      <c r="AL19" s="107">
        <f>'Cash Flow'!AL52</f>
        <v>-1630.2099999999996</v>
      </c>
      <c r="AM19" s="107">
        <f>'Cash Flow'!AM52</f>
        <v>-1630.2099999999996</v>
      </c>
      <c r="AN19" s="107">
        <f>'Cash Flow'!AN52</f>
        <v>-1630.2099999999996</v>
      </c>
      <c r="AO19" s="107">
        <f>'Cash Flow'!AO52</f>
        <v>-1630.2099999999996</v>
      </c>
      <c r="AP19" s="107">
        <f>'Cash Flow'!AP52</f>
        <v>-1814.1099999999997</v>
      </c>
      <c r="AQ19" s="107">
        <f>'Cash Flow'!AQ52</f>
        <v>-1630.2099999999996</v>
      </c>
      <c r="AR19" s="107">
        <f>'Cash Flow'!AR52</f>
        <v>-1734.8119304668339</v>
      </c>
      <c r="AS19" s="107">
        <f>'Cash Flow'!AS52</f>
        <v>-1630.2099999999996</v>
      </c>
      <c r="AT19" s="107">
        <f>'Cash Flow'!AT52</f>
        <v>-1630.2099999999996</v>
      </c>
      <c r="AU19" s="107">
        <f>'Cash Flow'!AU52</f>
        <v>-1630.2099999999996</v>
      </c>
      <c r="AV19" s="107">
        <f>'Cash Flow'!AV52</f>
        <v>-1630.2099999999996</v>
      </c>
      <c r="AW19" s="107">
        <f>'Cash Flow'!AW52</f>
        <v>-1630.2099999999996</v>
      </c>
      <c r="AX19" s="107">
        <f>'Cash Flow'!AX52</f>
        <v>-1630.2099999999996</v>
      </c>
      <c r="AY19" s="107">
        <f>'Cash Flow'!AY52</f>
        <v>-1630.2099999999996</v>
      </c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</row>
    <row r="20" spans="1:155" s="220" customFormat="1" ht="13" hidden="1">
      <c r="A20" s="17"/>
      <c r="B20" s="17" t="s">
        <v>328</v>
      </c>
      <c r="C20" s="17"/>
      <c r="D20" s="107">
        <v>0</v>
      </c>
      <c r="E20" s="107">
        <v>0</v>
      </c>
      <c r="F20" s="107">
        <v>0</v>
      </c>
      <c r="G20" s="107">
        <v>0</v>
      </c>
      <c r="H20" s="107">
        <v>0</v>
      </c>
      <c r="I20" s="107">
        <v>0</v>
      </c>
      <c r="J20" s="107">
        <v>0</v>
      </c>
      <c r="K20" s="107">
        <v>0</v>
      </c>
      <c r="L20" s="107">
        <v>0</v>
      </c>
      <c r="M20" s="107">
        <v>0</v>
      </c>
      <c r="N20" s="107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7">
        <v>0</v>
      </c>
      <c r="V20" s="107">
        <v>0</v>
      </c>
      <c r="W20" s="107">
        <v>0</v>
      </c>
      <c r="X20" s="107">
        <v>0</v>
      </c>
      <c r="Y20" s="107">
        <v>0</v>
      </c>
      <c r="Z20" s="107">
        <v>0</v>
      </c>
      <c r="AA20" s="107">
        <v>0</v>
      </c>
      <c r="AB20" s="107">
        <v>0</v>
      </c>
      <c r="AC20" s="107">
        <v>0</v>
      </c>
      <c r="AD20" s="107">
        <v>0</v>
      </c>
      <c r="AE20" s="107">
        <v>0</v>
      </c>
      <c r="AF20" s="107">
        <v>0</v>
      </c>
      <c r="AG20" s="107">
        <v>0</v>
      </c>
      <c r="AH20" s="107">
        <v>0</v>
      </c>
      <c r="AI20" s="107">
        <v>0</v>
      </c>
      <c r="AJ20" s="107">
        <v>0</v>
      </c>
      <c r="AK20" s="107">
        <v>0</v>
      </c>
      <c r="AL20" s="107">
        <v>0</v>
      </c>
      <c r="AM20" s="107">
        <v>0</v>
      </c>
      <c r="AN20" s="107">
        <v>0</v>
      </c>
      <c r="AO20" s="107">
        <v>0</v>
      </c>
      <c r="AP20" s="107">
        <v>0</v>
      </c>
      <c r="AQ20" s="107">
        <v>0</v>
      </c>
      <c r="AR20" s="107">
        <v>0</v>
      </c>
      <c r="AS20" s="107">
        <v>0</v>
      </c>
      <c r="AT20" s="107">
        <v>0</v>
      </c>
      <c r="AU20" s="107">
        <v>0</v>
      </c>
      <c r="AV20" s="107">
        <v>0</v>
      </c>
      <c r="AW20" s="107">
        <v>0</v>
      </c>
      <c r="AX20" s="107">
        <v>0</v>
      </c>
      <c r="AY20" s="107">
        <v>0</v>
      </c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</row>
    <row r="21" spans="1:155" s="220" customFormat="1" ht="13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</row>
    <row r="22" spans="1:155" s="220" customFormat="1" ht="13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</row>
    <row r="23" spans="1:155" s="220" customFormat="1" ht="13">
      <c r="A23" s="17"/>
      <c r="B23" s="90" t="s">
        <v>132</v>
      </c>
      <c r="C23" s="17"/>
      <c r="D23" s="243">
        <f>'Cash Flow'!D64</f>
        <v>-648.57999999999993</v>
      </c>
      <c r="E23" s="243">
        <f>'Cash Flow'!E64</f>
        <v>-850.28000000000009</v>
      </c>
      <c r="F23" s="243">
        <f>'Cash Flow'!F64</f>
        <v>-21077.020000000004</v>
      </c>
      <c r="G23" s="243">
        <f>'Cash Flow'!G64</f>
        <v>-3172.34</v>
      </c>
      <c r="H23" s="243">
        <f>'Cash Flow'!H64</f>
        <v>-7290.8499999999995</v>
      </c>
      <c r="I23" s="243">
        <f>'Cash Flow'!I64</f>
        <v>2097.3000000000002</v>
      </c>
      <c r="J23" s="243">
        <f>'Cash Flow'!J64</f>
        <v>23487.69</v>
      </c>
      <c r="K23" s="243">
        <f>'Cash Flow'!K64</f>
        <v>14553.750000000002</v>
      </c>
      <c r="L23" s="243">
        <f>'Cash Flow'!L64</f>
        <v>8648.6299999999992</v>
      </c>
      <c r="M23" s="243">
        <f>'Cash Flow'!M64</f>
        <v>-4090.4000000000015</v>
      </c>
      <c r="N23" s="243">
        <f>'Cash Flow'!N64</f>
        <v>2968.2</v>
      </c>
      <c r="O23" s="243">
        <f>'Cash Flow'!O64</f>
        <v>9585.623333333333</v>
      </c>
      <c r="P23" s="243">
        <f>'Cash Flow'!P64</f>
        <v>207.16466666666673</v>
      </c>
      <c r="Q23" s="243">
        <f>'Cash Flow'!Q64</f>
        <v>207.16466666666673</v>
      </c>
      <c r="R23" s="243">
        <f>'Cash Flow'!R64</f>
        <v>-1899.0263194601632</v>
      </c>
      <c r="S23" s="243">
        <f>'Cash Flow'!S64</f>
        <v>-54002.800444162909</v>
      </c>
      <c r="T23" s="243">
        <f>'Cash Flow'!T64</f>
        <v>-37240.835333333329</v>
      </c>
      <c r="U23" s="243">
        <f>'Cash Flow'!U64</f>
        <v>18546.854649672645</v>
      </c>
      <c r="V23" s="243">
        <f>'Cash Flow'!V64</f>
        <v>23826.503398524728</v>
      </c>
      <c r="W23" s="243">
        <f>'Cash Flow'!W64</f>
        <v>2374.6789624005978</v>
      </c>
      <c r="X23" s="243">
        <f>'Cash Flow'!X64</f>
        <v>26757.698405866871</v>
      </c>
      <c r="Y23" s="243">
        <f>'Cash Flow'!Y64</f>
        <v>22702.270907528375</v>
      </c>
      <c r="Z23" s="243">
        <f>'Cash Flow'!Z64</f>
        <v>12413.045614539315</v>
      </c>
      <c r="AA23" s="243">
        <f>'Cash Flow'!AA64</f>
        <v>14413.978847390779</v>
      </c>
      <c r="AB23" s="243">
        <f>'Cash Flow'!AB64</f>
        <v>-6793.6559869013199</v>
      </c>
      <c r="AC23" s="243">
        <f>'Cash Flow'!AC64</f>
        <v>-70357.104860754393</v>
      </c>
      <c r="AD23" s="243">
        <f>'Cash Flow'!AD64</f>
        <v>-2895.5684530090257</v>
      </c>
      <c r="AE23" s="243">
        <f>'Cash Flow'!AE64</f>
        <v>33357.736022682329</v>
      </c>
      <c r="AF23" s="243">
        <f>'Cash Flow'!AF64</f>
        <v>-6274.4448413207792</v>
      </c>
      <c r="AG23" s="243">
        <f>'Cash Flow'!AG64</f>
        <v>28889.219214980185</v>
      </c>
      <c r="AH23" s="243">
        <f>'Cash Flow'!AH64</f>
        <v>43998.803934600146</v>
      </c>
      <c r="AI23" s="243">
        <f>'Cash Flow'!AI64</f>
        <v>31128.942361393485</v>
      </c>
      <c r="AJ23" s="243">
        <f>'Cash Flow'!AJ64</f>
        <v>9424.9519579885346</v>
      </c>
      <c r="AK23" s="243">
        <f>'Cash Flow'!AK64</f>
        <v>12424.951957988535</v>
      </c>
      <c r="AL23" s="243">
        <f>'Cash Flow'!AL64</f>
        <v>6424.9519579885346</v>
      </c>
      <c r="AM23" s="243">
        <f>'Cash Flow'!AM64</f>
        <v>60455.860637739548</v>
      </c>
      <c r="AN23" s="243">
        <f>'Cash Flow'!AN64</f>
        <v>-8689.6582847796872</v>
      </c>
      <c r="AO23" s="243">
        <f>'Cash Flow'!AO64</f>
        <v>-99787.365149151214</v>
      </c>
      <c r="AP23" s="243">
        <f>'Cash Flow'!AP64</f>
        <v>-13873.558284779689</v>
      </c>
      <c r="AQ23" s="243">
        <f>'Cash Flow'!AQ64</f>
        <v>53718.015637865014</v>
      </c>
      <c r="AR23" s="243">
        <f>'Cash Flow'!AR64</f>
        <v>-14127.469480447558</v>
      </c>
      <c r="AS23" s="243">
        <f>'Cash Flow'!AS64</f>
        <v>48462.266380454974</v>
      </c>
      <c r="AT23" s="243">
        <f>'Cash Flow'!AT64</f>
        <v>47462.266380454974</v>
      </c>
      <c r="AU23" s="243">
        <f>'Cash Flow'!AU64</f>
        <v>42043.668043194826</v>
      </c>
      <c r="AV23" s="243">
        <f>'Cash Flow'!AV64</f>
        <v>18971.16827651715</v>
      </c>
      <c r="AW23" s="243">
        <f>'Cash Flow'!AW64</f>
        <v>3338.6160560372373</v>
      </c>
      <c r="AX23" s="243">
        <f>'Cash Flow'!AX64</f>
        <v>21338.616056037237</v>
      </c>
      <c r="AY23" s="243">
        <f>'Cash Flow'!AY64</f>
        <v>47270.852075679715</v>
      </c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</row>
    <row r="24" spans="1:155" s="220" customFormat="1" ht="13">
      <c r="A24" s="17"/>
      <c r="B24" s="90" t="s">
        <v>366</v>
      </c>
      <c r="C24" s="17"/>
      <c r="D24" s="243">
        <f>'Cash Flow'!D65</f>
        <v>-648.57999999999993</v>
      </c>
      <c r="E24" s="243">
        <f>'Cash Flow'!E65</f>
        <v>-1498.8600000000001</v>
      </c>
      <c r="F24" s="243">
        <f>'Cash Flow'!F65</f>
        <v>-22575.880000000005</v>
      </c>
      <c r="G24" s="243">
        <f>'Cash Flow'!G65</f>
        <v>-25748.220000000005</v>
      </c>
      <c r="H24" s="243">
        <f>'Cash Flow'!H65</f>
        <v>-33039.070000000007</v>
      </c>
      <c r="I24" s="243">
        <f>'Cash Flow'!I65</f>
        <v>-30941.770000000008</v>
      </c>
      <c r="J24" s="243">
        <f>'Cash Flow'!J65</f>
        <v>-7454.080000000009</v>
      </c>
      <c r="K24" s="243">
        <f>'Cash Flow'!K65</f>
        <v>7099.6699999999928</v>
      </c>
      <c r="L24" s="243">
        <f>'Cash Flow'!L65</f>
        <v>15748.299999999992</v>
      </c>
      <c r="M24" s="243">
        <f>'Cash Flow'!M65</f>
        <v>11657.899999999991</v>
      </c>
      <c r="N24" s="243">
        <f>'Cash Flow'!N65</f>
        <v>14626.099999999991</v>
      </c>
      <c r="O24" s="243">
        <f>'Cash Flow'!O65</f>
        <v>24211.723333333324</v>
      </c>
      <c r="P24" s="243">
        <f>'Cash Flow'!P65</f>
        <v>24418.887999999992</v>
      </c>
      <c r="Q24" s="243">
        <f>'Cash Flow'!Q65</f>
        <v>24626.052666666659</v>
      </c>
      <c r="R24" s="243">
        <f>'Cash Flow'!R65</f>
        <v>22727.026347206494</v>
      </c>
      <c r="S24" s="243">
        <f>'Cash Flow'!S65</f>
        <v>-30360.774096956418</v>
      </c>
      <c r="T24" s="243">
        <f>'Cash Flow'!T65</f>
        <v>-67441.60943028974</v>
      </c>
      <c r="U24" s="243">
        <f>'Cash Flow'!U65</f>
        <v>-74009.444763623062</v>
      </c>
      <c r="V24" s="243">
        <f>'Cash Flow'!V65</f>
        <v>-65883.20886000013</v>
      </c>
      <c r="W24" s="243">
        <f>'Cash Flow'!W65</f>
        <v>-62508.529897599539</v>
      </c>
      <c r="X24" s="243">
        <f>'Cash Flow'!X65</f>
        <v>-29774.951086358433</v>
      </c>
      <c r="Y24" s="243">
        <f>'Cash Flow'!Y65</f>
        <v>-1017.2526804915599</v>
      </c>
      <c r="Z24" s="243">
        <f>'Cash Flow'!Z65</f>
        <v>22185.018227036813</v>
      </c>
      <c r="AA24" s="243">
        <f>'Cash Flow'!AA65</f>
        <v>28598.063841576131</v>
      </c>
      <c r="AB24" s="243">
        <f>'Cash Flow'!AB65</f>
        <v>45178.709355633582</v>
      </c>
      <c r="AC24" s="243">
        <f>'Cash Flow'!AC65</f>
        <v>-27704.514620183014</v>
      </c>
      <c r="AD24" s="243">
        <f>'Cash Flow'!AD65</f>
        <v>-32472.051492022132</v>
      </c>
      <c r="AE24" s="243">
        <f>'Cash Flow'!AE65</f>
        <v>-35367.619945031161</v>
      </c>
      <c r="AF24" s="243">
        <f>'Cash Flow'!AF65</f>
        <v>-49748.409551856435</v>
      </c>
      <c r="AG24" s="243">
        <f>'Cash Flow'!AG65</f>
        <v>-4489.3287636696059</v>
      </c>
      <c r="AH24" s="243">
        <f>'Cash Flow'!AH65</f>
        <v>30399.890451310581</v>
      </c>
      <c r="AI24" s="243">
        <f>'Cash Flow'!AI65</f>
        <v>67898.694385910712</v>
      </c>
      <c r="AJ24" s="243">
        <f>'Cash Flow'!AJ65</f>
        <v>103027.63674730418</v>
      </c>
      <c r="AK24" s="243">
        <f>'Cash Flow'!AK65</f>
        <v>115452.5887052927</v>
      </c>
      <c r="AL24" s="243">
        <f>'Cash Flow'!AL65</f>
        <v>121877.54066328124</v>
      </c>
      <c r="AM24" s="243">
        <f>'Cash Flow'!AM65</f>
        <v>125802.49262126976</v>
      </c>
      <c r="AN24" s="243">
        <f>'Cash Flow'!AN65</f>
        <v>195258.35325900934</v>
      </c>
      <c r="AO24" s="243">
        <f>'Cash Flow'!AO65</f>
        <v>95470.988109858125</v>
      </c>
      <c r="AP24" s="243">
        <f>'Cash Flow'!AP65</f>
        <v>81597.429825078434</v>
      </c>
      <c r="AQ24" s="243">
        <f>'Cash Flow'!AQ65</f>
        <v>63407.771540298745</v>
      </c>
      <c r="AR24" s="243">
        <f>'Cash Flow'!AR65</f>
        <v>72539.914658448164</v>
      </c>
      <c r="AS24" s="243">
        <f>'Cash Flow'!AS65</f>
        <v>100998.31769771618</v>
      </c>
      <c r="AT24" s="243">
        <f>'Cash Flow'!AT65</f>
        <v>158460.58407817117</v>
      </c>
      <c r="AU24" s="243">
        <f>'Cash Flow'!AU65</f>
        <v>195922.85045862617</v>
      </c>
      <c r="AV24" s="243">
        <f>'Cash Flow'!AV65</f>
        <v>243966.51850182103</v>
      </c>
      <c r="AW24" s="243">
        <f>'Cash Flow'!AW65</f>
        <v>264937.68677833822</v>
      </c>
      <c r="AX24" s="243">
        <f>'Cash Flow'!AX65</f>
        <v>266276.30283437547</v>
      </c>
      <c r="AY24" s="243">
        <f>'Cash Flow'!AY65</f>
        <v>280114.91889041272</v>
      </c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</row>
    <row r="25" spans="1:155"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</row>
    <row r="26" spans="1:155" s="220" customFormat="1">
      <c r="A26" s="17"/>
      <c r="B26" s="90" t="s">
        <v>372</v>
      </c>
      <c r="C26" s="244"/>
      <c r="D26" s="243">
        <f>'Cash Flow'!D67</f>
        <v>-648.57999999999993</v>
      </c>
      <c r="E26" s="243">
        <f>'Cash Flow'!E67</f>
        <v>-850.28000000000009</v>
      </c>
      <c r="F26" s="243">
        <f>'Cash Flow'!F67</f>
        <v>-21077.020000000004</v>
      </c>
      <c r="G26" s="243">
        <f>'Cash Flow'!G67</f>
        <v>-3172.34</v>
      </c>
      <c r="H26" s="243">
        <f>'Cash Flow'!H67</f>
        <v>-7290.8499999999995</v>
      </c>
      <c r="I26" s="243">
        <f>'Cash Flow'!I67</f>
        <v>2097.3000000000002</v>
      </c>
      <c r="J26" s="243">
        <f>'Cash Flow'!J67</f>
        <v>23487.69</v>
      </c>
      <c r="K26" s="243">
        <f>'Cash Flow'!K67</f>
        <v>14553.750000000002</v>
      </c>
      <c r="L26" s="243">
        <f>'Cash Flow'!L67</f>
        <v>8648.6299999999992</v>
      </c>
      <c r="M26" s="243">
        <f>'Cash Flow'!M67</f>
        <v>-4090.4000000000015</v>
      </c>
      <c r="N26" s="243">
        <f>'Cash Flow'!N67</f>
        <v>2968.2</v>
      </c>
      <c r="O26" s="243">
        <f>'Cash Flow'!O67</f>
        <v>9585.623333333333</v>
      </c>
      <c r="P26" s="243">
        <f>'Cash Flow'!P67</f>
        <v>207.16466666666673</v>
      </c>
      <c r="Q26" s="243">
        <f>'Cash Flow'!Q67</f>
        <v>207.16466666666673</v>
      </c>
      <c r="R26" s="243">
        <f>'Cash Flow'!R67</f>
        <v>98100.973680539842</v>
      </c>
      <c r="S26" s="243">
        <f>'Cash Flow'!S67</f>
        <v>-54002.800444162909</v>
      </c>
      <c r="T26" s="243">
        <f>'Cash Flow'!T67</f>
        <v>-37240.835333333329</v>
      </c>
      <c r="U26" s="243">
        <f>'Cash Flow'!U67</f>
        <v>18546.854649672645</v>
      </c>
      <c r="V26" s="243">
        <f>'Cash Flow'!V67</f>
        <v>23826.503398524728</v>
      </c>
      <c r="W26" s="243">
        <f>'Cash Flow'!W67</f>
        <v>2374.6789624005978</v>
      </c>
      <c r="X26" s="243">
        <f>'Cash Flow'!X67</f>
        <v>26757.698405866871</v>
      </c>
      <c r="Y26" s="243">
        <f>'Cash Flow'!Y67</f>
        <v>22702.270907528375</v>
      </c>
      <c r="Z26" s="243">
        <f>'Cash Flow'!Z67</f>
        <v>12413.045614539315</v>
      </c>
      <c r="AA26" s="243">
        <f>'Cash Flow'!AA67</f>
        <v>14413.978847390779</v>
      </c>
      <c r="AB26" s="243">
        <f>'Cash Flow'!AB67</f>
        <v>-6793.6559869013199</v>
      </c>
      <c r="AC26" s="243">
        <f>'Cash Flow'!AC67</f>
        <v>-70357.104860754393</v>
      </c>
      <c r="AD26" s="243">
        <f>'Cash Flow'!AD67</f>
        <v>-2895.5684530090257</v>
      </c>
      <c r="AE26" s="243">
        <f>'Cash Flow'!AE67</f>
        <v>33357.736022682329</v>
      </c>
      <c r="AF26" s="243">
        <f>'Cash Flow'!AF67</f>
        <v>-6274.4448413207792</v>
      </c>
      <c r="AG26" s="243">
        <f>'Cash Flow'!AG67</f>
        <v>28889.219214980185</v>
      </c>
      <c r="AH26" s="243">
        <f>'Cash Flow'!AH67</f>
        <v>43998.803934600146</v>
      </c>
      <c r="AI26" s="243">
        <f>'Cash Flow'!AI67</f>
        <v>31128.942361393485</v>
      </c>
      <c r="AJ26" s="243">
        <f>'Cash Flow'!AJ67</f>
        <v>9424.9519579885346</v>
      </c>
      <c r="AK26" s="243">
        <f>'Cash Flow'!AK67</f>
        <v>12424.951957988535</v>
      </c>
      <c r="AL26" s="243">
        <f>'Cash Flow'!AL67</f>
        <v>6424.9519579885346</v>
      </c>
      <c r="AM26" s="243">
        <f>'Cash Flow'!AM67</f>
        <v>60455.860637739548</v>
      </c>
      <c r="AN26" s="243">
        <f>'Cash Flow'!AN67</f>
        <v>-8689.6582847796872</v>
      </c>
      <c r="AO26" s="243">
        <f>'Cash Flow'!AO67</f>
        <v>-99787.365149151214</v>
      </c>
      <c r="AP26" s="243">
        <f>'Cash Flow'!AP67</f>
        <v>-13873.558284779689</v>
      </c>
      <c r="AQ26" s="243">
        <f>'Cash Flow'!AQ67</f>
        <v>53718.015637865014</v>
      </c>
      <c r="AR26" s="243">
        <f>'Cash Flow'!AR67</f>
        <v>-14127.469480447558</v>
      </c>
      <c r="AS26" s="243">
        <f>'Cash Flow'!AS67</f>
        <v>48462.266380454974</v>
      </c>
      <c r="AT26" s="243">
        <f>'Cash Flow'!AT67</f>
        <v>47462.266380454974</v>
      </c>
      <c r="AU26" s="243">
        <f>'Cash Flow'!AU67</f>
        <v>42043.668043194826</v>
      </c>
      <c r="AV26" s="243">
        <f>'Cash Flow'!AV67</f>
        <v>18971.16827651715</v>
      </c>
      <c r="AW26" s="243">
        <f>'Cash Flow'!AW67</f>
        <v>3338.6160560372373</v>
      </c>
      <c r="AX26" s="243">
        <f>'Cash Flow'!AX67</f>
        <v>21338.616056037237</v>
      </c>
      <c r="AY26" s="243">
        <f>'Cash Flow'!AY67</f>
        <v>47270.852075679715</v>
      </c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</row>
    <row r="27" spans="1:155" s="220" customFormat="1" ht="13">
      <c r="A27" s="17"/>
      <c r="B27" s="90" t="s">
        <v>373</v>
      </c>
      <c r="C27" s="17"/>
      <c r="D27" s="243">
        <f>'Cash Flow'!D68</f>
        <v>-648.57999999999993</v>
      </c>
      <c r="E27" s="243">
        <f>'Cash Flow'!E68</f>
        <v>-1498.8600000000001</v>
      </c>
      <c r="F27" s="243">
        <f>'Cash Flow'!F68</f>
        <v>-22575.880000000005</v>
      </c>
      <c r="G27" s="243">
        <f>'Cash Flow'!G68</f>
        <v>-25748.220000000005</v>
      </c>
      <c r="H27" s="243">
        <f>'Cash Flow'!H68</f>
        <v>-33039.070000000007</v>
      </c>
      <c r="I27" s="243">
        <f>'Cash Flow'!I68</f>
        <v>-30941.770000000008</v>
      </c>
      <c r="J27" s="243">
        <f>'Cash Flow'!J68</f>
        <v>-7454.080000000009</v>
      </c>
      <c r="K27" s="243">
        <f>'Cash Flow'!K68</f>
        <v>7099.6699999999928</v>
      </c>
      <c r="L27" s="243">
        <f>'Cash Flow'!L68</f>
        <v>15748.299999999992</v>
      </c>
      <c r="M27" s="243">
        <f>'Cash Flow'!M68</f>
        <v>11657.899999999991</v>
      </c>
      <c r="N27" s="243">
        <f>'Cash Flow'!N68</f>
        <v>14626.099999999991</v>
      </c>
      <c r="O27" s="243">
        <f>'Cash Flow'!O68</f>
        <v>24211.723333333324</v>
      </c>
      <c r="P27" s="243">
        <f>'Cash Flow'!P68</f>
        <v>24418.887999999992</v>
      </c>
      <c r="Q27" s="243">
        <f>'Cash Flow'!Q68</f>
        <v>24626.052666666659</v>
      </c>
      <c r="R27" s="243">
        <f>'Cash Flow'!R68</f>
        <v>122727.0263472065</v>
      </c>
      <c r="S27" s="243">
        <f>'Cash Flow'!S68</f>
        <v>69639.225903043582</v>
      </c>
      <c r="T27" s="243">
        <f>'Cash Flow'!T68</f>
        <v>32558.390569710256</v>
      </c>
      <c r="U27" s="243">
        <f>'Cash Flow'!U68</f>
        <v>25990.555236376924</v>
      </c>
      <c r="V27" s="243">
        <f>'Cash Flow'!V68</f>
        <v>34116.791139999856</v>
      </c>
      <c r="W27" s="243">
        <f>'Cash Flow'!W68</f>
        <v>37491.470102400446</v>
      </c>
      <c r="X27" s="243">
        <f>'Cash Flow'!X68</f>
        <v>70225.048913641556</v>
      </c>
      <c r="Y27" s="243">
        <f>'Cash Flow'!Y68</f>
        <v>98982.747319508431</v>
      </c>
      <c r="Z27" s="243">
        <f>'Cash Flow'!Z68</f>
        <v>122185.01822703682</v>
      </c>
      <c r="AA27" s="243">
        <f>'Cash Flow'!AA68</f>
        <v>128598.06384157615</v>
      </c>
      <c r="AB27" s="243">
        <f>'Cash Flow'!AB68</f>
        <v>145178.70935563359</v>
      </c>
      <c r="AC27" s="243">
        <f>'Cash Flow'!AC68</f>
        <v>72295.485379816993</v>
      </c>
      <c r="AD27" s="243">
        <f>'Cash Flow'!AD68</f>
        <v>67527.948507977868</v>
      </c>
      <c r="AE27" s="243">
        <f>'Cash Flow'!AE68</f>
        <v>64632.380054968839</v>
      </c>
      <c r="AF27" s="243">
        <f>'Cash Flow'!AF68</f>
        <v>50251.590448143565</v>
      </c>
      <c r="AG27" s="243">
        <f>'Cash Flow'!AG68</f>
        <v>95510.671236330381</v>
      </c>
      <c r="AH27" s="243">
        <f>'Cash Flow'!AH68</f>
        <v>130399.89045131057</v>
      </c>
      <c r="AI27" s="243">
        <f>'Cash Flow'!AI68</f>
        <v>167898.69438591073</v>
      </c>
      <c r="AJ27" s="243">
        <f>'Cash Flow'!AJ68</f>
        <v>203027.63674730423</v>
      </c>
      <c r="AK27" s="243">
        <f>'Cash Flow'!AK68</f>
        <v>215452.58870529279</v>
      </c>
      <c r="AL27" s="243">
        <f>'Cash Flow'!AL68</f>
        <v>221877.54066328134</v>
      </c>
      <c r="AM27" s="243">
        <f>'Cash Flow'!AM68</f>
        <v>225802.49262126989</v>
      </c>
      <c r="AN27" s="243">
        <f>'Cash Flow'!AN68</f>
        <v>295258.35325900943</v>
      </c>
      <c r="AO27" s="243">
        <f>'Cash Flow'!AO68</f>
        <v>195470.98810985824</v>
      </c>
      <c r="AP27" s="243">
        <f>'Cash Flow'!AP68</f>
        <v>181597.42982507858</v>
      </c>
      <c r="AQ27" s="243">
        <f>'Cash Flow'!AQ68</f>
        <v>163407.77154029891</v>
      </c>
      <c r="AR27" s="243">
        <f>'Cash Flow'!AR68</f>
        <v>172539.91465844837</v>
      </c>
      <c r="AS27" s="243">
        <f>'Cash Flow'!AS68</f>
        <v>200998.31769771641</v>
      </c>
      <c r="AT27" s="243">
        <f>'Cash Flow'!AT68</f>
        <v>258460.58407817144</v>
      </c>
      <c r="AU27" s="243">
        <f>'Cash Flow'!AU68</f>
        <v>295922.8504586264</v>
      </c>
      <c r="AV27" s="243">
        <f>'Cash Flow'!AV68</f>
        <v>343966.51850182127</v>
      </c>
      <c r="AW27" s="243">
        <f>'Cash Flow'!AW68</f>
        <v>364937.68677833845</v>
      </c>
      <c r="AX27" s="243">
        <f>'Cash Flow'!AX68</f>
        <v>366276.3028343757</v>
      </c>
      <c r="AY27" s="243">
        <f>'Cash Flow'!AY68</f>
        <v>380114.91889041296</v>
      </c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</row>
    <row r="28" spans="1:155" s="220" customFormat="1" ht="13">
      <c r="A28" s="17"/>
      <c r="B28" s="90"/>
      <c r="C28" s="17"/>
      <c r="D28" s="545"/>
      <c r="E28" s="545"/>
      <c r="F28" s="545"/>
      <c r="G28" s="545"/>
      <c r="H28" s="545"/>
      <c r="I28" s="545"/>
      <c r="J28" s="545"/>
      <c r="K28" s="545"/>
      <c r="L28" s="545"/>
      <c r="M28" s="545"/>
      <c r="N28" s="545"/>
      <c r="O28" s="545"/>
      <c r="P28" s="545"/>
      <c r="Q28" s="545"/>
      <c r="R28" s="545"/>
      <c r="S28" s="545"/>
      <c r="T28" s="545"/>
      <c r="U28" s="545"/>
      <c r="V28" s="545"/>
      <c r="W28" s="545"/>
      <c r="X28" s="546"/>
      <c r="Y28" s="546"/>
      <c r="Z28" s="546"/>
      <c r="AA28" s="546"/>
      <c r="AB28" s="546"/>
      <c r="AC28" s="546"/>
      <c r="AD28" s="546"/>
      <c r="AE28" s="546"/>
      <c r="AF28" s="546"/>
      <c r="AG28" s="546"/>
      <c r="AH28" s="546"/>
      <c r="AI28" s="546"/>
      <c r="AJ28" s="546"/>
      <c r="AK28" s="546"/>
      <c r="AL28" s="546"/>
      <c r="AM28" s="546"/>
      <c r="AN28" s="546"/>
      <c r="AO28" s="546"/>
      <c r="AP28" s="546"/>
      <c r="AQ28" s="546"/>
      <c r="AR28" s="546"/>
      <c r="AS28" s="546"/>
      <c r="AT28" s="546"/>
      <c r="AU28" s="546"/>
      <c r="AV28" s="546"/>
      <c r="AW28" s="546"/>
      <c r="AX28" s="546"/>
      <c r="AY28" s="546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</row>
    <row r="29" spans="1:155" s="220" customFormat="1" ht="13">
      <c r="A29" s="544" t="s">
        <v>564</v>
      </c>
      <c r="B29" s="17"/>
      <c r="C29" s="17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</row>
    <row r="30" spans="1:155" s="220" customFormat="1" ht="13">
      <c r="A30" s="17"/>
      <c r="B30" s="17"/>
      <c r="C30" s="17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31"/>
      <c r="P30" s="31"/>
      <c r="Q30" s="367" t="s">
        <v>661</v>
      </c>
      <c r="R30" s="31"/>
      <c r="S30" s="31"/>
      <c r="T30" s="28"/>
      <c r="U30" s="28"/>
      <c r="V30" s="29"/>
      <c r="W30" s="527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</row>
    <row r="31" spans="1:155" s="220" customFormat="1" ht="13">
      <c r="A31" s="17"/>
      <c r="B31" s="17"/>
      <c r="C31" s="17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31"/>
      <c r="P31" s="31"/>
      <c r="Q31" s="368" t="s">
        <v>662</v>
      </c>
      <c r="R31" s="31"/>
      <c r="S31" s="31"/>
      <c r="T31" s="28"/>
      <c r="U31" s="28"/>
      <c r="V31" s="29"/>
      <c r="W31" s="29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</row>
    <row r="32" spans="1:155" s="17" customFormat="1" ht="15" customHeight="1">
      <c r="C32" s="93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31"/>
      <c r="P32" s="31"/>
      <c r="Q32" s="573"/>
      <c r="R32" s="29"/>
      <c r="S32" s="31"/>
      <c r="T32" s="29"/>
      <c r="U32" s="29"/>
      <c r="V32" s="29"/>
      <c r="W32" s="29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  <c r="AJ32" s="244"/>
      <c r="AK32" s="244"/>
      <c r="AL32" s="244"/>
      <c r="AM32" s="244"/>
      <c r="AN32" s="244"/>
      <c r="AO32" s="244"/>
      <c r="AP32" s="244"/>
      <c r="AQ32" s="244"/>
      <c r="AR32" s="244"/>
      <c r="AS32" s="244"/>
      <c r="AT32" s="244"/>
      <c r="AU32" s="244"/>
      <c r="AV32" s="244"/>
      <c r="AW32" s="244"/>
      <c r="AX32" s="244"/>
      <c r="AY32" s="244"/>
    </row>
    <row r="33" spans="2:50" ht="15" customHeight="1">
      <c r="L33" s="591" t="s">
        <v>343</v>
      </c>
      <c r="M33" s="591" t="s">
        <v>347</v>
      </c>
      <c r="N33" s="591" t="s">
        <v>346</v>
      </c>
      <c r="O33" s="591" t="s">
        <v>349</v>
      </c>
      <c r="P33" s="591" t="s">
        <v>344</v>
      </c>
      <c r="Q33" s="594" t="s">
        <v>348</v>
      </c>
      <c r="R33" s="591" t="s">
        <v>350</v>
      </c>
      <c r="S33" s="591" t="s">
        <v>354</v>
      </c>
      <c r="T33" s="591" t="s">
        <v>345</v>
      </c>
      <c r="U33" s="591" t="s">
        <v>351</v>
      </c>
      <c r="V33" s="591" t="s">
        <v>352</v>
      </c>
      <c r="W33" s="591" t="s">
        <v>353</v>
      </c>
      <c r="X33" s="591" t="s">
        <v>367</v>
      </c>
      <c r="Y33" s="591" t="s">
        <v>368</v>
      </c>
      <c r="Z33" s="591" t="s">
        <v>369</v>
      </c>
      <c r="AA33" s="591" t="s">
        <v>370</v>
      </c>
      <c r="AB33" s="333"/>
      <c r="AC33" s="591"/>
      <c r="AD33" s="596">
        <v>2024</v>
      </c>
      <c r="AF33" s="596">
        <v>2025</v>
      </c>
      <c r="AG33" s="596"/>
      <c r="AH33" s="596">
        <v>2026</v>
      </c>
      <c r="AI33" s="596"/>
      <c r="AJ33" s="596">
        <v>2027</v>
      </c>
    </row>
    <row r="34" spans="2:50" s="17" customFormat="1">
      <c r="B34" s="246"/>
      <c r="C34" s="246"/>
      <c r="D34" s="246"/>
      <c r="E34" s="246"/>
      <c r="F34" s="246"/>
      <c r="G34" s="246"/>
      <c r="H34" s="246"/>
      <c r="I34" s="246"/>
      <c r="J34" s="246"/>
      <c r="K34" s="246"/>
      <c r="L34" s="592"/>
      <c r="M34" s="592"/>
      <c r="N34" s="592"/>
      <c r="O34" s="592"/>
      <c r="P34" s="592"/>
      <c r="Q34" s="595"/>
      <c r="R34" s="592"/>
      <c r="S34" s="592"/>
      <c r="T34" s="592"/>
      <c r="U34" s="592"/>
      <c r="V34" s="592"/>
      <c r="W34" s="592"/>
      <c r="X34" s="592"/>
      <c r="Y34" s="592"/>
      <c r="Z34" s="592"/>
      <c r="AA34" s="592"/>
      <c r="AB34" s="334"/>
      <c r="AC34" s="592"/>
      <c r="AD34" s="597"/>
      <c r="AE34" s="247"/>
      <c r="AF34" s="597"/>
      <c r="AG34" s="597"/>
      <c r="AH34" s="597"/>
      <c r="AI34" s="597"/>
      <c r="AJ34" s="597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44"/>
      <c r="AV34" s="244"/>
      <c r="AW34" s="244"/>
      <c r="AX34" s="244"/>
    </row>
    <row r="35" spans="2:50">
      <c r="B35" s="14"/>
      <c r="C35" s="132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252"/>
      <c r="P35" s="252"/>
      <c r="Q35" s="362"/>
      <c r="R35" s="14"/>
      <c r="S35" s="252"/>
      <c r="T35" s="14"/>
      <c r="U35" s="14"/>
      <c r="V35" s="14"/>
      <c r="X35" s="14"/>
      <c r="Y35" s="14"/>
      <c r="Z35" s="14"/>
    </row>
    <row r="36" spans="2:50">
      <c r="B36" s="245" t="s">
        <v>131</v>
      </c>
      <c r="L36" s="249">
        <f>'Cash Flow'!L77</f>
        <v>3613</v>
      </c>
      <c r="M36" s="249">
        <f>'Cash Flow'!M77</f>
        <v>11483.130000000001</v>
      </c>
      <c r="N36" s="249">
        <f>'Cash Flow'!N77</f>
        <v>82089.22</v>
      </c>
      <c r="O36" s="249">
        <f>'Cash Flow'!O77</f>
        <v>43296.77</v>
      </c>
      <c r="P36" s="249">
        <f>'Cash Flow'!P77</f>
        <v>1483.605</v>
      </c>
      <c r="Q36" s="409">
        <f>'Cash Flow'!Q77</f>
        <v>28939.961649672645</v>
      </c>
      <c r="R36" s="249">
        <f>'Cash Flow'!R77</f>
        <v>132032.59702834909</v>
      </c>
      <c r="S36" s="249">
        <f>'Cash Flow'!S77</f>
        <v>86337.036369458481</v>
      </c>
      <c r="T36" s="249">
        <f>'Cash Flow'!T77</f>
        <v>29850.979688250536</v>
      </c>
      <c r="U36" s="249">
        <f>'Cash Flow'!U77</f>
        <v>158547.11035918267</v>
      </c>
      <c r="V36" s="249">
        <f>'Cash Flow'!V77</f>
        <v>130460.43925398216</v>
      </c>
      <c r="W36" s="249">
        <f>'Cash Flow'!W77</f>
        <v>129213.50555371662</v>
      </c>
      <c r="X36" s="249">
        <f>'Cash Flow'!X77</f>
        <v>12113.766145660933</v>
      </c>
      <c r="Y36" s="249">
        <f>'Cash Flow'!Y77</f>
        <v>206654.75939092133</v>
      </c>
      <c r="Z36" s="249">
        <f>'Cash Flow'!Z77</f>
        <v>175159.84370016694</v>
      </c>
      <c r="AA36" s="249">
        <f>'Cash Flow'!AA77</f>
        <v>142130.82518775418</v>
      </c>
      <c r="AB36" s="249"/>
      <c r="AC36" s="249"/>
      <c r="AD36" s="249">
        <f>SUM(L36:O36)</f>
        <v>140482.12</v>
      </c>
      <c r="AF36" s="249">
        <f>SUM(P36:S36)</f>
        <v>248793.2000474802</v>
      </c>
      <c r="AH36" s="249">
        <f>SUM(T36:W36)</f>
        <v>448072.03485513199</v>
      </c>
      <c r="AJ36" s="249">
        <f>SUM(X36:AA36)</f>
        <v>536059.19442450337</v>
      </c>
    </row>
    <row r="37" spans="2:50">
      <c r="Q37" s="364"/>
    </row>
    <row r="38" spans="2:50">
      <c r="B38" s="245" t="s">
        <v>130</v>
      </c>
      <c r="L38" s="249">
        <f>'Cash Flow'!L79</f>
        <v>-26188.880000000005</v>
      </c>
      <c r="M38" s="249">
        <f>'Cash Flow'!M79</f>
        <v>-19849.019999999997</v>
      </c>
      <c r="N38" s="249">
        <f>'Cash Flow'!N79</f>
        <v>-35399.15</v>
      </c>
      <c r="O38" s="249">
        <f>'Cash Flow'!O79</f>
        <v>-34833.346666666672</v>
      </c>
      <c r="P38" s="249">
        <f>'Cash Flow'!P79</f>
        <v>-2968.3019861268303</v>
      </c>
      <c r="Q38" s="363">
        <f>'Cash Flow'!Q79</f>
        <v>-101636.74277749626</v>
      </c>
      <c r="R38" s="249">
        <f>'Cash Flow'!R79</f>
        <v>-79073.716261556881</v>
      </c>
      <c r="S38" s="249">
        <f>'Cash Flow'!S79</f>
        <v>-36807.741000000002</v>
      </c>
      <c r="T38" s="249">
        <f>'Cash Flow'!T79</f>
        <v>-109897.30898891528</v>
      </c>
      <c r="U38" s="249">
        <f>'Cash Flow'!U79</f>
        <v>-95279.599962840934</v>
      </c>
      <c r="V38" s="249">
        <f>'Cash Flow'!V79</f>
        <v>-45907.741000000002</v>
      </c>
      <c r="W38" s="249">
        <f>'Cash Flow'!W79</f>
        <v>-49907.741000000002</v>
      </c>
      <c r="X38" s="249">
        <f>'Cash Flow'!X79</f>
        <v>-134464.34786437152</v>
      </c>
      <c r="Y38" s="249">
        <f>'Cash Flow'!Y79</f>
        <v>-118601.94685304892</v>
      </c>
      <c r="Z38" s="249">
        <f>'Cash Flow'!Z79</f>
        <v>-66682.740999999995</v>
      </c>
      <c r="AA38" s="249">
        <f>'Cash Flow'!AA79</f>
        <v>-70182.740999999995</v>
      </c>
      <c r="AB38" s="249"/>
      <c r="AC38" s="249"/>
      <c r="AD38" s="249">
        <f>SUM(L38:O38)</f>
        <v>-116270.39666666667</v>
      </c>
      <c r="AF38" s="249">
        <f>SUM(P38:S38)</f>
        <v>-220486.50202517997</v>
      </c>
      <c r="AG38" s="248"/>
      <c r="AH38" s="249">
        <f t="shared" ref="AH38:AH48" si="0">SUM(T38:W38)</f>
        <v>-300992.39095175621</v>
      </c>
      <c r="AJ38" s="249">
        <f t="shared" ref="AJ38:AJ48" si="1">SUM(X38:AA38)</f>
        <v>-389931.77671742043</v>
      </c>
    </row>
    <row r="39" spans="2:50">
      <c r="B39" s="17" t="s">
        <v>341</v>
      </c>
      <c r="L39" s="248">
        <f>'Cash Flow'!L80</f>
        <v>-20715.260000000002</v>
      </c>
      <c r="M39" s="248">
        <f>'Cash Flow'!M80</f>
        <v>-13844.45</v>
      </c>
      <c r="N39" s="248">
        <f>'Cash Flow'!N80</f>
        <v>-12438.45</v>
      </c>
      <c r="O39" s="248">
        <f>'Cash Flow'!O80</f>
        <v>-15381.240000000002</v>
      </c>
      <c r="P39" s="248">
        <f>'Cash Flow'!P80</f>
        <v>-2100</v>
      </c>
      <c r="Q39" s="365">
        <f>'Cash Flow'!Q80</f>
        <v>-52938.896551724138</v>
      </c>
      <c r="R39" s="248">
        <f>'Cash Flow'!R80</f>
        <v>-27185.82902805258</v>
      </c>
      <c r="S39" s="248">
        <f>'Cash Flow'!S80</f>
        <v>0</v>
      </c>
      <c r="T39" s="248">
        <f>'Cash Flow'!T80</f>
        <v>-68387.954238471139</v>
      </c>
      <c r="U39" s="248">
        <f>'Cash Flow'!U80</f>
        <v>-30354.039231519226</v>
      </c>
      <c r="V39" s="248">
        <f>'Cash Flow'!V80</f>
        <v>0</v>
      </c>
      <c r="W39" s="248">
        <f>'Cash Flow'!W80</f>
        <v>0</v>
      </c>
      <c r="X39" s="248">
        <f>'Cash Flow'!X80</f>
        <v>-86597.706864371517</v>
      </c>
      <c r="Y39" s="248">
        <f>'Cash Flow'!Y80</f>
        <v>-35481.27058924875</v>
      </c>
      <c r="Z39" s="248">
        <f>'Cash Flow'!Z80</f>
        <v>0</v>
      </c>
      <c r="AA39" s="248">
        <f>'Cash Flow'!AA80</f>
        <v>0</v>
      </c>
      <c r="AB39" s="248"/>
      <c r="AC39" s="248"/>
      <c r="AD39" s="248">
        <f>SUM(L39:O39)</f>
        <v>-62379.400000000009</v>
      </c>
      <c r="AF39" s="248">
        <f>SUM(P39:S39)</f>
        <v>-82224.725579776714</v>
      </c>
      <c r="AH39" s="248">
        <f t="shared" si="0"/>
        <v>-98741.993469990368</v>
      </c>
      <c r="AJ39" s="248">
        <f t="shared" si="1"/>
        <v>-122078.97745362026</v>
      </c>
    </row>
    <row r="40" spans="2:50">
      <c r="B40" s="17" t="s">
        <v>326</v>
      </c>
      <c r="L40" s="248">
        <f>'Cash Flow'!L81</f>
        <v>-625.86</v>
      </c>
      <c r="M40" s="248">
        <f>'Cash Flow'!M81</f>
        <v>-2900.08</v>
      </c>
      <c r="N40" s="248">
        <f>'Cash Flow'!N81</f>
        <v>-7751.52</v>
      </c>
      <c r="O40" s="248">
        <f>'Cash Flow'!O81</f>
        <v>-3329.6000000000004</v>
      </c>
      <c r="P40" s="248">
        <f>'Cash Flow'!P81</f>
        <v>0</v>
      </c>
      <c r="Q40" s="365">
        <f>'Cash Flow'!Q81</f>
        <v>-33173</v>
      </c>
      <c r="R40" s="248">
        <f>'Cash Flow'!R81</f>
        <v>0</v>
      </c>
      <c r="S40" s="248">
        <f>'Cash Flow'!S81</f>
        <v>0</v>
      </c>
      <c r="T40" s="248">
        <f>'Cash Flow'!T81</f>
        <v>0</v>
      </c>
      <c r="U40" s="248">
        <f>'Cash Flow'!U81</f>
        <v>0</v>
      </c>
      <c r="V40" s="248">
        <f>'Cash Flow'!V81</f>
        <v>0</v>
      </c>
      <c r="W40" s="248">
        <f>'Cash Flow'!W81</f>
        <v>0</v>
      </c>
      <c r="X40" s="248">
        <f>'Cash Flow'!X81</f>
        <v>0</v>
      </c>
      <c r="Y40" s="248">
        <f>'Cash Flow'!Y81</f>
        <v>0</v>
      </c>
      <c r="Z40" s="248">
        <f>'Cash Flow'!Z81</f>
        <v>0</v>
      </c>
      <c r="AA40" s="248">
        <f>'Cash Flow'!AA81</f>
        <v>0</v>
      </c>
      <c r="AB40" s="248"/>
      <c r="AC40" s="248"/>
      <c r="AD40" s="248">
        <f>SUM(L40:O40)</f>
        <v>-14607.060000000001</v>
      </c>
      <c r="AF40" s="248">
        <f>SUM(P40:S40)</f>
        <v>-33173</v>
      </c>
      <c r="AH40" s="248">
        <f t="shared" si="0"/>
        <v>0</v>
      </c>
      <c r="AJ40" s="248">
        <f t="shared" si="1"/>
        <v>0</v>
      </c>
    </row>
    <row r="41" spans="2:50">
      <c r="B41" s="17" t="s">
        <v>257</v>
      </c>
      <c r="L41" s="248">
        <f>'Cash Flow'!L87</f>
        <v>-2596.5100000000002</v>
      </c>
      <c r="M41" s="248">
        <f>'Cash Flow'!M87</f>
        <v>0</v>
      </c>
      <c r="N41" s="248">
        <f>'Cash Flow'!N87</f>
        <v>0</v>
      </c>
      <c r="O41" s="248">
        <f>'Cash Flow'!O87</f>
        <v>-1229.29</v>
      </c>
      <c r="P41" s="248">
        <f>'Cash Flow'!P87</f>
        <v>0</v>
      </c>
      <c r="Q41" s="365">
        <f>'Cash Flow'!Q87</f>
        <v>-1500</v>
      </c>
      <c r="R41" s="248">
        <f>'Cash Flow'!R87</f>
        <v>-4500</v>
      </c>
      <c r="S41" s="248">
        <f>'Cash Flow'!S87</f>
        <v>-4500</v>
      </c>
      <c r="T41" s="248">
        <f>'Cash Flow'!T87</f>
        <v>-4500</v>
      </c>
      <c r="U41" s="248">
        <f>'Cash Flow'!U87</f>
        <v>-4500</v>
      </c>
      <c r="V41" s="248">
        <f>'Cash Flow'!V87</f>
        <v>-4500</v>
      </c>
      <c r="W41" s="248">
        <f>'Cash Flow'!W87</f>
        <v>-4500</v>
      </c>
      <c r="X41" s="248">
        <f>'Cash Flow'!X87</f>
        <v>-4500</v>
      </c>
      <c r="Y41" s="248">
        <f>'Cash Flow'!Y87</f>
        <v>-4500</v>
      </c>
      <c r="Z41" s="248">
        <f>'Cash Flow'!Z87</f>
        <v>-4500</v>
      </c>
      <c r="AA41" s="248">
        <f>'Cash Flow'!AA87</f>
        <v>-4500</v>
      </c>
      <c r="AB41" s="248"/>
      <c r="AC41" s="248"/>
      <c r="AD41" s="248">
        <f>SUM(L41:O41)</f>
        <v>-3825.8</v>
      </c>
      <c r="AF41" s="248">
        <f>SUM(P41:S41)</f>
        <v>-10500</v>
      </c>
      <c r="AH41" s="248">
        <f t="shared" si="0"/>
        <v>-18000</v>
      </c>
      <c r="AJ41" s="248">
        <f t="shared" si="1"/>
        <v>-18000</v>
      </c>
    </row>
    <row r="42" spans="2:50">
      <c r="B42" s="17" t="s">
        <v>235</v>
      </c>
      <c r="L42" s="248">
        <f>'Cash Flow'!L94</f>
        <v>-825.2</v>
      </c>
      <c r="M42" s="248">
        <f>'Cash Flow'!M94</f>
        <v>-1805.5</v>
      </c>
      <c r="N42" s="248">
        <f>'Cash Flow'!N94</f>
        <v>-3620.67</v>
      </c>
      <c r="O42" s="248">
        <f>'Cash Flow'!O94</f>
        <v>-2442</v>
      </c>
      <c r="P42" s="248">
        <f>'Cash Flow'!P94</f>
        <v>-612.11099999999988</v>
      </c>
      <c r="Q42" s="365">
        <f>'Cash Flow'!Q94</f>
        <v>-6018.7776666666668</v>
      </c>
      <c r="R42" s="248">
        <f>'Cash Flow'!R94</f>
        <v>-19917.111000000001</v>
      </c>
      <c r="S42" s="248">
        <f>'Cash Flow'!S94</f>
        <v>-18917.111000000001</v>
      </c>
      <c r="T42" s="248">
        <f>'Cash Flow'!T94</f>
        <v>-20417.111000000001</v>
      </c>
      <c r="U42" s="248">
        <f>'Cash Flow'!U94</f>
        <v>-19650.444333333333</v>
      </c>
      <c r="V42" s="248">
        <f>'Cash Flow'!V94</f>
        <v>-20017.111000000001</v>
      </c>
      <c r="W42" s="248">
        <f>'Cash Flow'!W94</f>
        <v>-20017.111000000001</v>
      </c>
      <c r="X42" s="248">
        <f>'Cash Flow'!X94</f>
        <v>-24292.111000000001</v>
      </c>
      <c r="Y42" s="248">
        <f>'Cash Flow'!Y94</f>
        <v>-29625.444333333333</v>
      </c>
      <c r="Z42" s="248">
        <f>'Cash Flow'!Z94</f>
        <v>-31292.110999999997</v>
      </c>
      <c r="AA42" s="248">
        <f>'Cash Flow'!AA94</f>
        <v>-31292.110999999997</v>
      </c>
      <c r="AB42" s="248"/>
      <c r="AC42" s="248"/>
      <c r="AD42" s="248">
        <f>SUM(L42:O42)</f>
        <v>-8693.369999999999</v>
      </c>
      <c r="AF42" s="248">
        <f>SUM(P42:S42)</f>
        <v>-45465.110666666667</v>
      </c>
      <c r="AH42" s="248">
        <f t="shared" si="0"/>
        <v>-80101.777333333346</v>
      </c>
      <c r="AJ42" s="248">
        <f t="shared" si="1"/>
        <v>-116501.77733333333</v>
      </c>
    </row>
    <row r="43" spans="2:50">
      <c r="B43" s="17" t="s">
        <v>407</v>
      </c>
      <c r="L43" s="248">
        <f>'Cash Flow'!L109</f>
        <v>-17.850000000000001</v>
      </c>
      <c r="M43" s="248">
        <f>'Cash Flow'!M109</f>
        <v>-240</v>
      </c>
      <c r="N43" s="248">
        <f>'Cash Flow'!N109</f>
        <v>-1627.45</v>
      </c>
      <c r="O43" s="248">
        <f>'Cash Flow'!O109</f>
        <v>-42.975000000000001</v>
      </c>
      <c r="P43" s="248">
        <f>'Cash Flow'!P109</f>
        <v>0</v>
      </c>
      <c r="Q43" s="365">
        <f>'Cash Flow'!Q109</f>
        <v>-2000</v>
      </c>
      <c r="R43" s="248">
        <f>'Cash Flow'!R109</f>
        <v>-17500</v>
      </c>
      <c r="S43" s="248">
        <f>'Cash Flow'!S109</f>
        <v>-6500</v>
      </c>
      <c r="T43" s="248">
        <f>'Cash Flow'!T109</f>
        <v>-4000</v>
      </c>
      <c r="U43" s="248">
        <f>'Cash Flow'!U109</f>
        <v>-14000</v>
      </c>
      <c r="V43" s="248">
        <f>'Cash Flow'!V109</f>
        <v>-10000</v>
      </c>
      <c r="W43" s="248">
        <f>'Cash Flow'!W109</f>
        <v>-15000</v>
      </c>
      <c r="X43" s="248">
        <f>'Cash Flow'!X109</f>
        <v>-5000</v>
      </c>
      <c r="Y43" s="248">
        <f>'Cash Flow'!Y109</f>
        <v>-19000</v>
      </c>
      <c r="Z43" s="248">
        <f>'Cash Flow'!Z109</f>
        <v>-14000</v>
      </c>
      <c r="AA43" s="248">
        <f>'Cash Flow'!AA109</f>
        <v>-18000</v>
      </c>
      <c r="AB43" s="248"/>
      <c r="AC43" s="248"/>
      <c r="AD43" s="248">
        <f t="shared" ref="AD43" si="2">SUM(L43:O43)</f>
        <v>-1928.2750000000001</v>
      </c>
      <c r="AF43" s="248">
        <f t="shared" ref="AF43" si="3">SUM(P43:S43)</f>
        <v>-26000</v>
      </c>
      <c r="AH43" s="248">
        <f t="shared" si="0"/>
        <v>-43000</v>
      </c>
      <c r="AJ43" s="248">
        <f t="shared" si="1"/>
        <v>-56000</v>
      </c>
    </row>
    <row r="44" spans="2:50">
      <c r="B44" s="17" t="s">
        <v>559</v>
      </c>
      <c r="L44" s="248">
        <f>'Cash Flow'!L110</f>
        <v>0</v>
      </c>
      <c r="M44" s="248">
        <f>'Cash Flow'!M110</f>
        <v>0</v>
      </c>
      <c r="N44" s="248">
        <f>'Cash Flow'!N110</f>
        <v>0</v>
      </c>
      <c r="O44" s="248">
        <f>'Cash Flow'!O110</f>
        <v>0</v>
      </c>
      <c r="P44" s="248">
        <f>'Cash Flow'!P110</f>
        <v>0</v>
      </c>
      <c r="Q44" s="365">
        <f>'Cash Flow'!Q110</f>
        <v>-5000</v>
      </c>
      <c r="R44" s="248">
        <f>'Cash Flow'!R110</f>
        <v>-6000</v>
      </c>
      <c r="S44" s="248">
        <f>'Cash Flow'!S110</f>
        <v>-3000</v>
      </c>
      <c r="T44" s="248">
        <f>'Cash Flow'!T110</f>
        <v>-7500</v>
      </c>
      <c r="U44" s="248">
        <f>'Cash Flow'!U110</f>
        <v>-14500</v>
      </c>
      <c r="V44" s="248">
        <f>'Cash Flow'!V110</f>
        <v>-6500</v>
      </c>
      <c r="W44" s="248">
        <f>'Cash Flow'!W110</f>
        <v>-5500</v>
      </c>
      <c r="X44" s="248">
        <f>'Cash Flow'!X110</f>
        <v>-9000</v>
      </c>
      <c r="Y44" s="248">
        <f>'Cash Flow'!Y110</f>
        <v>-25000</v>
      </c>
      <c r="Z44" s="248">
        <f>'Cash Flow'!Z110</f>
        <v>-12000</v>
      </c>
      <c r="AA44" s="248">
        <f>'Cash Flow'!AA110</f>
        <v>-11500</v>
      </c>
      <c r="AB44" s="248"/>
      <c r="AC44" s="248"/>
      <c r="AD44" s="248">
        <f>SUM(L44:O44)</f>
        <v>0</v>
      </c>
      <c r="AF44" s="248">
        <f>SUM(P44:S44)</f>
        <v>-14000</v>
      </c>
      <c r="AH44" s="248">
        <f t="shared" si="0"/>
        <v>-34000</v>
      </c>
      <c r="AJ44" s="248">
        <f t="shared" si="1"/>
        <v>-57500</v>
      </c>
    </row>
    <row r="45" spans="2:50">
      <c r="B45" s="17" t="s">
        <v>327</v>
      </c>
      <c r="L45" s="248">
        <f>'Cash Flow'!L111</f>
        <v>0</v>
      </c>
      <c r="M45" s="248">
        <f>'Cash Flow'!M111</f>
        <v>0</v>
      </c>
      <c r="N45" s="248">
        <f>'Cash Flow'!N111</f>
        <v>0</v>
      </c>
      <c r="O45" s="248">
        <f>'Cash Flow'!O111</f>
        <v>0</v>
      </c>
      <c r="P45" s="248">
        <f>'Cash Flow'!P111</f>
        <v>0</v>
      </c>
      <c r="Q45" s="365">
        <f>'Cash Flow'!Q111</f>
        <v>0</v>
      </c>
      <c r="R45" s="248">
        <f>'Cash Flow'!R111</f>
        <v>0</v>
      </c>
      <c r="S45" s="248">
        <f>'Cash Flow'!S111</f>
        <v>0</v>
      </c>
      <c r="T45" s="248">
        <f>'Cash Flow'!T111</f>
        <v>0</v>
      </c>
      <c r="U45" s="248">
        <f>'Cash Flow'!U111</f>
        <v>0</v>
      </c>
      <c r="V45" s="248">
        <f>'Cash Flow'!V111</f>
        <v>0</v>
      </c>
      <c r="W45" s="248">
        <f>'Cash Flow'!W111</f>
        <v>0</v>
      </c>
      <c r="X45" s="248">
        <f>'Cash Flow'!X111</f>
        <v>0</v>
      </c>
      <c r="Y45" s="248">
        <f>'Cash Flow'!Y111</f>
        <v>0</v>
      </c>
      <c r="Z45" s="248">
        <f>'Cash Flow'!Z111</f>
        <v>0</v>
      </c>
      <c r="AA45" s="248">
        <f>'Cash Flow'!AA111</f>
        <v>0</v>
      </c>
      <c r="AB45" s="248"/>
      <c r="AC45" s="248"/>
      <c r="AD45" s="248">
        <f>SUM(L45:O45)</f>
        <v>0</v>
      </c>
      <c r="AF45" s="248">
        <f>SUM(P45:S45)</f>
        <v>0</v>
      </c>
      <c r="AH45" s="248">
        <f t="shared" si="0"/>
        <v>0</v>
      </c>
      <c r="AJ45" s="248">
        <f t="shared" si="1"/>
        <v>0</v>
      </c>
    </row>
    <row r="46" spans="2:50">
      <c r="B46" s="17" t="s">
        <v>396</v>
      </c>
      <c r="L46" s="248">
        <f>'Cash Flow'!L112</f>
        <v>0</v>
      </c>
      <c r="M46" s="248">
        <f>'Cash Flow'!M112</f>
        <v>0</v>
      </c>
      <c r="N46" s="248">
        <f>'Cash Flow'!N112</f>
        <v>0</v>
      </c>
      <c r="O46" s="248">
        <f>'Cash Flow'!O112</f>
        <v>0</v>
      </c>
      <c r="P46" s="248">
        <f>'Cash Flow'!P112</f>
        <v>0</v>
      </c>
      <c r="Q46" s="365">
        <f>'Cash Flow'!Q112</f>
        <v>0</v>
      </c>
      <c r="R46" s="248">
        <f>'Cash Flow'!R112</f>
        <v>0</v>
      </c>
      <c r="S46" s="248">
        <f>'Cash Flow'!S112</f>
        <v>0</v>
      </c>
      <c r="T46" s="248">
        <f>'Cash Flow'!T112</f>
        <v>0</v>
      </c>
      <c r="U46" s="248">
        <f>'Cash Flow'!U112</f>
        <v>-7295</v>
      </c>
      <c r="V46" s="248">
        <f>'Cash Flow'!V112</f>
        <v>0</v>
      </c>
      <c r="W46" s="248">
        <f>'Cash Flow'!W112</f>
        <v>0</v>
      </c>
      <c r="X46" s="248">
        <f>'Cash Flow'!X112</f>
        <v>0</v>
      </c>
      <c r="Y46" s="248">
        <f>'Cash Flow'!Y112</f>
        <v>0</v>
      </c>
      <c r="Z46" s="248">
        <f>'Cash Flow'!Z112</f>
        <v>0</v>
      </c>
      <c r="AA46" s="248">
        <f>'Cash Flow'!AA112</f>
        <v>0</v>
      </c>
      <c r="AB46" s="248"/>
      <c r="AC46" s="248"/>
      <c r="AD46" s="248">
        <f>SUM(L46:O46)</f>
        <v>0</v>
      </c>
      <c r="AF46" s="248">
        <f>SUM(P46:S46)</f>
        <v>0</v>
      </c>
      <c r="AH46" s="248">
        <f t="shared" si="0"/>
        <v>-7295</v>
      </c>
      <c r="AJ46" s="248">
        <f t="shared" si="1"/>
        <v>0</v>
      </c>
    </row>
    <row r="47" spans="2:50">
      <c r="B47" s="17" t="s">
        <v>261</v>
      </c>
      <c r="L47" s="248">
        <f>'Cash Flow'!L125</f>
        <v>-1408.2</v>
      </c>
      <c r="M47" s="248">
        <f>'Cash Flow'!M125</f>
        <v>-1058.9899999999998</v>
      </c>
      <c r="N47" s="248">
        <f>'Cash Flow'!N125</f>
        <v>-9961.06</v>
      </c>
      <c r="O47" s="248">
        <f>'Cash Flow'!O125</f>
        <v>-12408.241666666667</v>
      </c>
      <c r="P47" s="248">
        <f>'Cash Flow'!P125</f>
        <v>-256.19098612683035</v>
      </c>
      <c r="Q47" s="365">
        <f>'Cash Flow'!Q125</f>
        <v>-1006.068559105443</v>
      </c>
      <c r="R47" s="248">
        <f>'Cash Flow'!R125</f>
        <v>-3970.7762335043108</v>
      </c>
      <c r="S47" s="248">
        <f>'Cash Flow'!S125</f>
        <v>-3890.6299999999992</v>
      </c>
      <c r="T47" s="248">
        <f>'Cash Flow'!T125</f>
        <v>-5092.2437504441332</v>
      </c>
      <c r="U47" s="248">
        <f>'Cash Flow'!U125</f>
        <v>-4980.1163979883786</v>
      </c>
      <c r="V47" s="248">
        <f>'Cash Flow'!V125</f>
        <v>-4890.6299999999992</v>
      </c>
      <c r="W47" s="248">
        <f>'Cash Flow'!W125</f>
        <v>-4890.6299999999992</v>
      </c>
      <c r="X47" s="248">
        <f>'Cash Flow'!X125</f>
        <v>-5074.5299999999988</v>
      </c>
      <c r="Y47" s="248">
        <f>'Cash Flow'!Y125</f>
        <v>-4995.2319304668326</v>
      </c>
      <c r="Z47" s="248">
        <f>'Cash Flow'!Z125</f>
        <v>-4890.6299999999992</v>
      </c>
      <c r="AA47" s="248">
        <f>'Cash Flow'!AA125</f>
        <v>-4890.6299999999992</v>
      </c>
      <c r="AB47" s="248"/>
      <c r="AC47" s="248"/>
      <c r="AD47" s="248">
        <f>SUM(L47:O47)</f>
        <v>-24836.491666666669</v>
      </c>
      <c r="AF47" s="248">
        <f>SUM(P47:S47)</f>
        <v>-9123.6657787365839</v>
      </c>
      <c r="AH47" s="248">
        <f t="shared" si="0"/>
        <v>-19853.62014843251</v>
      </c>
      <c r="AJ47" s="248">
        <f t="shared" si="1"/>
        <v>-19851.021930466828</v>
      </c>
    </row>
    <row r="48" spans="2:50" hidden="1">
      <c r="B48" s="17" t="s">
        <v>328</v>
      </c>
      <c r="L48" s="248">
        <f>SUM(D20:F20)</f>
        <v>0</v>
      </c>
      <c r="M48" s="248">
        <f t="shared" ref="M48:AA48" si="4">SUM(E20:G20)</f>
        <v>0</v>
      </c>
      <c r="N48" s="248">
        <f t="shared" si="4"/>
        <v>0</v>
      </c>
      <c r="O48" s="248">
        <f t="shared" si="4"/>
        <v>0</v>
      </c>
      <c r="P48" s="248">
        <f t="shared" si="4"/>
        <v>0</v>
      </c>
      <c r="Q48" s="365">
        <f t="shared" si="4"/>
        <v>0</v>
      </c>
      <c r="R48" s="248">
        <f t="shared" si="4"/>
        <v>0</v>
      </c>
      <c r="S48" s="248">
        <f t="shared" si="4"/>
        <v>0</v>
      </c>
      <c r="T48" s="248">
        <f t="shared" si="4"/>
        <v>0</v>
      </c>
      <c r="U48" s="248">
        <f t="shared" si="4"/>
        <v>0</v>
      </c>
      <c r="V48" s="248">
        <f t="shared" si="4"/>
        <v>0</v>
      </c>
      <c r="W48" s="248">
        <f t="shared" si="4"/>
        <v>0</v>
      </c>
      <c r="X48" s="248">
        <f t="shared" si="4"/>
        <v>0</v>
      </c>
      <c r="Y48" s="248">
        <f t="shared" si="4"/>
        <v>0</v>
      </c>
      <c r="Z48" s="248">
        <f t="shared" si="4"/>
        <v>0</v>
      </c>
      <c r="AA48" s="248">
        <f t="shared" si="4"/>
        <v>0</v>
      </c>
      <c r="AB48" s="248"/>
      <c r="AC48" s="248"/>
      <c r="AD48" s="248">
        <f>SUM(L48:O48)</f>
        <v>0</v>
      </c>
      <c r="AF48" s="248">
        <f>SUM(P48:S48)</f>
        <v>0</v>
      </c>
      <c r="AH48" s="248">
        <f t="shared" si="0"/>
        <v>0</v>
      </c>
      <c r="AJ48" s="248">
        <f t="shared" si="1"/>
        <v>0</v>
      </c>
    </row>
    <row r="49" spans="2:36">
      <c r="Q49" s="364"/>
    </row>
    <row r="50" spans="2:36">
      <c r="B50" s="369" t="s">
        <v>329</v>
      </c>
      <c r="C50" s="370"/>
      <c r="D50" s="370"/>
      <c r="E50" s="370"/>
      <c r="F50" s="370"/>
      <c r="G50" s="370"/>
      <c r="H50" s="370"/>
      <c r="I50" s="370"/>
      <c r="J50" s="370"/>
      <c r="K50" s="370"/>
      <c r="L50" s="371">
        <f>'Cash Flow'!L137</f>
        <v>-22575.880000000005</v>
      </c>
      <c r="M50" s="371">
        <f>'Cash Flow'!M137</f>
        <v>-8365.8899999999958</v>
      </c>
      <c r="N50" s="371">
        <f>'Cash Flow'!N137</f>
        <v>46690.07</v>
      </c>
      <c r="O50" s="371">
        <f>'Cash Flow'!O137</f>
        <v>8463.423333333325</v>
      </c>
      <c r="P50" s="371">
        <f>'Cash Flow'!P137</f>
        <v>-1484.6969861268303</v>
      </c>
      <c r="Q50" s="372">
        <f>'Cash Flow'!Q137</f>
        <v>-72696.781127823604</v>
      </c>
      <c r="R50" s="371">
        <f>'Cash Flow'!R137</f>
        <v>52958.880766792208</v>
      </c>
      <c r="S50" s="371">
        <f>'Cash Flow'!S137</f>
        <v>49529.295369458479</v>
      </c>
      <c r="T50" s="371">
        <f>'Cash Flow'!T137</f>
        <v>-80046.329300664744</v>
      </c>
      <c r="U50" s="371">
        <f>'Cash Flow'!U137</f>
        <v>63267.510396341735</v>
      </c>
      <c r="V50" s="371">
        <f>'Cash Flow'!V137</f>
        <v>84552.698253982147</v>
      </c>
      <c r="W50" s="371">
        <f>'Cash Flow'!W137</f>
        <v>79305.76455371661</v>
      </c>
      <c r="X50" s="371">
        <f>'Cash Flow'!X137</f>
        <v>-122350.58171871059</v>
      </c>
      <c r="Y50" s="371">
        <f>'Cash Flow'!Y137</f>
        <v>88052.812537872407</v>
      </c>
      <c r="Z50" s="371">
        <f>'Cash Flow'!Z137</f>
        <v>108477.10270016694</v>
      </c>
      <c r="AA50" s="371">
        <f>'Cash Flow'!AA137</f>
        <v>71948.084187754182</v>
      </c>
      <c r="AB50" s="371"/>
      <c r="AC50" s="371"/>
      <c r="AD50" s="371">
        <f>SUM(L50:O50)</f>
        <v>24211.723333333324</v>
      </c>
      <c r="AE50" s="373"/>
      <c r="AF50" s="371">
        <f>SUM(P50:S50)</f>
        <v>28306.698022300254</v>
      </c>
      <c r="AG50" s="373"/>
      <c r="AH50" s="371">
        <f>SUM(T50:W50)</f>
        <v>147079.64390337575</v>
      </c>
      <c r="AI50" s="373"/>
      <c r="AJ50" s="371">
        <f>SUM(X50:AA50)</f>
        <v>146127.41770708293</v>
      </c>
    </row>
    <row r="51" spans="2:36">
      <c r="B51" s="374" t="s">
        <v>371</v>
      </c>
      <c r="C51" s="375"/>
      <c r="D51" s="375"/>
      <c r="E51" s="375"/>
      <c r="F51" s="375"/>
      <c r="G51" s="375"/>
      <c r="H51" s="375"/>
      <c r="I51" s="375"/>
      <c r="J51" s="375"/>
      <c r="K51" s="375"/>
      <c r="L51" s="376">
        <f>'Cash Flow'!L138</f>
        <v>-22575.880000000005</v>
      </c>
      <c r="M51" s="376">
        <f>'Cash Flow'!M138</f>
        <v>-30941.77</v>
      </c>
      <c r="N51" s="376">
        <f>'Cash Flow'!N138</f>
        <v>15748.3</v>
      </c>
      <c r="O51" s="376">
        <f>'Cash Flow'!O138</f>
        <v>24211.723333333324</v>
      </c>
      <c r="P51" s="376">
        <f>'Cash Flow'!P138</f>
        <v>22727.026347206494</v>
      </c>
      <c r="Q51" s="377">
        <f>'Cash Flow'!Q138</f>
        <v>-49969.754780617106</v>
      </c>
      <c r="R51" s="376">
        <f>'Cash Flow'!R138</f>
        <v>2989.1259861751023</v>
      </c>
      <c r="S51" s="376">
        <f>'Cash Flow'!S138</f>
        <v>52518.421355633582</v>
      </c>
      <c r="T51" s="376">
        <f>'Cash Flow'!T138</f>
        <v>-27527.907945031162</v>
      </c>
      <c r="U51" s="376">
        <f>'Cash Flow'!U138</f>
        <v>35739.602451310573</v>
      </c>
      <c r="V51" s="376">
        <f>'Cash Flow'!V138</f>
        <v>120292.30070529273</v>
      </c>
      <c r="W51" s="376">
        <f>'Cash Flow'!W138</f>
        <v>199598.06525900934</v>
      </c>
      <c r="X51" s="376">
        <f>'Cash Flow'!X138</f>
        <v>77247.483540298752</v>
      </c>
      <c r="Y51" s="376">
        <f>'Cash Flow'!Y138</f>
        <v>165300.29607817117</v>
      </c>
      <c r="Z51" s="376">
        <f>'Cash Flow'!Z138</f>
        <v>273777.3987783381</v>
      </c>
      <c r="AA51" s="376">
        <f>'Cash Flow'!AA138</f>
        <v>345725.4829660923</v>
      </c>
      <c r="AB51" s="376"/>
      <c r="AC51" s="376"/>
      <c r="AD51" s="376">
        <f>AD50</f>
        <v>24211.723333333324</v>
      </c>
      <c r="AE51" s="378"/>
      <c r="AF51" s="376">
        <f>AD51+AF50</f>
        <v>52518.421355633574</v>
      </c>
      <c r="AG51" s="378"/>
      <c r="AH51" s="376">
        <f>AF51+AH50</f>
        <v>199598.06525900931</v>
      </c>
      <c r="AI51" s="378"/>
      <c r="AJ51" s="376">
        <f>AH51+AJ50</f>
        <v>345725.48296609224</v>
      </c>
    </row>
    <row r="52" spans="2:36">
      <c r="B52" s="245"/>
      <c r="L52" s="360"/>
      <c r="M52" s="360"/>
      <c r="N52" s="360"/>
      <c r="O52" s="360"/>
      <c r="P52" s="360"/>
      <c r="Q52" s="366"/>
      <c r="R52" s="360"/>
      <c r="S52" s="360"/>
      <c r="T52" s="360"/>
      <c r="U52" s="360"/>
      <c r="V52" s="360"/>
      <c r="W52" s="360"/>
      <c r="X52" s="360"/>
      <c r="Y52" s="360"/>
      <c r="Z52" s="360"/>
      <c r="AA52" s="360"/>
      <c r="AB52" s="360"/>
      <c r="AC52" s="360"/>
      <c r="AD52" s="360"/>
      <c r="AE52" s="361"/>
      <c r="AF52" s="360"/>
      <c r="AG52" s="361"/>
      <c r="AH52" s="360"/>
      <c r="AI52" s="361"/>
      <c r="AJ52" s="360"/>
    </row>
    <row r="53" spans="2:36">
      <c r="B53" s="245" t="s">
        <v>372</v>
      </c>
      <c r="L53" s="360">
        <f>'Cash Flow'!L140</f>
        <v>-22575.880000000005</v>
      </c>
      <c r="M53" s="360">
        <f>'Cash Flow'!M140</f>
        <v>-8365.8899999999958</v>
      </c>
      <c r="N53" s="360">
        <f>'Cash Flow'!N140</f>
        <v>46690.07</v>
      </c>
      <c r="O53" s="360">
        <f>'Cash Flow'!O140</f>
        <v>8463.423333333325</v>
      </c>
      <c r="P53" s="360">
        <f>'Cash Flow'!P140</f>
        <v>-1484.6969861268303</v>
      </c>
      <c r="Q53" s="366">
        <f>'Cash Flow'!Q140</f>
        <v>27303.218872176396</v>
      </c>
      <c r="R53" s="360">
        <f>'Cash Flow'!R140</f>
        <v>52958.880766792208</v>
      </c>
      <c r="S53" s="360">
        <f>'Cash Flow'!S140</f>
        <v>49529.295369458479</v>
      </c>
      <c r="T53" s="360">
        <f>'Cash Flow'!T140</f>
        <v>-80046.329300664744</v>
      </c>
      <c r="U53" s="360">
        <f>'Cash Flow'!U140</f>
        <v>63267.510396341735</v>
      </c>
      <c r="V53" s="360">
        <f>'Cash Flow'!V140</f>
        <v>84552.698253982147</v>
      </c>
      <c r="W53" s="360">
        <f>'Cash Flow'!W140</f>
        <v>79305.76455371661</v>
      </c>
      <c r="X53" s="360">
        <f>'Cash Flow'!X140</f>
        <v>-122350.58171871059</v>
      </c>
      <c r="Y53" s="360">
        <f>'Cash Flow'!Y140</f>
        <v>88052.812537872407</v>
      </c>
      <c r="Z53" s="360">
        <f>'Cash Flow'!Z140</f>
        <v>108477.10270016694</v>
      </c>
      <c r="AA53" s="360">
        <f>'Cash Flow'!AA140</f>
        <v>71948.084187754182</v>
      </c>
      <c r="AB53" s="360"/>
      <c r="AC53" s="360"/>
      <c r="AD53" s="360">
        <f>SUM(L53:O53)</f>
        <v>24211.723333333324</v>
      </c>
      <c r="AE53" s="360"/>
      <c r="AF53" s="360">
        <f>SUM(P53:S53)</f>
        <v>128306.69802230026</v>
      </c>
      <c r="AG53" s="360"/>
      <c r="AH53" s="360">
        <f>SUM(T53:W53)</f>
        <v>147079.64390337575</v>
      </c>
      <c r="AI53" s="360"/>
      <c r="AJ53" s="360">
        <f>SUM(X53:AA53)</f>
        <v>146127.41770708293</v>
      </c>
    </row>
    <row r="54" spans="2:36" ht="17" thickBot="1">
      <c r="B54" s="329" t="s">
        <v>373</v>
      </c>
      <c r="C54" s="330"/>
      <c r="D54" s="330"/>
      <c r="E54" s="330"/>
      <c r="F54" s="330"/>
      <c r="G54" s="330"/>
      <c r="H54" s="330"/>
      <c r="I54" s="330"/>
      <c r="J54" s="330"/>
      <c r="K54" s="330"/>
      <c r="L54" s="331">
        <f>'Cash Flow'!L141</f>
        <v>-22575.880000000005</v>
      </c>
      <c r="M54" s="331">
        <f>'Cash Flow'!M141</f>
        <v>-30941.77</v>
      </c>
      <c r="N54" s="331">
        <f>'Cash Flow'!N141</f>
        <v>15748.3</v>
      </c>
      <c r="O54" s="331">
        <f>'Cash Flow'!O141</f>
        <v>24211.723333333324</v>
      </c>
      <c r="P54" s="331">
        <f>'Cash Flow'!P141</f>
        <v>22727.026347206494</v>
      </c>
      <c r="Q54" s="379">
        <f>'Cash Flow'!Q141</f>
        <v>50030.245219382894</v>
      </c>
      <c r="R54" s="331">
        <f>'Cash Flow'!R141</f>
        <v>102989.1259861751</v>
      </c>
      <c r="S54" s="331">
        <f>'Cash Flow'!S141</f>
        <v>152518.42135563359</v>
      </c>
      <c r="T54" s="331">
        <f>'Cash Flow'!T141</f>
        <v>72472.092054968845</v>
      </c>
      <c r="U54" s="331">
        <f>'Cash Flow'!U141</f>
        <v>135739.60245131058</v>
      </c>
      <c r="V54" s="331">
        <f>'Cash Flow'!V141</f>
        <v>220292.30070529273</v>
      </c>
      <c r="W54" s="331">
        <f>'Cash Flow'!W141</f>
        <v>299598.06525900937</v>
      </c>
      <c r="X54" s="331">
        <f>'Cash Flow'!X141</f>
        <v>177247.48354029877</v>
      </c>
      <c r="Y54" s="331">
        <f>'Cash Flow'!Y141</f>
        <v>265300.29607817117</v>
      </c>
      <c r="Z54" s="331">
        <f>'Cash Flow'!Z141</f>
        <v>373777.3987783381</v>
      </c>
      <c r="AA54" s="331">
        <f>'Cash Flow'!AA141</f>
        <v>445725.4829660923</v>
      </c>
      <c r="AB54" s="331"/>
      <c r="AC54" s="331"/>
      <c r="AD54" s="331">
        <f t="shared" ref="AD54" si="5">AC54+AD53</f>
        <v>24211.723333333324</v>
      </c>
      <c r="AE54" s="331"/>
      <c r="AF54" s="331">
        <f>AD54+AF53</f>
        <v>152518.42135563359</v>
      </c>
      <c r="AG54" s="331"/>
      <c r="AH54" s="331">
        <f>AF54+AH53</f>
        <v>299598.06525900937</v>
      </c>
      <c r="AI54" s="331"/>
      <c r="AJ54" s="331">
        <f>AH54+AJ53</f>
        <v>445725.4829660923</v>
      </c>
    </row>
    <row r="55" spans="2:36" ht="17" thickTop="1">
      <c r="AB55" s="248"/>
      <c r="AD55" s="248"/>
    </row>
    <row r="56" spans="2:36">
      <c r="AB56" s="248"/>
      <c r="AD56" s="248"/>
    </row>
  </sheetData>
  <mergeCells count="27">
    <mergeCell ref="AN2:AY2"/>
    <mergeCell ref="X33:X34"/>
    <mergeCell ref="Y33:Y34"/>
    <mergeCell ref="Z33:Z34"/>
    <mergeCell ref="AA33:AA34"/>
    <mergeCell ref="AD33:AD34"/>
    <mergeCell ref="AG33:AG34"/>
    <mergeCell ref="AH33:AH34"/>
    <mergeCell ref="AC33:AC34"/>
    <mergeCell ref="AI33:AI34"/>
    <mergeCell ref="AJ33:AJ34"/>
    <mergeCell ref="W33:W34"/>
    <mergeCell ref="D2:O2"/>
    <mergeCell ref="P2:AA2"/>
    <mergeCell ref="AB2:AM2"/>
    <mergeCell ref="L33:L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AF33:AF34"/>
    <mergeCell ref="V33:V34"/>
  </mergeCells>
  <phoneticPr fontId="28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D1D0A-C135-4EAB-941C-9ADD13490EB3}">
  <sheetPr>
    <tabColor theme="3"/>
  </sheetPr>
  <dimension ref="A1:N24"/>
  <sheetViews>
    <sheetView showGridLines="0" workbookViewId="0"/>
  </sheetViews>
  <sheetFormatPr baseColWidth="10" defaultColWidth="0" defaultRowHeight="16" zeroHeight="1"/>
  <cols>
    <col min="1" max="14" width="8.83203125" customWidth="1"/>
    <col min="15" max="16384" width="8.83203125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D8C44-5B80-DB41-8BDC-1434EBB376C3}">
  <sheetPr>
    <tabColor theme="4" tint="0.79998168889431442"/>
  </sheetPr>
  <dimension ref="A1:XFC233"/>
  <sheetViews>
    <sheetView showGridLines="0" zoomScale="85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13" outlineLevelRow="2" outlineLevelCol="1"/>
  <cols>
    <col min="1" max="1" width="11" style="17" customWidth="1"/>
    <col min="2" max="2" width="52.1640625" style="17" bestFit="1" customWidth="1"/>
    <col min="3" max="3" width="20.1640625" style="93" customWidth="1"/>
    <col min="4" max="4" width="13.6640625" style="17" customWidth="1" outlineLevel="1"/>
    <col min="5" max="15" width="11" style="17" customWidth="1" outlineLevel="1"/>
    <col min="16" max="16" width="13.83203125" style="17" customWidth="1"/>
    <col min="17" max="17" width="13.6640625" style="17" customWidth="1"/>
    <col min="18" max="19" width="11" style="17" customWidth="1"/>
    <col min="20" max="22" width="11.1640625" style="17" customWidth="1"/>
    <col min="23" max="27" width="11" style="17" customWidth="1"/>
    <col min="28" max="28" width="11" style="17" customWidth="1" collapsed="1"/>
    <col min="29" max="30" width="11" style="17" customWidth="1"/>
    <col min="31" max="31" width="11.83203125" style="17" customWidth="1"/>
    <col min="32" max="54" width="11" style="17" customWidth="1"/>
    <col min="55" max="55" width="12" style="17" bestFit="1" customWidth="1"/>
    <col min="56" max="65" width="11" style="17" customWidth="1"/>
    <col min="66" max="77" width="0" style="17" hidden="1" customWidth="1"/>
    <col min="78" max="16384" width="11" style="17" hidden="1"/>
  </cols>
  <sheetData>
    <row r="1" spans="1:64" s="8" customFormat="1">
      <c r="C1" s="91"/>
    </row>
    <row r="2" spans="1:64" s="8" customFormat="1" ht="16">
      <c r="B2" s="219" t="s">
        <v>39</v>
      </c>
      <c r="C2" s="91"/>
      <c r="D2" s="593">
        <v>2024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8">
        <v>2027</v>
      </c>
      <c r="AO2" s="599"/>
      <c r="AP2" s="599"/>
      <c r="AQ2" s="599"/>
      <c r="AR2" s="599"/>
      <c r="AS2" s="599"/>
      <c r="AT2" s="599"/>
      <c r="AU2" s="599"/>
      <c r="AV2" s="599"/>
      <c r="AW2" s="599"/>
      <c r="AX2" s="599"/>
      <c r="AY2" s="600"/>
      <c r="AZ2" s="598">
        <v>2028</v>
      </c>
      <c r="BA2" s="599"/>
      <c r="BB2" s="599"/>
      <c r="BC2" s="218"/>
      <c r="BD2" s="589">
        <v>2024</v>
      </c>
      <c r="BE2" s="218"/>
      <c r="BF2" s="218"/>
      <c r="BG2" s="589">
        <v>2025</v>
      </c>
      <c r="BH2" s="218"/>
      <c r="BI2" s="601">
        <v>2026</v>
      </c>
      <c r="BJ2" s="335"/>
      <c r="BK2" s="601">
        <v>2027</v>
      </c>
      <c r="BL2" s="335"/>
    </row>
    <row r="3" spans="1:64" s="128" customFormat="1" ht="13" customHeight="1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AZ3" s="32" t="s">
        <v>7</v>
      </c>
      <c r="BA3" s="32" t="s">
        <v>8</v>
      </c>
      <c r="BB3" s="32" t="s">
        <v>9</v>
      </c>
      <c r="BD3" s="590"/>
      <c r="BE3" s="9" t="s">
        <v>342</v>
      </c>
      <c r="BF3" s="9"/>
      <c r="BG3" s="590"/>
      <c r="BH3" s="9"/>
      <c r="BI3" s="602"/>
      <c r="BJ3" s="336"/>
      <c r="BK3" s="602"/>
      <c r="BL3" s="336"/>
    </row>
    <row r="4" spans="1:64" s="10" customFormat="1">
      <c r="C4" s="92"/>
    </row>
    <row r="5" spans="1:64" s="12" customFormat="1">
      <c r="B5" s="13" t="s">
        <v>283</v>
      </c>
      <c r="C5" s="137"/>
    </row>
    <row r="6" spans="1:64">
      <c r="C6" s="138"/>
      <c r="D6" s="39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41"/>
      <c r="BD6" s="22"/>
      <c r="BE6" s="22"/>
      <c r="BF6" s="22"/>
      <c r="BG6" s="22"/>
      <c r="BH6" s="22"/>
      <c r="BI6" s="22"/>
      <c r="BJ6" s="22"/>
      <c r="BK6" s="22"/>
      <c r="BL6" s="22"/>
    </row>
    <row r="7" spans="1:64">
      <c r="A7" s="16"/>
      <c r="B7" s="16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BC7" s="41"/>
      <c r="BD7" s="22"/>
      <c r="BG7" s="22"/>
      <c r="BI7" s="22"/>
      <c r="BK7" s="22"/>
    </row>
    <row r="8" spans="1:64" s="90" customFormat="1">
      <c r="A8" s="44"/>
      <c r="B8" s="90" t="s">
        <v>321</v>
      </c>
      <c r="C8" s="98" t="s">
        <v>17</v>
      </c>
      <c r="D8" s="140">
        <v>507.98</v>
      </c>
      <c r="E8" s="140">
        <v>554.76</v>
      </c>
      <c r="F8" s="140">
        <v>157.88999999999999</v>
      </c>
      <c r="G8" s="140">
        <v>757.51</v>
      </c>
      <c r="H8" s="140">
        <v>162.29</v>
      </c>
      <c r="I8" s="140">
        <v>1165</v>
      </c>
      <c r="J8" s="140">
        <v>714.11</v>
      </c>
      <c r="K8" s="140">
        <v>1045.67</v>
      </c>
      <c r="L8" s="140">
        <v>1108.55</v>
      </c>
      <c r="M8" s="140">
        <v>0</v>
      </c>
      <c r="N8" s="140">
        <v>1540.51</v>
      </c>
      <c r="O8" s="140">
        <v>4865.3</v>
      </c>
      <c r="P8" s="141">
        <f>SUM(P10,P13,P16,P19,P22,P25,P28,P31,P34)</f>
        <v>494.53500000000003</v>
      </c>
      <c r="Q8" s="141">
        <f t="shared" ref="Q8:AP8" si="0">SUM(Q10,Q13,Q16,Q19,Q22,Q25,Q28,Q31,Q34)</f>
        <v>494.53500000000003</v>
      </c>
      <c r="R8" s="141">
        <f t="shared" si="0"/>
        <v>494.53500000000003</v>
      </c>
      <c r="S8" s="141">
        <f t="shared" si="0"/>
        <v>494.53500000000003</v>
      </c>
      <c r="T8" s="141">
        <f t="shared" ref="T8" si="1">SUM(T10,T13,T16,T19,T22,T25,T28,T31,T34)</f>
        <v>494.53500000000003</v>
      </c>
      <c r="U8" s="141">
        <f t="shared" si="0"/>
        <v>6811.0569389288403</v>
      </c>
      <c r="V8" s="141">
        <f t="shared" si="0"/>
        <v>8854.3740206074926</v>
      </c>
      <c r="W8" s="141">
        <f t="shared" si="0"/>
        <v>8854.3740206074926</v>
      </c>
      <c r="X8" s="141">
        <f>SUM(X10,X13,X16,X19,X22,X25,X28,X31,X34)</f>
        <v>9610.4039192639339</v>
      </c>
      <c r="Y8" s="141">
        <f>SUM(Y10,Y13,Y16,Y19,Y22,Y25,Y28,Y31,Y34)</f>
        <v>8131.8802393771739</v>
      </c>
      <c r="Z8" s="141">
        <f>SUM(Z10,Z13,Z16,Z19,Z22,Z25,Z28,Z31,Z34)</f>
        <v>4613.895234992091</v>
      </c>
      <c r="AA8" s="141">
        <f>SUM(AA10,AA13,AA16,AA19,AA22,AA25,AA28,AA31,AA34)</f>
        <v>6105.1082086142687</v>
      </c>
      <c r="AB8" s="141">
        <f>SUM(AB10,AB13,AB16,AB19,AB22,AB25,AB28,AB31,AB34)</f>
        <v>2132.5374205360545</v>
      </c>
      <c r="AC8" s="141">
        <f t="shared" si="0"/>
        <v>3158.6565355982561</v>
      </c>
      <c r="AD8" s="141">
        <f t="shared" si="0"/>
        <v>3403.1948896210256</v>
      </c>
      <c r="AE8" s="141">
        <f t="shared" si="0"/>
        <v>12606.62392063707</v>
      </c>
      <c r="AF8" s="141">
        <f t="shared" si="0"/>
        <v>12446.188891862905</v>
      </c>
      <c r="AG8" s="141">
        <f t="shared" si="0"/>
        <v>13483.371299518149</v>
      </c>
      <c r="AH8" s="141">
        <f t="shared" si="0"/>
        <v>10371.824076552421</v>
      </c>
      <c r="AI8" s="141">
        <f t="shared" si="0"/>
        <v>11409.006484207663</v>
      </c>
      <c r="AJ8" s="141">
        <f t="shared" si="0"/>
        <v>6922.223713378512</v>
      </c>
      <c r="AK8" s="141">
        <f t="shared" si="0"/>
        <v>6922.223713378512</v>
      </c>
      <c r="AL8" s="141">
        <f t="shared" si="0"/>
        <v>6922.223713378512</v>
      </c>
      <c r="AM8" s="141">
        <f t="shared" si="0"/>
        <v>23074.079044595037</v>
      </c>
      <c r="AN8" s="141">
        <f t="shared" si="0"/>
        <v>1153.7039522297521</v>
      </c>
      <c r="AO8" s="141">
        <f t="shared" si="0"/>
        <v>1153.7039522297521</v>
      </c>
      <c r="AP8" s="141">
        <f t="shared" si="0"/>
        <v>1153.7039522297521</v>
      </c>
      <c r="AQ8" s="141">
        <f>SUM(AQ10,AQ13,AQ16,AQ19,AQ22,AQ25,AQ28,AQ31,AQ34)</f>
        <v>20828.820875168905</v>
      </c>
      <c r="AR8" s="141">
        <f>SUM(AR10,AR13,AR16,AR19,AR22,AR25,AR28,AR31,AR34)</f>
        <v>17357.350729307418</v>
      </c>
      <c r="AS8" s="141">
        <f t="shared" ref="AS8:BB8" si="2">SUM(AS10,AS13,AS16,AS19,AS22,AS25,AS28,AS31,AS34)</f>
        <v>20828.820875168905</v>
      </c>
      <c r="AT8" s="141">
        <f t="shared" si="2"/>
        <v>20828.820875168905</v>
      </c>
      <c r="AU8" s="141">
        <f t="shared" si="2"/>
        <v>19093.085802238158</v>
      </c>
      <c r="AV8" s="141">
        <f t="shared" si="2"/>
        <v>9159.6245829551444</v>
      </c>
      <c r="AW8" s="141">
        <f t="shared" si="2"/>
        <v>6869.7184372163592</v>
      </c>
      <c r="AX8" s="141">
        <f t="shared" si="2"/>
        <v>6869.7184372163592</v>
      </c>
      <c r="AY8" s="141">
        <f t="shared" si="2"/>
        <v>22899.061457387877</v>
      </c>
      <c r="AZ8" s="141">
        <f t="shared" si="2"/>
        <v>1144.9530728693931</v>
      </c>
      <c r="BA8" s="141">
        <f t="shared" si="2"/>
        <v>1144.9530728693931</v>
      </c>
      <c r="BB8" s="141">
        <f t="shared" si="2"/>
        <v>1144.9530728693931</v>
      </c>
      <c r="BC8" s="143"/>
      <c r="BD8" s="65">
        <f>SUM(BD10,BD13,BD16,BD19,BD22,BD25,BD28,BD31,BD34)</f>
        <v>12541.82</v>
      </c>
      <c r="BF8" s="131"/>
      <c r="BG8" s="65">
        <f>SUM(P8:AA8)</f>
        <v>55453.767582391301</v>
      </c>
      <c r="BI8" s="65">
        <f>SUM(AB8:AM8)</f>
        <v>112852.15370326412</v>
      </c>
      <c r="BK8" s="65">
        <f>SUM(AN8:AY8)</f>
        <v>148196.13392851732</v>
      </c>
    </row>
    <row r="9" spans="1:64">
      <c r="A9" s="47"/>
      <c r="B9" s="47" t="s">
        <v>211</v>
      </c>
      <c r="C9" s="95" t="s">
        <v>0</v>
      </c>
      <c r="D9" s="48">
        <f>D8/D68</f>
        <v>1</v>
      </c>
      <c r="E9" s="48">
        <f t="shared" ref="E9:O9" si="3">E8/E68</f>
        <v>1</v>
      </c>
      <c r="F9" s="48">
        <f t="shared" si="3"/>
        <v>1</v>
      </c>
      <c r="G9" s="48">
        <f t="shared" si="3"/>
        <v>1</v>
      </c>
      <c r="H9" s="48">
        <f t="shared" si="3"/>
        <v>1</v>
      </c>
      <c r="I9" s="48">
        <f t="shared" si="3"/>
        <v>1</v>
      </c>
      <c r="J9" s="48">
        <f t="shared" si="3"/>
        <v>2.3159740949227983E-2</v>
      </c>
      <c r="K9" s="48">
        <f t="shared" si="3"/>
        <v>5.0802752182146957E-2</v>
      </c>
      <c r="L9" s="48">
        <f t="shared" si="3"/>
        <v>6.9005979003457923E-2</v>
      </c>
      <c r="M9" s="48">
        <f t="shared" si="3"/>
        <v>0</v>
      </c>
      <c r="N9" s="48">
        <f t="shared" si="3"/>
        <v>1</v>
      </c>
      <c r="O9" s="48">
        <f t="shared" si="3"/>
        <v>0.26396944328397892</v>
      </c>
      <c r="P9" s="49">
        <f>1</f>
        <v>1</v>
      </c>
      <c r="Q9" s="49">
        <f>1</f>
        <v>1</v>
      </c>
      <c r="R9" s="49">
        <f>1</f>
        <v>1</v>
      </c>
      <c r="S9" s="49">
        <f>1</f>
        <v>1</v>
      </c>
      <c r="T9" s="49">
        <f>1</f>
        <v>1</v>
      </c>
      <c r="U9" s="48">
        <f t="shared" ref="U9:AM9" si="4">U8/U68</f>
        <v>0.2436794154653957</v>
      </c>
      <c r="V9" s="48">
        <f t="shared" si="4"/>
        <v>0.2436794154653957</v>
      </c>
      <c r="W9" s="48">
        <f t="shared" si="4"/>
        <v>0.2436794154653957</v>
      </c>
      <c r="X9" s="48">
        <f t="shared" si="4"/>
        <v>0.24416503711627971</v>
      </c>
      <c r="Y9" s="48">
        <f>Y8/Y68</f>
        <v>0.24416503711627971</v>
      </c>
      <c r="Z9" s="48">
        <f t="shared" si="4"/>
        <v>0.20491969646653449</v>
      </c>
      <c r="AA9" s="48">
        <f t="shared" si="4"/>
        <v>0.20005886549852517</v>
      </c>
      <c r="AB9" s="48">
        <f t="shared" si="4"/>
        <v>0.24675698174669061</v>
      </c>
      <c r="AC9" s="48">
        <f t="shared" si="4"/>
        <v>0.32669977625283436</v>
      </c>
      <c r="AD9" s="48">
        <f t="shared" si="4"/>
        <v>0.29489541487835647</v>
      </c>
      <c r="AE9" s="48">
        <f t="shared" si="4"/>
        <v>0.26377194465327691</v>
      </c>
      <c r="AF9" s="48">
        <f t="shared" si="4"/>
        <v>0.28571428571428575</v>
      </c>
      <c r="AG9" s="48">
        <f t="shared" si="4"/>
        <v>0.28571428571428575</v>
      </c>
      <c r="AH9" s="48">
        <f t="shared" si="4"/>
        <v>0.2857142857142857</v>
      </c>
      <c r="AI9" s="48">
        <f t="shared" si="4"/>
        <v>0.28571428571428575</v>
      </c>
      <c r="AJ9" s="48">
        <f t="shared" si="4"/>
        <v>0.28571724227390688</v>
      </c>
      <c r="AK9" s="48">
        <f t="shared" si="4"/>
        <v>0.28571724227390688</v>
      </c>
      <c r="AL9" s="48">
        <f t="shared" si="4"/>
        <v>0.28571724227390688</v>
      </c>
      <c r="AM9" s="48">
        <f t="shared" si="4"/>
        <v>0.28571724227390688</v>
      </c>
      <c r="AN9" s="48">
        <f t="shared" ref="AN9:AY9" si="5">AN8/AN68</f>
        <v>0.28571724227390688</v>
      </c>
      <c r="AO9" s="48">
        <f t="shared" si="5"/>
        <v>0.28571724227390688</v>
      </c>
      <c r="AP9" s="48">
        <f t="shared" si="5"/>
        <v>0.28571724227390688</v>
      </c>
      <c r="AQ9" s="48">
        <f t="shared" si="5"/>
        <v>0.30882403180281109</v>
      </c>
      <c r="AR9" s="48">
        <f t="shared" si="5"/>
        <v>0.32032916353944035</v>
      </c>
      <c r="AS9" s="48">
        <f t="shared" si="5"/>
        <v>0.32032916353944041</v>
      </c>
      <c r="AT9" s="48">
        <f t="shared" si="5"/>
        <v>0.32032916353944041</v>
      </c>
      <c r="AU9" s="48">
        <f t="shared" si="5"/>
        <v>0.3203291635394403</v>
      </c>
      <c r="AV9" s="48">
        <f t="shared" si="5"/>
        <v>0.3</v>
      </c>
      <c r="AW9" s="48">
        <f t="shared" si="5"/>
        <v>0.29999386539389616</v>
      </c>
      <c r="AX9" s="48">
        <f t="shared" si="5"/>
        <v>0.29999386539389616</v>
      </c>
      <c r="AY9" s="48">
        <f t="shared" si="5"/>
        <v>0.29999386539389622</v>
      </c>
      <c r="AZ9" s="48">
        <f t="shared" ref="AZ9:BB9" si="6">AZ8/AZ68</f>
        <v>0.29999386539389616</v>
      </c>
      <c r="BA9" s="48">
        <f t="shared" si="6"/>
        <v>0.29999386539389616</v>
      </c>
      <c r="BB9" s="48">
        <f t="shared" si="6"/>
        <v>0.29999386539389616</v>
      </c>
      <c r="BC9" s="41"/>
      <c r="BD9" s="50">
        <f>BD8/(BD8+BD38)</f>
        <v>0.12798639252659405</v>
      </c>
      <c r="BG9" s="51">
        <v>0.25</v>
      </c>
      <c r="BH9" s="52"/>
      <c r="BI9" s="51">
        <v>0.3</v>
      </c>
      <c r="BJ9" s="52"/>
      <c r="BK9" s="51">
        <v>0.3</v>
      </c>
      <c r="BL9" s="52"/>
    </row>
    <row r="10" spans="1:64" outlineLevel="1">
      <c r="A10" s="33"/>
      <c r="B10" s="33" t="s">
        <v>212</v>
      </c>
      <c r="C10" s="94" t="s">
        <v>17</v>
      </c>
      <c r="D10" s="53">
        <f>(D12*D11)</f>
        <v>100.42692448145485</v>
      </c>
      <c r="E10" s="53">
        <f t="shared" ref="E10:O10" si="7">(E12*E11)</f>
        <v>109.67526403663902</v>
      </c>
      <c r="F10" s="53">
        <f t="shared" si="7"/>
        <v>31.214628738093833</v>
      </c>
      <c r="G10" s="53">
        <f t="shared" si="7"/>
        <v>149.7586510570236</v>
      </c>
      <c r="H10" s="53">
        <f t="shared" si="7"/>
        <v>32.084502488474563</v>
      </c>
      <c r="I10" s="53">
        <f t="shared" si="7"/>
        <v>230.31884527126044</v>
      </c>
      <c r="J10" s="53">
        <f t="shared" si="7"/>
        <v>141.17853270099553</v>
      </c>
      <c r="K10" s="53">
        <f t="shared" si="7"/>
        <v>206.72747376377595</v>
      </c>
      <c r="L10" s="53">
        <f t="shared" si="7"/>
        <v>219.15876045103502</v>
      </c>
      <c r="M10" s="53">
        <f t="shared" si="7"/>
        <v>0</v>
      </c>
      <c r="N10" s="53">
        <f>(N12*N11)</f>
        <v>304.55663890886649</v>
      </c>
      <c r="O10" s="53">
        <f t="shared" si="7"/>
        <v>961.86289948348815</v>
      </c>
      <c r="P10" s="53">
        <f>P11*P12</f>
        <v>97.768867078302819</v>
      </c>
      <c r="Q10" s="53">
        <f t="shared" ref="Q10:S10" si="8">Q11*Q12</f>
        <v>97.768867078302819</v>
      </c>
      <c r="R10" s="53">
        <f t="shared" si="8"/>
        <v>97.768867078302819</v>
      </c>
      <c r="S10" s="53">
        <f t="shared" si="8"/>
        <v>97.768867078302819</v>
      </c>
      <c r="T10" s="53">
        <f t="shared" ref="T10" si="9">T11*T12</f>
        <v>97.768867078302819</v>
      </c>
      <c r="U10" s="53">
        <f t="shared" ref="U10:Y10" si="10">(U11*U12)/1.21</f>
        <v>1802.1694214876034</v>
      </c>
      <c r="V10" s="53">
        <f t="shared" si="10"/>
        <v>2342.8202479338843</v>
      </c>
      <c r="W10" s="53">
        <f t="shared" si="10"/>
        <v>2342.8202479338843</v>
      </c>
      <c r="X10" s="53">
        <f t="shared" si="10"/>
        <v>2365.4879041937102</v>
      </c>
      <c r="Y10" s="53">
        <f t="shared" si="10"/>
        <v>2001.5666881639086</v>
      </c>
      <c r="Z10" s="53">
        <f>(Z11*Z12)/1.21</f>
        <v>611.0098402972958</v>
      </c>
      <c r="AA10" s="53">
        <f>(AA11*AA12)/1.21</f>
        <v>833.19523676903952</v>
      </c>
      <c r="AB10" s="53">
        <f t="shared" ref="AB10:AH10" si="11">(AB11*AB12)/1.21</f>
        <v>222.1853964717439</v>
      </c>
      <c r="AC10" s="53">
        <f>(AC11*AC12)/1.21</f>
        <v>222.1853964717439</v>
      </c>
      <c r="AD10" s="53">
        <f>(AD11*AD12)/1.21</f>
        <v>277.7317455896798</v>
      </c>
      <c r="AE10" s="53">
        <f>(AE11*AE12)/1.21</f>
        <v>3397.4086006443481</v>
      </c>
      <c r="AF10" s="53">
        <f>(AF11*AF12)/1.21</f>
        <v>3136.0694775178599</v>
      </c>
      <c r="AG10" s="53">
        <f>(AG11*AG12)/1.21</f>
        <v>3397.4086006443481</v>
      </c>
      <c r="AH10" s="53">
        <f t="shared" si="11"/>
        <v>2613.3912312648831</v>
      </c>
      <c r="AI10" s="53">
        <f t="shared" ref="AI10" si="12">(AI11*AI12)/1.21</f>
        <v>2874.7303543913713</v>
      </c>
      <c r="AJ10" s="53">
        <f t="shared" ref="AJ10" si="13">(AJ11*AJ12)/1.21</f>
        <v>652.72285950626258</v>
      </c>
      <c r="AK10" s="53">
        <f>(AK11*AK12)/1.21</f>
        <v>652.72285950626258</v>
      </c>
      <c r="AL10" s="53">
        <f t="shared" ref="AL10" si="14">(AL11*AL12)/1.21</f>
        <v>652.72285950626258</v>
      </c>
      <c r="AM10" s="53">
        <f>(AM11*AM12)/1.21</f>
        <v>2175.7428650208753</v>
      </c>
      <c r="AN10" s="53">
        <f t="shared" ref="AN10:AQ10" si="15">(AN11*AN12)/1.21</f>
        <v>108.78714325104376</v>
      </c>
      <c r="AO10" s="53">
        <f t="shared" si="15"/>
        <v>108.78714325104376</v>
      </c>
      <c r="AP10" s="53">
        <f t="shared" si="15"/>
        <v>108.78714325104376</v>
      </c>
      <c r="AQ10" s="53">
        <f t="shared" si="15"/>
        <v>5917.962219598583</v>
      </c>
      <c r="AR10" s="53">
        <f>(AR11*AR12)/1.21</f>
        <v>4931.6351829988198</v>
      </c>
      <c r="AS10" s="53">
        <f>(AS11*AS12)/1.21</f>
        <v>5917.962219598583</v>
      </c>
      <c r="AT10" s="53">
        <f t="shared" ref="AT10:AV10" si="16">(AT11*AT12)/1.21</f>
        <v>5917.962219598583</v>
      </c>
      <c r="AU10" s="53">
        <f t="shared" si="16"/>
        <v>5424.7987012987005</v>
      </c>
      <c r="AV10" s="53">
        <f t="shared" si="16"/>
        <v>405.85871734972903</v>
      </c>
      <c r="AW10" s="53">
        <f>(AW11*AW12)/1.21</f>
        <v>304.39403801229673</v>
      </c>
      <c r="AX10" s="53">
        <f t="shared" ref="AX10" si="17">(AX11*AX12)/1.21</f>
        <v>304.39403801229673</v>
      </c>
      <c r="AY10" s="53">
        <f>(AY11*AY12)/1.21</f>
        <v>1014.6467933743227</v>
      </c>
      <c r="AZ10" s="53">
        <f t="shared" ref="AZ10:BB10" si="18">(AZ11*AZ12)/1.21</f>
        <v>50.732339668716129</v>
      </c>
      <c r="BA10" s="53">
        <f t="shared" si="18"/>
        <v>50.732339668716129</v>
      </c>
      <c r="BB10" s="53">
        <f t="shared" si="18"/>
        <v>50.732339668716129</v>
      </c>
      <c r="BC10" s="54"/>
      <c r="BD10" s="46">
        <f>(BD11*BD12)</f>
        <v>2479.5</v>
      </c>
      <c r="BE10" s="55">
        <v>0.9</v>
      </c>
      <c r="BF10" s="40"/>
      <c r="BG10" s="46">
        <f>SUM(P10:AA10)</f>
        <v>12787.913922170839</v>
      </c>
      <c r="BH10" s="55"/>
      <c r="BI10" s="46">
        <f>SUM(AB10:AM10)</f>
        <v>20275.022246535642</v>
      </c>
      <c r="BJ10" s="55"/>
      <c r="BK10" s="46">
        <f>SUM(AN10:AY10)</f>
        <v>30465.975559595045</v>
      </c>
      <c r="BL10" s="55"/>
    </row>
    <row r="11" spans="1:64" outlineLevel="1">
      <c r="A11" s="34"/>
      <c r="B11" s="34" t="s">
        <v>213</v>
      </c>
      <c r="C11" s="94" t="s">
        <v>18</v>
      </c>
      <c r="D11" s="46">
        <f>$BD11*(D$8/$BD$8)</f>
        <v>1.8226302083748611</v>
      </c>
      <c r="E11" s="46">
        <f t="shared" ref="E11:O11" si="19">$BD11*(E8/$BD$8)</f>
        <v>1.9904766612820148</v>
      </c>
      <c r="F11" s="46">
        <f t="shared" si="19"/>
        <v>0.56650868853164849</v>
      </c>
      <c r="G11" s="46">
        <f t="shared" si="19"/>
        <v>2.7179428503997025</v>
      </c>
      <c r="H11" s="46">
        <f t="shared" si="19"/>
        <v>0.58229587093420254</v>
      </c>
      <c r="I11" s="46">
        <f t="shared" si="19"/>
        <v>4.180015340676233</v>
      </c>
      <c r="J11" s="46">
        <f t="shared" si="19"/>
        <v>2.5622238239745108</v>
      </c>
      <c r="K11" s="46">
        <f t="shared" si="19"/>
        <v>3.7518597779269682</v>
      </c>
      <c r="L11" s="46">
        <f t="shared" si="19"/>
        <v>3.9774729664434667</v>
      </c>
      <c r="M11" s="46">
        <f t="shared" si="19"/>
        <v>0</v>
      </c>
      <c r="N11" s="46">
        <f t="shared" si="19"/>
        <v>5.5273437188542012</v>
      </c>
      <c r="O11" s="46">
        <f t="shared" si="19"/>
        <v>17.456676941624103</v>
      </c>
      <c r="P11" s="46">
        <f>AVERAGE($D11:$G11)</f>
        <v>1.7743896021470567</v>
      </c>
      <c r="Q11" s="46">
        <f t="shared" ref="Q11:R11" si="20">AVERAGE($D11:$G11)</f>
        <v>1.7743896021470567</v>
      </c>
      <c r="R11" s="46">
        <f t="shared" si="20"/>
        <v>1.7743896021470567</v>
      </c>
      <c r="S11" s="46">
        <f>AVERAGE($D11:$G11)</f>
        <v>1.7743896021470567</v>
      </c>
      <c r="T11" s="46">
        <f>AVERAGE($D11:$G11)</f>
        <v>1.7743896021470567</v>
      </c>
      <c r="U11" s="46">
        <f>Purchases!$F$56*Purchases!$P$56*Assumptions!$BG9*(1*U$75/(SUM(Assumptions!$U$75:$Y$75)))</f>
        <v>28.125000000000004</v>
      </c>
      <c r="V11" s="46">
        <f>Purchases!$F$56*Purchases!$P$56*Assumptions!$BG9*(1*V$75/(SUM(Assumptions!$U$75:$Y$75)))</f>
        <v>36.5625</v>
      </c>
      <c r="W11" s="46">
        <f>Purchases!$F$56*Purchases!$P$56*Assumptions!$BG9*(1*W$75/(SUM(Assumptions!$U$75:$Y$75)))</f>
        <v>36.5625</v>
      </c>
      <c r="X11" s="46">
        <f>Purchases!$F$56*Purchases!$P$56*Assumptions!$BG9*(1*X$75/(SUM(Assumptions!$U$75:$Y$75)))</f>
        <v>36.5625</v>
      </c>
      <c r="Y11" s="46">
        <f>Purchases!$F$56*Purchases!$P$56*Assumptions!$BG9*(1*Y$75/(SUM(Assumptions!$U$75:$Y$75)))</f>
        <v>30.937500000000004</v>
      </c>
      <c r="Z11" s="46">
        <f>(Purchases!$F$56+Purchases!$H$56-SUM(Assumptions!$T11:$Y11,$T41:$Y41))*Purchases!$Q$56*Assumptions!$BG$9*(1*Assumptions!Z$75/(SUM($Z$75:$AD$75)))</f>
        <v>9.4441604399091652</v>
      </c>
      <c r="AA11" s="46">
        <f>(Purchases!$F$56+Purchases!$H$56-SUM(Assumptions!$T11:$Y11,$T41:$Y41))*Purchases!$Q$56*Assumptions!$BG$9*(1*Assumptions!AA$75/(SUM($Z$75:$AD$75)))</f>
        <v>12.878400599876132</v>
      </c>
      <c r="AB11" s="46">
        <f>(Purchases!$F$56+Purchases!$H$56-SUM(Assumptions!$T11:$Y11,$T41:$Y41))*Purchases!$Q$56*Assumptions!$BG$9*(1*Assumptions!AB$75/(SUM($Z$75:$AD$75)))</f>
        <v>3.4342401599669685</v>
      </c>
      <c r="AC11" s="46">
        <f>(Purchases!$F$56+Purchases!$H$56-SUM(Assumptions!$T11:$Y11,$T41:$Y41))*Purchases!$Q$56*Assumptions!$BG$9*(1*Assumptions!AC$75/(SUM($Z$75:$AD$75)))</f>
        <v>3.4342401599669685</v>
      </c>
      <c r="AD11" s="46">
        <f>(Purchases!$F$56+Purchases!$H$56-SUM(Assumptions!$T11:$Y11,$T41:$Y41))*Purchases!$Q$56*Assumptions!$BG$9*(1*Assumptions!AD$75/(SUM($Z$75:$AD$75)))</f>
        <v>4.2928001999587106</v>
      </c>
      <c r="AE11" s="46">
        <f>Purchases!$Z$56*Purchases!$AJ$56*Assumptions!$BI9*(1*AE$75/(SUM(Assumptions!$AE$75:$AI$75)))</f>
        <v>59.491525423728817</v>
      </c>
      <c r="AF11" s="46">
        <f>Purchases!$Z$56*Purchases!$AJ$56*Assumptions!$BI9*(1*AF$75/(SUM(Assumptions!$AE$75:$AI$75)))</f>
        <v>54.915254237288138</v>
      </c>
      <c r="AG11" s="46">
        <f>Purchases!$Z$56*Purchases!$AJ$56*Assumptions!$BI9*(1*AG$75/(SUM(Assumptions!$AE$75:$AI$75)))</f>
        <v>59.491525423728817</v>
      </c>
      <c r="AH11" s="46">
        <f>Purchases!$Z$56*Purchases!$AJ$56*Assumptions!$BI9*(1*AH$75/(SUM(Assumptions!$AE$75:$AI$75)))</f>
        <v>45.762711864406782</v>
      </c>
      <c r="AI11" s="46">
        <f>Purchases!$Z$56*Purchases!$AJ$56*Assumptions!$BI9*(1*AI$75/(SUM(Assumptions!$AE$75:$AI$75)))</f>
        <v>50.33898305084746</v>
      </c>
      <c r="AJ11" s="46">
        <f>(Purchases!$Z$56+Purchases!$AB$56-SUM(Assumptions!$AE11:$AI11,$AE41:$AI41))*Purchases!$AK$56*Assumptions!$BI$9*(1*Assumptions!AJ$75/(SUM($AJ$75:$AP$75)))</f>
        <v>8.6080139372822337</v>
      </c>
      <c r="AK11" s="46">
        <f>(Purchases!$Z$56+Purchases!$AB$56-SUM(Assumptions!$AE11:$AI11,$AE41:$AI41))*Purchases!$AK$56*Assumptions!$BI$9*(1*Assumptions!AK$75/(SUM($AJ$75:$AP$75)))</f>
        <v>8.6080139372822337</v>
      </c>
      <c r="AL11" s="46">
        <f>(Purchases!$Z$56+Purchases!$AB$56-SUM(Assumptions!$AE11:$AI11,$AE41:$AI41))*Purchases!$AK$56*Assumptions!$BI$9*(1*Assumptions!AL$75/(SUM($AJ$75:$AP$75)))</f>
        <v>8.6080139372822337</v>
      </c>
      <c r="AM11" s="46">
        <f>(Purchases!$Z$56+Purchases!$AB$56-SUM(Assumptions!$AE11:$AI11,$AE41:$AI41))*Purchases!$AK$56*Assumptions!$BI$9*(1*Assumptions!AM$75/(SUM($AJ$75:$AP$75)))</f>
        <v>28.693379790940778</v>
      </c>
      <c r="AN11" s="46">
        <f>(Purchases!$Z$56+Purchases!$AB$56-SUM(Assumptions!$AE11:$AI11,$AE41:$AI41))*Purchases!$AK$56*Assumptions!$BI$9*(1*Assumptions!AN$75/(SUM($AJ$75:$AP$75)))</f>
        <v>1.4346689895470388</v>
      </c>
      <c r="AO11" s="46">
        <f>(Purchases!$Z$56+Purchases!$AB$56-SUM(Assumptions!$AE11:$AI11,$AE41:$AI41))*Purchases!$AK$56*Assumptions!$BI$9*(1*Assumptions!AO$75/(SUM($AJ$75:$AP$75)))</f>
        <v>1.4346689895470388</v>
      </c>
      <c r="AP11" s="46">
        <f>(Purchases!$Z$56+Purchases!$AB$56-SUM(Assumptions!$AE11:$AI11,$AE41:$AI41))*Purchases!$AK$56*Assumptions!$BI$9*(1*Assumptions!AP$75/(SUM($AJ$75:$AP$75)))</f>
        <v>1.4346689895470388</v>
      </c>
      <c r="AQ11" s="46">
        <f>Purchases!$AT$56*Purchases!$BD$56*Assumptions!$BK$9*(1*AQ$75/(SUM(Assumptions!$AR$75:$AU$75)))</f>
        <v>103.62857142857142</v>
      </c>
      <c r="AR11" s="46">
        <f>Purchases!$AT$56*Purchases!$BD$56*Assumptions!$BK$9*(1*AR$75/(SUM(Assumptions!$AR$75:$AU$75)))</f>
        <v>86.357142857142875</v>
      </c>
      <c r="AS11" s="46">
        <f>Purchases!$AT$56*Purchases!$BD$56*Assumptions!$BK$9*(1*AS$75/(SUM(Assumptions!$AR$75:$AU$75)))</f>
        <v>103.62857142857142</v>
      </c>
      <c r="AT11" s="46">
        <f>Purchases!$AT$56*Purchases!$BD$56*Assumptions!$BK$9*(1*AT$75/(SUM(Assumptions!$AR$75:$AU$75)))</f>
        <v>103.62857142857142</v>
      </c>
      <c r="AU11" s="46">
        <f>Purchases!$AT$56*Purchases!$BD$56*Assumptions!$BK$9*(1*AU$75/(SUM(Assumptions!$AR$75:$AU$75)))</f>
        <v>94.992857142857147</v>
      </c>
      <c r="AV11" s="46">
        <f>(Purchases!$AT$56+Purchases!$AV$56-SUM(Assumptions!$AQ11:$AU11,$AQ41:$AU41))*Purchases!$BE$56*Assumptions!$BK$9*(1*Assumptions!AV$75/(SUM($AV$75:$BB$75)))</f>
        <v>5.3524056107926734</v>
      </c>
      <c r="AW11" s="46">
        <f>(Purchases!$AT$56+Purchases!$AV$56-SUM(Assumptions!$AQ11:$AU11,$AQ41:$AU41))*Purchases!$BE$56*Assumptions!$BK$9*(1*Assumptions!AW$75/(SUM($AV$75:$BB$75)))</f>
        <v>4.0143042080945044</v>
      </c>
      <c r="AX11" s="46">
        <f>(Purchases!$AT$56+Purchases!$AV$56-SUM(Assumptions!$AQ11:$AU11,$AQ41:$AU41))*Purchases!$BE$56*Assumptions!$BK$9*(1*Assumptions!AX$75/(SUM($AV$75:$BB$75)))</f>
        <v>4.0143042080945044</v>
      </c>
      <c r="AY11" s="46">
        <f>(Purchases!$AT$56+Purchases!$AV$56-SUM(Assumptions!$AQ11:$AU11,$AQ41:$AU41))*Purchases!$BE$56*Assumptions!$BK$9*(1*Assumptions!AY$75/(SUM($AV$75:$BB$75)))</f>
        <v>13.381014026981685</v>
      </c>
      <c r="AZ11" s="46">
        <f>(Purchases!$AT$56+Purchases!$AV$56-SUM(Assumptions!$AQ11:$AU11,$AQ41:$AU41))*Purchases!$BE$56*Assumptions!$BK$9*(1*Assumptions!AZ$75/(SUM($AV$75:$BB$75)))</f>
        <v>0.66905070134908418</v>
      </c>
      <c r="BA11" s="46">
        <f>(Purchases!$AT$56+Purchases!$AV$56-SUM(Assumptions!$AQ11:$AU11,$AQ41:$AU41))*Purchases!$BE$56*Assumptions!$BK$9*(1*Assumptions!BA$75/(SUM($AV$75:$BB$75)))</f>
        <v>0.66905070134908418</v>
      </c>
      <c r="BB11" s="46">
        <f>(Purchases!$AT$56+Purchases!$AV$56-SUM(Assumptions!$AQ11:$AU11,$AQ41:$AU41))*Purchases!$BE$56*Assumptions!$BK$9*(1*Assumptions!BB$75/(SUM($AV$75:$BB$75)))</f>
        <v>0.66905070134908418</v>
      </c>
      <c r="BC11" s="143"/>
      <c r="BD11" s="57">
        <v>45</v>
      </c>
      <c r="BF11" s="22"/>
      <c r="BG11" s="46">
        <f>SUM(P11:AA11)</f>
        <v>199.94450905052057</v>
      </c>
      <c r="BH11" s="55"/>
      <c r="BI11" s="46">
        <f>SUM(AB11:AM11)</f>
        <v>335.67870212268014</v>
      </c>
      <c r="BJ11" s="55"/>
      <c r="BK11" s="46">
        <f>SUM(AN11:AY11)</f>
        <v>523.30174930831879</v>
      </c>
      <c r="BL11" s="55"/>
    </row>
    <row r="12" spans="1:64" outlineLevel="1">
      <c r="A12" s="34"/>
      <c r="B12" s="34" t="s">
        <v>214</v>
      </c>
      <c r="C12" s="94" t="s">
        <v>17</v>
      </c>
      <c r="D12" s="57">
        <v>55.1</v>
      </c>
      <c r="E12" s="57">
        <v>55.1</v>
      </c>
      <c r="F12" s="57">
        <v>55.1</v>
      </c>
      <c r="G12" s="57">
        <v>55.1</v>
      </c>
      <c r="H12" s="57">
        <v>55.1</v>
      </c>
      <c r="I12" s="57">
        <v>55.1</v>
      </c>
      <c r="J12" s="57">
        <v>55.1</v>
      </c>
      <c r="K12" s="57">
        <v>55.1</v>
      </c>
      <c r="L12" s="57">
        <v>55.1</v>
      </c>
      <c r="M12" s="57">
        <v>55.1</v>
      </c>
      <c r="N12" s="57">
        <v>55.1</v>
      </c>
      <c r="O12" s="57">
        <v>55.1</v>
      </c>
      <c r="P12" s="57">
        <v>55.1</v>
      </c>
      <c r="Q12" s="57">
        <v>55.1</v>
      </c>
      <c r="R12" s="57">
        <v>55.1</v>
      </c>
      <c r="S12" s="57">
        <v>55.1</v>
      </c>
      <c r="T12" s="57">
        <v>55.1</v>
      </c>
      <c r="U12" s="46">
        <f>Purchases!$M$56</f>
        <v>77.533333333333331</v>
      </c>
      <c r="V12" s="46">
        <f>Purchases!$M$56</f>
        <v>77.533333333333331</v>
      </c>
      <c r="W12" s="46">
        <f>Purchases!$M$56</f>
        <v>77.533333333333331</v>
      </c>
      <c r="X12" s="46">
        <f>Purchases!$O$56</f>
        <v>78.283497137077305</v>
      </c>
      <c r="Y12" s="46">
        <f>Purchases!$O$56</f>
        <v>78.283497137077305</v>
      </c>
      <c r="Z12" s="46">
        <f>Purchases!$O$56</f>
        <v>78.283497137077305</v>
      </c>
      <c r="AA12" s="46">
        <f>Purchases!$O$56</f>
        <v>78.283497137077305</v>
      </c>
      <c r="AB12" s="46">
        <f>Purchases!$O$56</f>
        <v>78.283497137077305</v>
      </c>
      <c r="AC12" s="46">
        <f>Purchases!$O$56</f>
        <v>78.283497137077305</v>
      </c>
      <c r="AD12" s="46">
        <f>Purchases!$O$56</f>
        <v>78.283497137077305</v>
      </c>
      <c r="AE12" s="46">
        <f>Purchases!$AG56</f>
        <v>69.099999999999994</v>
      </c>
      <c r="AF12" s="46">
        <f>Purchases!$AG56</f>
        <v>69.099999999999994</v>
      </c>
      <c r="AG12" s="46">
        <f>Purchases!$AG56</f>
        <v>69.099999999999994</v>
      </c>
      <c r="AH12" s="46">
        <f>Purchases!$AG56</f>
        <v>69.099999999999994</v>
      </c>
      <c r="AI12" s="46">
        <f>Purchases!$AG56</f>
        <v>69.099999999999994</v>
      </c>
      <c r="AJ12" s="46">
        <f>Purchases!$AI$56</f>
        <v>91.751089828269471</v>
      </c>
      <c r="AK12" s="46">
        <f>Purchases!$AI$56</f>
        <v>91.751089828269471</v>
      </c>
      <c r="AL12" s="46">
        <f>Purchases!$AI$56</f>
        <v>91.751089828269471</v>
      </c>
      <c r="AM12" s="46">
        <f>Purchases!$AI$56</f>
        <v>91.751089828269471</v>
      </c>
      <c r="AN12" s="46">
        <f>Purchases!$AI$56</f>
        <v>91.751089828269471</v>
      </c>
      <c r="AO12" s="46">
        <f>Purchases!$AI$56</f>
        <v>91.751089828269471</v>
      </c>
      <c r="AP12" s="46">
        <f>Purchases!$AI$56</f>
        <v>91.751089828269471</v>
      </c>
      <c r="AQ12" s="46">
        <f>Purchases!$AG56</f>
        <v>69.099999999999994</v>
      </c>
      <c r="AR12" s="46">
        <f>Purchases!$AG56</f>
        <v>69.099999999999994</v>
      </c>
      <c r="AS12" s="46">
        <f>Purchases!$AG56</f>
        <v>69.099999999999994</v>
      </c>
      <c r="AT12" s="46">
        <f>Purchases!$AG56</f>
        <v>69.099999999999994</v>
      </c>
      <c r="AU12" s="46">
        <f>Purchases!$AG56</f>
        <v>69.099999999999994</v>
      </c>
      <c r="AV12" s="46">
        <f>Purchases!$AI$56</f>
        <v>91.751089828269471</v>
      </c>
      <c r="AW12" s="46">
        <f>Purchases!$AI$56</f>
        <v>91.751089828269471</v>
      </c>
      <c r="AX12" s="46">
        <f>Purchases!$AI$56</f>
        <v>91.751089828269471</v>
      </c>
      <c r="AY12" s="46">
        <f>Purchases!$AI$56</f>
        <v>91.751089828269471</v>
      </c>
      <c r="AZ12" s="46">
        <f>Purchases!$AI$56</f>
        <v>91.751089828269471</v>
      </c>
      <c r="BA12" s="46">
        <f>Purchases!$AI$56</f>
        <v>91.751089828269471</v>
      </c>
      <c r="BB12" s="46">
        <f>Purchases!$AI$56</f>
        <v>91.751089828269471</v>
      </c>
      <c r="BC12" s="56"/>
      <c r="BD12" s="57">
        <v>55.1</v>
      </c>
      <c r="BF12" s="58"/>
      <c r="BG12" s="46">
        <f>((T12*SUM(T10:W10))+X12*SUM(X10:AA10)+AB12*SUM(AB10:AE10))/SUM(T10:AE10)</f>
        <v>69.039520673942974</v>
      </c>
      <c r="BI12" s="46">
        <f>((AF12*SUM(AF10:AI10))+AJ12*SUM(AJ10:AM10)+AN12*SUM(AN10:AQ10))/SUM(AF10:AQ10)</f>
        <v>79.594645960616447</v>
      </c>
      <c r="BK12" s="46">
        <f>((AR12*SUM(AR10:AU10))+AV12*SUM(AV10:AY10)+AZ12*SUM(AZ10:BB10))/SUM(AR10:BB10)</f>
        <v>71.127301466170167</v>
      </c>
    </row>
    <row r="13" spans="1:64" outlineLevel="1">
      <c r="A13" s="35"/>
      <c r="B13" s="35" t="s">
        <v>215</v>
      </c>
      <c r="C13" s="94" t="s">
        <v>17</v>
      </c>
      <c r="D13" s="46">
        <f>(D15*D14)</f>
        <v>100.41679875807498</v>
      </c>
      <c r="E13" s="46">
        <f>(E15*E14)</f>
        <v>109.66420583296522</v>
      </c>
      <c r="F13" s="46">
        <f t="shared" ref="F13:O13" si="21">(F15*F14)</f>
        <v>31.211481467601988</v>
      </c>
      <c r="G13" s="46">
        <f t="shared" si="21"/>
        <v>149.74355137452139</v>
      </c>
      <c r="H13" s="46">
        <f t="shared" si="21"/>
        <v>32.081267511413813</v>
      </c>
      <c r="I13" s="46">
        <f t="shared" si="21"/>
        <v>230.29562296381226</v>
      </c>
      <c r="J13" s="46">
        <f t="shared" si="21"/>
        <v>141.16429812419568</v>
      </c>
      <c r="K13" s="46">
        <f t="shared" si="21"/>
        <v>206.70663009834303</v>
      </c>
      <c r="L13" s="46">
        <f t="shared" si="21"/>
        <v>219.1366633789992</v>
      </c>
      <c r="M13" s="46">
        <f t="shared" si="21"/>
        <v>0</v>
      </c>
      <c r="N13" s="46">
        <f t="shared" si="21"/>
        <v>304.52593144376175</v>
      </c>
      <c r="O13" s="46">
        <f t="shared" si="21"/>
        <v>961.76591794492344</v>
      </c>
      <c r="P13" s="53">
        <f>P14*P15</f>
        <v>97.759009358290896</v>
      </c>
      <c r="Q13" s="53">
        <f t="shared" ref="Q13:S13" si="22">Q14*Q15</f>
        <v>97.759009358290896</v>
      </c>
      <c r="R13" s="53">
        <f t="shared" si="22"/>
        <v>97.759009358290896</v>
      </c>
      <c r="S13" s="53">
        <f t="shared" si="22"/>
        <v>97.759009358290896</v>
      </c>
      <c r="T13" s="53">
        <f t="shared" ref="T13" si="23">T14*T15</f>
        <v>97.759009358290896</v>
      </c>
      <c r="U13" s="53">
        <f t="shared" ref="U13:AA13" si="24">(U14*U15)/1.21</f>
        <v>892.56198347107454</v>
      </c>
      <c r="V13" s="53">
        <f t="shared" si="24"/>
        <v>1160.3305785123966</v>
      </c>
      <c r="W13" s="53">
        <f t="shared" si="24"/>
        <v>1160.3305785123966</v>
      </c>
      <c r="X13" s="53">
        <f t="shared" si="24"/>
        <v>1160.3305785123966</v>
      </c>
      <c r="Y13" s="53">
        <f t="shared" si="24"/>
        <v>981.81818181818187</v>
      </c>
      <c r="Z13" s="53">
        <f>(Z14*Z15)/1.21</f>
        <v>513.05955753110095</v>
      </c>
      <c r="AA13" s="53">
        <f t="shared" si="24"/>
        <v>513.05955753110095</v>
      </c>
      <c r="AB13" s="53">
        <f t="shared" ref="AB13" si="25">(AB14*AB15)/1.21</f>
        <v>641.32444691387616</v>
      </c>
      <c r="AC13" s="53">
        <f t="shared" ref="AC13" si="26">(AC14*AC15)/1.21</f>
        <v>1667.4435619760779</v>
      </c>
      <c r="AD13" s="53">
        <f t="shared" ref="AD13" si="27">(AD14*AD15)/1.21</f>
        <v>1539.1786725933025</v>
      </c>
      <c r="AE13" s="53">
        <f t="shared" ref="AE13" si="28">(AE14*AE15)/1.21</f>
        <v>1258.6636783863287</v>
      </c>
      <c r="AF13" s="53">
        <f>(AF14*AF15)/1.21</f>
        <v>1161.8433954335342</v>
      </c>
      <c r="AG13" s="53">
        <f t="shared" ref="AG13" si="29">(AG14*AG15)/1.21</f>
        <v>1258.6636783863287</v>
      </c>
      <c r="AH13" s="53">
        <f t="shared" ref="AH13" si="30">(AH14*AH15)/1.21</f>
        <v>968.20282952794537</v>
      </c>
      <c r="AI13" s="53">
        <f t="shared" ref="AI13" si="31">(AI14*AI15)/1.21</f>
        <v>1065.0231124807399</v>
      </c>
      <c r="AJ13" s="53">
        <f t="shared" ref="AJ13" si="32">(AJ14*AJ15)/1.21</f>
        <v>1016.1243909389794</v>
      </c>
      <c r="AK13" s="53">
        <f t="shared" ref="AK13" si="33">(AK14*AK15)/1.21</f>
        <v>1016.1243909389794</v>
      </c>
      <c r="AL13" s="53">
        <f t="shared" ref="AL13" si="34">(AL14*AL15)/1.21</f>
        <v>1016.1243909389794</v>
      </c>
      <c r="AM13" s="53">
        <f t="shared" ref="AM13:AQ13" si="35">(AM14*AM15)/1.21</f>
        <v>3387.0813031299317</v>
      </c>
      <c r="AN13" s="53">
        <f t="shared" si="35"/>
        <v>169.35406515649655</v>
      </c>
      <c r="AO13" s="53">
        <f t="shared" si="35"/>
        <v>169.35406515649655</v>
      </c>
      <c r="AP13" s="53">
        <f t="shared" si="35"/>
        <v>169.35406515649655</v>
      </c>
      <c r="AQ13" s="53">
        <f t="shared" si="35"/>
        <v>2638.2253153545021</v>
      </c>
      <c r="AR13" s="53">
        <f>(AR14*AR15)/1.21</f>
        <v>2198.5210961287521</v>
      </c>
      <c r="AS13" s="53">
        <f t="shared" ref="AS13:BB13" si="36">(AS14*AS15)/1.21</f>
        <v>2638.2253153545021</v>
      </c>
      <c r="AT13" s="53">
        <f t="shared" si="36"/>
        <v>2638.2253153545021</v>
      </c>
      <c r="AU13" s="53">
        <f t="shared" si="36"/>
        <v>2418.3732057416269</v>
      </c>
      <c r="AV13" s="53">
        <f t="shared" si="36"/>
        <v>538.42630504265526</v>
      </c>
      <c r="AW13" s="53">
        <f t="shared" si="36"/>
        <v>403.81972878199144</v>
      </c>
      <c r="AX13" s="53">
        <f t="shared" si="36"/>
        <v>403.81972878199144</v>
      </c>
      <c r="AY13" s="53">
        <f t="shared" si="36"/>
        <v>1346.0657626066381</v>
      </c>
      <c r="AZ13" s="53">
        <f t="shared" si="36"/>
        <v>67.303288130331907</v>
      </c>
      <c r="BA13" s="53">
        <f t="shared" si="36"/>
        <v>67.303288130331907</v>
      </c>
      <c r="BB13" s="53">
        <f t="shared" si="36"/>
        <v>67.303288130331907</v>
      </c>
      <c r="BC13" s="56"/>
      <c r="BD13" s="46">
        <f>(BD14*BD15)</f>
        <v>2479.25</v>
      </c>
      <c r="BE13" s="55">
        <v>0.7</v>
      </c>
      <c r="BF13" s="40"/>
      <c r="BG13" s="46">
        <f>SUM(P13:AA13)</f>
        <v>6870.286062680103</v>
      </c>
      <c r="BH13" s="55"/>
      <c r="BI13" s="46">
        <f>SUM(AB13:AM13)</f>
        <v>15995.797851645004</v>
      </c>
      <c r="BJ13" s="55"/>
      <c r="BK13" s="46">
        <f>SUM(AN13:AY13)</f>
        <v>15731.763968616651</v>
      </c>
      <c r="BL13" s="55"/>
    </row>
    <row r="14" spans="1:64" outlineLevel="1">
      <c r="A14" s="34"/>
      <c r="B14" s="34" t="s">
        <v>213</v>
      </c>
      <c r="C14" s="94" t="s">
        <v>18</v>
      </c>
      <c r="D14" s="46">
        <f t="shared" ref="D14:O14" si="37">$BD14*(D$8/$BD$8)</f>
        <v>1.0125723379860339</v>
      </c>
      <c r="E14" s="46">
        <f t="shared" si="37"/>
        <v>1.1058203673788971</v>
      </c>
      <c r="F14" s="46">
        <f t="shared" si="37"/>
        <v>0.31472704918424915</v>
      </c>
      <c r="G14" s="46">
        <f t="shared" si="37"/>
        <v>1.5099682502220571</v>
      </c>
      <c r="H14" s="46">
        <f t="shared" si="37"/>
        <v>0.32349770607455697</v>
      </c>
      <c r="I14" s="46">
        <f t="shared" si="37"/>
        <v>2.3222307448201298</v>
      </c>
      <c r="J14" s="46">
        <f t="shared" si="37"/>
        <v>1.4234576799858394</v>
      </c>
      <c r="K14" s="46">
        <f t="shared" si="37"/>
        <v>2.0843665432927603</v>
      </c>
      <c r="L14" s="46">
        <f t="shared" si="37"/>
        <v>2.2097072035797036</v>
      </c>
      <c r="M14" s="46">
        <f t="shared" si="37"/>
        <v>0</v>
      </c>
      <c r="N14" s="46">
        <f t="shared" si="37"/>
        <v>3.0707465104745562</v>
      </c>
      <c r="O14" s="46">
        <f t="shared" si="37"/>
        <v>9.698153856457834</v>
      </c>
      <c r="P14" s="46">
        <f t="shared" ref="P14:T14" si="38">AVERAGE($D14:$G14)</f>
        <v>0.98577200119280928</v>
      </c>
      <c r="Q14" s="46">
        <f t="shared" si="38"/>
        <v>0.98577200119280928</v>
      </c>
      <c r="R14" s="46">
        <f t="shared" si="38"/>
        <v>0.98577200119280928</v>
      </c>
      <c r="S14" s="46">
        <f t="shared" si="38"/>
        <v>0.98577200119280928</v>
      </c>
      <c r="T14" s="46">
        <f t="shared" si="38"/>
        <v>0.98577200119280928</v>
      </c>
      <c r="U14" s="46">
        <f>Purchases!$F$57*Purchases!$P$57*Assumptions!$BG$9*(1*U$75/(SUM(Assumptions!$U$75:$Y$75)))</f>
        <v>7.5000000000000009</v>
      </c>
      <c r="V14" s="46">
        <f>Purchases!$F$57*Purchases!$P$57*Assumptions!$BG$9*(1*V$75/(SUM(Assumptions!$U$75:$Y$75)))</f>
        <v>9.75</v>
      </c>
      <c r="W14" s="46">
        <f>Purchases!$F$57*Purchases!$P$57*Assumptions!$BG$9*(1*W$75/(SUM(Assumptions!$U$75:$Y$75)))</f>
        <v>9.75</v>
      </c>
      <c r="X14" s="46">
        <f>Purchases!$F$57*Purchases!$P$57*Assumptions!$BG$9*(1*X$75/(SUM(Assumptions!$U$75:$Y$75)))</f>
        <v>9.75</v>
      </c>
      <c r="Y14" s="46">
        <f>Purchases!$F$57*Purchases!$P$57*Assumptions!$BG$9*(1*Y$75/(SUM(Assumptions!$U$75:$Y$75)))</f>
        <v>8.25</v>
      </c>
      <c r="Z14" s="46">
        <f>(Purchases!$F$57+Purchases!$H$57-SUM(Assumptions!$T14:$Y14,$T44:$Y44))*Purchases!$Q$57*Assumptions!$BG$9*(1*Assumptions!AB$75/(SUM($Z$75:$AE$75)))</f>
        <v>4.3111254486988342</v>
      </c>
      <c r="AA14" s="46">
        <f>(Purchases!$F$57+Purchases!$H$57-SUM(Assumptions!$T14:$Y14,$T44:$Y44))*Purchases!$Q$57*Assumptions!$BG$9*(1*Assumptions!AC$75/(SUM($Z$75:$AE$75)))</f>
        <v>4.3111254486988342</v>
      </c>
      <c r="AB14" s="46">
        <f>(Purchases!$F$57+Purchases!$H$57-SUM(Assumptions!$T14:$Y14,$T44:$Y44))*Purchases!$Q$57*Assumptions!$BG$9*(1*Assumptions!AD$75/(SUM($Z$75:$AE$75)))</f>
        <v>5.3889068108735421</v>
      </c>
      <c r="AC14" s="46">
        <f>(Purchases!$F$57+Purchases!$H$57-SUM(Assumptions!$T14:$Y14,$T44:$Y44))*Purchases!$Q$57*Assumptions!$BG$9*(1*Assumptions!AE$75/(SUM($Z$75:$AE$75)))</f>
        <v>14.01115770827121</v>
      </c>
      <c r="AD14" s="46">
        <f>(Purchases!$F$57+Purchases!$H$57-SUM(Assumptions!$T14:$Y14,$T44:$Y44))*Purchases!$Q$57*Assumptions!$BG$9*(1*Assumptions!AF$75/(SUM($Z$75:$AE$75)))</f>
        <v>12.9333763460965</v>
      </c>
      <c r="AE14" s="46">
        <f>Purchases!$Z$57*Purchases!$AJ$57*Assumptions!$BI9*(1*AE$75/(SUM(Assumptions!$AE$75:$AI$75)))</f>
        <v>10.576271186440678</v>
      </c>
      <c r="AF14" s="46">
        <f>Purchases!$Z$57*Purchases!$AJ$57*Assumptions!$BI9*(1*AF$75/(SUM(Assumptions!$AE$75:$AI$75)))</f>
        <v>9.7627118644067803</v>
      </c>
      <c r="AG14" s="46">
        <f>Purchases!$Z$57*Purchases!$AJ$57*Assumptions!$BI9*(1*AG$75/(SUM(Assumptions!$AE$75:$AI$75)))</f>
        <v>10.576271186440678</v>
      </c>
      <c r="AH14" s="46">
        <f>Purchases!$Z$57*Purchases!$AJ$57*Assumptions!$BI9*(1*AH$75/(SUM(Assumptions!$AE$75:$AI$75)))</f>
        <v>8.1355932203389845</v>
      </c>
      <c r="AI14" s="46">
        <f>Purchases!$Z$57*Purchases!$AJ$57*Assumptions!$BI9*(1*AI$75/(SUM(Assumptions!$AE$75:$AI$75)))</f>
        <v>8.9491525423728824</v>
      </c>
      <c r="AJ14" s="46">
        <f>(Purchases!$Z$57+Purchases!$AB$57-SUM(Assumptions!$AE14:$AI14,$AE44:$AI44))*Purchases!$AK$57*Assumptions!$BI$9*(1*Assumptions!AJ$75/(SUM($AJ$75:$AP$75)))</f>
        <v>8.538267451640035</v>
      </c>
      <c r="AK14" s="46">
        <f>(Purchases!$Z$57+Purchases!$AB$57-SUM(Assumptions!$AE14:$AI14,$AE44:$AI44))*Purchases!$AK$57*Assumptions!$BI$9*(1*Assumptions!AK$75/(SUM($AJ$75:$AP$75)))</f>
        <v>8.538267451640035</v>
      </c>
      <c r="AL14" s="46">
        <f>(Purchases!$Z$57+Purchases!$AB$57-SUM(Assumptions!$AE14:$AI14,$AE44:$AI44))*Purchases!$AK$57*Assumptions!$BI$9*(1*Assumptions!AL$75/(SUM($AJ$75:$AP$75)))</f>
        <v>8.538267451640035</v>
      </c>
      <c r="AM14" s="46">
        <f>(Purchases!$Z$57+Purchases!$AB$57-SUM(Assumptions!$AE14:$AI14,$AE44:$AI44))*Purchases!$AK$57*Assumptions!$BI$9*(1*Assumptions!AM$75/(SUM($AJ$75:$AP$75)))</f>
        <v>28.460891505466783</v>
      </c>
      <c r="AN14" s="46">
        <f>(Purchases!$Z$57+Purchases!$AB$57-SUM(Assumptions!$AE14:$AI14,$AE44:$AI44))*Purchases!$AK$57*Assumptions!$BI$9*(1*Assumptions!AN$75/(SUM($AJ$75:$AP$75)))</f>
        <v>1.4230445752733389</v>
      </c>
      <c r="AO14" s="46">
        <f>(Purchases!$Z$57+Purchases!$AB$57-SUM(Assumptions!$AE14:$AI14,$AE44:$AI44))*Purchases!$AK$57*Assumptions!$BI$9*(1*Assumptions!AO$75/(SUM($AJ$75:$AP$75)))</f>
        <v>1.4230445752733389</v>
      </c>
      <c r="AP14" s="46">
        <f>(Purchases!$Z$57+Purchases!$AB$57-SUM(Assumptions!$AE14:$AI14,$AE44:$AI44))*Purchases!$AK$57*Assumptions!$BI$9*(1*Assumptions!AP$75/(SUM($AJ$75:$AP$75)))</f>
        <v>1.4230445752733389</v>
      </c>
      <c r="AQ14" s="46">
        <f>Purchases!$AT$57*Purchases!$BD$57*Assumptions!$BI$9*(1*AQ$75/(SUM(Assumptions!$AQ$75:$AU$75)))</f>
        <v>22.168421052631579</v>
      </c>
      <c r="AR14" s="46">
        <f>Purchases!$AT$57*Purchases!$BD$57*Assumptions!$BI$9*(1*AR$75/(SUM(Assumptions!$AQ$75:$AU$75)))</f>
        <v>18.473684210526319</v>
      </c>
      <c r="AS14" s="46">
        <f>Purchases!$AT$57*Purchases!$BD$57*Assumptions!$BI$9*(1*AS$75/(SUM(Assumptions!$AQ$75:$AU$75)))</f>
        <v>22.168421052631579</v>
      </c>
      <c r="AT14" s="46">
        <f>Purchases!$AT$57*Purchases!$BD$57*Assumptions!$BI$9*(1*AT$75/(SUM(Assumptions!$AQ$75:$AU$75)))</f>
        <v>22.168421052631579</v>
      </c>
      <c r="AU14" s="46">
        <f>Purchases!$AT$57*Purchases!$BD$57*Assumptions!$BI$9*(1*AU$75/(SUM(Assumptions!$AQ$75:$AU$75)))</f>
        <v>20.321052631578947</v>
      </c>
      <c r="AV14" s="46">
        <f>(Purchases!$AT$57+Purchases!$AV$57-SUM(Assumptions!$AQ14:$AU14,$AQ44:$AU44))*Purchases!$BE$57*Assumptions!$BK$9*(1*Assumptions!AV$75/(SUM($AV$75:$BB$75)))</f>
        <v>4.5242765909834226</v>
      </c>
      <c r="AW14" s="46">
        <f>(Purchases!$AT$57+Purchases!$AV$57-SUM(Assumptions!$AQ14:$AU14,$AQ44:$AU44))*Purchases!$BE$57*Assumptions!$BK$9*(1*Assumptions!AW$75/(SUM($AV$75:$BB$75)))</f>
        <v>3.3932074432375665</v>
      </c>
      <c r="AX14" s="46">
        <f>(Purchases!$AT$57+Purchases!$AV$57-SUM(Assumptions!$AQ14:$AU14,$AQ44:$AU44))*Purchases!$BE$57*Assumptions!$BK$9*(1*Assumptions!AX$75/(SUM($AV$75:$BB$75)))</f>
        <v>3.3932074432375665</v>
      </c>
      <c r="AY14" s="46">
        <f>(Purchases!$AT$57+Purchases!$AV$57-SUM(Assumptions!$AQ14:$AU14,$AQ44:$AU44))*Purchases!$BE$57*Assumptions!$BK$9*(1*Assumptions!AY$75/(SUM($AV$75:$BB$75)))</f>
        <v>11.310691477458557</v>
      </c>
      <c r="AZ14" s="46">
        <f>(Purchases!$AT$57+Purchases!$AV$57-SUM(Assumptions!$AQ14:$AU14,$AQ44:$AU44))*Purchases!$BE$57*Assumptions!$BK$9*(1*Assumptions!AZ$75/(SUM($AV$75:$BB$75)))</f>
        <v>0.56553457387292783</v>
      </c>
      <c r="BA14" s="46">
        <f>(Purchases!$AT$57+Purchases!$AV$57-SUM(Assumptions!$AQ14:$AU14,$AQ44:$AU44))*Purchases!$BE$57*Assumptions!$BK$9*(1*Assumptions!BA$75/(SUM($AV$75:$BB$75)))</f>
        <v>0.56553457387292783</v>
      </c>
      <c r="BB14" s="46">
        <f>(Purchases!$AT$57+Purchases!$AV$57-SUM(Assumptions!$AQ14:$AU14,$AQ44:$AU44))*Purchases!$BE$57*Assumptions!$BK$9*(1*Assumptions!BB$75/(SUM($AV$75:$BB$75)))</f>
        <v>0.56553457387292783</v>
      </c>
      <c r="BC14" s="143"/>
      <c r="BD14" s="57">
        <v>25</v>
      </c>
      <c r="BF14" s="22"/>
      <c r="BG14" s="46">
        <f>SUM(P14:AA14)</f>
        <v>58.55111090336171</v>
      </c>
      <c r="BH14" s="55"/>
      <c r="BI14" s="46">
        <f>SUM(AB14:AM14)</f>
        <v>134.40913472562815</v>
      </c>
      <c r="BJ14" s="55"/>
      <c r="BK14" s="46">
        <f>SUM(AN14:AY14)</f>
        <v>132.19051668073712</v>
      </c>
      <c r="BL14" s="55"/>
    </row>
    <row r="15" spans="1:64" outlineLevel="1">
      <c r="A15" s="34"/>
      <c r="B15" s="34" t="s">
        <v>214</v>
      </c>
      <c r="C15" s="94" t="s">
        <v>17</v>
      </c>
      <c r="D15" s="57">
        <v>99.17</v>
      </c>
      <c r="E15" s="57">
        <v>99.17</v>
      </c>
      <c r="F15" s="57">
        <v>99.17</v>
      </c>
      <c r="G15" s="57">
        <v>99.17</v>
      </c>
      <c r="H15" s="57">
        <v>99.17</v>
      </c>
      <c r="I15" s="57">
        <v>99.17</v>
      </c>
      <c r="J15" s="57">
        <v>99.17</v>
      </c>
      <c r="K15" s="57">
        <v>99.17</v>
      </c>
      <c r="L15" s="57">
        <v>99.17</v>
      </c>
      <c r="M15" s="57">
        <v>99.17</v>
      </c>
      <c r="N15" s="57">
        <v>99.17</v>
      </c>
      <c r="O15" s="57">
        <v>99.17</v>
      </c>
      <c r="P15" s="57">
        <v>99.17</v>
      </c>
      <c r="Q15" s="57">
        <v>99.17</v>
      </c>
      <c r="R15" s="57">
        <v>99.17</v>
      </c>
      <c r="S15" s="57">
        <v>99.17</v>
      </c>
      <c r="T15" s="57">
        <v>99.17</v>
      </c>
      <c r="U15" s="46">
        <f>Purchases!$M$57</f>
        <v>144</v>
      </c>
      <c r="V15" s="46">
        <f>Purchases!$M$57</f>
        <v>144</v>
      </c>
      <c r="W15" s="46">
        <f>Purchases!$M$57</f>
        <v>144</v>
      </c>
      <c r="X15" s="46">
        <f>Purchases!$O$57</f>
        <v>144</v>
      </c>
      <c r="Y15" s="46">
        <f>Purchases!$O$57</f>
        <v>144</v>
      </c>
      <c r="Z15" s="46">
        <f>Purchases!$O$57</f>
        <v>144</v>
      </c>
      <c r="AA15" s="46">
        <f>Purchases!$O$57</f>
        <v>144</v>
      </c>
      <c r="AB15" s="46">
        <f>Purchases!$O$57</f>
        <v>144</v>
      </c>
      <c r="AC15" s="46">
        <f>Purchases!$O$57</f>
        <v>144</v>
      </c>
      <c r="AD15" s="46">
        <f>Purchases!$O$57</f>
        <v>144</v>
      </c>
      <c r="AE15" s="46">
        <f>Purchases!$AG57</f>
        <v>144</v>
      </c>
      <c r="AF15" s="46">
        <f>Purchases!$AG57</f>
        <v>144</v>
      </c>
      <c r="AG15" s="46">
        <f>Purchases!$AG57</f>
        <v>144</v>
      </c>
      <c r="AH15" s="46">
        <f>Purchases!$AG57</f>
        <v>144</v>
      </c>
      <c r="AI15" s="46">
        <f>Purchases!$AG57</f>
        <v>144</v>
      </c>
      <c r="AJ15" s="46">
        <f>Purchases!$AI$57</f>
        <v>144</v>
      </c>
      <c r="AK15" s="46">
        <f>Purchases!$AI$57</f>
        <v>144</v>
      </c>
      <c r="AL15" s="46">
        <f>Purchases!$AI$57</f>
        <v>144</v>
      </c>
      <c r="AM15" s="46">
        <f>Purchases!$AI$57</f>
        <v>144</v>
      </c>
      <c r="AN15" s="46">
        <f>Purchases!$AI$57</f>
        <v>144</v>
      </c>
      <c r="AO15" s="46">
        <f>Purchases!$AI$57</f>
        <v>144</v>
      </c>
      <c r="AP15" s="46">
        <f>Purchases!$AI$57</f>
        <v>144</v>
      </c>
      <c r="AQ15" s="46">
        <f>Purchases!$AI$57</f>
        <v>144</v>
      </c>
      <c r="AR15" s="46">
        <f>Purchases!$AG57</f>
        <v>144</v>
      </c>
      <c r="AS15" s="46">
        <f>Purchases!$AG57</f>
        <v>144</v>
      </c>
      <c r="AT15" s="46">
        <f>Purchases!$AG57</f>
        <v>144</v>
      </c>
      <c r="AU15" s="46">
        <f>Purchases!$AG57</f>
        <v>144</v>
      </c>
      <c r="AV15" s="46">
        <f>Purchases!$AI$57</f>
        <v>144</v>
      </c>
      <c r="AW15" s="46">
        <f>Purchases!$AI$57</f>
        <v>144</v>
      </c>
      <c r="AX15" s="46">
        <f>Purchases!$AI$57</f>
        <v>144</v>
      </c>
      <c r="AY15" s="46">
        <f>Purchases!$AI$57</f>
        <v>144</v>
      </c>
      <c r="AZ15" s="46">
        <f>Purchases!$AI$57</f>
        <v>144</v>
      </c>
      <c r="BA15" s="46">
        <f>Purchases!$AI$57</f>
        <v>144</v>
      </c>
      <c r="BB15" s="46">
        <f>Purchases!$AI$57</f>
        <v>144</v>
      </c>
      <c r="BC15" s="58"/>
      <c r="BD15" s="57">
        <v>99.17</v>
      </c>
      <c r="BG15" s="46">
        <f>((T15*SUM(T13:W13))+X15*SUM(X13:AA13)+AB15*SUM(AB13:AE13))/SUM(T13:AE13)</f>
        <v>131.18857945425958</v>
      </c>
      <c r="BI15" s="46">
        <f>((AF15*SUM(AF13:AI13))+AJ15*SUM(AJ13:AM13)+AN15*SUM(AN13:AQ13))/SUM(AF13:AQ13)</f>
        <v>144</v>
      </c>
      <c r="BK15" s="46">
        <f>((AR15*SUM(AR13:AU13))+AV15*SUM(AV13:AY13)+AZ15*SUM(AZ13:BB13))/SUM(AR13:BB13)</f>
        <v>144</v>
      </c>
    </row>
    <row r="16" spans="1:64" outlineLevel="1">
      <c r="A16" s="35"/>
      <c r="B16" s="35" t="s">
        <v>216</v>
      </c>
      <c r="C16" s="94" t="s">
        <v>17</v>
      </c>
      <c r="D16" s="46">
        <f t="shared" ref="D16" si="39">(D18*D17)</f>
        <v>94.899899631791882</v>
      </c>
      <c r="E16" s="46">
        <f t="shared" ref="E16:O16" si="40">(E18*E17)</f>
        <v>103.63925414333805</v>
      </c>
      <c r="F16" s="46">
        <f t="shared" si="40"/>
        <v>29.496722612826527</v>
      </c>
      <c r="G16" s="46">
        <f t="shared" si="40"/>
        <v>141.51664036001154</v>
      </c>
      <c r="H16" s="46">
        <f t="shared" si="40"/>
        <v>30.318722609637202</v>
      </c>
      <c r="I16" s="46">
        <f t="shared" si="40"/>
        <v>217.64318097373427</v>
      </c>
      <c r="J16" s="46">
        <f t="shared" si="40"/>
        <v>133.40873130056085</v>
      </c>
      <c r="K16" s="46">
        <f t="shared" si="40"/>
        <v>195.35016742386676</v>
      </c>
      <c r="L16" s="46">
        <f t="shared" si="40"/>
        <v>207.0972946510156</v>
      </c>
      <c r="M16" s="46">
        <f t="shared" si="40"/>
        <v>0</v>
      </c>
      <c r="N16" s="46">
        <f t="shared" si="40"/>
        <v>287.7952761560922</v>
      </c>
      <c r="O16" s="46">
        <f t="shared" si="40"/>
        <v>908.92649647339863</v>
      </c>
      <c r="P16" s="53">
        <f>P17*P18</f>
        <v>92.388129186991989</v>
      </c>
      <c r="Q16" s="53">
        <f t="shared" ref="Q16:S16" si="41">Q17*Q18</f>
        <v>92.388129186991989</v>
      </c>
      <c r="R16" s="53">
        <f t="shared" si="41"/>
        <v>92.388129186991989</v>
      </c>
      <c r="S16" s="53">
        <f t="shared" si="41"/>
        <v>92.388129186991989</v>
      </c>
      <c r="T16" s="53">
        <f t="shared" ref="T16" si="42">T17*T18</f>
        <v>92.388129186991989</v>
      </c>
      <c r="U16" s="53">
        <f t="shared" ref="U16:AA16" si="43">(U17*U18)/1.21</f>
        <v>616.73553719008271</v>
      </c>
      <c r="V16" s="53">
        <f t="shared" si="43"/>
        <v>801.75619834710744</v>
      </c>
      <c r="W16" s="53">
        <f t="shared" si="43"/>
        <v>801.75619834710744</v>
      </c>
      <c r="X16" s="53">
        <f t="shared" si="43"/>
        <v>1300.366844867403</v>
      </c>
      <c r="Y16" s="53">
        <f t="shared" si="43"/>
        <v>1100.3104071954947</v>
      </c>
      <c r="Z16" s="53">
        <f>(Z17*Z18)/1.21</f>
        <v>755.74603776407525</v>
      </c>
      <c r="AA16" s="53">
        <f t="shared" si="43"/>
        <v>1030.5627787691933</v>
      </c>
      <c r="AB16" s="53">
        <f t="shared" ref="AB16" si="44">(AB17*AB18)/1.21</f>
        <v>274.81674100511822</v>
      </c>
      <c r="AC16" s="53">
        <f t="shared" ref="AC16" si="45">(AC17*AC18)/1.21</f>
        <v>274.81674100511822</v>
      </c>
      <c r="AD16" s="53">
        <f t="shared" ref="AD16" si="46">(AD17*AD18)/1.21</f>
        <v>343.52092625639784</v>
      </c>
      <c r="AE16" s="53">
        <f t="shared" ref="AE16" si="47">(AE17*AE18)/1.21</f>
        <v>549.08256929093432</v>
      </c>
      <c r="AF16" s="53">
        <f>(AF17*AF18)/1.21</f>
        <v>1316.1507213895504</v>
      </c>
      <c r="AG16" s="53">
        <f t="shared" ref="AG16" si="48">(AG17*AG18)/1.21</f>
        <v>1425.8299481720132</v>
      </c>
      <c r="AH16" s="53">
        <f t="shared" ref="AH16" si="49">(AH17*AH18)/1.21</f>
        <v>1096.7922678246252</v>
      </c>
      <c r="AI16" s="53">
        <f>(AI17*AI18)/1.21</f>
        <v>1206.4714946070878</v>
      </c>
      <c r="AJ16" s="53">
        <f t="shared" ref="AJ16" si="50">(AJ17*AJ18)/1.21</f>
        <v>3542.48266795668</v>
      </c>
      <c r="AK16" s="53">
        <f t="shared" ref="AK16" si="51">(AK17*AK18)/1.21</f>
        <v>3542.48266795668</v>
      </c>
      <c r="AL16" s="53">
        <f t="shared" ref="AL16" si="52">(AL17*AL18)/1.21</f>
        <v>3542.48266795668</v>
      </c>
      <c r="AM16" s="53">
        <f t="shared" ref="AM16:AQ16" si="53">(AM17*AM18)/1.21</f>
        <v>11808.2755598556</v>
      </c>
      <c r="AN16" s="53">
        <f t="shared" si="53"/>
        <v>590.41377799277996</v>
      </c>
      <c r="AO16" s="53">
        <f t="shared" si="53"/>
        <v>590.41377799277996</v>
      </c>
      <c r="AP16" s="53">
        <f t="shared" si="53"/>
        <v>590.41377799277996</v>
      </c>
      <c r="AQ16" s="53">
        <f t="shared" si="53"/>
        <v>3117.0143540669865</v>
      </c>
      <c r="AR16" s="53">
        <f>(AR17*AR18)/1.21</f>
        <v>2597.5119617224886</v>
      </c>
      <c r="AS16" s="53">
        <f t="shared" ref="AS16:AT16" si="54">(AS17*AS18)/1.21</f>
        <v>3117.0143540669865</v>
      </c>
      <c r="AT16" s="53">
        <f t="shared" si="54"/>
        <v>3117.0143540669865</v>
      </c>
      <c r="AU16" s="53">
        <f>(AU17*AU18)/1.21</f>
        <v>2857.2631578947376</v>
      </c>
      <c r="AV16" s="53">
        <f t="shared" ref="AV16:BB16" si="55">(AV17*AV18)/1.21</f>
        <v>4597.1540900771388</v>
      </c>
      <c r="AW16" s="53">
        <f t="shared" si="55"/>
        <v>3447.8655675578539</v>
      </c>
      <c r="AX16" s="53">
        <f t="shared" si="55"/>
        <v>3447.8655675578539</v>
      </c>
      <c r="AY16" s="53">
        <f t="shared" si="55"/>
        <v>11492.885225192849</v>
      </c>
      <c r="AZ16" s="53">
        <f t="shared" si="55"/>
        <v>574.64426125964235</v>
      </c>
      <c r="BA16" s="53">
        <f t="shared" si="55"/>
        <v>574.64426125964235</v>
      </c>
      <c r="BB16" s="53">
        <f t="shared" si="55"/>
        <v>574.64426125964235</v>
      </c>
      <c r="BC16" s="58"/>
      <c r="BD16" s="46">
        <f>(BD17*BD18)</f>
        <v>2343.04</v>
      </c>
      <c r="BE16" s="55">
        <v>0.8</v>
      </c>
      <c r="BF16" s="40"/>
      <c r="BG16" s="46">
        <f>SUM(P16:AA16)</f>
        <v>6869.1746484154246</v>
      </c>
      <c r="BH16" s="55"/>
      <c r="BI16" s="46">
        <f>SUM(AB16:AM16)</f>
        <v>28923.204973276486</v>
      </c>
      <c r="BJ16" s="55"/>
      <c r="BK16" s="46">
        <f>SUM(AN16:AY16)</f>
        <v>39562.829966182224</v>
      </c>
      <c r="BL16" s="55"/>
    </row>
    <row r="17" spans="1:64" outlineLevel="1">
      <c r="A17" s="34"/>
      <c r="B17" s="34" t="s">
        <v>213</v>
      </c>
      <c r="C17" s="94" t="s">
        <v>18</v>
      </c>
      <c r="D17" s="46">
        <f t="shared" ref="D17:O17" si="56">$BD17*(D$8/$BD$8)</f>
        <v>0.56704050927217897</v>
      </c>
      <c r="E17" s="46">
        <f t="shared" si="56"/>
        <v>0.61925940573218241</v>
      </c>
      <c r="F17" s="46">
        <f t="shared" si="56"/>
        <v>0.17624714754317952</v>
      </c>
      <c r="G17" s="46">
        <f t="shared" si="56"/>
        <v>0.84558222012435191</v>
      </c>
      <c r="H17" s="46">
        <f t="shared" si="56"/>
        <v>0.18115871540175191</v>
      </c>
      <c r="I17" s="46">
        <f t="shared" si="56"/>
        <v>1.3004492170992725</v>
      </c>
      <c r="J17" s="46">
        <f t="shared" si="56"/>
        <v>0.79713630079206999</v>
      </c>
      <c r="K17" s="46">
        <f t="shared" si="56"/>
        <v>1.1672452642439457</v>
      </c>
      <c r="L17" s="46">
        <f t="shared" si="56"/>
        <v>1.2374360340046342</v>
      </c>
      <c r="M17" s="46">
        <f t="shared" si="56"/>
        <v>0</v>
      </c>
      <c r="N17" s="46">
        <f t="shared" si="56"/>
        <v>1.7196180458657515</v>
      </c>
      <c r="O17" s="46">
        <f t="shared" si="56"/>
        <v>5.4309661596163874</v>
      </c>
      <c r="P17" s="46">
        <f t="shared" ref="P17:T17" si="57">AVERAGE($D17:$G17)</f>
        <v>0.55203232066797314</v>
      </c>
      <c r="Q17" s="46">
        <f t="shared" si="57"/>
        <v>0.55203232066797314</v>
      </c>
      <c r="R17" s="46">
        <f t="shared" si="57"/>
        <v>0.55203232066797314</v>
      </c>
      <c r="S17" s="46">
        <f t="shared" si="57"/>
        <v>0.55203232066797314</v>
      </c>
      <c r="T17" s="46">
        <f t="shared" si="57"/>
        <v>0.55203232066797314</v>
      </c>
      <c r="U17" s="46">
        <f>Purchases!$F$58*Purchases!$P$58*Assumptions!$BG$9*(1*U$75/(SUM(Assumptions!$U$75:$Y$75)))</f>
        <v>3.7500000000000004</v>
      </c>
      <c r="V17" s="46">
        <f>Purchases!$F$58*Purchases!$P$58*Assumptions!$BG$9*(1*V$75/(SUM(Assumptions!$U$75:$Y$75)))</f>
        <v>4.875</v>
      </c>
      <c r="W17" s="46">
        <f>Purchases!$F$58*Purchases!$P$58*Assumptions!$BG$9*(1*W$75/(SUM(Assumptions!$U$75:$Y$75)))</f>
        <v>4.875</v>
      </c>
      <c r="X17" s="46">
        <f>Purchases!$F$58*Purchases!$P$58*Assumptions!$BG$9*(1*X$75/(SUM(Assumptions!$U$75:$Y$75)))</f>
        <v>4.875</v>
      </c>
      <c r="Y17" s="46">
        <f>Purchases!$F$58*Purchases!$P$58*Assumptions!$BG$9*(1*Y$75/(SUM(Assumptions!$U$75:$Y$75)))</f>
        <v>4.125</v>
      </c>
      <c r="Z17" s="46">
        <f>(Purchases!$F$58+Purchases!$H$58-SUM(Assumptions!$T17:$Y17,$T47:$Y47))*Purchases!$Q$58*Assumptions!$BG$9*(1*Assumptions!Z$75/(SUM($Z$75:$AE$75)))</f>
        <v>2.8332481319727489</v>
      </c>
      <c r="AA17" s="46">
        <f>(Purchases!$F$58+Purchases!$H$58-SUM(Assumptions!$T17:$Y17,$T47:$Y47))*Purchases!$Q$58*Assumptions!$BG$9*(1*Assumptions!AA$75/(SUM($Z$75:$AE$75)))</f>
        <v>3.8635201799628391</v>
      </c>
      <c r="AB17" s="46">
        <f>(Purchases!$F$58+Purchases!$H$58-SUM(Assumptions!$T17:$Y17,$T47:$Y47))*Purchases!$Q$58*Assumptions!$BG$9*(1*Assumptions!AB$75/(SUM($Z$75:$AE$75)))</f>
        <v>1.0302720479900904</v>
      </c>
      <c r="AC17" s="46">
        <f>(Purchases!$F$58+Purchases!$H$58-SUM(Assumptions!$T17:$Y17,$T47:$Y47))*Purchases!$Q$58*Assumptions!$BG$9*(1*Assumptions!AC$75/(SUM($Z$75:$AE$75)))</f>
        <v>1.0302720479900904</v>
      </c>
      <c r="AD17" s="46">
        <f>(Purchases!$F$58+Purchases!$H$58-SUM(Assumptions!$T17:$Y17,$T47:$Y47))*Purchases!$Q$58*Assumptions!$BG$9*(1*Assumptions!AD$75/(SUM($Z$75:$AE$75)))</f>
        <v>1.2878400599876132</v>
      </c>
      <c r="AE17" s="46">
        <f>(Purchases!$F$58+Purchases!$H$58-SUM(Assumptions!$T17:$Y17,$T47:$Y47))*Purchases!$Q$58*Assumptions!$BG$9*(1*Assumptions!AE$75/(SUM($X$75:$AE$75)))</f>
        <v>2.2909996856621744</v>
      </c>
      <c r="AF17" s="46">
        <f>Purchases!$Z$58*Purchases!$AJ$58*Assumptions!$BI$9*(1*AF$75/(SUM(Assumptions!$AE$75:$AI$75)))</f>
        <v>5.491525423728814</v>
      </c>
      <c r="AG17" s="46">
        <f>Purchases!$Z$58*Purchases!$AJ$58*Assumptions!$BI$9*(1*AG$75/(SUM(Assumptions!$AE$75:$AI$75)))</f>
        <v>5.9491525423728824</v>
      </c>
      <c r="AH17" s="46">
        <f>Purchases!$Z$58*Purchases!$AJ$58*Assumptions!$BI$9*(1*AH$75/(SUM(Assumptions!$AE$75:$AI$75)))</f>
        <v>4.5762711864406782</v>
      </c>
      <c r="AI17" s="46">
        <f>Purchases!$Z$58*Purchases!$AJ$58*Assumptions!$BI$9*(1*AI$75/(SUM(Assumptions!$AE$75:$AI$75)))</f>
        <v>5.0338983050847457</v>
      </c>
      <c r="AJ17" s="46">
        <f>(Purchases!$Z$58+Purchases!$AB$58-SUM(Assumptions!$AE17:$AI17,$AE47:$AI47))*Purchases!$AK$58*Assumptions!$BI$9*(1*Assumptions!AJ$75/(SUM($AJ$75:$AP$75)))</f>
        <v>13.40183349083458</v>
      </c>
      <c r="AK17" s="46">
        <f>(Purchases!$Z$58+Purchases!$AB$58-SUM(Assumptions!$AE17:$AI17,$AE47:$AI47))*Purchases!$AK$58*Assumptions!$BI$9*(1*Assumptions!AK$75/(SUM($AJ$75:$AP$75)))</f>
        <v>13.40183349083458</v>
      </c>
      <c r="AL17" s="46">
        <f>(Purchases!$Z$58+Purchases!$AB$58-SUM(Assumptions!$AE17:$AI17,$AE47:$AI47))*Purchases!$AK$58*Assumptions!$BI$9*(1*Assumptions!AL$75/(SUM($AJ$75:$AP$75)))</f>
        <v>13.40183349083458</v>
      </c>
      <c r="AM17" s="46">
        <f>(Purchases!$Z$58+Purchases!$AB$58-SUM(Assumptions!$AE17:$AI17,$AE47:$AI47))*Purchases!$AK$58*Assumptions!$BI$9*(1*Assumptions!AM$75/(SUM($AJ$75:$AP$75)))</f>
        <v>44.672778302781936</v>
      </c>
      <c r="AN17" s="46">
        <f>(Purchases!$Z$58+Purchases!$AB$58-SUM(Assumptions!$AE17:$AI17,$AE47:$AI47))*Purchases!$AK$58*Assumptions!$BI$9*(1*Assumptions!AN$75/(SUM($AJ$75:$AP$75)))</f>
        <v>2.2336389151390965</v>
      </c>
      <c r="AO17" s="46">
        <f>(Purchases!$Z$58+Purchases!$AB$58-SUM(Assumptions!$AE17:$AI17,$AE47:$AI47))*Purchases!$AK$58*Assumptions!$BI$9*(1*Assumptions!AO$75/(SUM($AJ$75:$AP$75)))</f>
        <v>2.2336389151390965</v>
      </c>
      <c r="AP17" s="46">
        <f>(Purchases!$Z$58+Purchases!$AB$58-SUM(Assumptions!$AE17:$AI17,$AE47:$AI47))*Purchases!$AK$58*Assumptions!$BI$9*(1*Assumptions!AP$75/(SUM($AJ$75:$AP$75)))</f>
        <v>2.2336389151390965</v>
      </c>
      <c r="AQ17" s="46">
        <f>Purchases!$AT$58*Purchases!$BD$58*Assumptions!$BI$9*(1*AQ$75/(SUM(Assumptions!$AQ$75:$AU$75)))</f>
        <v>13.005473684210529</v>
      </c>
      <c r="AR17" s="46">
        <f>Purchases!$AT$58*Purchases!$BD$58*Assumptions!$BI$9*(1*AR$75/(SUM(Assumptions!$AQ$75:$AU$75)))</f>
        <v>10.837894736842108</v>
      </c>
      <c r="AS17" s="46">
        <f>Purchases!$AT$58*Purchases!$BD$58*Assumptions!$BI$9*(1*AS$75/(SUM(Assumptions!$AQ$75:$AU$75)))</f>
        <v>13.005473684210529</v>
      </c>
      <c r="AT17" s="46">
        <f>Purchases!$AT$58*Purchases!$BD$58*Assumptions!$BI$9*(1*AT$75/(SUM(Assumptions!$AQ$75:$AU$75)))</f>
        <v>13.005473684210529</v>
      </c>
      <c r="AU17" s="46">
        <f>Purchases!$AT$58*Purchases!$BD$58*Assumptions!$BI$9*(1*AU$75/(SUM(Assumptions!$AQ$75:$AU$75)))</f>
        <v>11.921684210526317</v>
      </c>
      <c r="AV17" s="46">
        <f>(Purchases!$AT$58+Purchases!$AV$58-SUM(Assumptions!$AQ17:$AU17,$AQ47:$AU47))*Purchases!$BE$58*Assumptions!$BK$9*(1*Assumptions!AV$75/(SUM($AV$75:$BB$75)))</f>
        <v>17.39184053156146</v>
      </c>
      <c r="AW17" s="46">
        <f>(Purchases!$AT$58+Purchases!$AV$58-SUM(Assumptions!$AQ17:$AU17,$AQ47:$AU47))*Purchases!$BE$58*Assumptions!$BK$9*(1*Assumptions!AW$75/(SUM($AV$75:$BB$75)))</f>
        <v>13.043880398671096</v>
      </c>
      <c r="AX17" s="46">
        <f>(Purchases!$AT$58+Purchases!$AV$58-SUM(Assumptions!$AQ17:$AU17,$AQ47:$AU47))*Purchases!$BE$58*Assumptions!$BK$9*(1*Assumptions!AX$75/(SUM($AV$75:$BB$75)))</f>
        <v>13.043880398671096</v>
      </c>
      <c r="AY17" s="46">
        <f>(Purchases!$AT$58+Purchases!$AV$58-SUM(Assumptions!$AQ17:$AU17,$AQ47:$AU47))*Purchases!$BE$58*Assumptions!$BK$9*(1*Assumptions!AY$75/(SUM($AV$75:$BB$75)))</f>
        <v>43.479601328903662</v>
      </c>
      <c r="AZ17" s="46">
        <f>(Purchases!$AT$58+Purchases!$AV$58-SUM(Assumptions!$AQ17:$AU17,$AQ47:$AU47))*Purchases!$BE$58*Assumptions!$BK$9*(1*Assumptions!AZ$75/(SUM($AV$75:$BB$75)))</f>
        <v>2.1739800664451825</v>
      </c>
      <c r="BA17" s="46">
        <f>(Purchases!$AT$58+Purchases!$AV$58-SUM(Assumptions!$AQ17:$AU17,$AQ47:$AU47))*Purchases!$BE$58*Assumptions!$BK$9*(1*Assumptions!BA$75/(SUM($AV$75:$BB$75)))</f>
        <v>2.1739800664451825</v>
      </c>
      <c r="BB17" s="46">
        <f>(Purchases!$AT$58+Purchases!$AV$58-SUM(Assumptions!$AQ17:$AU17,$AQ47:$AU47))*Purchases!$BE$58*Assumptions!$BK$9*(1*Assumptions!BB$75/(SUM($AV$75:$BB$75)))</f>
        <v>2.1739800664451825</v>
      </c>
      <c r="BC17" s="143"/>
      <c r="BD17" s="57">
        <v>14</v>
      </c>
      <c r="BF17" s="22"/>
      <c r="BG17" s="46">
        <f>SUM(P17:AA17)</f>
        <v>31.956929915275456</v>
      </c>
      <c r="BH17" s="55"/>
      <c r="BI17" s="46">
        <f>SUM(AB17:AM17)</f>
        <v>111.56851007454276</v>
      </c>
      <c r="BJ17" s="55"/>
      <c r="BK17" s="46">
        <f>SUM(AN17:AY17)</f>
        <v>155.43611940322461</v>
      </c>
      <c r="BL17" s="55"/>
    </row>
    <row r="18" spans="1:64" outlineLevel="1">
      <c r="A18" s="34"/>
      <c r="B18" s="34" t="s">
        <v>214</v>
      </c>
      <c r="C18" s="94" t="s">
        <v>17</v>
      </c>
      <c r="D18" s="57">
        <v>167.36</v>
      </c>
      <c r="E18" s="57">
        <v>167.36</v>
      </c>
      <c r="F18" s="57">
        <v>167.36</v>
      </c>
      <c r="G18" s="57">
        <v>167.36</v>
      </c>
      <c r="H18" s="57">
        <v>167.36</v>
      </c>
      <c r="I18" s="57">
        <v>167.36</v>
      </c>
      <c r="J18" s="57">
        <v>167.36</v>
      </c>
      <c r="K18" s="57">
        <v>167.36</v>
      </c>
      <c r="L18" s="57">
        <v>167.36</v>
      </c>
      <c r="M18" s="57">
        <v>167.36</v>
      </c>
      <c r="N18" s="57">
        <v>167.36</v>
      </c>
      <c r="O18" s="57">
        <v>167.36</v>
      </c>
      <c r="P18" s="57">
        <v>167.36</v>
      </c>
      <c r="Q18" s="57">
        <v>167.36</v>
      </c>
      <c r="R18" s="57">
        <v>167.36</v>
      </c>
      <c r="S18" s="57">
        <v>167.36</v>
      </c>
      <c r="T18" s="57">
        <v>167.36</v>
      </c>
      <c r="U18" s="46">
        <f>Purchases!$M$58</f>
        <v>199</v>
      </c>
      <c r="V18" s="46">
        <f>Purchases!$M$58</f>
        <v>199</v>
      </c>
      <c r="W18" s="46">
        <f>Purchases!$M$58</f>
        <v>199</v>
      </c>
      <c r="X18" s="46">
        <f>Purchases!$O$58</f>
        <v>322.7577194440118</v>
      </c>
      <c r="Y18" s="46">
        <f>Purchases!$O$58</f>
        <v>322.7577194440118</v>
      </c>
      <c r="Z18" s="46">
        <f>Purchases!$O$58</f>
        <v>322.7577194440118</v>
      </c>
      <c r="AA18" s="46">
        <f>Purchases!$O$58</f>
        <v>322.7577194440118</v>
      </c>
      <c r="AB18" s="46">
        <f>Purchases!$O$58</f>
        <v>322.7577194440118</v>
      </c>
      <c r="AC18" s="46">
        <f>Purchases!$O$58</f>
        <v>322.7577194440118</v>
      </c>
      <c r="AD18" s="46">
        <f>Purchases!$O$58</f>
        <v>322.7577194440118</v>
      </c>
      <c r="AE18" s="46">
        <f>Purchases!$AG58</f>
        <v>290</v>
      </c>
      <c r="AF18" s="46">
        <f>Purchases!$AG58</f>
        <v>290</v>
      </c>
      <c r="AG18" s="46">
        <f>Purchases!$AG58</f>
        <v>290</v>
      </c>
      <c r="AH18" s="46">
        <f>Purchases!$AG58</f>
        <v>290</v>
      </c>
      <c r="AI18" s="46">
        <f>Purchases!$AG58</f>
        <v>290</v>
      </c>
      <c r="AJ18" s="46">
        <f>Purchases!$AI$58</f>
        <v>319.8371350576042</v>
      </c>
      <c r="AK18" s="46">
        <f>Purchases!$AI$58</f>
        <v>319.8371350576042</v>
      </c>
      <c r="AL18" s="46">
        <f>Purchases!$AI$58</f>
        <v>319.8371350576042</v>
      </c>
      <c r="AM18" s="46">
        <f>Purchases!$AI$58</f>
        <v>319.8371350576042</v>
      </c>
      <c r="AN18" s="46">
        <f>Purchases!$AI$58</f>
        <v>319.8371350576042</v>
      </c>
      <c r="AO18" s="46">
        <f>Purchases!$AI$58</f>
        <v>319.8371350576042</v>
      </c>
      <c r="AP18" s="46">
        <f>Purchases!$AI$58</f>
        <v>319.8371350576042</v>
      </c>
      <c r="AQ18" s="46">
        <f>Purchases!$AG58</f>
        <v>290</v>
      </c>
      <c r="AR18" s="46">
        <f>Purchases!$AG58</f>
        <v>290</v>
      </c>
      <c r="AS18" s="46">
        <f>Purchases!$AG58</f>
        <v>290</v>
      </c>
      <c r="AT18" s="46">
        <f>Purchases!$AG58</f>
        <v>290</v>
      </c>
      <c r="AU18" s="46">
        <f>Purchases!$AG58</f>
        <v>290</v>
      </c>
      <c r="AV18" s="46">
        <f>Purchases!$AI$58</f>
        <v>319.8371350576042</v>
      </c>
      <c r="AW18" s="46">
        <f>Purchases!$AI$58</f>
        <v>319.8371350576042</v>
      </c>
      <c r="AX18" s="46">
        <f>Purchases!$AI$58</f>
        <v>319.8371350576042</v>
      </c>
      <c r="AY18" s="46">
        <f>Purchases!$AI$58</f>
        <v>319.8371350576042</v>
      </c>
      <c r="AZ18" s="46">
        <f>Purchases!$AI$58</f>
        <v>319.8371350576042</v>
      </c>
      <c r="BA18" s="46">
        <f>Purchases!$AI$58</f>
        <v>319.8371350576042</v>
      </c>
      <c r="BB18" s="46">
        <f>Purchases!$AI$58</f>
        <v>319.8371350576042</v>
      </c>
      <c r="BC18" s="58"/>
      <c r="BD18" s="57">
        <v>167.36</v>
      </c>
      <c r="BG18" s="46">
        <f>((T18*SUM(T16:W16))+X18*SUM(X16:AA16)+AB18*SUM(AB16:AE16))/SUM(T16:AE16)</f>
        <v>277.50655530691284</v>
      </c>
      <c r="BI18" s="46">
        <f>((AF18*SUM(AF16:AI16))+AJ18*SUM(AJ16:AM16)+AN18*SUM(AN16:AQ16))/SUM(AF16:AQ16)</f>
        <v>315.18655582262812</v>
      </c>
      <c r="BK18" s="46">
        <f>((AR18*SUM(AR16:AU16))+AV18*SUM(AV16:AY16)+AZ18*SUM(AZ16:BB16))/SUM(AR16:BB16)</f>
        <v>310.25541188755233</v>
      </c>
    </row>
    <row r="19" spans="1:64" outlineLevel="1">
      <c r="A19" s="35"/>
      <c r="B19" s="35" t="s">
        <v>217</v>
      </c>
      <c r="C19" s="94" t="s">
        <v>17</v>
      </c>
      <c r="D19" s="46">
        <f>(D21*D20)</f>
        <v>130.83042150182351</v>
      </c>
      <c r="E19" s="46">
        <f t="shared" ref="E19:O19" si="58">(E21*E20)</f>
        <v>142.8786263875578</v>
      </c>
      <c r="F19" s="46">
        <f t="shared" si="58"/>
        <v>40.664623116900096</v>
      </c>
      <c r="G19" s="46">
        <f t="shared" si="58"/>
        <v>195.09695773819112</v>
      </c>
      <c r="H19" s="46">
        <f t="shared" si="58"/>
        <v>41.797844611069209</v>
      </c>
      <c r="I19" s="46">
        <f t="shared" si="58"/>
        <v>300.0461456152297</v>
      </c>
      <c r="J19" s="46">
        <f t="shared" si="58"/>
        <v>183.91927300025037</v>
      </c>
      <c r="K19" s="46">
        <f t="shared" si="58"/>
        <v>269.31266359268437</v>
      </c>
      <c r="L19" s="46">
        <f t="shared" si="58"/>
        <v>285.5074289457192</v>
      </c>
      <c r="M19" s="46">
        <f t="shared" si="58"/>
        <v>0</v>
      </c>
      <c r="N19" s="46">
        <f t="shared" si="58"/>
        <v>396.75887363237558</v>
      </c>
      <c r="O19" s="46">
        <f t="shared" si="58"/>
        <v>1253.0596671774911</v>
      </c>
      <c r="P19" s="53">
        <f>P20*P21</f>
        <v>127.36765718611814</v>
      </c>
      <c r="Q19" s="53">
        <f t="shared" ref="Q19:S19" si="59">Q20*Q21</f>
        <v>127.36765718611814</v>
      </c>
      <c r="R19" s="53">
        <f t="shared" si="59"/>
        <v>127.36765718611814</v>
      </c>
      <c r="S19" s="53">
        <f t="shared" si="59"/>
        <v>127.36765718611814</v>
      </c>
      <c r="T19" s="53">
        <f t="shared" ref="T19" si="60">T20*T21</f>
        <v>127.36765718611814</v>
      </c>
      <c r="U19" s="53">
        <f t="shared" ref="U19:AA19" si="61">(U20*U21)/1.21</f>
        <v>1501.5495867768595</v>
      </c>
      <c r="V19" s="53">
        <f t="shared" si="61"/>
        <v>1952.0144628099174</v>
      </c>
      <c r="W19" s="53">
        <f t="shared" si="61"/>
        <v>1952.0144628099174</v>
      </c>
      <c r="X19" s="53">
        <f t="shared" si="61"/>
        <v>1996.5213033596435</v>
      </c>
      <c r="Y19" s="53">
        <f t="shared" si="61"/>
        <v>1689.3641797658527</v>
      </c>
      <c r="Z19" s="53">
        <f>(Z20*Z21)/1.21</f>
        <v>1847.4545292529183</v>
      </c>
      <c r="AA19" s="53">
        <f t="shared" si="61"/>
        <v>2519.256176253979</v>
      </c>
      <c r="AB19" s="53">
        <f t="shared" ref="AB19" si="62">(AB20*AB21)/1.21</f>
        <v>671.80164700106104</v>
      </c>
      <c r="AC19" s="53">
        <f t="shared" ref="AC19" si="63">(AC20*AC21)/1.21</f>
        <v>671.80164700106104</v>
      </c>
      <c r="AD19" s="53">
        <f t="shared" ref="AD19" si="64">(AD20*AD21)/1.21</f>
        <v>839.75205875132644</v>
      </c>
      <c r="AE19" s="53">
        <f t="shared" ref="AE19" si="65">(AE20*AE21)/1.21</f>
        <v>2858.811394516676</v>
      </c>
      <c r="AF19" s="53">
        <f>(AF20*AF21)/1.21</f>
        <v>2638.9028257077007</v>
      </c>
      <c r="AG19" s="53">
        <f t="shared" ref="AG19" si="66">(AG20*AG21)/1.21</f>
        <v>2858.811394516676</v>
      </c>
      <c r="AH19" s="53">
        <f t="shared" ref="AH19" si="67">(AH20*AH21)/1.21</f>
        <v>2199.0856880897504</v>
      </c>
      <c r="AI19" s="53">
        <f t="shared" ref="AI19" si="68">(AI20*AI21)/1.21</f>
        <v>2418.9942568987258</v>
      </c>
      <c r="AJ19" s="53">
        <f t="shared" ref="AJ19" si="69">(AJ20*AJ21)/1.21</f>
        <v>879.27130290113371</v>
      </c>
      <c r="AK19" s="53">
        <f t="shared" ref="AK19" si="70">(AK20*AK21)/1.21</f>
        <v>879.27130290113371</v>
      </c>
      <c r="AL19" s="53">
        <f t="shared" ref="AL19" si="71">(AL20*AL21)/1.21</f>
        <v>879.27130290113371</v>
      </c>
      <c r="AM19" s="53">
        <f t="shared" ref="AM19:AQ19" si="72">(AM20*AM21)/1.21</f>
        <v>2930.9043430037796</v>
      </c>
      <c r="AN19" s="53">
        <f t="shared" si="72"/>
        <v>146.54521715018893</v>
      </c>
      <c r="AO19" s="53">
        <f t="shared" si="72"/>
        <v>146.54521715018893</v>
      </c>
      <c r="AP19" s="53">
        <f t="shared" si="72"/>
        <v>146.54521715018893</v>
      </c>
      <c r="AQ19" s="53">
        <f t="shared" si="72"/>
        <v>3568.0990016281357</v>
      </c>
      <c r="AR19" s="53">
        <f>(AR20*AR21)/1.21</f>
        <v>2973.4158346901131</v>
      </c>
      <c r="AS19" s="53">
        <f t="shared" ref="AS19:BB19" si="73">(AS20*AS21)/1.21</f>
        <v>3568.0990016281357</v>
      </c>
      <c r="AT19" s="53">
        <f t="shared" si="73"/>
        <v>3568.0990016281357</v>
      </c>
      <c r="AU19" s="53">
        <f t="shared" si="73"/>
        <v>3270.7574181591244</v>
      </c>
      <c r="AV19" s="53">
        <f t="shared" si="73"/>
        <v>1808.4194288063031</v>
      </c>
      <c r="AW19" s="53">
        <f t="shared" si="73"/>
        <v>1356.3145716047272</v>
      </c>
      <c r="AX19" s="53">
        <f t="shared" si="73"/>
        <v>1356.3145716047272</v>
      </c>
      <c r="AY19" s="53">
        <f t="shared" si="73"/>
        <v>4521.0485720157594</v>
      </c>
      <c r="AZ19" s="53">
        <f t="shared" si="73"/>
        <v>226.05242860078789</v>
      </c>
      <c r="BA19" s="53">
        <f t="shared" si="73"/>
        <v>226.05242860078789</v>
      </c>
      <c r="BB19" s="53">
        <f t="shared" si="73"/>
        <v>226.05242860078789</v>
      </c>
      <c r="BC19" s="58"/>
      <c r="BD19" s="46">
        <f>(BD20*BD21)</f>
        <v>3230.15</v>
      </c>
      <c r="BE19" s="55">
        <v>0.4</v>
      </c>
      <c r="BF19" s="40"/>
      <c r="BG19" s="46">
        <f>SUM(P19:AA19)</f>
        <v>14095.012986959679</v>
      </c>
      <c r="BH19" s="55"/>
      <c r="BI19" s="46">
        <f>SUM(AB19:AM19)</f>
        <v>20726.679164190155</v>
      </c>
      <c r="BJ19" s="55"/>
      <c r="BK19" s="46">
        <f>SUM(AN19:AY19)</f>
        <v>26430.203053215726</v>
      </c>
      <c r="BL19" s="55"/>
    </row>
    <row r="20" spans="1:64" outlineLevel="1">
      <c r="A20" s="34"/>
      <c r="B20" s="34" t="s">
        <v>213</v>
      </c>
      <c r="C20" s="94" t="s">
        <v>18</v>
      </c>
      <c r="D20" s="46">
        <f t="shared" ref="D20:O20" si="74">$BD20*(D$8/$BD$8)</f>
        <v>1.4176012731804475</v>
      </c>
      <c r="E20" s="46">
        <f t="shared" si="74"/>
        <v>1.5481485143304561</v>
      </c>
      <c r="F20" s="46">
        <f t="shared" si="74"/>
        <v>0.44061786885794879</v>
      </c>
      <c r="G20" s="46">
        <f t="shared" si="74"/>
        <v>2.1139555503108798</v>
      </c>
      <c r="H20" s="46">
        <f t="shared" si="74"/>
        <v>0.45289678850437975</v>
      </c>
      <c r="I20" s="46">
        <f t="shared" si="74"/>
        <v>3.2511230427481816</v>
      </c>
      <c r="J20" s="46">
        <f t="shared" si="74"/>
        <v>1.9928407519801752</v>
      </c>
      <c r="K20" s="46">
        <f t="shared" si="74"/>
        <v>2.918113160609864</v>
      </c>
      <c r="L20" s="46">
        <f t="shared" si="74"/>
        <v>3.0935900850115852</v>
      </c>
      <c r="M20" s="46">
        <f t="shared" si="74"/>
        <v>0</v>
      </c>
      <c r="N20" s="46">
        <f t="shared" si="74"/>
        <v>4.2990451146643789</v>
      </c>
      <c r="O20" s="46">
        <f t="shared" si="74"/>
        <v>13.577415399040969</v>
      </c>
      <c r="P20" s="46">
        <f t="shared" ref="P20:T20" si="75">AVERAGE($D20:$G20)</f>
        <v>1.3800808016699331</v>
      </c>
      <c r="Q20" s="46">
        <f t="shared" si="75"/>
        <v>1.3800808016699331</v>
      </c>
      <c r="R20" s="46">
        <f t="shared" si="75"/>
        <v>1.3800808016699331</v>
      </c>
      <c r="S20" s="46">
        <f t="shared" si="75"/>
        <v>1.3800808016699331</v>
      </c>
      <c r="T20" s="46">
        <f t="shared" si="75"/>
        <v>1.3800808016699331</v>
      </c>
      <c r="U20" s="46">
        <f>Purchases!$F$59*Purchases!$P$59*Assumptions!$BG$9*(1*U$75/(SUM(Assumptions!$U$75:$Y$75)))</f>
        <v>13.125000000000002</v>
      </c>
      <c r="V20" s="46">
        <f>Purchases!$F$59*Purchases!$P$59*Assumptions!$BG$9*(1*V$75/(SUM(Assumptions!$U$75:$Y$75)))</f>
        <v>17.0625</v>
      </c>
      <c r="W20" s="46">
        <f>Purchases!$F$59*Purchases!$P$59*Assumptions!$BG$9*(1*W$75/(SUM(Assumptions!$U$75:$Y$75)))</f>
        <v>17.0625</v>
      </c>
      <c r="X20" s="46">
        <f>Purchases!$F$59*Purchases!$P$59*Assumptions!$BG$9*(1*X$75/(SUM(Assumptions!$U$75:$Y$75)))</f>
        <v>17.0625</v>
      </c>
      <c r="Y20" s="46">
        <f>Purchases!$F$59*Purchases!$P$59*Assumptions!$BG$9*(1*Y$75/(SUM(Assumptions!$U$75:$Y$75)))</f>
        <v>14.437500000000002</v>
      </c>
      <c r="Z20" s="46">
        <f>(Purchases!$F$59+Purchases!$H$59-SUM(Assumptions!$T20:$Y20,$T50:$Y50))*Purchases!$Q$59*Assumptions!$BG$9*(1*Assumptions!Z$75/(SUM($Z$75:$AD$75)))</f>
        <v>15.78855825496777</v>
      </c>
      <c r="AA20" s="46">
        <f>(Purchases!$F$59+Purchases!$H$59-SUM(Assumptions!$T20:$Y20,$T50:$Y50))*Purchases!$Q$59*Assumptions!$BG$9*(1*Assumptions!AA$75/(SUM($Z$75:$AD$75)))</f>
        <v>21.529852165865137</v>
      </c>
      <c r="AB20" s="46">
        <f>(Purchases!$F$59+Purchases!$H$59-SUM(Assumptions!$T20:$Y20,$T50:$Y50))*Purchases!$Q$59*Assumptions!$BG$9*(1*Assumptions!AB$75/(SUM($Z$75:$AD$75)))</f>
        <v>5.7412939108973706</v>
      </c>
      <c r="AC20" s="46">
        <f>(Purchases!$F$59+Purchases!$H$59-SUM(Assumptions!$T20:$Y20,$T50:$Y50))*Purchases!$Q$59*Assumptions!$BG$9*(1*Assumptions!AC$75/(SUM($Z$75:$AD$75)))</f>
        <v>5.7412939108973706</v>
      </c>
      <c r="AD20" s="46">
        <f>(Purchases!$F$59+Purchases!$H$59-SUM(Assumptions!$T20:$Y20,$T50:$Y50))*Purchases!$Q$59*Assumptions!$BG$9*(1*Assumptions!AD$75/(SUM($Z$75:$AD$75)))</f>
        <v>7.1766173886217137</v>
      </c>
      <c r="AE20" s="46">
        <f>Purchases!$Z$59*Purchases!$AJ$59*Assumptions!$BI$9*(1*AE$75/(SUM(Assumptions!$AE$75:$AI$75)))</f>
        <v>23.79661016949153</v>
      </c>
      <c r="AF20" s="46">
        <f>Purchases!$Z$59*Purchases!$AJ$59*Assumptions!$BI$9*(1*AF$75/(SUM(Assumptions!$AE$75:$AI$75)))</f>
        <v>21.966101694915256</v>
      </c>
      <c r="AG20" s="46">
        <f>Purchases!$Z$59*Purchases!$AJ$59*Assumptions!$BI$9*(1*AG$75/(SUM(Assumptions!$AE$75:$AI$75)))</f>
        <v>23.79661016949153</v>
      </c>
      <c r="AH20" s="46">
        <f>Purchases!$Z$59*Purchases!$AJ$59*Assumptions!$BI$9*(1*AH$75/(SUM(Assumptions!$AE$75:$AI$75)))</f>
        <v>18.305084745762713</v>
      </c>
      <c r="AI20" s="46">
        <f>Purchases!$Z$59*Purchases!$AJ$59*Assumptions!$BI$9*(1*AI$75/(SUM(Assumptions!$AE$75:$AI$75)))</f>
        <v>20.135593220338983</v>
      </c>
      <c r="AJ20" s="46">
        <f>(Purchases!$Z$59+Purchases!$AB$59-SUM(Assumptions!$AE20:$AI20,$AE50:$AI50))*Purchases!$AK$59*Assumptions!$BI$9*(1*Assumptions!AJ$75/(SUM($AJ$75:$AP$75)))</f>
        <v>6.5883936080740106</v>
      </c>
      <c r="AK20" s="46">
        <f>(Purchases!$Z$59+Purchases!$AB$59-SUM(Assumptions!$AE20:$AI20,$AE50:$AI50))*Purchases!$AK$59*Assumptions!$BI$9*(1*Assumptions!AK$75/(SUM($AJ$75:$AP$75)))</f>
        <v>6.5883936080740106</v>
      </c>
      <c r="AL20" s="46">
        <f>(Purchases!$Z$59+Purchases!$AB$59-SUM(Assumptions!$AE20:$AI20,$AE50:$AI50))*Purchases!$AK$59*Assumptions!$BI$9*(1*Assumptions!AL$75/(SUM($AJ$75:$AP$75)))</f>
        <v>6.5883936080740106</v>
      </c>
      <c r="AM20" s="46">
        <f>(Purchases!$Z$59+Purchases!$AB$59-SUM(Assumptions!$AE20:$AI20,$AE50:$AI50))*Purchases!$AK$59*Assumptions!$BI$9*(1*Assumptions!AM$75/(SUM($AJ$75:$AP$75)))</f>
        <v>21.961312026913372</v>
      </c>
      <c r="AN20" s="46">
        <f>(Purchases!$Z$59+Purchases!$AB$59-SUM(Assumptions!$AE20:$AI20,$AE50:$AI50))*Purchases!$AK$59*Assumptions!$BI$9*(1*Assumptions!AN$75/(SUM($AJ$75:$AP$75)))</f>
        <v>1.0980656013456684</v>
      </c>
      <c r="AO20" s="46">
        <f>(Purchases!$Z$59+Purchases!$AB$59-SUM(Assumptions!$AE20:$AI20,$AE50:$AI50))*Purchases!$AK$59*Assumptions!$BI$9*(1*Assumptions!AO$75/(SUM($AJ$75:$AP$75)))</f>
        <v>1.0980656013456684</v>
      </c>
      <c r="AP20" s="46">
        <f>(Purchases!$Z$59+Purchases!$AB$59-SUM(Assumptions!$AE20:$AI20,$AE50:$AI50))*Purchases!$AK$59*Assumptions!$BI$9*(1*Assumptions!AP$75/(SUM($AJ$75:$AP$75)))</f>
        <v>1.0980656013456684</v>
      </c>
      <c r="AQ20" s="46">
        <f>Purchases!$AT$59*Purchases!$BD$59*Assumptions!$BI$9*(1*AQ$75/(SUM(Assumptions!$AQ$75:$AU$75)))</f>
        <v>29.700686498855838</v>
      </c>
      <c r="AR20" s="46">
        <f>Purchases!$AT$59*Purchases!$BD$59*Assumptions!$BI$9*(1*AR$75/(SUM(Assumptions!$AQ$75:$AU$75)))</f>
        <v>24.750572082379865</v>
      </c>
      <c r="AS20" s="46">
        <f>Purchases!$AT$59*Purchases!$BD$59*Assumptions!$BI$9*(1*AS$75/(SUM(Assumptions!$AQ$75:$AU$75)))</f>
        <v>29.700686498855838</v>
      </c>
      <c r="AT20" s="46">
        <f>Purchases!$AT$59*Purchases!$BD$59*Assumptions!$BI$9*(1*AT$75/(SUM(Assumptions!$AQ$75:$AU$75)))</f>
        <v>29.700686498855838</v>
      </c>
      <c r="AU20" s="46">
        <f>Purchases!$AT$59*Purchases!$BD$59*Assumptions!$BI$9*(1*AU$75/(SUM(Assumptions!$AQ$75:$AU$75)))</f>
        <v>27.225629290617849</v>
      </c>
      <c r="AV20" s="46">
        <f>(Purchases!$AT$59+Purchases!$AV$59-SUM(Assumptions!$AQ20:$AU20,$AQ50:$AU50))*Purchases!$BE$59*Assumptions!$BK$9*(1*Assumptions!AV$75/(SUM($AV$75:$BB$75)))</f>
        <v>13.550515030062332</v>
      </c>
      <c r="AW20" s="46">
        <f>(Purchases!$AT$59+Purchases!$AV$59-SUM(Assumptions!$AQ20:$AU20,$AQ50:$AU50))*Purchases!$BE$59*Assumptions!$BK$9*(1*Assumptions!AW$75/(SUM($AV$75:$BB$75)))</f>
        <v>10.162886272546748</v>
      </c>
      <c r="AX20" s="46">
        <f>(Purchases!$AT$59+Purchases!$AV$59-SUM(Assumptions!$AQ20:$AU20,$AQ50:$AU50))*Purchases!$BE$59*Assumptions!$BK$9*(1*Assumptions!AX$75/(SUM($AV$75:$BB$75)))</f>
        <v>10.162886272546748</v>
      </c>
      <c r="AY20" s="46">
        <f>(Purchases!$AT$59+Purchases!$AV$59-SUM(Assumptions!$AQ20:$AU20,$AQ50:$AU50))*Purchases!$BE$59*Assumptions!$BK$9*(1*Assumptions!AY$75/(SUM($AV$75:$BB$75)))</f>
        <v>33.876287575155835</v>
      </c>
      <c r="AZ20" s="46">
        <f>(Purchases!$AT$59+Purchases!$AV$59-SUM(Assumptions!$AQ20:$AU20,$AQ50:$AU50))*Purchases!$BE$59*Assumptions!$BK$9*(1*Assumptions!AZ$75/(SUM($AV$75:$BB$75)))</f>
        <v>1.6938143787577915</v>
      </c>
      <c r="BA20" s="46">
        <f>(Purchases!$AT$59+Purchases!$AV$59-SUM(Assumptions!$AQ20:$AU20,$AQ50:$AU50))*Purchases!$BE$59*Assumptions!$BK$9*(1*Assumptions!BA$75/(SUM($AV$75:$BB$75)))</f>
        <v>1.6938143787577915</v>
      </c>
      <c r="BB20" s="46">
        <f>(Purchases!$AT$59+Purchases!$AV$59-SUM(Assumptions!$AQ20:$AU20,$AQ50:$AU50))*Purchases!$BE$59*Assumptions!$BK$9*(1*Assumptions!BB$75/(SUM($AV$75:$BB$75)))</f>
        <v>1.6938143787577915</v>
      </c>
      <c r="BC20" s="143"/>
      <c r="BD20" s="57">
        <v>35</v>
      </c>
      <c r="BF20" s="22"/>
      <c r="BG20" s="46">
        <f>SUM(P20:AA20)</f>
        <v>122.96881442918257</v>
      </c>
      <c r="BH20" s="55"/>
      <c r="BI20" s="46">
        <f>SUM(AB20:AM20)</f>
        <v>168.38569806155184</v>
      </c>
      <c r="BJ20" s="55"/>
      <c r="BK20" s="46">
        <f>SUM(AN20:AY20)</f>
        <v>212.12503282391393</v>
      </c>
      <c r="BL20" s="55"/>
    </row>
    <row r="21" spans="1:64" outlineLevel="1">
      <c r="A21" s="34"/>
      <c r="B21" s="34" t="s">
        <v>214</v>
      </c>
      <c r="C21" s="94" t="s">
        <v>17</v>
      </c>
      <c r="D21" s="57">
        <v>92.29</v>
      </c>
      <c r="E21" s="57">
        <v>92.29</v>
      </c>
      <c r="F21" s="57">
        <v>92.29</v>
      </c>
      <c r="G21" s="57">
        <v>92.29</v>
      </c>
      <c r="H21" s="57">
        <v>92.29</v>
      </c>
      <c r="I21" s="57">
        <v>92.29</v>
      </c>
      <c r="J21" s="57">
        <v>92.29</v>
      </c>
      <c r="K21" s="57">
        <v>92.29</v>
      </c>
      <c r="L21" s="57">
        <v>92.29</v>
      </c>
      <c r="M21" s="57">
        <v>92.29</v>
      </c>
      <c r="N21" s="57">
        <v>92.29</v>
      </c>
      <c r="O21" s="57">
        <v>92.29</v>
      </c>
      <c r="P21" s="57">
        <v>92.29</v>
      </c>
      <c r="Q21" s="57">
        <v>92.29</v>
      </c>
      <c r="R21" s="57">
        <v>92.29</v>
      </c>
      <c r="S21" s="57">
        <v>92.29</v>
      </c>
      <c r="T21" s="57">
        <v>92.29</v>
      </c>
      <c r="U21" s="46">
        <f>Purchases!$M$59</f>
        <v>138.42857142857142</v>
      </c>
      <c r="V21" s="46">
        <f>Purchases!$M$59</f>
        <v>138.42857142857142</v>
      </c>
      <c r="W21" s="46">
        <f>Purchases!$M$59</f>
        <v>138.42857142857142</v>
      </c>
      <c r="X21" s="46">
        <f>Purchases!$O$59</f>
        <v>141.58480744704286</v>
      </c>
      <c r="Y21" s="46">
        <f>Purchases!$O$59</f>
        <v>141.58480744704286</v>
      </c>
      <c r="Z21" s="46">
        <f>Purchases!$O$59</f>
        <v>141.58480744704286</v>
      </c>
      <c r="AA21" s="46">
        <f>Purchases!$O$59</f>
        <v>141.58480744704286</v>
      </c>
      <c r="AB21" s="46">
        <f>Purchases!$O$59</f>
        <v>141.58480744704286</v>
      </c>
      <c r="AC21" s="46">
        <f>Purchases!$O$59</f>
        <v>141.58480744704286</v>
      </c>
      <c r="AD21" s="46">
        <f>Purchases!$O$59</f>
        <v>141.58480744704286</v>
      </c>
      <c r="AE21" s="46">
        <f>Purchases!$AG59</f>
        <v>145.36363636363637</v>
      </c>
      <c r="AF21" s="46">
        <f>Purchases!$AG59</f>
        <v>145.36363636363637</v>
      </c>
      <c r="AG21" s="46">
        <f>Purchases!$AG59</f>
        <v>145.36363636363637</v>
      </c>
      <c r="AH21" s="46">
        <f>Purchases!$AG59</f>
        <v>145.36363636363637</v>
      </c>
      <c r="AI21" s="46">
        <f>Purchases!$AG59</f>
        <v>145.36363636363637</v>
      </c>
      <c r="AJ21" s="46">
        <f>Purchases!$AI$59</f>
        <v>161.48371512086808</v>
      </c>
      <c r="AK21" s="46">
        <f>Purchases!$AI$59</f>
        <v>161.48371512086808</v>
      </c>
      <c r="AL21" s="46">
        <f>Purchases!$AI$59</f>
        <v>161.48371512086808</v>
      </c>
      <c r="AM21" s="46">
        <f>Purchases!$AI$59</f>
        <v>161.48371512086808</v>
      </c>
      <c r="AN21" s="46">
        <f>Purchases!$AI$59</f>
        <v>161.48371512086808</v>
      </c>
      <c r="AO21" s="46">
        <f>Purchases!$AI$59</f>
        <v>161.48371512086808</v>
      </c>
      <c r="AP21" s="46">
        <f>Purchases!$AI$59</f>
        <v>161.48371512086808</v>
      </c>
      <c r="AQ21" s="46">
        <f>Purchases!$AG59</f>
        <v>145.36363636363637</v>
      </c>
      <c r="AR21" s="46">
        <f>Purchases!$AG59</f>
        <v>145.36363636363637</v>
      </c>
      <c r="AS21" s="46">
        <f>Purchases!$AG59</f>
        <v>145.36363636363637</v>
      </c>
      <c r="AT21" s="46">
        <f>Purchases!$AG59</f>
        <v>145.36363636363637</v>
      </c>
      <c r="AU21" s="46">
        <f>Purchases!$AG59</f>
        <v>145.36363636363637</v>
      </c>
      <c r="AV21" s="46">
        <f>Purchases!$AI$59</f>
        <v>161.48371512086808</v>
      </c>
      <c r="AW21" s="46">
        <f>Purchases!$AI$59</f>
        <v>161.48371512086808</v>
      </c>
      <c r="AX21" s="46">
        <f>Purchases!$AI$59</f>
        <v>161.48371512086808</v>
      </c>
      <c r="AY21" s="46">
        <f>Purchases!$AI$59</f>
        <v>161.48371512086808</v>
      </c>
      <c r="AZ21" s="46">
        <f>Purchases!$AI$59</f>
        <v>161.48371512086808</v>
      </c>
      <c r="BA21" s="46">
        <f>Purchases!$AI$59</f>
        <v>161.48371512086808</v>
      </c>
      <c r="BB21" s="46">
        <f>Purchases!$AI$59</f>
        <v>161.48371512086808</v>
      </c>
      <c r="BC21" s="58"/>
      <c r="BD21" s="57">
        <v>92.29</v>
      </c>
      <c r="BG21" s="46">
        <f>((T21*SUM(T19:W19))+X21*SUM(X19:AA19)+AB21*SUM(AB19:AE19))/SUM(T19:AE19)</f>
        <v>126.94288264029773</v>
      </c>
      <c r="BI21" s="46">
        <f>((AF21*SUM(AF19:AI19))+AJ21*SUM(AJ19:AM19)+AN21*SUM(AN19:AQ19))/SUM(AF19:AQ19)</f>
        <v>153.20292329170144</v>
      </c>
      <c r="BK21" s="46">
        <f>((AR21*SUM(AR19:AU19))+AV21*SUM(AV19:AY19)+AZ21*SUM(AZ19:BB19))/SUM(AR19:BB19)</f>
        <v>152.14662436922208</v>
      </c>
    </row>
    <row r="22" spans="1:64" outlineLevel="1">
      <c r="A22" s="35"/>
      <c r="B22" s="35" t="s">
        <v>218</v>
      </c>
      <c r="C22" s="94" t="s">
        <v>17</v>
      </c>
      <c r="D22" s="46">
        <f>(D24*D23)</f>
        <v>25.375872847800398</v>
      </c>
      <c r="E22" s="46">
        <f t="shared" ref="E22:O22" si="76">(E24*E23)</f>
        <v>27.712743062809068</v>
      </c>
      <c r="F22" s="46">
        <f t="shared" si="76"/>
        <v>7.8873116341966316</v>
      </c>
      <c r="G22" s="46">
        <f t="shared" si="76"/>
        <v>37.841012325164925</v>
      </c>
      <c r="H22" s="46">
        <f t="shared" si="76"/>
        <v>8.1071113123932577</v>
      </c>
      <c r="I22" s="46">
        <f t="shared" si="76"/>
        <v>58.196960249788312</v>
      </c>
      <c r="J22" s="46">
        <f t="shared" si="76"/>
        <v>35.672988226589126</v>
      </c>
      <c r="K22" s="46">
        <f t="shared" si="76"/>
        <v>52.235893068151206</v>
      </c>
      <c r="L22" s="46">
        <f t="shared" si="76"/>
        <v>55.377030287470241</v>
      </c>
      <c r="M22" s="46">
        <f t="shared" si="76"/>
        <v>0</v>
      </c>
      <c r="N22" s="46">
        <f t="shared" si="76"/>
        <v>76.955364149700756</v>
      </c>
      <c r="O22" s="46">
        <f t="shared" si="76"/>
        <v>243.0434941659185</v>
      </c>
      <c r="P22" s="53">
        <f>P23*P24</f>
        <v>24.704234967492752</v>
      </c>
      <c r="Q22" s="53">
        <f t="shared" ref="Q22:S22" si="77">Q23*Q24</f>
        <v>24.704234967492752</v>
      </c>
      <c r="R22" s="53">
        <f t="shared" si="77"/>
        <v>24.704234967492752</v>
      </c>
      <c r="S22" s="53">
        <f t="shared" si="77"/>
        <v>24.704234967492752</v>
      </c>
      <c r="T22" s="53">
        <f t="shared" ref="T22" si="78">T23*T24</f>
        <v>24.704234967492752</v>
      </c>
      <c r="U22" s="53">
        <f t="shared" ref="U22:AA22" si="79">(U23*U24)/1.21</f>
        <v>197.24025974025975</v>
      </c>
      <c r="V22" s="53">
        <f t="shared" si="79"/>
        <v>256.41233766233768</v>
      </c>
      <c r="W22" s="53">
        <f t="shared" si="79"/>
        <v>256.41233766233768</v>
      </c>
      <c r="X22" s="53">
        <f t="shared" si="79"/>
        <v>256.41233766233768</v>
      </c>
      <c r="Y22" s="53">
        <f t="shared" si="79"/>
        <v>216.96428571428572</v>
      </c>
      <c r="Z22" s="53">
        <f t="shared" si="79"/>
        <v>124.94013088054376</v>
      </c>
      <c r="AA22" s="53">
        <f t="shared" si="79"/>
        <v>170.37290574619598</v>
      </c>
      <c r="AB22" s="53">
        <f t="shared" ref="AB22" si="80">(AB23*AB24)/1.21</f>
        <v>45.43277486565227</v>
      </c>
      <c r="AC22" s="53">
        <f t="shared" ref="AC22" si="81">(AC23*AC24)/1.21</f>
        <v>45.43277486565227</v>
      </c>
      <c r="AD22" s="53">
        <f t="shared" ref="AD22" si="82">(AD23*AD24)/1.21</f>
        <v>56.790968582065332</v>
      </c>
      <c r="AE22" s="53">
        <f t="shared" ref="AE22" si="83">(AE23*AE24)/1.21</f>
        <v>905.20933736650227</v>
      </c>
      <c r="AF22" s="53">
        <f>(AF23*AF24)/1.21</f>
        <v>835.57784987677132</v>
      </c>
      <c r="AG22" s="53">
        <f t="shared" ref="AG22" si="84">(AG23*AG24)/1.21</f>
        <v>905.20933736650227</v>
      </c>
      <c r="AH22" s="53">
        <f t="shared" ref="AH22" si="85">(AH23*AH24)/1.21</f>
        <v>696.31487489730955</v>
      </c>
      <c r="AI22" s="53">
        <f t="shared" ref="AI22" si="86">(AI23*AI24)/1.21</f>
        <v>765.94636238704038</v>
      </c>
      <c r="AJ22" s="53">
        <f t="shared" ref="AJ22" si="87">(AJ23*AJ24)/1.21</f>
        <v>33.066464912806424</v>
      </c>
      <c r="AK22" s="53">
        <f t="shared" ref="AK22" si="88">(AK23*AK24)/1.21</f>
        <v>33.066464912806424</v>
      </c>
      <c r="AL22" s="53">
        <f t="shared" ref="AL22" si="89">(AL23*AL24)/1.21</f>
        <v>33.066464912806424</v>
      </c>
      <c r="AM22" s="53">
        <f t="shared" ref="AM22:AQ22" si="90">(AM23*AM24)/1.21</f>
        <v>110.22154970935476</v>
      </c>
      <c r="AN22" s="53">
        <f t="shared" si="90"/>
        <v>5.5110774854677373</v>
      </c>
      <c r="AO22" s="53">
        <f t="shared" si="90"/>
        <v>5.5110774854677373</v>
      </c>
      <c r="AP22" s="53">
        <f t="shared" si="90"/>
        <v>5.5110774854677373</v>
      </c>
      <c r="AQ22" s="53">
        <f t="shared" si="90"/>
        <v>1124.3652822026031</v>
      </c>
      <c r="AR22" s="53">
        <f>(AR23*AR24)/1.21</f>
        <v>936.97106850216915</v>
      </c>
      <c r="AS22" s="53">
        <f t="shared" ref="AS22:BB22" si="91">(AS23*AS24)/1.21</f>
        <v>1124.3652822026031</v>
      </c>
      <c r="AT22" s="53">
        <f t="shared" si="91"/>
        <v>1124.3652822026031</v>
      </c>
      <c r="AU22" s="53">
        <f t="shared" si="91"/>
        <v>1030.6681753523862</v>
      </c>
      <c r="AV22" s="53">
        <f t="shared" si="91"/>
        <v>424.17915039167946</v>
      </c>
      <c r="AW22" s="53">
        <f t="shared" si="91"/>
        <v>318.13436279375964</v>
      </c>
      <c r="AX22" s="53">
        <f t="shared" si="91"/>
        <v>318.13436279375964</v>
      </c>
      <c r="AY22" s="53">
        <f t="shared" si="91"/>
        <v>1060.4478759791989</v>
      </c>
      <c r="AZ22" s="53">
        <f t="shared" si="91"/>
        <v>53.022393798959932</v>
      </c>
      <c r="BA22" s="53">
        <f t="shared" si="91"/>
        <v>53.022393798959932</v>
      </c>
      <c r="BB22" s="53">
        <f t="shared" si="91"/>
        <v>53.022393798959932</v>
      </c>
      <c r="BC22" s="58"/>
      <c r="BD22" s="46">
        <f>(BD23*BD24)</f>
        <v>626.52</v>
      </c>
      <c r="BE22" s="55">
        <v>1</v>
      </c>
      <c r="BF22" s="40"/>
      <c r="BG22" s="46">
        <f>SUM(P22:AA22)</f>
        <v>1602.2757699057622</v>
      </c>
      <c r="BH22" s="55"/>
      <c r="BI22" s="46">
        <f>SUM(AB22:AM22)</f>
        <v>4465.3352246552704</v>
      </c>
      <c r="BJ22" s="55"/>
      <c r="BK22" s="46">
        <f>SUM(AN22:AY22)</f>
        <v>7478.1640748771661</v>
      </c>
      <c r="BL22" s="55"/>
    </row>
    <row r="23" spans="1:64" outlineLevel="1">
      <c r="A23" s="34"/>
      <c r="B23" s="34" t="s">
        <v>213</v>
      </c>
      <c r="C23" s="94" t="s">
        <v>18</v>
      </c>
      <c r="D23" s="46">
        <f t="shared" ref="D23:O23" si="92">$BD23*(D$8/$BD$8)</f>
        <v>0.48603472223329625</v>
      </c>
      <c r="E23" s="46">
        <f t="shared" si="92"/>
        <v>0.53079377634187064</v>
      </c>
      <c r="F23" s="46">
        <f t="shared" si="92"/>
        <v>0.15106898360843959</v>
      </c>
      <c r="G23" s="46">
        <f t="shared" si="92"/>
        <v>0.72478476010658732</v>
      </c>
      <c r="H23" s="46">
        <f t="shared" si="92"/>
        <v>0.15527889891578733</v>
      </c>
      <c r="I23" s="46">
        <f t="shared" si="92"/>
        <v>1.1146707575136623</v>
      </c>
      <c r="J23" s="46">
        <f t="shared" si="92"/>
        <v>0.68325968639320289</v>
      </c>
      <c r="K23" s="46">
        <f t="shared" si="92"/>
        <v>1.000495940780525</v>
      </c>
      <c r="L23" s="46">
        <f t="shared" si="92"/>
        <v>1.0606594577182578</v>
      </c>
      <c r="M23" s="46">
        <f t="shared" si="92"/>
        <v>0</v>
      </c>
      <c r="N23" s="46">
        <f t="shared" si="92"/>
        <v>1.473958325027787</v>
      </c>
      <c r="O23" s="46">
        <f t="shared" si="92"/>
        <v>4.6551138510997605</v>
      </c>
      <c r="P23" s="46">
        <f t="shared" ref="P23:T23" si="93">AVERAGE($D23:$G23)</f>
        <v>0.47317056057254842</v>
      </c>
      <c r="Q23" s="46">
        <f t="shared" si="93"/>
        <v>0.47317056057254842</v>
      </c>
      <c r="R23" s="46">
        <f t="shared" si="93"/>
        <v>0.47317056057254842</v>
      </c>
      <c r="S23" s="46">
        <f t="shared" si="93"/>
        <v>0.47317056057254842</v>
      </c>
      <c r="T23" s="46">
        <f t="shared" si="93"/>
        <v>0.47317056057254842</v>
      </c>
      <c r="U23" s="46">
        <f>Purchases!$F$60*Purchases!$P$60*Assumptions!$BG$9*((Assumptions!U$75/(SUM($U$75:$AE$75))))</f>
        <v>2.4107142857142856</v>
      </c>
      <c r="V23" s="46">
        <f>Purchases!$F$60*Purchases!$P$60*Assumptions!$BG$9*((Assumptions!V$75/(SUM($U$75:$AE$75))))</f>
        <v>3.1339285714285712</v>
      </c>
      <c r="W23" s="46">
        <f>Purchases!$F$60*Purchases!$P$60*Assumptions!$BG$9*((Assumptions!W$75/(SUM($U$75:$AE$75))))</f>
        <v>3.1339285714285712</v>
      </c>
      <c r="X23" s="46">
        <f>Purchases!$F$60*Purchases!$P$60*Assumptions!$BG$9*((Assumptions!X$75/(SUM($U$75:$AE$75))))</f>
        <v>3.1339285714285712</v>
      </c>
      <c r="Y23" s="46">
        <f>Purchases!$F$60*Purchases!$P$60*Assumptions!$BG$9*((Assumptions!Y$75/(SUM($U$75:$AE$75))))</f>
        <v>2.6517857142857144</v>
      </c>
      <c r="Z23" s="46">
        <f>(Purchases!$F$60+Purchases!$H$60-SUM(Assumptions!$T23:$Y23,$T53:$Y53))*Purchases!$Q$60*Assumptions!$BG$9*(1*Assumptions!Z$75/(SUM($Z$75:$AD$75)))</f>
        <v>1.5270460440955347</v>
      </c>
      <c r="AA23" s="46">
        <f>(Purchases!$F$60+Purchases!$H$60-SUM(Assumptions!$T23:$Y23,$T53:$Y53))*Purchases!$Q$60*Assumptions!$BG$9*(1*Assumptions!AA$75/(SUM($Z$75:$AD$75)))</f>
        <v>2.0823355146757287</v>
      </c>
      <c r="AB23" s="46">
        <f>(Purchases!$F$60+Purchases!$H$60-SUM(Assumptions!$T23:$Y23,$T53:$Y53))*Purchases!$Q$60*Assumptions!$BG$9*(1*Assumptions!AB$75/(SUM($Z$75:$AD$75)))</f>
        <v>0.5552894705801944</v>
      </c>
      <c r="AC23" s="46">
        <f>(Purchases!$F$60+Purchases!$H$60-SUM(Assumptions!$T23:$Y23,$T53:$Y53))*Purchases!$Q$60*Assumptions!$BG$9*(1*Assumptions!AC$75/(SUM($Z$75:$AD$75)))</f>
        <v>0.5552894705801944</v>
      </c>
      <c r="AD23" s="46">
        <f>(Purchases!$F$60+Purchases!$H$60-SUM(Assumptions!$T23:$Y23,$T53:$Y53))*Purchases!$Q$60*Assumptions!$BG$9*(1*Assumptions!AD$75/(SUM($Z$75:$AD$75)))</f>
        <v>0.69411183822524292</v>
      </c>
      <c r="AE23" s="46">
        <f>Purchases!$Z$60*Purchases!$AJ$60*Assumptions!$BI$9*(1*AE$75/(SUM(Assumptions!$AE$75:$AI$75)))</f>
        <v>16.062711864406779</v>
      </c>
      <c r="AF23" s="46">
        <f>Purchases!$Z$60*Purchases!$AJ$60*Assumptions!$BI$9*(1*AF$75/(SUM(Assumptions!$AE$75:$AI$75)))</f>
        <v>14.827118644067795</v>
      </c>
      <c r="AG23" s="46">
        <f>Purchases!$Z$60*Purchases!$AJ$60*Assumptions!$BI$9*(1*AG$75/(SUM(Assumptions!$AE$75:$AI$75)))</f>
        <v>16.062711864406779</v>
      </c>
      <c r="AH23" s="46">
        <f>Purchases!$Z$60*Purchases!$AJ$60*Assumptions!$BI$9*(1*AH$75/(SUM(Assumptions!$AE$75:$AI$75)))</f>
        <v>12.35593220338983</v>
      </c>
      <c r="AI23" s="46">
        <f>Purchases!$Z$60*Purchases!$AJ$60*Assumptions!$BI$9*(1*AI$75/(SUM(Assumptions!$AE$75:$AI$75)))</f>
        <v>13.591525423728813</v>
      </c>
      <c r="AJ23" s="46">
        <f>(Purchases!$Z$60+Purchases!$AB$60-SUM(Assumptions!$AE23:$AI23,$AE53:$AI53))*Purchases!$AK$60*Assumptions!$BI$9*(1*Assumptions!AJ$75/(SUM($AJ$75:$AP$75)))</f>
        <v>0.58675609756097646</v>
      </c>
      <c r="AK23" s="46">
        <f>(Purchases!$Z$60+Purchases!$AB$60-SUM(Assumptions!$AE23:$AI23,$AE53:$AI53))*Purchases!$AK$60*Assumptions!$BI$9*(1*Assumptions!AK$75/(SUM($AJ$75:$AP$75)))</f>
        <v>0.58675609756097646</v>
      </c>
      <c r="AL23" s="46">
        <f>(Purchases!$Z$60+Purchases!$AB$60-SUM(Assumptions!$AE23:$AI23,$AE53:$AI53))*Purchases!$AK$60*Assumptions!$BI$9*(1*Assumptions!AL$75/(SUM($AJ$75:$AP$75)))</f>
        <v>0.58675609756097646</v>
      </c>
      <c r="AM23" s="46">
        <f>(Purchases!$Z$60+Purchases!$AB$60-SUM(Assumptions!$AE23:$AI23,$AE53:$AI53))*Purchases!$AK$60*Assumptions!$BI$9*(1*Assumptions!AM$75/(SUM($AJ$75:$AP$75)))</f>
        <v>1.9558536585365884</v>
      </c>
      <c r="AN23" s="46">
        <f>(Purchases!$Z$60+Purchases!$AB$60-SUM(Assumptions!$AE23:$AI23,$AE53:$AI53))*Purchases!$AK$60*Assumptions!$BI$9*(1*Assumptions!AN$75/(SUM($AJ$75:$AP$75)))</f>
        <v>9.7792682926829411E-2</v>
      </c>
      <c r="AO23" s="46">
        <f>(Purchases!$Z$60+Purchases!$AB$60-SUM(Assumptions!$AE23:$AI23,$AE53:$AI53))*Purchases!$AK$60*Assumptions!$BI$9*(1*Assumptions!AO$75/(SUM($AJ$75:$AP$75)))</f>
        <v>9.7792682926829411E-2</v>
      </c>
      <c r="AP23" s="46">
        <f>(Purchases!$Z$60+Purchases!$AB$60-SUM(Assumptions!$AE23:$AI23,$AE53:$AI53))*Purchases!$AK$60*Assumptions!$BI$9*(1*Assumptions!AP$75/(SUM($AJ$75:$AP$75)))</f>
        <v>9.7792682926829411E-2</v>
      </c>
      <c r="AQ23" s="46">
        <f>Purchases!$AT$60*Purchases!$BD$60*Assumptions!$BI$9*(1*AQ$75/(SUM(Assumptions!$AQ$75:$AU$75)))</f>
        <v>19.951578947368425</v>
      </c>
      <c r="AR23" s="46">
        <f>Purchases!$AT$60*Purchases!$BD$60*Assumptions!$BI$9*(1*AR$75/(SUM(Assumptions!$AQ$75:$AU$75)))</f>
        <v>16.626315789473686</v>
      </c>
      <c r="AS23" s="46">
        <f>Purchases!$AT$60*Purchases!$BD$60*Assumptions!$BI$9*(1*AS$75/(SUM(Assumptions!$AQ$75:$AU$75)))</f>
        <v>19.951578947368425</v>
      </c>
      <c r="AT23" s="46">
        <f>Purchases!$AT$60*Purchases!$BD$60*Assumptions!$BI$9*(1*AT$75/(SUM(Assumptions!$AQ$75:$AU$75)))</f>
        <v>19.951578947368425</v>
      </c>
      <c r="AU23" s="46">
        <f>Purchases!$AT$60*Purchases!$BD$60*Assumptions!$BI$9*(1*AU$75/(SUM(Assumptions!$AQ$75:$AU$75)))</f>
        <v>18.288947368421056</v>
      </c>
      <c r="AV23" s="46">
        <f>(Purchases!$AT$60+Purchases!$AV$60-SUM(Assumptions!$AQ23:$AU23,$AQ53:$AU53))*Purchases!$BE$60*Assumptions!$BK$9*(1*Assumptions!AV$75/(SUM($AV$75:$BB$75)))</f>
        <v>7.5269522643818814</v>
      </c>
      <c r="AW23" s="46">
        <f>(Purchases!$AT$60+Purchases!$AV$60-SUM(Assumptions!$AQ23:$AU23,$AQ53:$AU53))*Purchases!$BE$60*Assumptions!$BK$9*(1*Assumptions!AW$75/(SUM($AV$75:$BB$75)))</f>
        <v>5.6452141982864115</v>
      </c>
      <c r="AX23" s="46">
        <f>(Purchases!$AT$60+Purchases!$AV$60-SUM(Assumptions!$AQ23:$AU23,$AQ53:$AU53))*Purchases!$BE$60*Assumptions!$BK$9*(1*Assumptions!AX$75/(SUM($AV$75:$BB$75)))</f>
        <v>5.6452141982864115</v>
      </c>
      <c r="AY23" s="46">
        <f>(Purchases!$AT$60+Purchases!$AV$60-SUM(Assumptions!$AQ23:$AU23,$AQ53:$AU53))*Purchases!$BE$60*Assumptions!$BK$9*(1*Assumptions!AY$75/(SUM($AV$75:$BB$75)))</f>
        <v>18.817380660954708</v>
      </c>
      <c r="AZ23" s="46">
        <f>(Purchases!$AT$60+Purchases!$AV$60-SUM(Assumptions!$AQ23:$AU23,$AQ53:$AU53))*Purchases!$BE$60*Assumptions!$BK$9*(1*Assumptions!AZ$75/(SUM($AV$75:$BB$75)))</f>
        <v>0.94086903304773517</v>
      </c>
      <c r="BA23" s="46">
        <f>(Purchases!$AT$60+Purchases!$AV$60-SUM(Assumptions!$AQ23:$AU23,$AQ53:$AU53))*Purchases!$BE$60*Assumptions!$BK$9*(1*Assumptions!BA$75/(SUM($AV$75:$BB$75)))</f>
        <v>0.94086903304773517</v>
      </c>
      <c r="BB23" s="46">
        <f>(Purchases!$AT$60+Purchases!$AV$60-SUM(Assumptions!$AQ23:$AU23,$AQ53:$AU53))*Purchases!$BE$60*Assumptions!$BK$9*(1*Assumptions!BB$75/(SUM($AV$75:$BB$75)))</f>
        <v>0.94086903304773517</v>
      </c>
      <c r="BC23" s="143"/>
      <c r="BD23" s="57">
        <v>12</v>
      </c>
      <c r="BF23" s="22"/>
      <c r="BG23" s="46">
        <f>SUM(P23:AA23)</f>
        <v>20.43952007591972</v>
      </c>
      <c r="BH23" s="55"/>
      <c r="BI23" s="46">
        <f>SUM(AB23:AM23)</f>
        <v>78.420812730605149</v>
      </c>
      <c r="BJ23" s="55"/>
      <c r="BK23" s="46">
        <f>SUM(AN23:AY23)</f>
        <v>132.69813937068989</v>
      </c>
      <c r="BL23" s="55"/>
    </row>
    <row r="24" spans="1:64" outlineLevel="1">
      <c r="A24" s="34"/>
      <c r="B24" s="34" t="s">
        <v>214</v>
      </c>
      <c r="C24" s="94" t="s">
        <v>17</v>
      </c>
      <c r="D24" s="57">
        <v>52.21</v>
      </c>
      <c r="E24" s="57">
        <v>52.21</v>
      </c>
      <c r="F24" s="57">
        <v>52.21</v>
      </c>
      <c r="G24" s="57">
        <v>52.21</v>
      </c>
      <c r="H24" s="57">
        <v>52.21</v>
      </c>
      <c r="I24" s="57">
        <v>52.21</v>
      </c>
      <c r="J24" s="57">
        <v>52.21</v>
      </c>
      <c r="K24" s="57">
        <v>52.21</v>
      </c>
      <c r="L24" s="57">
        <v>52.21</v>
      </c>
      <c r="M24" s="57">
        <v>52.21</v>
      </c>
      <c r="N24" s="57">
        <v>52.21</v>
      </c>
      <c r="O24" s="57">
        <v>52.21</v>
      </c>
      <c r="P24" s="57">
        <v>52.21</v>
      </c>
      <c r="Q24" s="57">
        <v>52.21</v>
      </c>
      <c r="R24" s="57">
        <v>52.21</v>
      </c>
      <c r="S24" s="57">
        <v>52.21</v>
      </c>
      <c r="T24" s="57">
        <v>52.21</v>
      </c>
      <c r="U24" s="46">
        <f>Purchases!$M$60</f>
        <v>99</v>
      </c>
      <c r="V24" s="46">
        <f>Purchases!$M$60</f>
        <v>99</v>
      </c>
      <c r="W24" s="46">
        <f>Purchases!$M$60</f>
        <v>99</v>
      </c>
      <c r="X24" s="46">
        <f>Purchases!$O$60</f>
        <v>99</v>
      </c>
      <c r="Y24" s="46">
        <f>Purchases!$O$60</f>
        <v>99</v>
      </c>
      <c r="Z24" s="46">
        <f>Purchases!$O$60</f>
        <v>99</v>
      </c>
      <c r="AA24" s="46">
        <f>Purchases!$O$60</f>
        <v>99</v>
      </c>
      <c r="AB24" s="46">
        <f>Purchases!$O$60</f>
        <v>99</v>
      </c>
      <c r="AC24" s="46">
        <f>Purchases!$O$60</f>
        <v>99</v>
      </c>
      <c r="AD24" s="46">
        <f>Purchases!$O$60</f>
        <v>99</v>
      </c>
      <c r="AE24" s="46">
        <f>Purchases!$AG60</f>
        <v>68.189189189189193</v>
      </c>
      <c r="AF24" s="46">
        <f>Purchases!$AG60</f>
        <v>68.189189189189193</v>
      </c>
      <c r="AG24" s="46">
        <f>Purchases!$AG60</f>
        <v>68.189189189189193</v>
      </c>
      <c r="AH24" s="46">
        <f>Purchases!$AG60</f>
        <v>68.189189189189193</v>
      </c>
      <c r="AI24" s="46">
        <f>Purchases!$AG60</f>
        <v>68.189189189189193</v>
      </c>
      <c r="AJ24" s="46">
        <f>Purchases!$AI$60</f>
        <v>68.189189189189193</v>
      </c>
      <c r="AK24" s="46">
        <f>Purchases!$AI$60</f>
        <v>68.189189189189193</v>
      </c>
      <c r="AL24" s="46">
        <f>Purchases!$AI$60</f>
        <v>68.189189189189193</v>
      </c>
      <c r="AM24" s="46">
        <f>Purchases!$AI$60</f>
        <v>68.189189189189193</v>
      </c>
      <c r="AN24" s="46">
        <f>Purchases!$AI$60</f>
        <v>68.189189189189193</v>
      </c>
      <c r="AO24" s="46">
        <f>Purchases!$AI$60</f>
        <v>68.189189189189193</v>
      </c>
      <c r="AP24" s="46">
        <f>Purchases!$AI$60</f>
        <v>68.189189189189193</v>
      </c>
      <c r="AQ24" s="46">
        <f>Purchases!$AG60</f>
        <v>68.189189189189193</v>
      </c>
      <c r="AR24" s="46">
        <f>Purchases!$AG60</f>
        <v>68.189189189189193</v>
      </c>
      <c r="AS24" s="46">
        <f>Purchases!$AG60</f>
        <v>68.189189189189193</v>
      </c>
      <c r="AT24" s="46">
        <f>Purchases!$AG60</f>
        <v>68.189189189189193</v>
      </c>
      <c r="AU24" s="46">
        <f>Purchases!$AG60</f>
        <v>68.189189189189193</v>
      </c>
      <c r="AV24" s="46">
        <f>Purchases!$AI$60</f>
        <v>68.189189189189193</v>
      </c>
      <c r="AW24" s="46">
        <f>Purchases!$AI$60</f>
        <v>68.189189189189193</v>
      </c>
      <c r="AX24" s="46">
        <f>Purchases!$AI$60</f>
        <v>68.189189189189193</v>
      </c>
      <c r="AY24" s="46">
        <f>Purchases!$AI$60</f>
        <v>68.189189189189193</v>
      </c>
      <c r="AZ24" s="46">
        <f>Purchases!$AI$60</f>
        <v>68.189189189189193</v>
      </c>
      <c r="BA24" s="46">
        <f>Purchases!$AI$60</f>
        <v>68.189189189189193</v>
      </c>
      <c r="BB24" s="46">
        <f>Purchases!$AI$60</f>
        <v>68.189189189189193</v>
      </c>
      <c r="BC24" s="58"/>
      <c r="BD24" s="57">
        <v>52.21</v>
      </c>
      <c r="BG24" s="46">
        <f>((T24*SUM(T22:W22))+X24*SUM(X22:AA22)+AB24*SUM(AB22:AE22))/SUM(T22:AE22)</f>
        <v>85.551063071946061</v>
      </c>
      <c r="BI24" s="46">
        <f>((AF24*SUM(AF22:AI22))+AJ24*SUM(AJ22:AM22)+AN24*SUM(AN22:AQ22))/SUM(AF22:AQ22)</f>
        <v>68.189189189189179</v>
      </c>
      <c r="BK24" s="46">
        <f>((AR24*SUM(AR22:AU22))+AV24*SUM(AV22:AY22)+AZ24*SUM(AZ22:BB22))/SUM(AR22:BB22)</f>
        <v>68.189189189189179</v>
      </c>
    </row>
    <row r="25" spans="1:64" outlineLevel="1">
      <c r="A25" s="35"/>
      <c r="B25" s="35" t="s">
        <v>219</v>
      </c>
      <c r="C25" s="94" t="s">
        <v>17</v>
      </c>
      <c r="D25" s="46">
        <f>(D27*D26)</f>
        <v>36.818750324912969</v>
      </c>
      <c r="E25" s="46">
        <f t="shared" ref="E25:O25" si="94">(E27*E26)</f>
        <v>40.209397870484509</v>
      </c>
      <c r="F25" s="46">
        <f t="shared" si="94"/>
        <v>11.443979071617994</v>
      </c>
      <c r="G25" s="46">
        <f t="shared" si="94"/>
        <v>54.904861527274356</v>
      </c>
      <c r="H25" s="46">
        <f t="shared" si="94"/>
        <v>11.76289418920061</v>
      </c>
      <c r="I25" s="46">
        <f t="shared" si="94"/>
        <v>84.440025450851621</v>
      </c>
      <c r="J25" s="46">
        <f t="shared" si="94"/>
        <v>51.759198776573093</v>
      </c>
      <c r="K25" s="46">
        <f t="shared" si="94"/>
        <v>75.790902500594029</v>
      </c>
      <c r="L25" s="46">
        <f t="shared" si="94"/>
        <v>80.348489453683754</v>
      </c>
      <c r="M25" s="46">
        <f t="shared" si="94"/>
        <v>0</v>
      </c>
      <c r="N25" s="46">
        <f t="shared" si="94"/>
        <v>111.65725631527164</v>
      </c>
      <c r="O25" s="46">
        <f t="shared" si="94"/>
        <v>352.64039126697725</v>
      </c>
      <c r="P25" s="53">
        <f>P26*P27</f>
        <v>35.844247198572461</v>
      </c>
      <c r="Q25" s="53">
        <f t="shared" ref="Q25:S25" si="95">Q26*Q27</f>
        <v>35.844247198572461</v>
      </c>
      <c r="R25" s="53">
        <f t="shared" si="95"/>
        <v>35.844247198572461</v>
      </c>
      <c r="S25" s="53">
        <f t="shared" si="95"/>
        <v>35.844247198572461</v>
      </c>
      <c r="T25" s="53">
        <f t="shared" ref="T25" si="96">T26*T27</f>
        <v>35.844247198572461</v>
      </c>
      <c r="U25" s="53">
        <f t="shared" ref="U25:AA25" si="97">(U26*U27)/1.21</f>
        <v>1441.115702479339</v>
      </c>
      <c r="V25" s="53">
        <f t="shared" si="97"/>
        <v>1873.4504132231405</v>
      </c>
      <c r="W25" s="53">
        <f t="shared" si="97"/>
        <v>1873.4504132231405</v>
      </c>
      <c r="X25" s="53">
        <f t="shared" si="97"/>
        <v>2063.6951685497347</v>
      </c>
      <c r="Y25" s="53">
        <f t="shared" si="97"/>
        <v>1746.2036041574679</v>
      </c>
      <c r="Z25" s="53">
        <f t="shared" si="97"/>
        <v>444.50777117969875</v>
      </c>
      <c r="AA25" s="53">
        <f t="shared" si="97"/>
        <v>606.14696069958916</v>
      </c>
      <c r="AB25" s="53">
        <f t="shared" ref="AB25" si="98">(AB26*AB27)/1.21</f>
        <v>161.63918951989046</v>
      </c>
      <c r="AC25" s="53">
        <f t="shared" ref="AC25" si="99">(AC26*AC27)/1.21</f>
        <v>161.63918951989046</v>
      </c>
      <c r="AD25" s="53">
        <f t="shared" ref="AD25" si="100">(AD26*AD27)/1.21</f>
        <v>202.04898689986305</v>
      </c>
      <c r="AE25" s="53">
        <f t="shared" ref="AE25" si="101">(AE26*AE27)/1.21</f>
        <v>2766.4378764532853</v>
      </c>
      <c r="AF25" s="53">
        <f>(AF26*AF27)/1.21</f>
        <v>2553.6349628799553</v>
      </c>
      <c r="AG25" s="53">
        <f t="shared" ref="AG25" si="102">(AG26*AG27)/1.21</f>
        <v>2766.4378764532853</v>
      </c>
      <c r="AH25" s="53">
        <f t="shared" ref="AH25" si="103">(AH26*AH27)/1.21</f>
        <v>2128.0291357332962</v>
      </c>
      <c r="AI25" s="53">
        <f t="shared" ref="AI25" si="104">(AI26*AI27)/1.21</f>
        <v>2340.8320493066253</v>
      </c>
      <c r="AJ25" s="53">
        <f t="shared" ref="AJ25" si="105">(AJ26*AJ27)/1.21</f>
        <v>351.95570831197824</v>
      </c>
      <c r="AK25" s="53">
        <f t="shared" ref="AK25" si="106">(AK26*AK27)/1.21</f>
        <v>351.95570831197824</v>
      </c>
      <c r="AL25" s="53">
        <f t="shared" ref="AL25" si="107">(AL26*AL27)/1.21</f>
        <v>351.95570831197824</v>
      </c>
      <c r="AM25" s="53">
        <f t="shared" ref="AM25:AQ25" si="108">(AM26*AM27)/1.21</f>
        <v>1173.1856943732605</v>
      </c>
      <c r="AN25" s="53">
        <f t="shared" si="108"/>
        <v>58.659284718663031</v>
      </c>
      <c r="AO25" s="53">
        <f t="shared" si="108"/>
        <v>58.659284718663031</v>
      </c>
      <c r="AP25" s="53">
        <f t="shared" si="108"/>
        <v>58.659284718663031</v>
      </c>
      <c r="AQ25" s="53">
        <f t="shared" si="108"/>
        <v>3404.9119003986052</v>
      </c>
      <c r="AR25" s="53">
        <f>(AR26*AR27)/1.21</f>
        <v>2837.4265836655049</v>
      </c>
      <c r="AS25" s="53">
        <f t="shared" ref="AS25:BB25" si="109">(AS26*AS27)/1.21</f>
        <v>3404.9119003986052</v>
      </c>
      <c r="AT25" s="53">
        <f t="shared" si="109"/>
        <v>3404.9119003986052</v>
      </c>
      <c r="AU25" s="53">
        <f t="shared" si="109"/>
        <v>3121.1692420320555</v>
      </c>
      <c r="AV25" s="53">
        <f t="shared" si="109"/>
        <v>784.65662530396901</v>
      </c>
      <c r="AW25" s="53">
        <f t="shared" si="109"/>
        <v>588.49246897797673</v>
      </c>
      <c r="AX25" s="53">
        <f t="shared" si="109"/>
        <v>588.49246897797673</v>
      </c>
      <c r="AY25" s="53">
        <f t="shared" si="109"/>
        <v>1961.6415632599226</v>
      </c>
      <c r="AZ25" s="53">
        <f t="shared" si="109"/>
        <v>98.082078162996126</v>
      </c>
      <c r="BA25" s="53">
        <f t="shared" si="109"/>
        <v>98.082078162996126</v>
      </c>
      <c r="BB25" s="53">
        <f t="shared" si="109"/>
        <v>98.082078162996126</v>
      </c>
      <c r="BC25" s="58"/>
      <c r="BD25" s="46">
        <f>(BD26*BD27)</f>
        <v>909.04</v>
      </c>
      <c r="BE25" s="55">
        <v>0.6</v>
      </c>
      <c r="BF25" s="40"/>
      <c r="BG25" s="46">
        <f>SUM(P25:AA25)</f>
        <v>10227.791269504973</v>
      </c>
      <c r="BH25" s="55"/>
      <c r="BI25" s="46">
        <f>SUM(AB25:AM25)</f>
        <v>15309.752086075285</v>
      </c>
      <c r="BJ25" s="55"/>
      <c r="BK25" s="46">
        <f>SUM(AN25:AY25)</f>
        <v>20272.59250756921</v>
      </c>
      <c r="BL25" s="55"/>
    </row>
    <row r="26" spans="1:64" outlineLevel="1">
      <c r="A26" s="34"/>
      <c r="B26" s="34" t="s">
        <v>213</v>
      </c>
      <c r="C26" s="94" t="s">
        <v>18</v>
      </c>
      <c r="D26" s="46">
        <f t="shared" ref="D26:O26" si="110">$BD26*(D$8/$BD$8)</f>
        <v>1.7821273148554198</v>
      </c>
      <c r="E26" s="46">
        <f t="shared" si="110"/>
        <v>1.946243846586859</v>
      </c>
      <c r="F26" s="46">
        <f t="shared" si="110"/>
        <v>0.55391960656427852</v>
      </c>
      <c r="G26" s="46">
        <f t="shared" si="110"/>
        <v>2.6575441203908206</v>
      </c>
      <c r="H26" s="46">
        <f t="shared" si="110"/>
        <v>0.56935596269122024</v>
      </c>
      <c r="I26" s="46">
        <f t="shared" si="110"/>
        <v>4.0871261108834283</v>
      </c>
      <c r="J26" s="46">
        <f t="shared" si="110"/>
        <v>2.5052855167750772</v>
      </c>
      <c r="K26" s="46">
        <f t="shared" si="110"/>
        <v>3.6684851161952579</v>
      </c>
      <c r="L26" s="46">
        <f t="shared" si="110"/>
        <v>3.8890846783002786</v>
      </c>
      <c r="M26" s="46">
        <f t="shared" si="110"/>
        <v>0</v>
      </c>
      <c r="N26" s="46">
        <f t="shared" si="110"/>
        <v>5.4045138584352195</v>
      </c>
      <c r="O26" s="46">
        <f t="shared" si="110"/>
        <v>17.06875078736579</v>
      </c>
      <c r="P26" s="46">
        <f t="shared" ref="P26:T26" si="111">AVERAGE($D26:$G26)</f>
        <v>1.7349587220993445</v>
      </c>
      <c r="Q26" s="46">
        <f t="shared" si="111"/>
        <v>1.7349587220993445</v>
      </c>
      <c r="R26" s="46">
        <f t="shared" si="111"/>
        <v>1.7349587220993445</v>
      </c>
      <c r="S26" s="46">
        <f t="shared" si="111"/>
        <v>1.7349587220993445</v>
      </c>
      <c r="T26" s="46">
        <f t="shared" si="111"/>
        <v>1.7349587220993445</v>
      </c>
      <c r="U26" s="46">
        <f>Purchases!$F$61*Purchases!$P$61*Assumptions!$BG$9*(1*U$75/(SUM(Assumptions!$U$75:$Y$75)))</f>
        <v>33.750000000000007</v>
      </c>
      <c r="V26" s="46">
        <f>Purchases!$F$61*Purchases!$P$61*Assumptions!$BG$9*(1*V$75/(SUM(Assumptions!$U$75:$Y$75)))</f>
        <v>43.875</v>
      </c>
      <c r="W26" s="46">
        <f>Purchases!$F$61*Purchases!$P$61*Assumptions!$BG$9*(1*W$75/(SUM(Assumptions!$U$75:$Y$75)))</f>
        <v>43.875</v>
      </c>
      <c r="X26" s="46">
        <f>Purchases!$F$61*Purchases!$P$61*Assumptions!$BG$9*(1*X$75/(SUM(Assumptions!$U$75:$Y$75)))</f>
        <v>43.875</v>
      </c>
      <c r="Y26" s="46">
        <f>Purchases!$F$61*Purchases!$P$61*Assumptions!$BG$9*(1*Y$75/(SUM(Assumptions!$U$75:$Y$75)))</f>
        <v>37.125</v>
      </c>
      <c r="Z26" s="46">
        <f>(Purchases!$F$61+Purchases!$H$61-SUM(Assumptions!$T26:$Y26,$T56:$Y56))*Purchases!$Q$61*Assumptions!$BG$9*(1*Assumptions!Z$75/(SUM($Z$75:$AD$75)))</f>
        <v>9.4504163006859656</v>
      </c>
      <c r="AA26" s="46">
        <f>(Purchases!$F$61+Purchases!$H$61-SUM(Assumptions!$T26:$Y26,$T56:$Y56))*Purchases!$Q$61*Assumptions!$BG$9*(1*Assumptions!AA$75/(SUM($Z$75:$AD$75)))</f>
        <v>12.886931319117224</v>
      </c>
      <c r="AB26" s="46">
        <f>(Purchases!$F$61+Purchases!$H$61-SUM(Assumptions!$T26:$Y26,$T56:$Y56))*Purchases!$Q$61*Assumptions!$BG$9*(1*Assumptions!AB$75/(SUM($Z$75:$AD$75)))</f>
        <v>3.4365150184312601</v>
      </c>
      <c r="AC26" s="46">
        <f>(Purchases!$F$61+Purchases!$H$61-SUM(Assumptions!$T26:$Y26,$T56:$Y56))*Purchases!$Q$61*Assumptions!$BG$9*(1*Assumptions!AC$75/(SUM($Z$75:$AD$75)))</f>
        <v>3.4365150184312601</v>
      </c>
      <c r="AD26" s="46">
        <f>(Purchases!$F$61+Purchases!$H$61-SUM(Assumptions!$T26:$Y26,$T56:$Y56))*Purchases!$Q$61*Assumptions!$BG$9*(1*Assumptions!AD$75/(SUM($Z$75:$AD$75)))</f>
        <v>4.2956437730390746</v>
      </c>
      <c r="AE26" s="46">
        <f>Purchases!$Z$61*Purchases!$AJ$61*Assumptions!$BI$9*(1*AE$75/(SUM(Assumptions!$AE$75:$AI$75)))</f>
        <v>71.389830508474589</v>
      </c>
      <c r="AF26" s="46">
        <f>Purchases!$Z$61*Purchases!$AJ$61*Assumptions!$BI$9*(1*AF$75/(SUM(Assumptions!$AE$75:$AI$75)))</f>
        <v>65.898305084745772</v>
      </c>
      <c r="AG26" s="46">
        <f>Purchases!$Z$61*Purchases!$AJ$61*Assumptions!$BI$9*(1*AG$75/(SUM(Assumptions!$AE$75:$AI$75)))</f>
        <v>71.389830508474589</v>
      </c>
      <c r="AH26" s="46">
        <f>Purchases!$Z$61*Purchases!$AJ$61*Assumptions!$BI$9*(1*AH$75/(SUM(Assumptions!$AE$75:$AI$75)))</f>
        <v>54.915254237288146</v>
      </c>
      <c r="AI26" s="46">
        <f>Purchases!$Z$61*Purchases!$AJ$61*Assumptions!$BI$9*(1*AI$75/(SUM(Assumptions!$AE$75:$AI$75)))</f>
        <v>60.406779661016948</v>
      </c>
      <c r="AJ26" s="46">
        <f>(Purchases!$Z$61+Purchases!$AB$61-SUM(Assumptions!$AE26:$AI26,$AE56:$AI56))*Purchases!$AK$61*Assumptions!$BI$9*(1*Assumptions!AJ$75/(SUM($AJ$75:$AP$75)))</f>
        <v>7.8686679174484055</v>
      </c>
      <c r="AK26" s="46">
        <f>(Purchases!$Z$61+Purchases!$AB$61-SUM(Assumptions!$AE26:$AI26,$AE56:$AI56))*Purchases!$AK$61*Assumptions!$BI$9*(1*Assumptions!AK$75/(SUM($AJ$75:$AP$75)))</f>
        <v>7.8686679174484055</v>
      </c>
      <c r="AL26" s="46">
        <f>(Purchases!$Z$61+Purchases!$AB$61-SUM(Assumptions!$AE26:$AI26,$AE56:$AI56))*Purchases!$AK$61*Assumptions!$BI$9*(1*Assumptions!AL$75/(SUM($AJ$75:$AP$75)))</f>
        <v>7.8686679174484055</v>
      </c>
      <c r="AM26" s="46">
        <f>(Purchases!$Z$61+Purchases!$AB$61-SUM(Assumptions!$AE26:$AI26,$AE56:$AI56))*Purchases!$AK$61*Assumptions!$BI$9*(1*Assumptions!AM$75/(SUM($AJ$75:$AP$75)))</f>
        <v>26.228893058161351</v>
      </c>
      <c r="AN26" s="46">
        <f>(Purchases!$Z$61+Purchases!$AB$61-SUM(Assumptions!$AE26:$AI26,$AE56:$AI56))*Purchases!$AK$61*Assumptions!$BI$9*(1*Assumptions!AN$75/(SUM($AJ$75:$AP$75)))</f>
        <v>1.3114446529080674</v>
      </c>
      <c r="AO26" s="46">
        <f>(Purchases!$Z$61+Purchases!$AB$61-SUM(Assumptions!$AE26:$AI26,$AE56:$AI56))*Purchases!$AK$61*Assumptions!$BI$9*(1*Assumptions!AO$75/(SUM($AJ$75:$AP$75)))</f>
        <v>1.3114446529080674</v>
      </c>
      <c r="AP26" s="46">
        <f>(Purchases!$Z$61+Purchases!$AB$61-SUM(Assumptions!$AE26:$AI26,$AE56:$AI56))*Purchases!$AK$61*Assumptions!$BI$9*(1*Assumptions!AP$75/(SUM($AJ$75:$AP$75)))</f>
        <v>1.3114446529080674</v>
      </c>
      <c r="AQ26" s="46">
        <f>Purchases!$AT$61*Purchases!$BD$61*Assumptions!$BI$9*(1*AQ$75/(SUM(Assumptions!$AQ$75:$AU$75)))</f>
        <v>87.866091458153591</v>
      </c>
      <c r="AR26" s="46">
        <f>Purchases!$AT$61*Purchases!$BD$61*Assumptions!$BI$9*(1*AR$75/(SUM(Assumptions!$AQ$75:$AU$75)))</f>
        <v>73.221742881794668</v>
      </c>
      <c r="AS26" s="46">
        <f>Purchases!$AT$61*Purchases!$BD$61*Assumptions!$BI$9*(1*AS$75/(SUM(Assumptions!$AQ$75:$AU$75)))</f>
        <v>87.866091458153591</v>
      </c>
      <c r="AT26" s="46">
        <f>Purchases!$AT$61*Purchases!$BD$61*Assumptions!$BI$9*(1*AT$75/(SUM(Assumptions!$AQ$75:$AU$75)))</f>
        <v>87.866091458153591</v>
      </c>
      <c r="AU26" s="46">
        <f>Purchases!$AT$61*Purchases!$BD$61*Assumptions!$BI$9*(1*AU$75/(SUM(Assumptions!$AQ$75:$AU$75)))</f>
        <v>80.543917169974137</v>
      </c>
      <c r="AV26" s="46">
        <f>(Purchases!$AT$61+Purchases!$AV$61-SUM(Assumptions!$AQ26:$AU26,$AQ56:$AU56))*Purchases!$BE$61*Assumptions!$BK$9*(1*Assumptions!AV$75/(SUM($AV$75:$BB$75)))</f>
        <v>17.5425551225036</v>
      </c>
      <c r="AW26" s="46">
        <f>(Purchases!$AT$61+Purchases!$AV$61-SUM(Assumptions!$AQ26:$AU26,$AQ56:$AU56))*Purchases!$BE$61*Assumptions!$BK$9*(1*Assumptions!AW$75/(SUM($AV$75:$BB$75)))</f>
        <v>13.156916341877698</v>
      </c>
      <c r="AX26" s="46">
        <f>(Purchases!$AT$61+Purchases!$AV$61-SUM(Assumptions!$AQ26:$AU26,$AQ56:$AU56))*Purchases!$BE$61*Assumptions!$BK$9*(1*Assumptions!AX$75/(SUM($AV$75:$BB$75)))</f>
        <v>13.156916341877698</v>
      </c>
      <c r="AY26" s="46">
        <f>(Purchases!$AT$61+Purchases!$AV$61-SUM(Assumptions!$AQ26:$AU26,$AQ56:$AU56))*Purchases!$BE$61*Assumptions!$BK$9*(1*Assumptions!AY$75/(SUM($AV$75:$BB$75)))</f>
        <v>43.856387806259001</v>
      </c>
      <c r="AZ26" s="46">
        <f>(Purchases!$AT$61+Purchases!$AV$61-SUM(Assumptions!$AQ26:$AU26,$AQ56:$AU56))*Purchases!$BE$61*Assumptions!$BK$9*(1*Assumptions!AZ$75/(SUM($AV$75:$BB$75)))</f>
        <v>2.19281939031295</v>
      </c>
      <c r="BA26" s="46">
        <f>(Purchases!$AT$61+Purchases!$AV$61-SUM(Assumptions!$AQ26:$AU26,$AQ56:$AU56))*Purchases!$BE$61*Assumptions!$BK$9*(1*Assumptions!BA$75/(SUM($AV$75:$BB$75)))</f>
        <v>2.19281939031295</v>
      </c>
      <c r="BB26" s="46">
        <f>(Purchases!$AT$61+Purchases!$AV$61-SUM(Assumptions!$AQ26:$AU26,$AQ56:$AU56))*Purchases!$BE$61*Assumptions!$BK$9*(1*Assumptions!BB$75/(SUM($AV$75:$BB$75)))</f>
        <v>2.19281939031295</v>
      </c>
      <c r="BC26" s="143"/>
      <c r="BD26" s="57">
        <v>44</v>
      </c>
      <c r="BF26" s="22"/>
      <c r="BG26" s="46">
        <f>SUM(P26:AA26)</f>
        <v>233.5121412302999</v>
      </c>
      <c r="BH26" s="55"/>
      <c r="BI26" s="46">
        <f>SUM(AB26:AM26)</f>
        <v>385.00357062040825</v>
      </c>
      <c r="BJ26" s="55"/>
      <c r="BK26" s="46">
        <f>SUM(AN26:AY26)</f>
        <v>509.0110439974718</v>
      </c>
      <c r="BL26" s="55"/>
    </row>
    <row r="27" spans="1:64" outlineLevel="1">
      <c r="A27" s="34"/>
      <c r="B27" s="34" t="s">
        <v>214</v>
      </c>
      <c r="C27" s="94" t="s">
        <v>17</v>
      </c>
      <c r="D27" s="57">
        <v>20.66</v>
      </c>
      <c r="E27" s="57">
        <v>20.66</v>
      </c>
      <c r="F27" s="57">
        <v>20.66</v>
      </c>
      <c r="G27" s="57">
        <v>20.66</v>
      </c>
      <c r="H27" s="57">
        <v>20.66</v>
      </c>
      <c r="I27" s="57">
        <v>20.66</v>
      </c>
      <c r="J27" s="57">
        <v>20.66</v>
      </c>
      <c r="K27" s="57">
        <v>20.66</v>
      </c>
      <c r="L27" s="57">
        <v>20.66</v>
      </c>
      <c r="M27" s="57">
        <v>20.66</v>
      </c>
      <c r="N27" s="57">
        <v>20.66</v>
      </c>
      <c r="O27" s="57">
        <v>20.66</v>
      </c>
      <c r="P27" s="57">
        <v>20.66</v>
      </c>
      <c r="Q27" s="57">
        <v>20.66</v>
      </c>
      <c r="R27" s="57">
        <v>20.66</v>
      </c>
      <c r="S27" s="57">
        <v>20.66</v>
      </c>
      <c r="T27" s="57">
        <v>20.66</v>
      </c>
      <c r="U27" s="46">
        <f>Purchases!$M$61</f>
        <v>51.666666666666664</v>
      </c>
      <c r="V27" s="46">
        <f>Purchases!$M$61</f>
        <v>51.666666666666664</v>
      </c>
      <c r="W27" s="46">
        <f>Purchases!$M$61</f>
        <v>51.666666666666664</v>
      </c>
      <c r="X27" s="46">
        <f>Purchases!$O$61</f>
        <v>56.913302654021173</v>
      </c>
      <c r="Y27" s="46">
        <f>Purchases!$O$61</f>
        <v>56.913302654021173</v>
      </c>
      <c r="Z27" s="46">
        <f>Purchases!$O$61</f>
        <v>56.913302654021173</v>
      </c>
      <c r="AA27" s="46">
        <f>Purchases!$O$61</f>
        <v>56.913302654021173</v>
      </c>
      <c r="AB27" s="46">
        <f>Purchases!$O$61</f>
        <v>56.913302654021173</v>
      </c>
      <c r="AC27" s="46">
        <f>Purchases!$O$61</f>
        <v>56.913302654021173</v>
      </c>
      <c r="AD27" s="46">
        <f>Purchases!$O$61</f>
        <v>56.913302654021173</v>
      </c>
      <c r="AE27" s="46">
        <f>Purchases!$AG61</f>
        <v>46.888888888888886</v>
      </c>
      <c r="AF27" s="46">
        <f>Purchases!$AG61</f>
        <v>46.888888888888886</v>
      </c>
      <c r="AG27" s="46">
        <f>Purchases!$AG61</f>
        <v>46.888888888888886</v>
      </c>
      <c r="AH27" s="46">
        <f>Purchases!$AG61</f>
        <v>46.888888888888886</v>
      </c>
      <c r="AI27" s="46">
        <f>Purchases!$AG61</f>
        <v>46.888888888888886</v>
      </c>
      <c r="AJ27" s="46">
        <f>Purchases!$AI$61</f>
        <v>54.121791836348137</v>
      </c>
      <c r="AK27" s="46">
        <f>Purchases!$AI$61</f>
        <v>54.121791836348137</v>
      </c>
      <c r="AL27" s="46">
        <f>Purchases!$AI$61</f>
        <v>54.121791836348137</v>
      </c>
      <c r="AM27" s="46">
        <f>Purchases!$AI$61</f>
        <v>54.121791836348137</v>
      </c>
      <c r="AN27" s="46">
        <f>Purchases!$AI$61</f>
        <v>54.121791836348137</v>
      </c>
      <c r="AO27" s="46">
        <f>Purchases!$AI$61</f>
        <v>54.121791836348137</v>
      </c>
      <c r="AP27" s="46">
        <f>Purchases!$AI$61</f>
        <v>54.121791836348137</v>
      </c>
      <c r="AQ27" s="46">
        <f>Purchases!$AG61</f>
        <v>46.888888888888886</v>
      </c>
      <c r="AR27" s="46">
        <f>Purchases!$AG61</f>
        <v>46.888888888888886</v>
      </c>
      <c r="AS27" s="46">
        <f>Purchases!$AG61</f>
        <v>46.888888888888886</v>
      </c>
      <c r="AT27" s="46">
        <f>Purchases!$AG61</f>
        <v>46.888888888888886</v>
      </c>
      <c r="AU27" s="46">
        <f>Purchases!$AG61</f>
        <v>46.888888888888886</v>
      </c>
      <c r="AV27" s="46">
        <f>Purchases!$AI$61</f>
        <v>54.121791836348137</v>
      </c>
      <c r="AW27" s="46">
        <f>Purchases!$AI$61</f>
        <v>54.121791836348137</v>
      </c>
      <c r="AX27" s="46">
        <f>Purchases!$AI$61</f>
        <v>54.121791836348137</v>
      </c>
      <c r="AY27" s="46">
        <f>Purchases!$AI$61</f>
        <v>54.121791836348137</v>
      </c>
      <c r="AZ27" s="46">
        <f>Purchases!$AI$61</f>
        <v>54.121791836348137</v>
      </c>
      <c r="BA27" s="46">
        <f>Purchases!$AI$61</f>
        <v>54.121791836348137</v>
      </c>
      <c r="BB27" s="46">
        <f>Purchases!$AI$61</f>
        <v>54.121791836348137</v>
      </c>
      <c r="BC27" s="58"/>
      <c r="BD27" s="57">
        <v>20.66</v>
      </c>
      <c r="BG27" s="46">
        <f>((T27*SUM(T25:W25))+X27*SUM(X25:AA25)+AB27*SUM(AB25:AE25))/SUM(T25:AE25)</f>
        <v>42.755133992170045</v>
      </c>
      <c r="BI27" s="46">
        <f>((AF27*SUM(AF25:AI25))+AJ27*SUM(AJ25:AM25)+AN27*SUM(AN25:AQ25))/SUM(AF25:AQ25)</f>
        <v>49.582848963668745</v>
      </c>
      <c r="BK27" s="46">
        <f>((AR27*SUM(AR25:AU25))+AV27*SUM(AV25:AY25)+AZ27*SUM(AZ25:BB25))/SUM(AR25:BB25)</f>
        <v>48.684783870598721</v>
      </c>
    </row>
    <row r="28" spans="1:64" outlineLevel="1">
      <c r="A28" s="35"/>
      <c r="B28" s="35" t="s">
        <v>220</v>
      </c>
      <c r="C28" s="94" t="s">
        <v>17</v>
      </c>
      <c r="D28" s="46">
        <f>(D30*D29)</f>
        <v>19.211332454141424</v>
      </c>
      <c r="E28" s="46">
        <f t="shared" ref="E28:O28" si="112">(E30*E29)</f>
        <v>20.98050866620634</v>
      </c>
      <c r="F28" s="46">
        <f t="shared" si="112"/>
        <v>5.9712533587629224</v>
      </c>
      <c r="G28" s="46">
        <f t="shared" si="112"/>
        <v>28.648325617813043</v>
      </c>
      <c r="H28" s="46">
        <f t="shared" si="112"/>
        <v>6.1376572778113552</v>
      </c>
      <c r="I28" s="46">
        <f t="shared" si="112"/>
        <v>44.05921947532336</v>
      </c>
      <c r="J28" s="46">
        <f t="shared" si="112"/>
        <v>27.006977870835332</v>
      </c>
      <c r="K28" s="46">
        <f t="shared" si="112"/>
        <v>39.546269552584882</v>
      </c>
      <c r="L28" s="46">
        <f t="shared" si="112"/>
        <v>41.924332832077013</v>
      </c>
      <c r="M28" s="46">
        <f t="shared" si="112"/>
        <v>0</v>
      </c>
      <c r="N28" s="46">
        <f t="shared" si="112"/>
        <v>58.260659393931668</v>
      </c>
      <c r="O28" s="46">
        <f t="shared" si="112"/>
        <v>184.00113348780323</v>
      </c>
      <c r="P28" s="53">
        <f>P29*P30</f>
        <v>18.702855024230931</v>
      </c>
      <c r="Q28" s="53">
        <f t="shared" ref="Q28:S28" si="113">Q29*Q30</f>
        <v>18.702855024230931</v>
      </c>
      <c r="R28" s="53">
        <f t="shared" si="113"/>
        <v>18.702855024230931</v>
      </c>
      <c r="S28" s="53">
        <f t="shared" si="113"/>
        <v>18.702855024230931</v>
      </c>
      <c r="T28" s="53">
        <f t="shared" ref="T28" si="114">T29*T30</f>
        <v>18.702855024230931</v>
      </c>
      <c r="U28" s="53">
        <f t="shared" ref="U28:AA28" si="115">(U29*U30)/1.21</f>
        <v>100.17530678687704</v>
      </c>
      <c r="V28" s="53">
        <f t="shared" si="115"/>
        <v>130.22789882294015</v>
      </c>
      <c r="W28" s="53">
        <f t="shared" si="115"/>
        <v>130.22789882294015</v>
      </c>
      <c r="X28" s="53">
        <f t="shared" si="115"/>
        <v>130.22789882294015</v>
      </c>
      <c r="Y28" s="53">
        <f t="shared" si="115"/>
        <v>110.19283746556472</v>
      </c>
      <c r="Z28" s="53">
        <f t="shared" si="115"/>
        <v>110.19283746556472</v>
      </c>
      <c r="AA28" s="53">
        <f t="shared" si="115"/>
        <v>150.26296018031556</v>
      </c>
      <c r="AB28" s="53">
        <f t="shared" ref="AB28" si="116">(AB29*AB30)/1.21</f>
        <v>40.070122714750809</v>
      </c>
      <c r="AC28" s="53">
        <f t="shared" ref="AC28" si="117">(AC29*AC30)/1.21</f>
        <v>40.070122714750809</v>
      </c>
      <c r="AD28" s="53">
        <f t="shared" ref="AD28" si="118">(AD29*AD30)/1.21</f>
        <v>50.087653393438522</v>
      </c>
      <c r="AE28" s="53">
        <f t="shared" ref="AE28" si="119">(AE29*AE30)/1.21</f>
        <v>174.814399775879</v>
      </c>
      <c r="AF28" s="53">
        <f>(AF29*AF30)/1.21</f>
        <v>161.36713825465753</v>
      </c>
      <c r="AG28" s="53">
        <f t="shared" ref="AG28" si="120">(AG29*AG30)/1.21</f>
        <v>174.814399775879</v>
      </c>
      <c r="AH28" s="53">
        <f t="shared" ref="AH28" si="121">(AH29*AH30)/1.21</f>
        <v>134.47261521221461</v>
      </c>
      <c r="AI28" s="53">
        <f t="shared" ref="AI28" si="122">(AI29*AI30)/1.21</f>
        <v>147.9198767334361</v>
      </c>
      <c r="AJ28" s="53">
        <f t="shared" ref="AJ28" si="123">(AJ29*AJ30)/1.21</f>
        <v>168.35315460592622</v>
      </c>
      <c r="AK28" s="53">
        <f t="shared" ref="AK28" si="124">(AK29*AK30)/1.21</f>
        <v>168.35315460592622</v>
      </c>
      <c r="AL28" s="53">
        <f t="shared" ref="AL28" si="125">(AL29*AL30)/1.21</f>
        <v>168.35315460592622</v>
      </c>
      <c r="AM28" s="53">
        <f t="shared" ref="AM28:AQ28" si="126">(AM29*AM30)/1.21</f>
        <v>561.17718201975401</v>
      </c>
      <c r="AN28" s="53">
        <f t="shared" si="126"/>
        <v>28.0588591009877</v>
      </c>
      <c r="AO28" s="53">
        <f t="shared" si="126"/>
        <v>28.0588591009877</v>
      </c>
      <c r="AP28" s="53">
        <f t="shared" si="126"/>
        <v>28.0588591009877</v>
      </c>
      <c r="AQ28" s="53">
        <f t="shared" si="126"/>
        <v>271.42235754675949</v>
      </c>
      <c r="AR28" s="53">
        <f>(AR29*AR30)/1.21</f>
        <v>226.18529795563293</v>
      </c>
      <c r="AS28" s="53">
        <f t="shared" ref="AS28:BB28" si="127">(AS29*AS30)/1.21</f>
        <v>271.42235754675949</v>
      </c>
      <c r="AT28" s="53">
        <f t="shared" si="127"/>
        <v>271.42235754675949</v>
      </c>
      <c r="AU28" s="53">
        <f t="shared" si="127"/>
        <v>248.8038277511962</v>
      </c>
      <c r="AV28" s="53">
        <f t="shared" si="127"/>
        <v>239.86161829713623</v>
      </c>
      <c r="AW28" s="53">
        <f t="shared" si="127"/>
        <v>179.89621372285217</v>
      </c>
      <c r="AX28" s="53">
        <f t="shared" si="127"/>
        <v>179.89621372285217</v>
      </c>
      <c r="AY28" s="53">
        <f t="shared" si="127"/>
        <v>599.65404574284071</v>
      </c>
      <c r="AZ28" s="53">
        <f t="shared" si="127"/>
        <v>29.982702287142029</v>
      </c>
      <c r="BA28" s="53">
        <f t="shared" si="127"/>
        <v>29.982702287142029</v>
      </c>
      <c r="BB28" s="53">
        <f t="shared" si="127"/>
        <v>29.982702287142029</v>
      </c>
      <c r="BC28" s="58"/>
      <c r="BD28" s="46">
        <f>(BD29*BD30)</f>
        <v>474.32000000000005</v>
      </c>
      <c r="BE28" s="55">
        <v>0.4</v>
      </c>
      <c r="BF28" s="40"/>
      <c r="BG28" s="46">
        <f>SUM(P28:AA28)</f>
        <v>955.02191348829706</v>
      </c>
      <c r="BH28" s="55"/>
      <c r="BI28" s="46">
        <f>SUM(AB28:AM28)</f>
        <v>1989.852974412539</v>
      </c>
      <c r="BJ28" s="55"/>
      <c r="BK28" s="46">
        <f>SUM(AN28:AY28)</f>
        <v>2572.7408671357516</v>
      </c>
      <c r="BL28" s="55"/>
    </row>
    <row r="29" spans="1:64" outlineLevel="1">
      <c r="A29" s="34"/>
      <c r="B29" s="34" t="s">
        <v>213</v>
      </c>
      <c r="C29" s="94" t="s">
        <v>18</v>
      </c>
      <c r="D29" s="46">
        <f t="shared" ref="D29:O29" si="128">$BD29*(D$8/$BD$8)</f>
        <v>0.56704050927217897</v>
      </c>
      <c r="E29" s="46">
        <f t="shared" si="128"/>
        <v>0.61925940573218241</v>
      </c>
      <c r="F29" s="46">
        <f t="shared" si="128"/>
        <v>0.17624714754317952</v>
      </c>
      <c r="G29" s="46">
        <f t="shared" si="128"/>
        <v>0.84558222012435191</v>
      </c>
      <c r="H29" s="46">
        <f t="shared" si="128"/>
        <v>0.18115871540175191</v>
      </c>
      <c r="I29" s="46">
        <f t="shared" si="128"/>
        <v>1.3004492170992725</v>
      </c>
      <c r="J29" s="46">
        <f t="shared" si="128"/>
        <v>0.79713630079206999</v>
      </c>
      <c r="K29" s="46">
        <f t="shared" si="128"/>
        <v>1.1672452642439457</v>
      </c>
      <c r="L29" s="46">
        <f t="shared" si="128"/>
        <v>1.2374360340046342</v>
      </c>
      <c r="M29" s="46">
        <f t="shared" si="128"/>
        <v>0</v>
      </c>
      <c r="N29" s="46">
        <f t="shared" si="128"/>
        <v>1.7196180458657515</v>
      </c>
      <c r="O29" s="46">
        <f t="shared" si="128"/>
        <v>5.4309661596163874</v>
      </c>
      <c r="P29" s="46">
        <f t="shared" ref="P29:T29" si="129">AVERAGE($D29:$G29)</f>
        <v>0.55203232066797314</v>
      </c>
      <c r="Q29" s="46">
        <f t="shared" si="129"/>
        <v>0.55203232066797314</v>
      </c>
      <c r="R29" s="46">
        <f t="shared" si="129"/>
        <v>0.55203232066797314</v>
      </c>
      <c r="S29" s="46">
        <f t="shared" si="129"/>
        <v>0.55203232066797314</v>
      </c>
      <c r="T29" s="46">
        <f t="shared" si="129"/>
        <v>0.55203232066797314</v>
      </c>
      <c r="U29" s="46">
        <f>Purchases!$F$62*Purchases!$P$62*Assumptions!$BG$9*((Assumptions!U$75/(SUM($U$75:$AD$75))))</f>
        <v>1.5151515151515151</v>
      </c>
      <c r="V29" s="46">
        <f>Purchases!$F$62*Purchases!$P$62*Assumptions!$BG$9*((Assumptions!V$75/(SUM($U$75:$AD$75))))</f>
        <v>1.9696969696969695</v>
      </c>
      <c r="W29" s="46">
        <f>Purchases!$F$62*Purchases!$P$62*Assumptions!$BG$9*((Assumptions!W$75/(SUM($U$75:$AD$75))))</f>
        <v>1.9696969696969695</v>
      </c>
      <c r="X29" s="46">
        <f>Purchases!$F$62*Purchases!$P$62*Assumptions!$BG$9*((Assumptions!X$75/(SUM($U$75:$AD$75))))</f>
        <v>1.9696969696969695</v>
      </c>
      <c r="Y29" s="46">
        <f>Purchases!$F$62*Purchases!$P$62*Assumptions!$BG$9*((Assumptions!Y$75/(SUM($U$75:$AD$75))))</f>
        <v>1.6666666666666665</v>
      </c>
      <c r="Z29" s="46">
        <f>Purchases!$F$62*Purchases!$P$62*Assumptions!$BG$9*((Assumptions!Z$75/(SUM($U$75:$AD$75))))</f>
        <v>1.6666666666666665</v>
      </c>
      <c r="AA29" s="46">
        <f>Purchases!$F$62*Purchases!$P$62*Assumptions!$BG$9*((Assumptions!AA$75/(SUM($U$75:$AD$75))))</f>
        <v>2.2727272727272725</v>
      </c>
      <c r="AB29" s="46">
        <f>Purchases!$F$62*Purchases!$P$62*Assumptions!$BG$9*((Assumptions!AB$75/(SUM($U$75:$AD$75))))</f>
        <v>0.60606060606060597</v>
      </c>
      <c r="AC29" s="46">
        <f>Purchases!$F$62*Purchases!$P$62*Assumptions!$BG$9*((Assumptions!AC$75/(SUM($U$75:$AD$75))))</f>
        <v>0.60606060606060597</v>
      </c>
      <c r="AD29" s="46">
        <f>Purchases!$F$62*Purchases!$P$62*Assumptions!$BG$9*((Assumptions!AD$75/(SUM($U$75:$AD$75))))</f>
        <v>0.75757575757575757</v>
      </c>
      <c r="AE29" s="46">
        <f>Purchases!$Z$62*Purchases!$AJ$62*Assumptions!$BI$9*(1*AE$75/(SUM(Assumptions!$AE$75:$AI$75)))</f>
        <v>2.6440677966101696</v>
      </c>
      <c r="AF29" s="46">
        <f>Purchases!$Z$62*Purchases!$AJ$62*Assumptions!$BI$9*(1*AF$75/(SUM(Assumptions!$AE$75:$AI$75)))</f>
        <v>2.4406779661016951</v>
      </c>
      <c r="AG29" s="46">
        <f>Purchases!$Z$62*Purchases!$AJ$62*Assumptions!$BI$9*(1*AG$75/(SUM(Assumptions!$AE$75:$AI$75)))</f>
        <v>2.6440677966101696</v>
      </c>
      <c r="AH29" s="46">
        <f>Purchases!$Z$62*Purchases!$AJ$62*Assumptions!$BI$9*(1*AH$75/(SUM(Assumptions!$AE$75:$AI$75)))</f>
        <v>2.0338983050847461</v>
      </c>
      <c r="AI29" s="46">
        <f>Purchases!$Z$62*Purchases!$AJ$62*Assumptions!$BI$9*(1*AI$75/(SUM(Assumptions!$AE$75:$AI$75)))</f>
        <v>2.2372881355932206</v>
      </c>
      <c r="AJ29" s="46">
        <f>(Purchases!$Z$62+Purchases!$AB$62-SUM(Assumptions!$AE29:$AI29,$AE59:$AI59))*Purchases!$AK$62*Assumptions!$BI$9*(1*Assumptions!AJ$75/(SUM($AJ$75:$AP$75)))</f>
        <v>2.5463414634146337</v>
      </c>
      <c r="AK29" s="46">
        <f>(Purchases!$Z$62+Purchases!$AB$62-SUM(Assumptions!$AE29:$AI29,$AE59:$AI59))*Purchases!$AK$62*Assumptions!$BI$9*(1*Assumptions!AK$75/(SUM($AJ$75:$AP$75)))</f>
        <v>2.5463414634146337</v>
      </c>
      <c r="AL29" s="46">
        <f>(Purchases!$Z$62+Purchases!$AB$62-SUM(Assumptions!$AE29:$AI29,$AE59:$AI59))*Purchases!$AK$62*Assumptions!$BI$9*(1*Assumptions!AL$75/(SUM($AJ$75:$AP$75)))</f>
        <v>2.5463414634146337</v>
      </c>
      <c r="AM29" s="46">
        <f>(Purchases!$Z$62+Purchases!$AB$62-SUM(Assumptions!$AE29:$AI29,$AE59:$AI59))*Purchases!$AK$62*Assumptions!$BI$9*(1*Assumptions!AM$75/(SUM($AJ$75:$AP$75)))</f>
        <v>8.4878048780487791</v>
      </c>
      <c r="AN29" s="46">
        <f>(Purchases!$Z$62+Purchases!$AB$62-SUM(Assumptions!$AE29:$AI29,$AE59:$AI59))*Purchases!$AK$62*Assumptions!$BI$9*(1*Assumptions!AN$75/(SUM($AJ$75:$AP$75)))</f>
        <v>0.42439024390243896</v>
      </c>
      <c r="AO29" s="46">
        <f>(Purchases!$Z$62+Purchases!$AB$62-SUM(Assumptions!$AE29:$AI29,$AE59:$AI59))*Purchases!$AK$62*Assumptions!$BI$9*(1*Assumptions!AO$75/(SUM($AJ$75:$AP$75)))</f>
        <v>0.42439024390243896</v>
      </c>
      <c r="AP29" s="46">
        <f>(Purchases!$Z$62+Purchases!$AB$62-SUM(Assumptions!$AE29:$AI29,$AE59:$AI59))*Purchases!$AK$62*Assumptions!$BI$9*(1*Assumptions!AP$75/(SUM($AJ$75:$AP$75)))</f>
        <v>0.42439024390243896</v>
      </c>
      <c r="AQ29" s="46">
        <f>Purchases!$AT$62*Purchases!$BD$62*Assumptions!$BI$9*(1*AQ$75/(SUM(Assumptions!$AQ$75:$AU$75)))</f>
        <v>4.1052631578947372</v>
      </c>
      <c r="AR29" s="46">
        <f>Purchases!$AT$62*Purchases!$BD$62*Assumptions!$BI$9*(1*AR$75/(SUM(Assumptions!$AQ$75:$AU$75)))</f>
        <v>3.4210526315789478</v>
      </c>
      <c r="AS29" s="46">
        <f>Purchases!$AT$62*Purchases!$BD$62*Assumptions!$BI$9*(1*AS$75/(SUM(Assumptions!$AQ$75:$AU$75)))</f>
        <v>4.1052631578947372</v>
      </c>
      <c r="AT29" s="46">
        <f>Purchases!$AT$62*Purchases!$BD$62*Assumptions!$BI$9*(1*AT$75/(SUM(Assumptions!$AQ$75:$AU$75)))</f>
        <v>4.1052631578947372</v>
      </c>
      <c r="AU29" s="46">
        <f>Purchases!$AT$62*Purchases!$BD$62*Assumptions!$BI$9*(1*AU$75/(SUM(Assumptions!$AQ$75:$AU$75)))</f>
        <v>3.7631578947368425</v>
      </c>
      <c r="AV29" s="46">
        <f>(Purchases!$AT$62+Purchases!$AV$62-SUM(Assumptions!$AQ29:$AU29,$AQ59:$AU59))*Purchases!$BE$62*Assumptions!$BK$9*(1*Assumptions!AV$75/(SUM($AV$75:$BB$75)))</f>
        <v>3.6279069767441854</v>
      </c>
      <c r="AW29" s="46">
        <f>(Purchases!$AT$62+Purchases!$AV$62-SUM(Assumptions!$AQ29:$AU29,$AQ59:$AU59))*Purchases!$BE$62*Assumptions!$BK$9*(1*Assumptions!AW$75/(SUM($AV$75:$BB$75)))</f>
        <v>2.720930232558139</v>
      </c>
      <c r="AX29" s="46">
        <f>(Purchases!$AT$62+Purchases!$AV$62-SUM(Assumptions!$AQ29:$AU29,$AQ59:$AU59))*Purchases!$BE$62*Assumptions!$BK$9*(1*Assumptions!AX$75/(SUM($AV$75:$BB$75)))</f>
        <v>2.720930232558139</v>
      </c>
      <c r="AY29" s="46">
        <f>(Purchases!$AT$62+Purchases!$AV$62-SUM(Assumptions!$AQ29:$AU29,$AQ59:$AU59))*Purchases!$BE$62*Assumptions!$BK$9*(1*Assumptions!AY$75/(SUM($AV$75:$BB$75)))</f>
        <v>9.0697674418604652</v>
      </c>
      <c r="AZ29" s="46">
        <f>(Purchases!$AT$62+Purchases!$AV$62-SUM(Assumptions!$AQ29:$AU29,$AQ59:$AU59))*Purchases!$BE$62*Assumptions!$BK$9*(1*Assumptions!AZ$75/(SUM($AV$75:$BB$75)))</f>
        <v>0.45348837209302317</v>
      </c>
      <c r="BA29" s="46">
        <f>(Purchases!$AT$62+Purchases!$AV$62-SUM(Assumptions!$AQ29:$AU29,$AQ59:$AU59))*Purchases!$BE$62*Assumptions!$BK$9*(1*Assumptions!BA$75/(SUM($AV$75:$BB$75)))</f>
        <v>0.45348837209302317</v>
      </c>
      <c r="BB29" s="46">
        <f>(Purchases!$AT$62+Purchases!$AV$62-SUM(Assumptions!$AQ29:$AU29,$AQ59:$AU59))*Purchases!$BE$62*Assumptions!$BK$9*(1*Assumptions!BB$75/(SUM($AV$75:$BB$75)))</f>
        <v>0.45348837209302317</v>
      </c>
      <c r="BC29" s="143"/>
      <c r="BD29" s="57">
        <v>14</v>
      </c>
      <c r="BF29" s="22"/>
      <c r="BG29" s="46">
        <f>SUM(P29:AA29)</f>
        <v>15.790464633642895</v>
      </c>
      <c r="BH29" s="55"/>
      <c r="BI29" s="46">
        <f>SUM(AB29:AM29)</f>
        <v>30.09652623798965</v>
      </c>
      <c r="BJ29" s="55"/>
      <c r="BK29" s="46">
        <f>SUM(AN29:AY29)</f>
        <v>38.912705615428244</v>
      </c>
      <c r="BL29" s="55"/>
    </row>
    <row r="30" spans="1:64" outlineLevel="1">
      <c r="A30" s="34"/>
      <c r="B30" s="34" t="s">
        <v>214</v>
      </c>
      <c r="C30" s="94" t="s">
        <v>17</v>
      </c>
      <c r="D30" s="57">
        <v>33.880000000000003</v>
      </c>
      <c r="E30" s="57">
        <v>33.880000000000003</v>
      </c>
      <c r="F30" s="57">
        <v>33.880000000000003</v>
      </c>
      <c r="G30" s="57">
        <v>33.880000000000003</v>
      </c>
      <c r="H30" s="57">
        <v>33.880000000000003</v>
      </c>
      <c r="I30" s="57">
        <v>33.880000000000003</v>
      </c>
      <c r="J30" s="57">
        <v>33.880000000000003</v>
      </c>
      <c r="K30" s="57">
        <v>33.880000000000003</v>
      </c>
      <c r="L30" s="57">
        <v>33.880000000000003</v>
      </c>
      <c r="M30" s="57">
        <v>33.880000000000003</v>
      </c>
      <c r="N30" s="57">
        <v>33.880000000000003</v>
      </c>
      <c r="O30" s="57">
        <v>33.880000000000003</v>
      </c>
      <c r="P30" s="57">
        <v>33.880000000000003</v>
      </c>
      <c r="Q30" s="57">
        <v>33.880000000000003</v>
      </c>
      <c r="R30" s="57">
        <v>33.880000000000003</v>
      </c>
      <c r="S30" s="57">
        <v>33.880000000000003</v>
      </c>
      <c r="T30" s="57">
        <v>33.880000000000003</v>
      </c>
      <c r="U30" s="46">
        <f>Purchases!$M$62</f>
        <v>80</v>
      </c>
      <c r="V30" s="46">
        <f>Purchases!$M$62</f>
        <v>80</v>
      </c>
      <c r="W30" s="46">
        <f>Purchases!$M$62</f>
        <v>80</v>
      </c>
      <c r="X30" s="46">
        <f>Purchases!$O$62</f>
        <v>80</v>
      </c>
      <c r="Y30" s="46">
        <f>Purchases!$O$62</f>
        <v>80</v>
      </c>
      <c r="Z30" s="46">
        <f>Purchases!$O$62</f>
        <v>80</v>
      </c>
      <c r="AA30" s="46">
        <f>Purchases!$O$62</f>
        <v>80</v>
      </c>
      <c r="AB30" s="46">
        <f>Purchases!$O$62</f>
        <v>80</v>
      </c>
      <c r="AC30" s="46">
        <f>Purchases!$O$62</f>
        <v>80</v>
      </c>
      <c r="AD30" s="46">
        <f>Purchases!$O$62</f>
        <v>80</v>
      </c>
      <c r="AE30" s="46">
        <f>Purchases!$AG62</f>
        <v>80</v>
      </c>
      <c r="AF30" s="46">
        <f>Purchases!$AG62</f>
        <v>80</v>
      </c>
      <c r="AG30" s="46">
        <f>Purchases!$AG62</f>
        <v>80</v>
      </c>
      <c r="AH30" s="46">
        <f>Purchases!$AG62</f>
        <v>80</v>
      </c>
      <c r="AI30" s="46">
        <f>Purchases!$AG62</f>
        <v>80</v>
      </c>
      <c r="AJ30" s="46">
        <f>Purchases!$AI$62</f>
        <v>80</v>
      </c>
      <c r="AK30" s="46">
        <f>Purchases!$AI$62</f>
        <v>80</v>
      </c>
      <c r="AL30" s="46">
        <f>Purchases!$AI$62</f>
        <v>80</v>
      </c>
      <c r="AM30" s="46">
        <f>Purchases!$AI$62</f>
        <v>80</v>
      </c>
      <c r="AN30" s="46">
        <f>Purchases!$AI$62</f>
        <v>80</v>
      </c>
      <c r="AO30" s="46">
        <f>Purchases!$AI$62</f>
        <v>80</v>
      </c>
      <c r="AP30" s="46">
        <f>Purchases!$AI$62</f>
        <v>80</v>
      </c>
      <c r="AQ30" s="46">
        <f>Purchases!$AG62</f>
        <v>80</v>
      </c>
      <c r="AR30" s="46">
        <f>Purchases!$AG62</f>
        <v>80</v>
      </c>
      <c r="AS30" s="46">
        <f>Purchases!$AG62</f>
        <v>80</v>
      </c>
      <c r="AT30" s="46">
        <f>Purchases!$AG62</f>
        <v>80</v>
      </c>
      <c r="AU30" s="46">
        <f>Purchases!$AG62</f>
        <v>80</v>
      </c>
      <c r="AV30" s="46">
        <f>Purchases!$AI$62</f>
        <v>80</v>
      </c>
      <c r="AW30" s="46">
        <f>Purchases!$AI$62</f>
        <v>80</v>
      </c>
      <c r="AX30" s="46">
        <f>Purchases!$AI$62</f>
        <v>80</v>
      </c>
      <c r="AY30" s="46">
        <f>Purchases!$AI$62</f>
        <v>80</v>
      </c>
      <c r="AZ30" s="46">
        <f>Purchases!$AI$62</f>
        <v>80</v>
      </c>
      <c r="BA30" s="46">
        <f>Purchases!$AI$62</f>
        <v>80</v>
      </c>
      <c r="BB30" s="46">
        <f>Purchases!$AI$62</f>
        <v>80</v>
      </c>
      <c r="BC30" s="58"/>
      <c r="BD30" s="57">
        <v>33.880000000000003</v>
      </c>
      <c r="BG30" s="46">
        <f>((T30*SUM(T28:W28))+X30*SUM(X28:AA28)+AB30*SUM(AB28:AE28))/SUM(T28:AE28)</f>
        <v>65.239535119946751</v>
      </c>
      <c r="BI30" s="46">
        <f>((AF30*SUM(AF28:AI28))+AJ30*SUM(AJ28:AM28)+AN30*SUM(AN28:AQ28))/SUM(AF28:AQ28)</f>
        <v>80</v>
      </c>
      <c r="BK30" s="46">
        <f>((AR30*SUM(AR28:AU28))+AV30*SUM(AV28:AY28)+AZ30*SUM(AZ28:BB28))/SUM(AR28:BB28)</f>
        <v>80.000000000000028</v>
      </c>
    </row>
    <row r="31" spans="1:64" outlineLevel="1">
      <c r="A31" s="35"/>
      <c r="B31" s="35" t="s">
        <v>221</v>
      </c>
      <c r="C31" s="94" t="s">
        <v>17</v>
      </c>
      <c r="D31" s="46">
        <f>(D33*D32)</f>
        <v>0</v>
      </c>
      <c r="E31" s="46">
        <f t="shared" ref="E31:O31" si="130">(E33*E32)</f>
        <v>0</v>
      </c>
      <c r="F31" s="46">
        <f t="shared" si="130"/>
        <v>0</v>
      </c>
      <c r="G31" s="46">
        <f t="shared" si="130"/>
        <v>0</v>
      </c>
      <c r="H31" s="46">
        <f t="shared" si="130"/>
        <v>0</v>
      </c>
      <c r="I31" s="46">
        <f t="shared" si="130"/>
        <v>0</v>
      </c>
      <c r="J31" s="46">
        <f t="shared" si="130"/>
        <v>0</v>
      </c>
      <c r="K31" s="46">
        <f t="shared" si="130"/>
        <v>0</v>
      </c>
      <c r="L31" s="46">
        <f t="shared" si="130"/>
        <v>0</v>
      </c>
      <c r="M31" s="46">
        <f t="shared" si="130"/>
        <v>0</v>
      </c>
      <c r="N31" s="46">
        <f t="shared" si="130"/>
        <v>0</v>
      </c>
      <c r="O31" s="46">
        <f t="shared" si="130"/>
        <v>0</v>
      </c>
      <c r="P31" s="53">
        <f>P32*P33</f>
        <v>0</v>
      </c>
      <c r="Q31" s="53">
        <f t="shared" ref="Q31:S31" si="131">Q32*Q33</f>
        <v>0</v>
      </c>
      <c r="R31" s="53">
        <f t="shared" si="131"/>
        <v>0</v>
      </c>
      <c r="S31" s="53">
        <f t="shared" si="131"/>
        <v>0</v>
      </c>
      <c r="T31" s="53">
        <f t="shared" ref="T31" si="132">T32*T33</f>
        <v>0</v>
      </c>
      <c r="U31" s="53">
        <f t="shared" ref="U31:AA31" si="133">(U32*U33)/1.21</f>
        <v>50.087653393438515</v>
      </c>
      <c r="V31" s="53">
        <f t="shared" si="133"/>
        <v>65.113949411470074</v>
      </c>
      <c r="W31" s="53">
        <f t="shared" si="133"/>
        <v>65.113949411470074</v>
      </c>
      <c r="X31" s="53">
        <f t="shared" si="133"/>
        <v>65.113949411470074</v>
      </c>
      <c r="Y31" s="53">
        <f t="shared" si="133"/>
        <v>55.096418732782375</v>
      </c>
      <c r="Z31" s="53">
        <f t="shared" si="133"/>
        <v>55.096418732782375</v>
      </c>
      <c r="AA31" s="53">
        <f t="shared" si="133"/>
        <v>75.131480090157766</v>
      </c>
      <c r="AB31" s="53">
        <f t="shared" ref="AB31" si="134">(AB32*AB33)/1.21</f>
        <v>20.035061357375405</v>
      </c>
      <c r="AC31" s="53">
        <f t="shared" ref="AC31" si="135">(AC32*AC33)/1.21</f>
        <v>20.035061357375405</v>
      </c>
      <c r="AD31" s="53">
        <f t="shared" ref="AD31" si="136">(AD32*AD33)/1.21</f>
        <v>25.043826696719258</v>
      </c>
      <c r="AE31" s="53">
        <f t="shared" ref="AE31" si="137">(AE32*AE33)/1.21</f>
        <v>288.62254708451655</v>
      </c>
      <c r="AF31" s="53">
        <f>(AF32*AF33)/1.21</f>
        <v>266.42081269339985</v>
      </c>
      <c r="AG31" s="53">
        <f t="shared" ref="AG31" si="138">(AG32*AG33)/1.21</f>
        <v>288.62254708451655</v>
      </c>
      <c r="AH31" s="53">
        <f t="shared" ref="AH31" si="139">(AH32*AH33)/1.21</f>
        <v>222.01734391116659</v>
      </c>
      <c r="AI31" s="53">
        <f t="shared" ref="AI31" si="140">(AI32*AI33)/1.21</f>
        <v>244.21907830228318</v>
      </c>
      <c r="AJ31" s="53">
        <f t="shared" ref="AJ31" si="141">(AJ32*AJ33)/1.21</f>
        <v>277.95488446244337</v>
      </c>
      <c r="AK31" s="53">
        <f t="shared" ref="AK31" si="142">(AK32*AK33)/1.21</f>
        <v>277.95488446244337</v>
      </c>
      <c r="AL31" s="53">
        <f t="shared" ref="AL31" si="143">(AL32*AL33)/1.21</f>
        <v>277.95488446244337</v>
      </c>
      <c r="AM31" s="53">
        <f t="shared" ref="AM31:AP31" si="144">(AM32*AM33)/1.21</f>
        <v>926.51628154147784</v>
      </c>
      <c r="AN31" s="53">
        <f t="shared" si="144"/>
        <v>46.3258140770739</v>
      </c>
      <c r="AO31" s="53">
        <f t="shared" si="144"/>
        <v>46.3258140770739</v>
      </c>
      <c r="AP31" s="53">
        <f t="shared" si="144"/>
        <v>46.3258140770739</v>
      </c>
      <c r="AQ31" s="53">
        <f>(AQ32*AQ33)/1.21</f>
        <v>407.13353632013929</v>
      </c>
      <c r="AR31" s="53">
        <f>(AR32*AR33)/1.21</f>
        <v>339.27794693344936</v>
      </c>
      <c r="AS31" s="53">
        <f t="shared" ref="AS31:BB31" si="145">(AS32*AS33)/1.21</f>
        <v>407.13353632013929</v>
      </c>
      <c r="AT31" s="53">
        <f t="shared" si="145"/>
        <v>407.13353632013929</v>
      </c>
      <c r="AU31" s="53">
        <f t="shared" si="145"/>
        <v>373.20574162679429</v>
      </c>
      <c r="AV31" s="53">
        <f t="shared" si="145"/>
        <v>359.79242744570439</v>
      </c>
      <c r="AW31" s="53">
        <f t="shared" si="145"/>
        <v>269.84432058427825</v>
      </c>
      <c r="AX31" s="53">
        <f t="shared" si="145"/>
        <v>269.84432058427825</v>
      </c>
      <c r="AY31" s="53">
        <f t="shared" si="145"/>
        <v>899.48106861426118</v>
      </c>
      <c r="AZ31" s="53">
        <f t="shared" si="145"/>
        <v>44.974053430713049</v>
      </c>
      <c r="BA31" s="53">
        <f t="shared" si="145"/>
        <v>44.974053430713049</v>
      </c>
      <c r="BB31" s="53">
        <f t="shared" si="145"/>
        <v>44.974053430713049</v>
      </c>
      <c r="BC31" s="58"/>
      <c r="BD31" s="46">
        <f>(BD32*BD33)</f>
        <v>0</v>
      </c>
      <c r="BE31" s="55">
        <v>0.3</v>
      </c>
      <c r="BF31" s="40"/>
      <c r="BG31" s="46">
        <f>SUM(P31:AA31)</f>
        <v>430.75381918357118</v>
      </c>
      <c r="BH31" s="55"/>
      <c r="BI31" s="46">
        <f>SUM(AB31:AM31)</f>
        <v>3135.3972134161604</v>
      </c>
      <c r="BJ31" s="55"/>
      <c r="BK31" s="46">
        <f>SUM(AN31:AY31)</f>
        <v>3871.8238769804057</v>
      </c>
      <c r="BL31" s="55"/>
    </row>
    <row r="32" spans="1:64" outlineLevel="1">
      <c r="A32" s="34"/>
      <c r="B32" s="34" t="s">
        <v>213</v>
      </c>
      <c r="C32" s="94" t="s">
        <v>18</v>
      </c>
      <c r="D32" s="46">
        <f t="shared" ref="D32:O32" si="146">$BD32*(D$8/$BD$8)</f>
        <v>0</v>
      </c>
      <c r="E32" s="46">
        <f t="shared" si="146"/>
        <v>0</v>
      </c>
      <c r="F32" s="46">
        <f t="shared" si="146"/>
        <v>0</v>
      </c>
      <c r="G32" s="46">
        <f t="shared" si="146"/>
        <v>0</v>
      </c>
      <c r="H32" s="46">
        <f t="shared" si="146"/>
        <v>0</v>
      </c>
      <c r="I32" s="46">
        <f t="shared" si="146"/>
        <v>0</v>
      </c>
      <c r="J32" s="46">
        <f t="shared" si="146"/>
        <v>0</v>
      </c>
      <c r="K32" s="46">
        <f t="shared" si="146"/>
        <v>0</v>
      </c>
      <c r="L32" s="46">
        <f t="shared" si="146"/>
        <v>0</v>
      </c>
      <c r="M32" s="46">
        <f t="shared" si="146"/>
        <v>0</v>
      </c>
      <c r="N32" s="46">
        <f t="shared" si="146"/>
        <v>0</v>
      </c>
      <c r="O32" s="46">
        <f t="shared" si="146"/>
        <v>0</v>
      </c>
      <c r="P32" s="46">
        <f t="shared" ref="P32:T32" si="147">AVERAGE($D32:$G32)</f>
        <v>0</v>
      </c>
      <c r="Q32" s="46">
        <f t="shared" si="147"/>
        <v>0</v>
      </c>
      <c r="R32" s="46">
        <f t="shared" si="147"/>
        <v>0</v>
      </c>
      <c r="S32" s="46">
        <f t="shared" si="147"/>
        <v>0</v>
      </c>
      <c r="T32" s="46">
        <f t="shared" si="147"/>
        <v>0</v>
      </c>
      <c r="U32" s="46">
        <f>Purchases!$F$63*Purchases!$P$63*Assumptions!$BG$9*((Assumptions!U$75/(SUM($U$75:$AD$75))))</f>
        <v>1.515151515151515E-2</v>
      </c>
      <c r="V32" s="46">
        <f>Purchases!$F$63*Purchases!$P$63*Assumptions!$BG$9*((Assumptions!V$75/(SUM($U$75:$AD$75))))</f>
        <v>1.9696969696969695E-2</v>
      </c>
      <c r="W32" s="46">
        <f>Purchases!$F$63*Purchases!$P$63*Assumptions!$BG$9*((Assumptions!W$75/(SUM($U$75:$AD$75))))</f>
        <v>1.9696969696969695E-2</v>
      </c>
      <c r="X32" s="46">
        <f>Purchases!$F$63*Purchases!$P$63*Assumptions!$BG$9*((Assumptions!X$75/(SUM($U$75:$AD$75))))</f>
        <v>1.9696969696969695E-2</v>
      </c>
      <c r="Y32" s="46">
        <f>Purchases!$F$63*Purchases!$P$63*Assumptions!$BG$9*((Assumptions!Y$75/(SUM($U$75:$AD$75))))</f>
        <v>1.6666666666666666E-2</v>
      </c>
      <c r="Z32" s="46">
        <f>Purchases!$F$63*Purchases!$P$63*Assumptions!$BG$9*((Assumptions!Z$75/(SUM($U$75:$AD$75))))</f>
        <v>1.6666666666666666E-2</v>
      </c>
      <c r="AA32" s="46">
        <f>Purchases!$F$63*Purchases!$P$63*Assumptions!$BG$9*((Assumptions!AA$75/(SUM($U$75:$AD$75))))</f>
        <v>2.2727272727272724E-2</v>
      </c>
      <c r="AB32" s="46">
        <f>Purchases!$F$63*Purchases!$P$63*Assumptions!$BG$9*((Assumptions!AB$75/(SUM($U$75:$AD$75))))</f>
        <v>6.0606060606060597E-3</v>
      </c>
      <c r="AC32" s="46">
        <f>Purchases!$F$63*Purchases!$P$63*Assumptions!$BG$9*((Assumptions!AC$75/(SUM($U$75:$AD$75))))</f>
        <v>6.0606060606060597E-3</v>
      </c>
      <c r="AD32" s="46">
        <f>Purchases!$F$63*Purchases!$P$63*Assumptions!$BG$9*((Assumptions!AD$75/(SUM($U$75:$AD$75))))</f>
        <v>7.5757575757575751E-3</v>
      </c>
      <c r="AE32" s="46">
        <f>Purchases!$Z$63*Purchases!$AJ$63*Assumptions!$BI$9*(1*AE$75/(SUM(Assumptions!$AE$75:$AI$75)))</f>
        <v>2.910277349768875E-2</v>
      </c>
      <c r="AF32" s="46">
        <f>Purchases!$Z$63*Purchases!$AJ$63*Assumptions!$BI$9*(1*AF$75/(SUM(Assumptions!$AE$75:$AI$75)))</f>
        <v>2.6864098613251154E-2</v>
      </c>
      <c r="AG32" s="46">
        <f>Purchases!$Z$63*Purchases!$AJ$63*Assumptions!$BI$9*(1*AG$75/(SUM(Assumptions!$AE$75:$AI$75)))</f>
        <v>2.910277349768875E-2</v>
      </c>
      <c r="AH32" s="46">
        <f>Purchases!$Z$63*Purchases!$AJ$63*Assumptions!$BI$9*(1*AH$75/(SUM(Assumptions!$AE$75:$AI$75)))</f>
        <v>2.2386748844375963E-2</v>
      </c>
      <c r="AI32" s="46">
        <f>Purchases!$Z$63*Purchases!$AJ$63*Assumptions!$BI$9*(1*AI$75/(SUM(Assumptions!$AE$75:$AI$75)))</f>
        <v>2.4625423728813555E-2</v>
      </c>
      <c r="AJ32" s="46">
        <f>(Purchases!$Z$63+Purchases!$AB$63-SUM(Assumptions!$AE32:$AI32,$AE62:$AI62))*Purchases!$AK$63*Assumptions!$BI$9*(1*Assumptions!AJ$75/(SUM($AJ$75:$AP$75)))</f>
        <v>2.8027117516629705E-2</v>
      </c>
      <c r="AK32" s="46">
        <f>(Purchases!$Z$63+Purchases!$AB$63-SUM(Assumptions!$AE32:$AI32,$AE62:$AI62))*Purchases!$AK$63*Assumptions!$BI$9*(1*Assumptions!AK$75/(SUM($AJ$75:$AP$75)))</f>
        <v>2.8027117516629705E-2</v>
      </c>
      <c r="AL32" s="46">
        <f>(Purchases!$Z$63+Purchases!$AB$63-SUM(Assumptions!$AE32:$AI32,$AE62:$AI62))*Purchases!$AK$63*Assumptions!$BI$9*(1*Assumptions!AL$75/(SUM($AJ$75:$AP$75)))</f>
        <v>2.8027117516629705E-2</v>
      </c>
      <c r="AM32" s="46">
        <f>(Purchases!$Z$63+Purchases!$AB$63-SUM(Assumptions!$AE32:$AI32,$AE62:$AI62))*Purchases!$AK$63*Assumptions!$BI$9*(1*Assumptions!AM$75/(SUM($AJ$75:$AP$75)))</f>
        <v>9.3423725055432352E-2</v>
      </c>
      <c r="AN32" s="46">
        <f>(Purchases!$Z$63+Purchases!$AB$63-SUM(Assumptions!$AE32:$AI32,$AE62:$AI62))*Purchases!$AK$63*Assumptions!$BI$9*(1*Assumptions!AN$75/(SUM($AJ$75:$AP$75)))</f>
        <v>4.6711862527716178E-3</v>
      </c>
      <c r="AO32" s="46">
        <f>(Purchases!$Z$63+Purchases!$AB$63-SUM(Assumptions!$AE32:$AI32,$AE62:$AI62))*Purchases!$AK$63*Assumptions!$BI$9*(1*Assumptions!AO$75/(SUM($AJ$75:$AP$75)))</f>
        <v>4.6711862527716178E-3</v>
      </c>
      <c r="AP32" s="46">
        <f>(Purchases!$Z$63+Purchases!$AB$63-SUM(Assumptions!$AE32:$AI32,$AE62:$AI62))*Purchases!$AK$63*Assumptions!$BI$9*(1*Assumptions!AP$75/(SUM($AJ$75:$AP$75)))</f>
        <v>4.6711862527716178E-3</v>
      </c>
      <c r="AQ32" s="46">
        <f>Purchases!$AT$63*Purchases!$BD$63*Assumptions!$BI$9*(1*AQ$75/(SUM(Assumptions!$AQ$75:$AU$75)))</f>
        <v>4.1052631578947375E-2</v>
      </c>
      <c r="AR32" s="46">
        <f>Purchases!$AT$63*Purchases!$BD$63*Assumptions!$BI$9*(1*AR$75/(SUM(Assumptions!$AQ$75:$AU$75)))</f>
        <v>3.4210526315789476E-2</v>
      </c>
      <c r="AS32" s="46">
        <f>Purchases!$AT$63*Purchases!$BD$63*Assumptions!$BI$9*(1*AS$75/(SUM(Assumptions!$AQ$75:$AU$75)))</f>
        <v>4.1052631578947375E-2</v>
      </c>
      <c r="AT32" s="46">
        <f>Purchases!$AT$63*Purchases!$BD$63*Assumptions!$BI$9*(1*AT$75/(SUM(Assumptions!$AQ$75:$AU$75)))</f>
        <v>4.1052631578947375E-2</v>
      </c>
      <c r="AU32" s="46">
        <f>Purchases!$AT$63*Purchases!$BD$63*Assumptions!$BI$9*(1*AU$75/(SUM(Assumptions!$AQ$75:$AU$75)))</f>
        <v>3.7631578947368426E-2</v>
      </c>
      <c r="AV32" s="46">
        <f>(Purchases!$AT$63+Purchases!$AV$63-SUM(Assumptions!$AQ32:$AU32,$AQ62:$AU62))*Purchases!$BE$63*Assumptions!$BK$9*(1*Assumptions!AV$75/(SUM($AV$75:$BB$75)))</f>
        <v>3.6279069767441857E-2</v>
      </c>
      <c r="AW32" s="46">
        <f>(Purchases!$AT$63+Purchases!$AV$63-SUM(Assumptions!$AQ32:$AU32,$AQ62:$AU62))*Purchases!$BE$63*Assumptions!$BK$9*(1*Assumptions!AW$75/(SUM($AV$75:$BB$75)))</f>
        <v>2.7209302325581389E-2</v>
      </c>
      <c r="AX32" s="46">
        <f>(Purchases!$AT$63+Purchases!$AV$63-SUM(Assumptions!$AQ32:$AU32,$AQ62:$AU62))*Purchases!$BE$63*Assumptions!$BK$9*(1*Assumptions!AX$75/(SUM($AV$75:$BB$75)))</f>
        <v>2.7209302325581389E-2</v>
      </c>
      <c r="AY32" s="46">
        <f>(Purchases!$AT$63+Purchases!$AV$63-SUM(Assumptions!$AQ32:$AU32,$AQ62:$AU62))*Purchases!$BE$63*Assumptions!$BK$9*(1*Assumptions!AY$75/(SUM($AV$75:$BB$75)))</f>
        <v>9.0697674418604657E-2</v>
      </c>
      <c r="AZ32" s="46">
        <f>(Purchases!$AT$63+Purchases!$AV$63-SUM(Assumptions!$AQ32:$AU32,$AQ62:$AU62))*Purchases!$BE$63*Assumptions!$BK$9*(1*Assumptions!AZ$75/(SUM($AV$75:$BB$75)))</f>
        <v>4.5348837209302321E-3</v>
      </c>
      <c r="BA32" s="46">
        <f>(Purchases!$AT$63+Purchases!$AV$63-SUM(Assumptions!$AQ32:$AU32,$AQ62:$AU62))*Purchases!$BE$63*Assumptions!$BK$9*(1*Assumptions!BA$75/(SUM($AV$75:$BB$75)))</f>
        <v>4.5348837209302321E-3</v>
      </c>
      <c r="BB32" s="46">
        <f>(Purchases!$AT$63+Purchases!$AV$63-SUM(Assumptions!$AQ32:$AU32,$AQ62:$AU62))*Purchases!$BE$63*Assumptions!$BK$9*(1*Assumptions!BB$75/(SUM($AV$75:$BB$75)))</f>
        <v>4.5348837209302321E-3</v>
      </c>
      <c r="BC32" s="143"/>
      <c r="BD32" s="57">
        <v>0</v>
      </c>
      <c r="BF32" s="22"/>
      <c r="BG32" s="46">
        <f>SUM(P32:AA32)</f>
        <v>0.13030303030303028</v>
      </c>
      <c r="BH32" s="55"/>
      <c r="BI32" s="46">
        <f>SUM(AB32:AM32)</f>
        <v>0.32928386548410932</v>
      </c>
      <c r="BJ32" s="55"/>
      <c r="BK32" s="46">
        <f>SUM(AN32:AY32)</f>
        <v>0.39040890759552416</v>
      </c>
      <c r="BL32" s="55"/>
    </row>
    <row r="33" spans="1:64" outlineLevel="1">
      <c r="A33" s="34"/>
      <c r="B33" s="34" t="s">
        <v>214</v>
      </c>
      <c r="C33" s="94" t="s">
        <v>17</v>
      </c>
      <c r="D33" s="57">
        <v>9917.36</v>
      </c>
      <c r="E33" s="57">
        <v>9917.36</v>
      </c>
      <c r="F33" s="57">
        <v>9917.36</v>
      </c>
      <c r="G33" s="57">
        <v>9917.36</v>
      </c>
      <c r="H33" s="57">
        <v>9917.36</v>
      </c>
      <c r="I33" s="57">
        <v>9917.36</v>
      </c>
      <c r="J33" s="57">
        <v>9917.36</v>
      </c>
      <c r="K33" s="57">
        <v>9917.36</v>
      </c>
      <c r="L33" s="57">
        <v>9917.36</v>
      </c>
      <c r="M33" s="57">
        <v>9917.36</v>
      </c>
      <c r="N33" s="57">
        <v>9917.36</v>
      </c>
      <c r="O33" s="57">
        <v>9917.36</v>
      </c>
      <c r="P33" s="57">
        <v>9917.36</v>
      </c>
      <c r="Q33" s="57">
        <v>9917.36</v>
      </c>
      <c r="R33" s="57">
        <v>9917.36</v>
      </c>
      <c r="S33" s="57">
        <v>9917.36</v>
      </c>
      <c r="T33" s="57">
        <v>9917.36</v>
      </c>
      <c r="U33" s="46">
        <f>Purchases!$M$63</f>
        <v>4000</v>
      </c>
      <c r="V33" s="46">
        <f>Purchases!$M$63</f>
        <v>4000</v>
      </c>
      <c r="W33" s="46">
        <f>Purchases!$M$63</f>
        <v>4000</v>
      </c>
      <c r="X33" s="46">
        <f>Purchases!$O$63</f>
        <v>4000</v>
      </c>
      <c r="Y33" s="46">
        <f>Purchases!$O$63</f>
        <v>4000</v>
      </c>
      <c r="Z33" s="46">
        <f>Purchases!$O$63</f>
        <v>4000</v>
      </c>
      <c r="AA33" s="46">
        <f>Purchases!$O$63</f>
        <v>4000</v>
      </c>
      <c r="AB33" s="46">
        <f>Purchases!$O$63</f>
        <v>4000</v>
      </c>
      <c r="AC33" s="46">
        <f>Purchases!$O$63</f>
        <v>4000</v>
      </c>
      <c r="AD33" s="46">
        <f>Purchases!$O$63</f>
        <v>4000</v>
      </c>
      <c r="AE33" s="46">
        <f>Purchases!$AG63</f>
        <v>12000</v>
      </c>
      <c r="AF33" s="46">
        <f>Purchases!$AG63</f>
        <v>12000</v>
      </c>
      <c r="AG33" s="46">
        <f>Purchases!$AG63</f>
        <v>12000</v>
      </c>
      <c r="AH33" s="46">
        <f>Purchases!$AG63</f>
        <v>12000</v>
      </c>
      <c r="AI33" s="46">
        <f>Purchases!$AG63</f>
        <v>12000</v>
      </c>
      <c r="AJ33" s="46">
        <f>Purchases!$AI$63</f>
        <v>12000</v>
      </c>
      <c r="AK33" s="46">
        <f>Purchases!$AI$63</f>
        <v>12000</v>
      </c>
      <c r="AL33" s="46">
        <f>Purchases!$AI$63</f>
        <v>12000</v>
      </c>
      <c r="AM33" s="46">
        <f>Purchases!$AI$63</f>
        <v>12000</v>
      </c>
      <c r="AN33" s="46">
        <f>Purchases!$AI$63</f>
        <v>12000</v>
      </c>
      <c r="AO33" s="46">
        <f>Purchases!$AI$63</f>
        <v>12000</v>
      </c>
      <c r="AP33" s="46">
        <f>Purchases!$AI$63</f>
        <v>12000</v>
      </c>
      <c r="AQ33" s="46">
        <f>Purchases!$AI$63</f>
        <v>12000</v>
      </c>
      <c r="AR33" s="46">
        <f>Purchases!$AG63</f>
        <v>12000</v>
      </c>
      <c r="AS33" s="46">
        <f>Purchases!$AG63</f>
        <v>12000</v>
      </c>
      <c r="AT33" s="46">
        <f>Purchases!$AG63</f>
        <v>12000</v>
      </c>
      <c r="AU33" s="46">
        <f>Purchases!$AG63</f>
        <v>12000</v>
      </c>
      <c r="AV33" s="46">
        <f>Purchases!$AI$63</f>
        <v>12000</v>
      </c>
      <c r="AW33" s="46">
        <f>Purchases!$AI$63</f>
        <v>12000</v>
      </c>
      <c r="AX33" s="46">
        <f>Purchases!$AI$63</f>
        <v>12000</v>
      </c>
      <c r="AY33" s="46">
        <f>Purchases!$AI$63</f>
        <v>12000</v>
      </c>
      <c r="AZ33" s="46">
        <f>Purchases!$AI$63</f>
        <v>12000</v>
      </c>
      <c r="BA33" s="46">
        <f>Purchases!$AI$63</f>
        <v>12000</v>
      </c>
      <c r="BB33" s="46">
        <f>Purchases!$AI$63</f>
        <v>12000</v>
      </c>
      <c r="BC33" s="58"/>
      <c r="BD33" s="57">
        <v>9917.36</v>
      </c>
      <c r="BG33" s="46">
        <f>((T33*SUM(T31:W31))+X33*SUM(X31:AA31)+AB33*SUM(AB31:AE31))/SUM(T31:AE31)</f>
        <v>5360.1086141373689</v>
      </c>
      <c r="BI33" s="46">
        <f>((AF33*SUM(AF31:AI31))+AJ33*SUM(AJ31:AM31)+AN33*SUM(AN31:AQ31))/SUM(AF31:AQ31)</f>
        <v>12000</v>
      </c>
      <c r="BK33" s="46">
        <f>((AR33*SUM(AR31:AU31))+AV33*SUM(AV31:AY31)+AZ33*SUM(AZ31:BB31))/SUM(AR31:BB31)</f>
        <v>12000.000000000002</v>
      </c>
    </row>
    <row r="34" spans="1:64" outlineLevel="1">
      <c r="A34" s="35"/>
      <c r="B34" s="35" t="s">
        <v>222</v>
      </c>
      <c r="C34" s="94" t="s">
        <v>17</v>
      </c>
      <c r="D34" s="46">
        <f t="shared" ref="D34:O34" si="148">(D36*D35)</f>
        <v>0</v>
      </c>
      <c r="E34" s="46">
        <f t="shared" si="148"/>
        <v>0</v>
      </c>
      <c r="F34" s="46">
        <f t="shared" si="148"/>
        <v>0</v>
      </c>
      <c r="G34" s="46">
        <f t="shared" si="148"/>
        <v>0</v>
      </c>
      <c r="H34" s="46">
        <f t="shared" si="148"/>
        <v>0</v>
      </c>
      <c r="I34" s="46">
        <f t="shared" si="148"/>
        <v>0</v>
      </c>
      <c r="J34" s="46">
        <f t="shared" si="148"/>
        <v>0</v>
      </c>
      <c r="K34" s="46">
        <f t="shared" si="148"/>
        <v>0</v>
      </c>
      <c r="L34" s="46">
        <f t="shared" si="148"/>
        <v>0</v>
      </c>
      <c r="M34" s="46">
        <f t="shared" si="148"/>
        <v>0</v>
      </c>
      <c r="N34" s="46">
        <f t="shared" si="148"/>
        <v>0</v>
      </c>
      <c r="O34" s="46">
        <f t="shared" si="148"/>
        <v>0</v>
      </c>
      <c r="P34" s="53">
        <f>P35*P36</f>
        <v>0</v>
      </c>
      <c r="Q34" s="53">
        <f t="shared" ref="Q34:S34" si="149">Q35*Q36</f>
        <v>0</v>
      </c>
      <c r="R34" s="53">
        <f t="shared" si="149"/>
        <v>0</v>
      </c>
      <c r="S34" s="53">
        <f t="shared" si="149"/>
        <v>0</v>
      </c>
      <c r="T34" s="53">
        <f t="shared" ref="T34" si="150">T35*T36</f>
        <v>0</v>
      </c>
      <c r="U34" s="53">
        <f t="shared" ref="U34:AA34" si="151">(U35*U36)/1.21</f>
        <v>209.42148760330579</v>
      </c>
      <c r="V34" s="53">
        <f t="shared" si="151"/>
        <v>272.24793388429754</v>
      </c>
      <c r="W34" s="53">
        <f t="shared" si="151"/>
        <v>272.24793388429754</v>
      </c>
      <c r="X34" s="53">
        <f>(X35*X36)/1.21</f>
        <v>272.24793388429754</v>
      </c>
      <c r="Y34" s="53">
        <f t="shared" si="151"/>
        <v>230.36363636363637</v>
      </c>
      <c r="Z34" s="53">
        <f t="shared" si="151"/>
        <v>151.88811188811195</v>
      </c>
      <c r="AA34" s="53">
        <f t="shared" si="151"/>
        <v>207.12015257469807</v>
      </c>
      <c r="AB34" s="53">
        <f t="shared" ref="AB34" si="152">(AB35*AB36)/1.21</f>
        <v>55.23204068658616</v>
      </c>
      <c r="AC34" s="53">
        <f t="shared" ref="AC34" si="153">(AC35*AC36)/1.21</f>
        <v>55.23204068658616</v>
      </c>
      <c r="AD34" s="53">
        <f t="shared" ref="AD34" si="154">(AD35*AD36)/1.21</f>
        <v>69.040050858232703</v>
      </c>
      <c r="AE34" s="53">
        <f t="shared" ref="AE34" si="155">(AE35*AE36)/1.21</f>
        <v>407.57351711859894</v>
      </c>
      <c r="AF34" s="53">
        <f>(AF35*AF36)/1.21</f>
        <v>376.22170810947597</v>
      </c>
      <c r="AG34" s="53">
        <f t="shared" ref="AG34" si="156">(AG35*AG36)/1.21</f>
        <v>407.57351711859894</v>
      </c>
      <c r="AH34" s="53">
        <f t="shared" ref="AH34" si="157">(AH35*AH36)/1.21</f>
        <v>313.51809009122996</v>
      </c>
      <c r="AI34" s="53">
        <f t="shared" ref="AI34" si="158">(AI35*AI36)/1.21</f>
        <v>344.86989910035294</v>
      </c>
      <c r="AJ34" s="53">
        <f t="shared" ref="AJ34" si="159">(AJ35*AJ36)/1.21</f>
        <v>0.29227978230195517</v>
      </c>
      <c r="AK34" s="53">
        <f t="shared" ref="AK34" si="160">(AK35*AK36)/1.21</f>
        <v>0.29227978230195517</v>
      </c>
      <c r="AL34" s="53">
        <f t="shared" ref="AL34" si="161">(AL35*AL36)/1.21</f>
        <v>0.29227978230195517</v>
      </c>
      <c r="AM34" s="53">
        <f t="shared" ref="AM34:AQ34" si="162">(AM35*AM36)/1.21</f>
        <v>0.97426594100651742</v>
      </c>
      <c r="AN34" s="53">
        <f t="shared" si="162"/>
        <v>4.8713297050325864E-2</v>
      </c>
      <c r="AO34" s="53">
        <f t="shared" si="162"/>
        <v>4.8713297050325864E-2</v>
      </c>
      <c r="AP34" s="53">
        <f t="shared" si="162"/>
        <v>4.8713297050325864E-2</v>
      </c>
      <c r="AQ34" s="53">
        <f t="shared" si="162"/>
        <v>379.6869080525895</v>
      </c>
      <c r="AR34" s="53">
        <f>(AR35*AR36)/1.21</f>
        <v>316.40575671049129</v>
      </c>
      <c r="AS34" s="53">
        <f t="shared" ref="AS34:BB34" si="163">(AS35*AS36)/1.21</f>
        <v>379.6869080525895</v>
      </c>
      <c r="AT34" s="53">
        <f t="shared" si="163"/>
        <v>379.6869080525895</v>
      </c>
      <c r="AU34" s="53">
        <f t="shared" si="163"/>
        <v>348.04633238154042</v>
      </c>
      <c r="AV34" s="53">
        <f t="shared" si="163"/>
        <v>1.2762202408309584</v>
      </c>
      <c r="AW34" s="53">
        <f t="shared" si="163"/>
        <v>0.95716518062321876</v>
      </c>
      <c r="AX34" s="53">
        <f t="shared" si="163"/>
        <v>0.95716518062321876</v>
      </c>
      <c r="AY34" s="53">
        <f t="shared" si="163"/>
        <v>3.1905506020773964</v>
      </c>
      <c r="AZ34" s="53">
        <f t="shared" si="163"/>
        <v>0.1595275301038698</v>
      </c>
      <c r="BA34" s="53">
        <f t="shared" si="163"/>
        <v>0.1595275301038698</v>
      </c>
      <c r="BB34" s="53">
        <f t="shared" si="163"/>
        <v>0.1595275301038698</v>
      </c>
      <c r="BC34" s="58"/>
      <c r="BD34" s="46">
        <f>(BD35*BD36)</f>
        <v>0</v>
      </c>
      <c r="BE34" s="55">
        <v>0.3</v>
      </c>
      <c r="BF34" s="40"/>
      <c r="BG34" s="46">
        <f>SUM(P34:AA34)</f>
        <v>1615.5371900826449</v>
      </c>
      <c r="BH34" s="55"/>
      <c r="BI34" s="46">
        <f>SUM(AB34:AM34)</f>
        <v>2031.1119690575742</v>
      </c>
      <c r="BJ34" s="55"/>
      <c r="BK34" s="46">
        <f>SUM(AN34:AY34)</f>
        <v>1810.0400543451058</v>
      </c>
      <c r="BL34" s="55"/>
    </row>
    <row r="35" spans="1:64" outlineLevel="1">
      <c r="A35" s="34"/>
      <c r="B35" s="34" t="s">
        <v>213</v>
      </c>
      <c r="C35" s="94" t="s">
        <v>18</v>
      </c>
      <c r="D35" s="46">
        <f t="shared" ref="D35:O35" si="164">$BD35*(D$8/$BD$8)</f>
        <v>0</v>
      </c>
      <c r="E35" s="46">
        <f t="shared" si="164"/>
        <v>0</v>
      </c>
      <c r="F35" s="46">
        <f t="shared" si="164"/>
        <v>0</v>
      </c>
      <c r="G35" s="46">
        <f t="shared" si="164"/>
        <v>0</v>
      </c>
      <c r="H35" s="46">
        <f t="shared" si="164"/>
        <v>0</v>
      </c>
      <c r="I35" s="46">
        <f t="shared" si="164"/>
        <v>0</v>
      </c>
      <c r="J35" s="46">
        <f t="shared" si="164"/>
        <v>0</v>
      </c>
      <c r="K35" s="46">
        <f t="shared" si="164"/>
        <v>0</v>
      </c>
      <c r="L35" s="46">
        <f t="shared" si="164"/>
        <v>0</v>
      </c>
      <c r="M35" s="46">
        <f t="shared" si="164"/>
        <v>0</v>
      </c>
      <c r="N35" s="46">
        <f t="shared" si="164"/>
        <v>0</v>
      </c>
      <c r="O35" s="46">
        <f t="shared" si="164"/>
        <v>0</v>
      </c>
      <c r="P35" s="46">
        <f t="shared" ref="P35:T35" si="165">AVERAGE($D35:$G35)</f>
        <v>0</v>
      </c>
      <c r="Q35" s="46">
        <f t="shared" si="165"/>
        <v>0</v>
      </c>
      <c r="R35" s="46">
        <f t="shared" si="165"/>
        <v>0</v>
      </c>
      <c r="S35" s="46">
        <f t="shared" si="165"/>
        <v>0</v>
      </c>
      <c r="T35" s="46">
        <f t="shared" si="165"/>
        <v>0</v>
      </c>
      <c r="U35" s="46">
        <f>Purchases!$F$64*Purchases!$P$64*Assumptions!$BG$9*(1*U$75/(SUM(Assumptions!$U$75:$Y$75)))</f>
        <v>14.933333333333334</v>
      </c>
      <c r="V35" s="46">
        <f>Purchases!$F$64*Purchases!$P$64*Assumptions!$BG$9*(1*V$75/(SUM(Assumptions!$U$75:$Y$75)))</f>
        <v>19.413333333333334</v>
      </c>
      <c r="W35" s="46">
        <f>Purchases!$F$64*Purchases!$P$64*Assumptions!$BG$9*(1*W$75/(SUM(Assumptions!$U$75:$Y$75)))</f>
        <v>19.413333333333334</v>
      </c>
      <c r="X35" s="46">
        <f>Purchases!$F$64*Purchases!$P$64*Assumptions!$BG$9*(1*X$75/(SUM(Assumptions!$U$75:$Y$75)))</f>
        <v>19.413333333333334</v>
      </c>
      <c r="Y35" s="46">
        <f>Purchases!$F$64*Purchases!$P$64*Assumptions!$BG$9*(1*Y$75/(SUM(Assumptions!$U$75:$Y$75)))</f>
        <v>16.426666666666666</v>
      </c>
      <c r="Z35" s="46">
        <f>(Purchases!$F$64+Purchases!$H$64-SUM(Assumptions!$T35:$Y35,$T65:$Y65))*Purchases!$Q$64*Assumptions!$BG$9*(1*Assumptions!Z$75/(SUM($Z$75:$AD$75)))</f>
        <v>10.830769230769235</v>
      </c>
      <c r="AA35" s="46">
        <f>(Purchases!$F$64+Purchases!$H$64-SUM(Assumptions!$T35:$Y35,$T65:$Y65))*Purchases!$Q$64*Assumptions!$BG$9*(1*Assumptions!AA$75/(SUM($Z$75:$AD$75)))</f>
        <v>14.769230769230772</v>
      </c>
      <c r="AB35" s="46">
        <f>(Purchases!$F$64+Purchases!$H$64-SUM(Assumptions!$T35:$Y35,$T65:$Y65))*Purchases!$Q$64*Assumptions!$BG$9*(1*Assumptions!AB$75/(SUM($Z$75:$AD$75)))</f>
        <v>3.9384615384615396</v>
      </c>
      <c r="AC35" s="46">
        <f>(Purchases!$F$64+Purchases!$H$64-SUM(Assumptions!$T35:$Y35,$T65:$Y65))*Purchases!$Q$64*Assumptions!$BG$9*(1*Assumptions!AC$75/(SUM($Z$75:$AD$75)))</f>
        <v>3.9384615384615396</v>
      </c>
      <c r="AD35" s="46">
        <f>(Purchases!$F$64+Purchases!$H$64-SUM(Assumptions!$T35:$Y35,$T65:$Y65))*Purchases!$Q$64*Assumptions!$BG$9*(1*Assumptions!AD$75/(SUM($Z$75:$AD$75)))</f>
        <v>4.9230769230769242</v>
      </c>
      <c r="AE35" s="46">
        <f>Purchases!$Z$64*Purchases!$AJ$64*Assumptions!$BI$9*(1*AE$75/(SUM(Assumptions!$AE$75:$AI$75)))</f>
        <v>13.22033898305085</v>
      </c>
      <c r="AF35" s="46">
        <f>Purchases!$Z$64*Purchases!$AJ$64*Assumptions!$BI$9*(1*AF$75/(SUM(Assumptions!$AE$75:$AI$75)))</f>
        <v>12.203389830508476</v>
      </c>
      <c r="AG35" s="46">
        <f>Purchases!$Z$64*Purchases!$AJ$64*Assumptions!$BI$9*(1*AG$75/(SUM(Assumptions!$AE$75:$AI$75)))</f>
        <v>13.22033898305085</v>
      </c>
      <c r="AH35" s="46">
        <f>Purchases!$Z$64*Purchases!$AJ$64*Assumptions!$BI$9*(1*AH$75/(SUM(Assumptions!$AE$75:$AI$75)))</f>
        <v>10.16949152542373</v>
      </c>
      <c r="AI35" s="46">
        <f>Purchases!$Z$64*Purchases!$AJ$64*Assumptions!$BI$9*(1*AI$75/(SUM(Assumptions!$AE$75:$AI$75)))</f>
        <v>11.186440677966102</v>
      </c>
      <c r="AJ35" s="46">
        <f>(Purchases!$Z$64+Purchases!$AB$64-SUM(Assumptions!$AE35:$AI35,$AE65:$AI65))*Purchases!$AK$64*Assumptions!$BI$9*(1*Assumptions!AJ$75/(SUM($AJ$75:$AP$75)))</f>
        <v>2.1219512195121948</v>
      </c>
      <c r="AK35" s="46">
        <f>(Purchases!$Z$64+Purchases!$AB$64-SUM(Assumptions!$AE35:$AI35,$AE65:$AI65))*Purchases!$AK$64*Assumptions!$BI$9*(1*Assumptions!AK$75/(SUM($AJ$75:$AP$75)))</f>
        <v>2.1219512195121948</v>
      </c>
      <c r="AL35" s="46">
        <f>(Purchases!$Z$64+Purchases!$AB$64-SUM(Assumptions!$AE35:$AI35,$AE65:$AI65))*Purchases!$AK$64*Assumptions!$BI$9*(1*Assumptions!AL$75/(SUM($AJ$75:$AP$75)))</f>
        <v>2.1219512195121948</v>
      </c>
      <c r="AM35" s="46">
        <f>(Purchases!$Z$64+Purchases!$AB$64-SUM(Assumptions!$AE35:$AI35,$AE65:$AI65))*Purchases!$AK$64*Assumptions!$BI$9*(1*Assumptions!AM$75/(SUM($AJ$75:$AP$75)))</f>
        <v>7.0731707317073162</v>
      </c>
      <c r="AN35" s="46">
        <f>(Purchases!$Z$64+Purchases!$AB$64-SUM(Assumptions!$AE35:$AI35,$AE65:$AI65))*Purchases!$AK$64*Assumptions!$BI$9*(1*Assumptions!AN$75/(SUM($AJ$75:$AP$75)))</f>
        <v>0.35365853658536578</v>
      </c>
      <c r="AO35" s="46">
        <f>(Purchases!$Z$64+Purchases!$AB$64-SUM(Assumptions!$AE35:$AI35,$AE65:$AI65))*Purchases!$AK$64*Assumptions!$BI$9*(1*Assumptions!AO$75/(SUM($AJ$75:$AP$75)))</f>
        <v>0.35365853658536578</v>
      </c>
      <c r="AP35" s="46">
        <f>(Purchases!$Z$64+Purchases!$AB$64-SUM(Assumptions!$AE35:$AI35,$AE65:$AI65))*Purchases!$AK$64*Assumptions!$BI$9*(1*Assumptions!AP$75/(SUM($AJ$75:$AP$75)))</f>
        <v>0.35365853658536578</v>
      </c>
      <c r="AQ35" s="46">
        <f>Purchases!$AV$64*Purchases!$BF$64*Assumptions!$BI$9*(1*AQ$75/(SUM(Assumptions!$AQ$75:$AU$75)))</f>
        <v>12.315789473684211</v>
      </c>
      <c r="AR35" s="46">
        <f>Purchases!$AV$64*Purchases!$BF$64*Assumptions!$BI$9*(1*AR$75/(SUM(Assumptions!$AQ$75:$AU$75)))</f>
        <v>10.263157894736842</v>
      </c>
      <c r="AS35" s="46">
        <f>Purchases!$AV$64*Purchases!$BF$64*Assumptions!$BI$9*(1*AS$75/(SUM(Assumptions!$AQ$75:$AU$75)))</f>
        <v>12.315789473684211</v>
      </c>
      <c r="AT35" s="46">
        <f>Purchases!$AV$64*Purchases!$BF$64*Assumptions!$BI$9*(1*AT$75/(SUM(Assumptions!$AQ$75:$AU$75)))</f>
        <v>12.315789473684211</v>
      </c>
      <c r="AU35" s="46">
        <f>Purchases!$AV$64*Purchases!$BF$64*Assumptions!$BI$9*(1*AU$75/(SUM(Assumptions!$AQ$75:$AU$75)))</f>
        <v>11.289473684210527</v>
      </c>
      <c r="AV35" s="46">
        <f>(Purchases!$AV$64+Purchases!$AX$64-SUM(Assumptions!$AQ35:$AU35,$AQ65:$AU65))*Purchases!$BE$64*Assumptions!$BK$9*(1*Assumptions!AV$75/(SUM($AV$75:$BB$75)))</f>
        <v>9.2653589484327572</v>
      </c>
      <c r="AW35" s="46">
        <f>(Purchases!$AV$64+Purchases!$AX$64-SUM(Assumptions!$AQ35:$AU35,$AQ65:$AU65))*Purchases!$BE$64*Assumptions!$BK$9*(1*Assumptions!AW$75/(SUM($AV$75:$BB$75)))</f>
        <v>6.9490192113245683</v>
      </c>
      <c r="AX35" s="46">
        <f>(Purchases!$AV$64+Purchases!$AX$64-SUM(Assumptions!$AQ35:$AU35,$AQ65:$AU65))*Purchases!$BE$64*Assumptions!$BK$9*(1*Assumptions!AX$75/(SUM($AV$75:$BB$75)))</f>
        <v>6.9490192113245683</v>
      </c>
      <c r="AY35" s="46">
        <f>(Purchases!$AV$64+Purchases!$AX$64-SUM(Assumptions!$AQ35:$AU35,$AQ65:$AU65))*Purchases!$BE$64*Assumptions!$BK$9*(1*Assumptions!AY$75/(SUM($AV$75:$BB$75)))</f>
        <v>23.163397371081899</v>
      </c>
      <c r="AZ35" s="46">
        <f>(Purchases!$AV$64+Purchases!$AX$64-SUM(Assumptions!$AQ35:$AU35,$AQ65:$AU65))*Purchases!$BE$64*Assumptions!$BK$9*(1*Assumptions!AZ$75/(SUM($AV$75:$BB$75)))</f>
        <v>1.1581698685540947</v>
      </c>
      <c r="BA35" s="46">
        <f>(Purchases!$AV$64+Purchases!$AX$64-SUM(Assumptions!$AQ35:$AU35,$AQ65:$AU65))*Purchases!$BE$64*Assumptions!$BK$9*(1*Assumptions!BA$75/(SUM($AV$75:$BB$75)))</f>
        <v>1.1581698685540947</v>
      </c>
      <c r="BB35" s="46">
        <f>(Purchases!$AV$64+Purchases!$AX$64-SUM(Assumptions!$AQ35:$AU35,$AQ65:$AU65))*Purchases!$BE$64*Assumptions!$BK$9*(1*Assumptions!BB$75/(SUM($AV$75:$BB$75)))</f>
        <v>1.1581698685540947</v>
      </c>
      <c r="BC35" s="143"/>
      <c r="BD35" s="57">
        <v>0</v>
      </c>
      <c r="BF35" s="22"/>
      <c r="BG35" s="46">
        <f>SUM(P35:AA35)</f>
        <v>115.2</v>
      </c>
      <c r="BH35" s="55"/>
      <c r="BI35" s="46">
        <f>SUM(AB35:AM35)</f>
        <v>86.239024390243927</v>
      </c>
      <c r="BJ35" s="55"/>
      <c r="BK35" s="46">
        <f>SUM(AN35:AY35)</f>
        <v>105.8877703519199</v>
      </c>
      <c r="BL35" s="55"/>
    </row>
    <row r="36" spans="1:64" outlineLevel="1">
      <c r="A36" s="34"/>
      <c r="B36" s="34" t="s">
        <v>214</v>
      </c>
      <c r="C36" s="94" t="s">
        <v>17</v>
      </c>
      <c r="D36" s="57">
        <v>10.17</v>
      </c>
      <c r="E36" s="57">
        <v>10.17</v>
      </c>
      <c r="F36" s="57">
        <v>10.17</v>
      </c>
      <c r="G36" s="57">
        <v>10.17</v>
      </c>
      <c r="H36" s="57">
        <v>10.17</v>
      </c>
      <c r="I36" s="57">
        <v>10.17</v>
      </c>
      <c r="J36" s="57">
        <v>10.17</v>
      </c>
      <c r="K36" s="57">
        <v>10.17</v>
      </c>
      <c r="L36" s="57">
        <v>10.17</v>
      </c>
      <c r="M36" s="57">
        <v>10.17</v>
      </c>
      <c r="N36" s="57">
        <v>10.17</v>
      </c>
      <c r="O36" s="57">
        <v>10.17</v>
      </c>
      <c r="P36" s="57">
        <v>10.17</v>
      </c>
      <c r="Q36" s="57">
        <v>10.17</v>
      </c>
      <c r="R36" s="57">
        <v>10.17</v>
      </c>
      <c r="S36" s="57">
        <v>10.17</v>
      </c>
      <c r="T36" s="57">
        <v>10.17</v>
      </c>
      <c r="U36" s="46">
        <f>Purchases!$M$64</f>
        <v>16.96875</v>
      </c>
      <c r="V36" s="46">
        <f>Purchases!$M$64</f>
        <v>16.96875</v>
      </c>
      <c r="W36" s="46">
        <f>Purchases!$M$64</f>
        <v>16.96875</v>
      </c>
      <c r="X36" s="46">
        <f>Purchases!$O$64</f>
        <v>16.96875</v>
      </c>
      <c r="Y36" s="46">
        <f>Purchases!$O$64</f>
        <v>16.96875</v>
      </c>
      <c r="Z36" s="46">
        <f>Purchases!$O$64</f>
        <v>16.96875</v>
      </c>
      <c r="AA36" s="46">
        <f>Purchases!$O$64</f>
        <v>16.96875</v>
      </c>
      <c r="AB36" s="46">
        <f>Purchases!$O$64</f>
        <v>16.96875</v>
      </c>
      <c r="AC36" s="46">
        <f>Purchases!$O$64</f>
        <v>16.96875</v>
      </c>
      <c r="AD36" s="46">
        <f>Purchases!$O$64</f>
        <v>16.96875</v>
      </c>
      <c r="AE36" s="46">
        <f>Purchases!$AI64</f>
        <v>37.30342741935484</v>
      </c>
      <c r="AF36" s="46">
        <f>Purchases!$AI64</f>
        <v>37.30342741935484</v>
      </c>
      <c r="AG36" s="46">
        <f>Purchases!$AI64</f>
        <v>37.30342741935484</v>
      </c>
      <c r="AH36" s="46">
        <f>Purchases!$AI64</f>
        <v>37.30342741935484</v>
      </c>
      <c r="AI36" s="46">
        <f>Purchases!$AI64</f>
        <v>37.30342741935484</v>
      </c>
      <c r="AJ36" s="46">
        <f>Purchases!$AK$64</f>
        <v>0.16666666666666666</v>
      </c>
      <c r="AK36" s="46">
        <f>Purchases!$AK$64</f>
        <v>0.16666666666666666</v>
      </c>
      <c r="AL36" s="46">
        <f>Purchases!$AK$64</f>
        <v>0.16666666666666666</v>
      </c>
      <c r="AM36" s="46">
        <f>Purchases!$AK$64</f>
        <v>0.16666666666666666</v>
      </c>
      <c r="AN36" s="46">
        <f>Purchases!$AK$64</f>
        <v>0.16666666666666666</v>
      </c>
      <c r="AO36" s="46">
        <f>Purchases!$AK$64</f>
        <v>0.16666666666666666</v>
      </c>
      <c r="AP36" s="46">
        <f>Purchases!$AK$64</f>
        <v>0.16666666666666666</v>
      </c>
      <c r="AQ36" s="46">
        <f>Purchases!$AI64</f>
        <v>37.30342741935484</v>
      </c>
      <c r="AR36" s="46">
        <f>Purchases!$AI64</f>
        <v>37.30342741935484</v>
      </c>
      <c r="AS36" s="46">
        <f>Purchases!$AI64</f>
        <v>37.30342741935484</v>
      </c>
      <c r="AT36" s="46">
        <f>Purchases!$AI64</f>
        <v>37.30342741935484</v>
      </c>
      <c r="AU36" s="46">
        <f>Purchases!$AI64</f>
        <v>37.30342741935484</v>
      </c>
      <c r="AV36" s="46">
        <f>Purchases!$AK$64</f>
        <v>0.16666666666666666</v>
      </c>
      <c r="AW36" s="46">
        <f>Purchases!$AK$64</f>
        <v>0.16666666666666666</v>
      </c>
      <c r="AX36" s="46">
        <f>Purchases!$AK$64</f>
        <v>0.16666666666666666</v>
      </c>
      <c r="AY36" s="46">
        <f>Purchases!$AK$64</f>
        <v>0.16666666666666666</v>
      </c>
      <c r="AZ36" s="46">
        <f>Purchases!$AK$64</f>
        <v>0.16666666666666666</v>
      </c>
      <c r="BA36" s="46">
        <f>Purchases!$AK$64</f>
        <v>0.16666666666666666</v>
      </c>
      <c r="BB36" s="46">
        <f>Purchases!$AK$64</f>
        <v>0.16666666666666666</v>
      </c>
      <c r="BC36" s="58"/>
      <c r="BD36" s="57">
        <v>10.17</v>
      </c>
      <c r="BG36" s="46">
        <f>((T36*SUM(T34:W34))+X36*SUM(X34:AA34)+AB36*SUM(AB34:AE34))/SUM(T34:AE34)</f>
        <v>14.641654255400825</v>
      </c>
      <c r="BI36" s="46">
        <f>((AF36*SUM(AF34:AI34))+AJ36*SUM(AJ34:AM34)+AN36*SUM(AN34:AQ34))/SUM(AF34:AQ34)</f>
        <v>29.531747672757078</v>
      </c>
      <c r="BK36" s="46">
        <f>((AR36*SUM(AR34:AU34))+AV36*SUM(AV34:AY34)+AZ36*SUM(AZ34:BB34))/SUM(AR34:BB34)</f>
        <v>37.125368425908405</v>
      </c>
    </row>
    <row r="37" spans="1:64">
      <c r="A37" s="42"/>
      <c r="C37" s="96"/>
      <c r="D37" s="59"/>
      <c r="E37" s="10"/>
      <c r="F37" s="10"/>
      <c r="G37" s="10"/>
      <c r="H37" s="10"/>
      <c r="I37" s="10"/>
      <c r="J37" s="60"/>
      <c r="K37" s="60"/>
      <c r="L37" s="60"/>
      <c r="M37" s="60"/>
      <c r="N37" s="10"/>
      <c r="O37" s="10"/>
      <c r="P37" s="10"/>
      <c r="Q37" s="10"/>
      <c r="R37" s="10"/>
      <c r="S37" s="10"/>
      <c r="T37" s="10"/>
      <c r="U37" s="60"/>
      <c r="V37" s="60"/>
      <c r="W37" s="60"/>
      <c r="X37" s="60"/>
      <c r="Y37" s="60"/>
      <c r="Z37" s="60"/>
      <c r="AA37" s="6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D37" s="10"/>
      <c r="BG37" s="10"/>
      <c r="BI37" s="10"/>
      <c r="BK37" s="10"/>
    </row>
    <row r="38" spans="1:64" s="90" customFormat="1">
      <c r="B38" s="90" t="s">
        <v>322</v>
      </c>
      <c r="C38" s="98" t="s">
        <v>17</v>
      </c>
      <c r="D38" s="130">
        <v>0</v>
      </c>
      <c r="E38" s="130">
        <v>0</v>
      </c>
      <c r="F38" s="130">
        <v>0</v>
      </c>
      <c r="G38" s="130">
        <v>0</v>
      </c>
      <c r="H38" s="130">
        <v>0</v>
      </c>
      <c r="I38" s="130">
        <v>0</v>
      </c>
      <c r="J38" s="130">
        <v>30120</v>
      </c>
      <c r="K38" s="130">
        <v>19537.27</v>
      </c>
      <c r="L38" s="130">
        <v>14956</v>
      </c>
      <c r="M38" s="130">
        <v>7226.7999999999993</v>
      </c>
      <c r="N38" s="130">
        <f>AVERAGE(D38:I38)</f>
        <v>0</v>
      </c>
      <c r="O38" s="130">
        <v>13566</v>
      </c>
      <c r="P38" s="65">
        <f>SUM(P40,P43,P46,P49,P52,P55,P58,P61,P64)</f>
        <v>0</v>
      </c>
      <c r="Q38" s="65">
        <f t="shared" ref="Q38:S38" si="166">SUM(Q40,Q43,Q46,Q49,Q52,Q55,Q58,Q61,Q64)</f>
        <v>0</v>
      </c>
      <c r="R38" s="65">
        <f t="shared" si="166"/>
        <v>0</v>
      </c>
      <c r="S38" s="65">
        <f t="shared" si="166"/>
        <v>0</v>
      </c>
      <c r="T38" s="65">
        <f t="shared" ref="T38" si="167">SUM(T40,T43,T46,T49,T52,T55,T58,T61,T64)</f>
        <v>0</v>
      </c>
      <c r="U38" s="65">
        <f t="shared" ref="U38:AP38" si="168">SUM(U40,U43,U46,U49,U52,U55,U58,U61,U64)</f>
        <v>21139.834710743806</v>
      </c>
      <c r="V38" s="65">
        <f t="shared" si="168"/>
        <v>27481.785123966947</v>
      </c>
      <c r="W38" s="65">
        <f t="shared" si="168"/>
        <v>27481.785123966947</v>
      </c>
      <c r="X38" s="65">
        <f t="shared" si="168"/>
        <v>29749.874819936271</v>
      </c>
      <c r="Y38" s="65">
        <f t="shared" si="168"/>
        <v>25172.971001484533</v>
      </c>
      <c r="Z38" s="65">
        <f t="shared" si="168"/>
        <v>17901.730712880559</v>
      </c>
      <c r="AA38" s="65">
        <f t="shared" si="168"/>
        <v>24411.450972109847</v>
      </c>
      <c r="AB38" s="65">
        <f t="shared" si="168"/>
        <v>6509.7202592292924</v>
      </c>
      <c r="AC38" s="65">
        <f t="shared" si="168"/>
        <v>6509.7202592292924</v>
      </c>
      <c r="AD38" s="65">
        <f t="shared" si="168"/>
        <v>8137.1503240366164</v>
      </c>
      <c r="AE38" s="65">
        <f t="shared" si="168"/>
        <v>35187.02576871193</v>
      </c>
      <c r="AF38" s="65">
        <f t="shared" si="168"/>
        <v>31115.472229657258</v>
      </c>
      <c r="AG38" s="65">
        <f t="shared" si="168"/>
        <v>33708.428248795368</v>
      </c>
      <c r="AH38" s="65">
        <f t="shared" si="168"/>
        <v>25929.560191381053</v>
      </c>
      <c r="AI38" s="65">
        <f t="shared" si="168"/>
        <v>28522.516210519156</v>
      </c>
      <c r="AJ38" s="65">
        <f t="shared" si="168"/>
        <v>17305.308577943353</v>
      </c>
      <c r="AK38" s="65">
        <f t="shared" si="168"/>
        <v>17305.308577943353</v>
      </c>
      <c r="AL38" s="65">
        <f t="shared" si="168"/>
        <v>17305.308577943353</v>
      </c>
      <c r="AM38" s="65">
        <f t="shared" si="168"/>
        <v>57684.361926477846</v>
      </c>
      <c r="AN38" s="65">
        <f t="shared" si="168"/>
        <v>2884.218096323892</v>
      </c>
      <c r="AO38" s="65">
        <f t="shared" si="168"/>
        <v>2884.218096323892</v>
      </c>
      <c r="AP38" s="65">
        <f t="shared" si="168"/>
        <v>2884.218096323892</v>
      </c>
      <c r="AQ38" s="65">
        <f>SUM(AQ40,AQ43,AQ46,AQ49,AQ52,AQ55,AQ58,AQ61,AQ64)</f>
        <v>46616.775096029443</v>
      </c>
      <c r="AR38" s="65">
        <f t="shared" ref="AR38:BB38" si="169">SUM(AR40,AR43,AR46,AR49,AR52,AR55,AR58,AR61,AR64)</f>
        <v>36828.632643293946</v>
      </c>
      <c r="AS38" s="65">
        <f t="shared" si="169"/>
        <v>44194.359171952739</v>
      </c>
      <c r="AT38" s="65">
        <f t="shared" si="169"/>
        <v>44194.359171952739</v>
      </c>
      <c r="AU38" s="65">
        <f t="shared" si="169"/>
        <v>40511.495907623343</v>
      </c>
      <c r="AV38" s="65">
        <f t="shared" si="169"/>
        <v>21372.457360228673</v>
      </c>
      <c r="AW38" s="65">
        <f t="shared" si="169"/>
        <v>16029.811285487547</v>
      </c>
      <c r="AX38" s="65">
        <f t="shared" si="169"/>
        <v>16029.811285487547</v>
      </c>
      <c r="AY38" s="65">
        <f t="shared" si="169"/>
        <v>53432.704284958498</v>
      </c>
      <c r="AZ38" s="65">
        <f t="shared" si="169"/>
        <v>2671.6352142479241</v>
      </c>
      <c r="BA38" s="65">
        <f t="shared" si="169"/>
        <v>2671.6352142479241</v>
      </c>
      <c r="BB38" s="65">
        <f t="shared" si="169"/>
        <v>2671.6352142479241</v>
      </c>
      <c r="BC38" s="143"/>
      <c r="BD38" s="65">
        <f>SUM(BD40,BD43,BD46,BD49,BD52,BD55,BD58,BD61,BD64)</f>
        <v>85451.566268731316</v>
      </c>
      <c r="BF38" s="131"/>
      <c r="BG38" s="65">
        <f>SUM(P38:AA38)</f>
        <v>173339.43246508893</v>
      </c>
      <c r="BI38" s="65">
        <f>SUM(AB38:AM38)</f>
        <v>285219.88115186791</v>
      </c>
      <c r="BK38" s="65">
        <f>SUM(AN38:AY38)</f>
        <v>327863.06049598614</v>
      </c>
    </row>
    <row r="39" spans="1:64">
      <c r="A39" s="42"/>
      <c r="B39" s="47" t="s">
        <v>211</v>
      </c>
      <c r="C39" s="97" t="s">
        <v>0</v>
      </c>
      <c r="D39" s="48">
        <f>D38/D68</f>
        <v>0</v>
      </c>
      <c r="E39" s="48">
        <f t="shared" ref="E39:O39" si="170">E38/E68</f>
        <v>0</v>
      </c>
      <c r="F39" s="48">
        <f t="shared" si="170"/>
        <v>0</v>
      </c>
      <c r="G39" s="48">
        <f t="shared" si="170"/>
        <v>0</v>
      </c>
      <c r="H39" s="48">
        <f t="shared" si="170"/>
        <v>0</v>
      </c>
      <c r="I39" s="48">
        <f t="shared" si="170"/>
        <v>0</v>
      </c>
      <c r="J39" s="48">
        <f t="shared" si="170"/>
        <v>0.97684025905077199</v>
      </c>
      <c r="K39" s="48">
        <f t="shared" si="170"/>
        <v>0.94919724781785297</v>
      </c>
      <c r="L39" s="48">
        <f t="shared" si="170"/>
        <v>0.93099402099654216</v>
      </c>
      <c r="M39" s="48">
        <f t="shared" si="170"/>
        <v>1</v>
      </c>
      <c r="N39" s="48">
        <f t="shared" si="170"/>
        <v>0</v>
      </c>
      <c r="O39" s="48">
        <f t="shared" si="170"/>
        <v>0.73603055671602113</v>
      </c>
      <c r="P39" s="49">
        <v>0</v>
      </c>
      <c r="Q39" s="49">
        <v>0</v>
      </c>
      <c r="R39" s="49">
        <v>0</v>
      </c>
      <c r="S39" s="49">
        <v>0</v>
      </c>
      <c r="T39" s="49">
        <v>0</v>
      </c>
      <c r="U39" s="48">
        <f t="shared" ref="U39:AM39" si="171">U38/U68</f>
        <v>0.75632058453460427</v>
      </c>
      <c r="V39" s="48">
        <f t="shared" si="171"/>
        <v>0.75632058453460427</v>
      </c>
      <c r="W39" s="48">
        <f t="shared" si="171"/>
        <v>0.75632058453460427</v>
      </c>
      <c r="X39" s="48">
        <f t="shared" si="171"/>
        <v>0.75583496288372021</v>
      </c>
      <c r="Y39" s="48">
        <f t="shared" si="171"/>
        <v>0.75583496288372021</v>
      </c>
      <c r="Z39" s="48">
        <f t="shared" si="171"/>
        <v>0.79508030353346548</v>
      </c>
      <c r="AA39" s="48">
        <f t="shared" si="171"/>
        <v>0.79994113450147486</v>
      </c>
      <c r="AB39" s="48">
        <f t="shared" si="171"/>
        <v>0.7532430182533093</v>
      </c>
      <c r="AC39" s="48">
        <f t="shared" si="171"/>
        <v>0.67330022374716558</v>
      </c>
      <c r="AD39" s="48">
        <f t="shared" si="171"/>
        <v>0.70510458512164353</v>
      </c>
      <c r="AE39" s="48">
        <f t="shared" si="171"/>
        <v>0.73622805534672309</v>
      </c>
      <c r="AF39" s="48">
        <f t="shared" si="171"/>
        <v>0.7142857142857143</v>
      </c>
      <c r="AG39" s="48">
        <f t="shared" si="171"/>
        <v>0.7142857142857143</v>
      </c>
      <c r="AH39" s="48">
        <f t="shared" si="171"/>
        <v>0.71428571428571419</v>
      </c>
      <c r="AI39" s="48">
        <f t="shared" si="171"/>
        <v>0.7142857142857143</v>
      </c>
      <c r="AJ39" s="48">
        <f t="shared" si="171"/>
        <v>0.71428275772609306</v>
      </c>
      <c r="AK39" s="48">
        <f t="shared" si="171"/>
        <v>0.71428275772609306</v>
      </c>
      <c r="AL39" s="48">
        <f t="shared" si="171"/>
        <v>0.71428275772609306</v>
      </c>
      <c r="AM39" s="48">
        <f t="shared" si="171"/>
        <v>0.71428275772609318</v>
      </c>
      <c r="AN39" s="48">
        <f t="shared" ref="AN39:AY39" si="172">AN38/AN68</f>
        <v>0.71428275772609306</v>
      </c>
      <c r="AO39" s="48">
        <f t="shared" si="172"/>
        <v>0.71428275772609306</v>
      </c>
      <c r="AP39" s="48">
        <f t="shared" si="172"/>
        <v>0.71428275772609306</v>
      </c>
      <c r="AQ39" s="48">
        <f>AQ38/AQ68</f>
        <v>0.69117596819718896</v>
      </c>
      <c r="AR39" s="48">
        <f t="shared" si="172"/>
        <v>0.6796708364605597</v>
      </c>
      <c r="AS39" s="48">
        <f t="shared" si="172"/>
        <v>0.6796708364605597</v>
      </c>
      <c r="AT39" s="48">
        <f t="shared" si="172"/>
        <v>0.6796708364605597</v>
      </c>
      <c r="AU39" s="48">
        <f t="shared" si="172"/>
        <v>0.6796708364605597</v>
      </c>
      <c r="AV39" s="48">
        <f t="shared" si="172"/>
        <v>0.70000000000000007</v>
      </c>
      <c r="AW39" s="48">
        <f t="shared" si="172"/>
        <v>0.70000613460610395</v>
      </c>
      <c r="AX39" s="48">
        <f t="shared" si="172"/>
        <v>0.70000613460610395</v>
      </c>
      <c r="AY39" s="48">
        <f t="shared" si="172"/>
        <v>0.70000613460610372</v>
      </c>
      <c r="AZ39" s="48">
        <f t="shared" ref="AZ39:BB39" si="173">AZ38/AZ68</f>
        <v>0.70000613460610384</v>
      </c>
      <c r="BA39" s="48">
        <f t="shared" si="173"/>
        <v>0.70000613460610384</v>
      </c>
      <c r="BB39" s="48">
        <f t="shared" si="173"/>
        <v>0.70000613460610384</v>
      </c>
      <c r="BC39" s="143"/>
      <c r="BD39" s="64">
        <f>BD38/(BD8+BD38)</f>
        <v>0.87201360747340584</v>
      </c>
      <c r="BG39" s="51">
        <v>0.75</v>
      </c>
      <c r="BI39" s="51">
        <v>0.75</v>
      </c>
      <c r="BK39" s="51">
        <v>0.7</v>
      </c>
    </row>
    <row r="40" spans="1:64" outlineLevel="1">
      <c r="B40" s="33" t="s">
        <v>212</v>
      </c>
      <c r="C40" s="94" t="s">
        <v>17</v>
      </c>
      <c r="D40" s="46">
        <f>(D42*D41)</f>
        <v>0</v>
      </c>
      <c r="E40" s="46">
        <f t="shared" ref="E40:O40" si="174">(E42*E41)</f>
        <v>0</v>
      </c>
      <c r="F40" s="46">
        <f t="shared" si="174"/>
        <v>0</v>
      </c>
      <c r="G40" s="46">
        <f t="shared" si="174"/>
        <v>0</v>
      </c>
      <c r="H40" s="46">
        <f t="shared" si="174"/>
        <v>0</v>
      </c>
      <c r="I40" s="46">
        <f t="shared" si="174"/>
        <v>0</v>
      </c>
      <c r="J40" s="46">
        <f>(J42*J41)</f>
        <v>10079.845994761872</v>
      </c>
      <c r="K40" s="46">
        <f t="shared" si="174"/>
        <v>6538.2693478778647</v>
      </c>
      <c r="L40" s="46">
        <f t="shared" si="174"/>
        <v>5005.1187482622363</v>
      </c>
      <c r="M40" s="46">
        <f t="shared" si="174"/>
        <v>2418.4937262597969</v>
      </c>
      <c r="N40" s="46">
        <f t="shared" si="174"/>
        <v>0</v>
      </c>
      <c r="O40" s="46">
        <f t="shared" si="174"/>
        <v>4539.9465725411546</v>
      </c>
      <c r="P40" s="53">
        <f t="shared" ref="P40:S40" si="175">P41*P42</f>
        <v>0</v>
      </c>
      <c r="Q40" s="53">
        <f t="shared" si="175"/>
        <v>0</v>
      </c>
      <c r="R40" s="53">
        <f t="shared" si="175"/>
        <v>0</v>
      </c>
      <c r="S40" s="53">
        <f t="shared" si="175"/>
        <v>0</v>
      </c>
      <c r="T40" s="53">
        <f t="shared" ref="T40" si="176">T41*T42</f>
        <v>0</v>
      </c>
      <c r="U40" s="53">
        <f t="shared" ref="U40:AA40" si="177">(U41*U42)/1.21</f>
        <v>5406.508264462811</v>
      </c>
      <c r="V40" s="53">
        <f t="shared" si="177"/>
        <v>7028.4607438016528</v>
      </c>
      <c r="W40" s="53">
        <f t="shared" si="177"/>
        <v>7028.4607438016528</v>
      </c>
      <c r="X40" s="53">
        <f>(X41*X42)/1.21</f>
        <v>7096.4637125811296</v>
      </c>
      <c r="Y40" s="53">
        <f t="shared" si="177"/>
        <v>6004.7000644917262</v>
      </c>
      <c r="Z40" s="53">
        <f t="shared" si="177"/>
        <v>1833.0295208918874</v>
      </c>
      <c r="AA40" s="53">
        <f t="shared" si="177"/>
        <v>2499.5857103071185</v>
      </c>
      <c r="AB40" s="53">
        <f t="shared" ref="AB40" si="178">(AB41*AB42)/1.21</f>
        <v>666.55618941523164</v>
      </c>
      <c r="AC40" s="53">
        <f t="shared" ref="AC40" si="179">(AC41*AC42)/1.21</f>
        <v>666.55618941523164</v>
      </c>
      <c r="AD40" s="53">
        <f t="shared" ref="AD40" si="180">(AD41*AD42)/1.21</f>
        <v>833.19523676903964</v>
      </c>
      <c r="AE40" s="53">
        <f>(AE41*AE42)/1.21</f>
        <v>8493.5215016108705</v>
      </c>
      <c r="AF40" s="53">
        <f>(AF41*AF42)/1.21</f>
        <v>7840.1736937946489</v>
      </c>
      <c r="AG40" s="53">
        <f>(AG41*AG42)/1.21</f>
        <v>8493.5215016108705</v>
      </c>
      <c r="AH40" s="53">
        <f t="shared" ref="AH40" si="181">(AH41*AH42)/1.21</f>
        <v>6533.4780781622085</v>
      </c>
      <c r="AI40" s="53">
        <f t="shared" ref="AI40:AJ40" si="182">(AI41*AI42)/1.21</f>
        <v>7186.8258859784282</v>
      </c>
      <c r="AJ40" s="53">
        <f t="shared" si="182"/>
        <v>1631.8071487656553</v>
      </c>
      <c r="AK40" s="53">
        <f t="shared" ref="AK40" si="183">(AK41*AK42)/1.21</f>
        <v>1631.8071487656553</v>
      </c>
      <c r="AL40" s="53">
        <f t="shared" ref="AL40" si="184">(AL41*AL42)/1.21</f>
        <v>1631.8071487656553</v>
      </c>
      <c r="AM40" s="53">
        <f t="shared" ref="AM40:AQ40" si="185">(AM41*AM42)/1.21</f>
        <v>5439.3571625521854</v>
      </c>
      <c r="AN40" s="53">
        <f t="shared" si="185"/>
        <v>271.96785812760919</v>
      </c>
      <c r="AO40" s="53">
        <f t="shared" si="185"/>
        <v>271.96785812760919</v>
      </c>
      <c r="AP40" s="53">
        <f t="shared" si="185"/>
        <v>271.96785812760919</v>
      </c>
      <c r="AQ40" s="53">
        <f t="shared" si="185"/>
        <v>10901.509351892128</v>
      </c>
      <c r="AR40" s="53">
        <f>(AR41*AR42)/1.21</f>
        <v>9084.5911265767736</v>
      </c>
      <c r="AS40" s="53">
        <f>(AS41*AS42)/1.21</f>
        <v>10901.509351892128</v>
      </c>
      <c r="AT40" s="53">
        <f t="shared" ref="AT40:BB40" si="186">(AT41*AT42)/1.21</f>
        <v>10901.509351892128</v>
      </c>
      <c r="AU40" s="53">
        <f t="shared" si="186"/>
        <v>9993.0502392344497</v>
      </c>
      <c r="AV40" s="53">
        <f t="shared" si="186"/>
        <v>947.00367381603439</v>
      </c>
      <c r="AW40" s="53">
        <f t="shared" si="186"/>
        <v>710.25275536202571</v>
      </c>
      <c r="AX40" s="53">
        <f t="shared" si="186"/>
        <v>710.25275536202571</v>
      </c>
      <c r="AY40" s="53">
        <f t="shared" si="186"/>
        <v>2367.5091845400862</v>
      </c>
      <c r="AZ40" s="53">
        <f t="shared" si="186"/>
        <v>118.3754592270043</v>
      </c>
      <c r="BA40" s="53">
        <f t="shared" si="186"/>
        <v>118.3754592270043</v>
      </c>
      <c r="BB40" s="53">
        <f t="shared" si="186"/>
        <v>118.3754592270043</v>
      </c>
      <c r="BC40" s="143"/>
      <c r="BD40" s="46">
        <f>((BD41*BD42))</f>
        <v>28596.9</v>
      </c>
      <c r="BE40" s="55">
        <v>0.9</v>
      </c>
      <c r="BF40" s="40"/>
      <c r="BG40" s="46">
        <f>SUM(P40:AA40)</f>
        <v>36897.208760337984</v>
      </c>
      <c r="BH40" s="55"/>
      <c r="BI40" s="46">
        <f>SUM(AB40:AM40)</f>
        <v>51048.606885605681</v>
      </c>
      <c r="BJ40" s="55"/>
      <c r="BK40" s="46">
        <f>SUM(AN40:AY40)</f>
        <v>57333.091364950604</v>
      </c>
      <c r="BL40" s="55"/>
    </row>
    <row r="41" spans="1:64" outlineLevel="1">
      <c r="B41" s="34" t="s">
        <v>213</v>
      </c>
      <c r="C41" s="94" t="s">
        <v>18</v>
      </c>
      <c r="D41" s="46">
        <f t="shared" ref="D41:O41" si="187">$BD41*(D$38/$BD$38)</f>
        <v>0</v>
      </c>
      <c r="E41" s="46">
        <f t="shared" si="187"/>
        <v>0</v>
      </c>
      <c r="F41" s="46">
        <f t="shared" si="187"/>
        <v>0</v>
      </c>
      <c r="G41" s="46">
        <f t="shared" si="187"/>
        <v>0</v>
      </c>
      <c r="H41" s="46">
        <f t="shared" si="187"/>
        <v>0</v>
      </c>
      <c r="I41" s="46">
        <f t="shared" si="187"/>
        <v>0</v>
      </c>
      <c r="J41" s="46">
        <f>$BD41*(J$38/$BD$38)</f>
        <v>182.93731387952582</v>
      </c>
      <c r="K41" s="46">
        <f t="shared" si="187"/>
        <v>118.66187564206651</v>
      </c>
      <c r="L41" s="46">
        <f t="shared" si="187"/>
        <v>90.837000875902646</v>
      </c>
      <c r="M41" s="46">
        <f>$BD41*(M$38/$BD$38)</f>
        <v>43.892808099088874</v>
      </c>
      <c r="N41" s="46">
        <f t="shared" si="187"/>
        <v>0</v>
      </c>
      <c r="O41" s="46">
        <f t="shared" si="187"/>
        <v>82.394674637770493</v>
      </c>
      <c r="P41" s="46">
        <f t="shared" ref="P41:T41" si="188">AVERAGE($D41:$G41)</f>
        <v>0</v>
      </c>
      <c r="Q41" s="46">
        <f t="shared" si="188"/>
        <v>0</v>
      </c>
      <c r="R41" s="46">
        <f t="shared" si="188"/>
        <v>0</v>
      </c>
      <c r="S41" s="46">
        <f t="shared" si="188"/>
        <v>0</v>
      </c>
      <c r="T41" s="46">
        <f t="shared" si="188"/>
        <v>0</v>
      </c>
      <c r="U41" s="46">
        <f>Purchases!$F$56*Purchases!$P$56*Assumptions!$BG$39*(1*U$75/(SUM(Assumptions!$U$75:$Y$75)))</f>
        <v>84.375000000000014</v>
      </c>
      <c r="V41" s="46">
        <f>Purchases!$F$56*Purchases!$P$56*Assumptions!$BG$39*(1*V$75/(SUM(Assumptions!$U$75:$Y$75)))</f>
        <v>109.6875</v>
      </c>
      <c r="W41" s="46">
        <f>Purchases!$F$56*Purchases!$P$56*Assumptions!$BG$39*(1*W$75/(SUM(Assumptions!$U$75:$Y$75)))</f>
        <v>109.6875</v>
      </c>
      <c r="X41" s="46">
        <f>Purchases!$F$56*Purchases!$P$56*Assumptions!$BG$39*(1*X$75/(SUM(Assumptions!$U$75:$Y$75)))</f>
        <v>109.6875</v>
      </c>
      <c r="Y41" s="46">
        <f>Purchases!$F$56*Purchases!$P$56*Assumptions!$BG$39*(1*Y$75/(SUM(Assumptions!$U$75:$Y$75)))</f>
        <v>92.812500000000014</v>
      </c>
      <c r="Z41" s="46">
        <f>(Purchases!$F$56+Purchases!$H$56-SUM(Assumptions!$T$11:$Y$11,$T$41:$Y$41))*Purchases!$Q$56*Assumptions!$BG$39*(1*Assumptions!Z$75/(SUM($Z$75:$AD$75)))</f>
        <v>28.332481319727496</v>
      </c>
      <c r="AA41" s="46">
        <f>(Purchases!$F$56+Purchases!$H$56-SUM(Assumptions!$T$11:$Y$11,$T$41:$Y$41))*Purchases!$Q$56*Assumptions!$BG$39*(1*Assumptions!AA$75/(SUM($Z$75:$AD$75)))</f>
        <v>38.635201799628398</v>
      </c>
      <c r="AB41" s="46">
        <f>(Purchases!$F$56+Purchases!$H$56-SUM(Assumptions!$T$11:$Y$11,$T$41:$Y$41))*Purchases!$Q$56*Assumptions!$BG$39*(1*Assumptions!AB$75/(SUM($Z$75:$AD$75)))</f>
        <v>10.302720479900906</v>
      </c>
      <c r="AC41" s="46">
        <f>(Purchases!$F$56+Purchases!$H$56-SUM(Assumptions!$T$11:$Y$11,$T$41:$Y$41))*Purchases!$Q$56*Assumptions!$BG$39*(1*Assumptions!AC$75/(SUM($Z$75:$AD$75)))</f>
        <v>10.302720479900906</v>
      </c>
      <c r="AD41" s="46">
        <f>(Purchases!$F$56+Purchases!$H$56-SUM(Assumptions!$T$11:$Y$11,$T$41:$Y$41))*Purchases!$Q$56*Assumptions!$BG$39*(1*Assumptions!AD$75/(SUM($Z$75:$AD$75)))</f>
        <v>12.878400599876134</v>
      </c>
      <c r="AE41" s="46">
        <f>Purchases!$Z$56*Purchases!$AJ$56*Assumptions!$BI$39*(1*AE$75/(SUM(Assumptions!$AE$75:$AI$75)))</f>
        <v>148.72881355932205</v>
      </c>
      <c r="AF41" s="46">
        <f>Purchases!$Z$56*Purchases!$AJ$56*Assumptions!$BI$39*(1*AF$75/(SUM(Assumptions!$AE$75:$AI$75)))</f>
        <v>137.28813559322035</v>
      </c>
      <c r="AG41" s="46">
        <f>Purchases!$Z$56*Purchases!$AJ$56*Assumptions!$BI$39*(1*AG$75/(SUM(Assumptions!$AE$75:$AI$75)))</f>
        <v>148.72881355932205</v>
      </c>
      <c r="AH41" s="46">
        <f>Purchases!$Z$56*Purchases!$AJ$56*Assumptions!$BI$39*(1*AH$75/(SUM(Assumptions!$AE$75:$AI$75)))</f>
        <v>114.40677966101697</v>
      </c>
      <c r="AI41" s="46">
        <f>Purchases!$Z$56*Purchases!$AJ$56*Assumptions!$BI$39*(1*AI$75/(SUM(Assumptions!$AE$75:$AI$75)))</f>
        <v>125.84745762711864</v>
      </c>
      <c r="AJ41" s="46">
        <f>(Purchases!$Z$56+Purchases!$AB$56-SUM(Assumptions!$AE41:$AI41,$AE11:$AI11))*Purchases!$AK$56*Assumptions!$BI$39*(1*Assumptions!AJ$75/(SUM($AJ$75:$AP$75)))</f>
        <v>21.520034843205568</v>
      </c>
      <c r="AK41" s="46">
        <f>(Purchases!$Z$56+Purchases!$AB$56-SUM(Assumptions!$AE41:$AI41,$AE11:$AI11))*Purchases!$AK$56*Assumptions!$BI$39*(1*Assumptions!AK$75/(SUM($AJ$75:$AP$75)))</f>
        <v>21.520034843205568</v>
      </c>
      <c r="AL41" s="46">
        <f>(Purchases!$Z$56+Purchases!$AB$56-SUM(Assumptions!$AE41:$AI41,$AE11:$AI11))*Purchases!$AK$56*Assumptions!$BI$39*(1*Assumptions!AL$75/(SUM($AJ$75:$AP$75)))</f>
        <v>21.520034843205568</v>
      </c>
      <c r="AM41" s="46">
        <f>(Purchases!$Z$56+Purchases!$AB$56-SUM(Assumptions!$AE41:$AI41,$AE11:$AI11))*Purchases!$AK$56*Assumptions!$BI$39*(1*Assumptions!AM$75/(SUM($AJ$75:$AP$75)))</f>
        <v>71.733449477351897</v>
      </c>
      <c r="AN41" s="46">
        <f>(Purchases!$Z$56+Purchases!$AB$56-SUM(Assumptions!$AE41:$AI41,$AE11:$AI11))*Purchases!$AK$56*Assumptions!$BI$39*(1*Assumptions!AN$75/(SUM($AJ$75:$AP$75)))</f>
        <v>3.5866724738675946</v>
      </c>
      <c r="AO41" s="46">
        <f>(Purchases!$Z$56+Purchases!$AB$56-SUM(Assumptions!$AE41:$AI41,$AE11:$AI11))*Purchases!$AK$56*Assumptions!$BI$39*(1*Assumptions!AO$75/(SUM($AJ$75:$AP$75)))</f>
        <v>3.5866724738675946</v>
      </c>
      <c r="AP41" s="46">
        <f>(Purchases!$Z$56+Purchases!$AB$56-SUM(Assumptions!$AE41:$AI41,$AE11:$AI11))*Purchases!$AK$56*Assumptions!$BI$39*(1*Assumptions!AP$75/(SUM($AJ$75:$AP$75)))</f>
        <v>3.5866724738675946</v>
      </c>
      <c r="AQ41" s="46">
        <f>Purchases!$AT$56*Purchases!$BD$56*Assumptions!$BK$39*(1*AQ$75/(SUM(Assumptions!$AQ$75:$AU$75)))</f>
        <v>190.89473684210529</v>
      </c>
      <c r="AR41" s="46">
        <f>Purchases!$AT$56*Purchases!$BD$56*Assumptions!$BK$39*(1*AR$75/(SUM(Assumptions!$AQ$75:$AU$75)))</f>
        <v>159.07894736842107</v>
      </c>
      <c r="AS41" s="46">
        <f>Purchases!$AT$56*Purchases!$BD$56*Assumptions!$BK$39*(1*AS$75/(SUM(Assumptions!$AQ$75:$AU$75)))</f>
        <v>190.89473684210529</v>
      </c>
      <c r="AT41" s="46">
        <f>Purchases!$AT$56*Purchases!$BD$56*Assumptions!$BK$39*(1*AT$75/(SUM(Assumptions!$AQ$75:$AU$75)))</f>
        <v>190.89473684210529</v>
      </c>
      <c r="AU41" s="46">
        <f>Purchases!$AT$56*Purchases!$BD$56*Assumptions!$BK$39*(1*AU$75/(SUM(Assumptions!$AQ$75:$AU$75)))</f>
        <v>174.98684210526318</v>
      </c>
      <c r="AV41" s="46">
        <f>(Purchases!$AT$56+Purchases!$AV$56-SUM(Assumptions!$AQ11:$AU11,$AQ41:$AU41))*Purchases!$BE$56*Assumptions!$BK$39*(1*Assumptions!AV$75/(SUM($AV$75:$BB$75)))</f>
        <v>12.488946425182904</v>
      </c>
      <c r="AW41" s="46">
        <f>(Purchases!$AT$56+Purchases!$AV$56-SUM(Assumptions!$AQ11:$AU11,$AQ41:$AU41))*Purchases!$BE$56*Assumptions!$BK$39*(1*Assumptions!AW$75/(SUM($AV$75:$BB$75)))</f>
        <v>9.3667098188871769</v>
      </c>
      <c r="AX41" s="46">
        <f>(Purchases!$AT$56+Purchases!$AV$56-SUM(Assumptions!$AQ11:$AU11,$AQ41:$AU41))*Purchases!$BE$56*Assumptions!$BK$39*(1*Assumptions!AX$75/(SUM($AV$75:$BB$75)))</f>
        <v>9.3667098188871769</v>
      </c>
      <c r="AY41" s="46">
        <f>(Purchases!$AT$56+Purchases!$AV$56-SUM(Assumptions!$AQ11:$AU11,$AQ41:$AU41))*Purchases!$BE$56*Assumptions!$BK$39*(1*Assumptions!AY$75/(SUM($AV$75:$BB$75)))</f>
        <v>31.222366062957263</v>
      </c>
      <c r="AZ41" s="46">
        <f>(Purchases!$AT$56+Purchases!$AV$56-SUM(Assumptions!$AQ11:$AU11,$AQ41:$AU41))*Purchases!$BE$56*Assumptions!$BK$39*(1*Assumptions!AZ$75/(SUM($AV$75:$BB$75)))</f>
        <v>1.561118303147863</v>
      </c>
      <c r="BA41" s="46">
        <f>(Purchases!$AT$56+Purchases!$AV$56-SUM(Assumptions!$AQ11:$AU11,$AQ41:$AU41))*Purchases!$BE$56*Assumptions!$BK$39*(1*Assumptions!BA$75/(SUM($AV$75:$BB$75)))</f>
        <v>1.561118303147863</v>
      </c>
      <c r="BB41" s="46">
        <f>(Purchases!$AT$56+Purchases!$AV$56-SUM(Assumptions!$AQ11:$AU11,$AQ41:$AU41))*Purchases!$BE$56*Assumptions!$BK$39*(1*Assumptions!BB$75/(SUM($AV$75:$BB$75)))</f>
        <v>1.561118303147863</v>
      </c>
      <c r="BC41" s="143"/>
      <c r="BD41" s="57">
        <v>519</v>
      </c>
      <c r="BF41" s="22"/>
      <c r="BG41" s="46">
        <f>SUM(P41:AA41)</f>
        <v>573.21768311935591</v>
      </c>
      <c r="BH41" s="55"/>
      <c r="BI41" s="46">
        <f>SUM(AB41:AM41)</f>
        <v>844.77739556664665</v>
      </c>
      <c r="BJ41" s="55"/>
      <c r="BK41" s="46">
        <f>SUM(AN41:AY41)</f>
        <v>979.95474954751751</v>
      </c>
      <c r="BL41" s="55"/>
    </row>
    <row r="42" spans="1:64" outlineLevel="1">
      <c r="B42" s="34" t="s">
        <v>214</v>
      </c>
      <c r="C42" s="94" t="s">
        <v>17</v>
      </c>
      <c r="D42" s="57">
        <v>55.1</v>
      </c>
      <c r="E42" s="57">
        <v>55.1</v>
      </c>
      <c r="F42" s="57">
        <v>55.1</v>
      </c>
      <c r="G42" s="57">
        <v>55.1</v>
      </c>
      <c r="H42" s="57">
        <v>55.1</v>
      </c>
      <c r="I42" s="57">
        <v>55.1</v>
      </c>
      <c r="J42" s="57">
        <v>55.1</v>
      </c>
      <c r="K42" s="57">
        <v>55.1</v>
      </c>
      <c r="L42" s="57">
        <v>55.1</v>
      </c>
      <c r="M42" s="57">
        <v>55.1</v>
      </c>
      <c r="N42" s="57">
        <v>55.1</v>
      </c>
      <c r="O42" s="57">
        <v>55.1</v>
      </c>
      <c r="P42" s="57">
        <v>55.1</v>
      </c>
      <c r="Q42" s="57">
        <v>55.1</v>
      </c>
      <c r="R42" s="57">
        <v>55.1</v>
      </c>
      <c r="S42" s="57">
        <v>55.1</v>
      </c>
      <c r="T42" s="57">
        <v>55.1</v>
      </c>
      <c r="U42" s="46">
        <f>Purchases!$M$56</f>
        <v>77.533333333333331</v>
      </c>
      <c r="V42" s="46">
        <f>Purchases!$M$56</f>
        <v>77.533333333333331</v>
      </c>
      <c r="W42" s="46">
        <f>Purchases!$M$56</f>
        <v>77.533333333333331</v>
      </c>
      <c r="X42" s="46">
        <f>Purchases!$O$56</f>
        <v>78.283497137077305</v>
      </c>
      <c r="Y42" s="46">
        <f>Purchases!$O$56</f>
        <v>78.283497137077305</v>
      </c>
      <c r="Z42" s="46">
        <f>Purchases!$O$56</f>
        <v>78.283497137077305</v>
      </c>
      <c r="AA42" s="46">
        <f>Purchases!$O$56</f>
        <v>78.283497137077305</v>
      </c>
      <c r="AB42" s="46">
        <f>Purchases!$O$56</f>
        <v>78.283497137077305</v>
      </c>
      <c r="AC42" s="46">
        <f>Purchases!$O$56</f>
        <v>78.283497137077305</v>
      </c>
      <c r="AD42" s="46">
        <f>Purchases!$O$56</f>
        <v>78.283497137077305</v>
      </c>
      <c r="AE42" s="46">
        <f>Purchases!$AG$56</f>
        <v>69.099999999999994</v>
      </c>
      <c r="AF42" s="46">
        <f>Purchases!$AG$56</f>
        <v>69.099999999999994</v>
      </c>
      <c r="AG42" s="46">
        <f>Purchases!$AG$56</f>
        <v>69.099999999999994</v>
      </c>
      <c r="AH42" s="46">
        <f>Purchases!$AG$56</f>
        <v>69.099999999999994</v>
      </c>
      <c r="AI42" s="46">
        <f>Purchases!$AG$56</f>
        <v>69.099999999999994</v>
      </c>
      <c r="AJ42" s="46">
        <f>Purchases!$AI$56</f>
        <v>91.751089828269471</v>
      </c>
      <c r="AK42" s="46">
        <f>Purchases!$AI$56</f>
        <v>91.751089828269471</v>
      </c>
      <c r="AL42" s="46">
        <f>Purchases!$AI$56</f>
        <v>91.751089828269471</v>
      </c>
      <c r="AM42" s="46">
        <f>Purchases!$AI$56</f>
        <v>91.751089828269471</v>
      </c>
      <c r="AN42" s="46">
        <f>Purchases!$AI$56</f>
        <v>91.751089828269471</v>
      </c>
      <c r="AO42" s="46">
        <f>Purchases!$AI$56</f>
        <v>91.751089828269471</v>
      </c>
      <c r="AP42" s="46">
        <f>Purchases!$AI$56</f>
        <v>91.751089828269471</v>
      </c>
      <c r="AQ42" s="46">
        <f>Purchases!$AG$56</f>
        <v>69.099999999999994</v>
      </c>
      <c r="AR42" s="46">
        <f>Purchases!$AG$56</f>
        <v>69.099999999999994</v>
      </c>
      <c r="AS42" s="46">
        <f>Purchases!$AG$56</f>
        <v>69.099999999999994</v>
      </c>
      <c r="AT42" s="46">
        <f>Purchases!$AG$56</f>
        <v>69.099999999999994</v>
      </c>
      <c r="AU42" s="46">
        <f>Purchases!$AG$56</f>
        <v>69.099999999999994</v>
      </c>
      <c r="AV42" s="46">
        <f>Purchases!$AI$56</f>
        <v>91.751089828269471</v>
      </c>
      <c r="AW42" s="46">
        <f>Purchases!$AI$56</f>
        <v>91.751089828269471</v>
      </c>
      <c r="AX42" s="46">
        <f>Purchases!$AI$56</f>
        <v>91.751089828269471</v>
      </c>
      <c r="AY42" s="46">
        <f>Purchases!$AI$56</f>
        <v>91.751089828269471</v>
      </c>
      <c r="AZ42" s="46">
        <f>Purchases!$AI$56</f>
        <v>91.751089828269471</v>
      </c>
      <c r="BA42" s="46">
        <f>Purchases!$AI$56</f>
        <v>91.751089828269471</v>
      </c>
      <c r="BB42" s="46">
        <f>Purchases!$AI$56</f>
        <v>91.751089828269471</v>
      </c>
      <c r="BC42" s="143"/>
      <c r="BD42" s="57">
        <v>55.1</v>
      </c>
      <c r="BF42" s="58"/>
      <c r="BG42" s="46">
        <f>((T42*SUM(T40:W40))+X42*SUM(X40:AA40)+AB42*SUM(AB40:AE40))/SUM(T40:AE40)</f>
        <v>68.795303841763683</v>
      </c>
      <c r="BI42" s="46">
        <f>((AF42*SUM(AF40:AI40))+AJ42*SUM(AJ40:AM40)+AN42*SUM(AN40:AQ40))/SUM(AF40:AQ40)</f>
        <v>78.686311428891159</v>
      </c>
      <c r="BK42" s="46">
        <f>((AR42*SUM(AR40:AU40))+AV42*SUM(AV40:AY40)+AZ42*SUM(AZ40:BB40))/SUM(AR40:BB40)</f>
        <v>71.608055413829916</v>
      </c>
    </row>
    <row r="43" spans="1:64" outlineLevel="1">
      <c r="B43" s="35" t="s">
        <v>215</v>
      </c>
      <c r="C43" s="94" t="s">
        <v>17</v>
      </c>
      <c r="D43" s="46">
        <f t="shared" ref="D43:O43" si="189">(D45*D44)</f>
        <v>0</v>
      </c>
      <c r="E43" s="46">
        <f t="shared" si="189"/>
        <v>0</v>
      </c>
      <c r="F43" s="46">
        <f t="shared" si="189"/>
        <v>0</v>
      </c>
      <c r="G43" s="46">
        <f t="shared" si="189"/>
        <v>0</v>
      </c>
      <c r="H43" s="46">
        <f t="shared" si="189"/>
        <v>0</v>
      </c>
      <c r="I43" s="46">
        <f t="shared" si="189"/>
        <v>0</v>
      </c>
      <c r="J43" s="46">
        <f t="shared" si="189"/>
        <v>4544.2122240197205</v>
      </c>
      <c r="K43" s="46">
        <f t="shared" si="189"/>
        <v>2947.5929999327277</v>
      </c>
      <c r="L43" s="46">
        <f t="shared" si="189"/>
        <v>2256.4156049946523</v>
      </c>
      <c r="M43" s="46">
        <f t="shared" si="189"/>
        <v>1090.3091932452094</v>
      </c>
      <c r="N43" s="46">
        <f t="shared" si="189"/>
        <v>0</v>
      </c>
      <c r="O43" s="46">
        <f t="shared" si="189"/>
        <v>2046.7059439260133</v>
      </c>
      <c r="P43" s="53">
        <f t="shared" ref="P43" si="190">P44*P45</f>
        <v>0</v>
      </c>
      <c r="Q43" s="53">
        <f t="shared" ref="Q43" si="191">Q44*Q45</f>
        <v>0</v>
      </c>
      <c r="R43" s="53">
        <f t="shared" ref="R43" si="192">R44*R45</f>
        <v>0</v>
      </c>
      <c r="S43" s="53">
        <f t="shared" ref="S43:T43" si="193">S44*S45</f>
        <v>0</v>
      </c>
      <c r="T43" s="53">
        <f t="shared" si="193"/>
        <v>0</v>
      </c>
      <c r="U43" s="53">
        <f t="shared" ref="U43:AA43" si="194">(U44*U45)/1.21</f>
        <v>2677.6859504132235</v>
      </c>
      <c r="V43" s="53">
        <f t="shared" si="194"/>
        <v>3480.9917355371904</v>
      </c>
      <c r="W43" s="53">
        <f t="shared" si="194"/>
        <v>3480.9917355371904</v>
      </c>
      <c r="X43" s="53">
        <f t="shared" si="194"/>
        <v>3480.9917355371904</v>
      </c>
      <c r="Y43" s="53">
        <f t="shared" si="194"/>
        <v>2945.454545454546</v>
      </c>
      <c r="Z43" s="53">
        <f t="shared" si="194"/>
        <v>5643.6551328421101</v>
      </c>
      <c r="AA43" s="53">
        <f t="shared" si="194"/>
        <v>7695.8933629665125</v>
      </c>
      <c r="AB43" s="53">
        <f t="shared" ref="AB43" si="195">(AB44*AB45)/1.21</f>
        <v>2052.2382301244038</v>
      </c>
      <c r="AC43" s="53">
        <f t="shared" ref="AC43" si="196">(AC44*AC45)/1.21</f>
        <v>2052.2382301244038</v>
      </c>
      <c r="AD43" s="53">
        <f t="shared" ref="AD43" si="197">(AD44*AD45)/1.21</f>
        <v>2565.2977876555046</v>
      </c>
      <c r="AE43" s="53">
        <f t="shared" ref="AE43" si="198">(AE44*AE45)/1.21</f>
        <v>3146.6591959658222</v>
      </c>
      <c r="AF43" s="53">
        <f>(AF44*AF45)/1.21</f>
        <v>2904.6084885838354</v>
      </c>
      <c r="AG43" s="53">
        <f>(AG44*AG45)/1.21</f>
        <v>3146.6591959658222</v>
      </c>
      <c r="AH43" s="53">
        <f t="shared" ref="AH43" si="199">(AH44*AH45)/1.21</f>
        <v>2420.5070738198629</v>
      </c>
      <c r="AI43" s="53">
        <f t="shared" ref="AI43" si="200">(AI44*AI45)/1.21</f>
        <v>2662.5577812018491</v>
      </c>
      <c r="AJ43" s="53">
        <f t="shared" ref="AJ43" si="201">(AJ44*AJ45)/1.21</f>
        <v>2540.3109773474484</v>
      </c>
      <c r="AK43" s="53">
        <f t="shared" ref="AK43" si="202">(AK44*AK45)/1.21</f>
        <v>2540.3109773474484</v>
      </c>
      <c r="AL43" s="53">
        <f t="shared" ref="AL43" si="203">(AL44*AL45)/1.21</f>
        <v>2540.3109773474484</v>
      </c>
      <c r="AM43" s="53">
        <f t="shared" ref="AM43:AQ43" si="204">(AM44*AM45)/1.21</f>
        <v>8467.7032578248272</v>
      </c>
      <c r="AN43" s="53">
        <f t="shared" si="204"/>
        <v>423.38516289124135</v>
      </c>
      <c r="AO43" s="53">
        <f t="shared" si="204"/>
        <v>423.38516289124135</v>
      </c>
      <c r="AP43" s="53">
        <f>(AP44*AP45)/1.21</f>
        <v>423.38516289124135</v>
      </c>
      <c r="AQ43" s="53">
        <f t="shared" si="204"/>
        <v>6155.859069160505</v>
      </c>
      <c r="AR43" s="53">
        <f>(AR44*AR45)/1.21</f>
        <v>5129.882557633754</v>
      </c>
      <c r="AS43" s="53">
        <f>(AS44*AS45)/1.21</f>
        <v>6155.859069160505</v>
      </c>
      <c r="AT43" s="53">
        <f t="shared" ref="AT43:BB43" si="205">(AT44*AT45)/1.21</f>
        <v>6155.859069160505</v>
      </c>
      <c r="AU43" s="53">
        <f t="shared" si="205"/>
        <v>5642.8708133971295</v>
      </c>
      <c r="AV43" s="53">
        <f t="shared" si="205"/>
        <v>1256.3280450995287</v>
      </c>
      <c r="AW43" s="53">
        <f t="shared" si="205"/>
        <v>942.24603382464647</v>
      </c>
      <c r="AX43" s="53">
        <f t="shared" si="205"/>
        <v>942.24603382464647</v>
      </c>
      <c r="AY43" s="53">
        <f t="shared" si="205"/>
        <v>3140.8201127488223</v>
      </c>
      <c r="AZ43" s="53">
        <f t="shared" si="205"/>
        <v>157.04100563744109</v>
      </c>
      <c r="BA43" s="53">
        <f t="shared" si="205"/>
        <v>157.04100563744109</v>
      </c>
      <c r="BB43" s="53">
        <f t="shared" si="205"/>
        <v>157.04100563744109</v>
      </c>
      <c r="BC43" s="143"/>
      <c r="BD43" s="46">
        <f>((BD44*BD45))</f>
        <v>12892.1</v>
      </c>
      <c r="BE43" s="55">
        <v>0.7</v>
      </c>
      <c r="BF43" s="40"/>
      <c r="BG43" s="46">
        <f>SUM(P43:AA43)</f>
        <v>29405.664198287963</v>
      </c>
      <c r="BH43" s="55"/>
      <c r="BI43" s="46">
        <f>SUM(AB43:AM43)</f>
        <v>37039.402173308677</v>
      </c>
      <c r="BJ43" s="55"/>
      <c r="BK43" s="46">
        <f>SUM(AN43:AY43)</f>
        <v>36792.126292683766</v>
      </c>
      <c r="BL43" s="55"/>
    </row>
    <row r="44" spans="1:64" outlineLevel="1">
      <c r="B44" s="34" t="s">
        <v>213</v>
      </c>
      <c r="C44" s="94" t="s">
        <v>18</v>
      </c>
      <c r="D44" s="46">
        <f t="shared" ref="D44:O44" si="206">$BD44*(D$38/$BD$38)</f>
        <v>0</v>
      </c>
      <c r="E44" s="46">
        <f t="shared" si="206"/>
        <v>0</v>
      </c>
      <c r="F44" s="46">
        <f t="shared" si="206"/>
        <v>0</v>
      </c>
      <c r="G44" s="46">
        <f t="shared" si="206"/>
        <v>0</v>
      </c>
      <c r="H44" s="46">
        <f t="shared" si="206"/>
        <v>0</v>
      </c>
      <c r="I44" s="46">
        <f t="shared" si="206"/>
        <v>0</v>
      </c>
      <c r="J44" s="46">
        <f t="shared" si="206"/>
        <v>45.82244856327236</v>
      </c>
      <c r="K44" s="46">
        <f t="shared" si="206"/>
        <v>29.722627810151533</v>
      </c>
      <c r="L44" s="46">
        <f t="shared" si="206"/>
        <v>22.753005999744403</v>
      </c>
      <c r="M44" s="46">
        <f t="shared" si="206"/>
        <v>10.994344995918215</v>
      </c>
      <c r="N44" s="46">
        <f t="shared" si="206"/>
        <v>0</v>
      </c>
      <c r="O44" s="46">
        <f t="shared" si="206"/>
        <v>20.638357809075458</v>
      </c>
      <c r="P44" s="46">
        <f t="shared" ref="P44:T44" si="207">AVERAGE($D44:$G44)</f>
        <v>0</v>
      </c>
      <c r="Q44" s="46">
        <f t="shared" si="207"/>
        <v>0</v>
      </c>
      <c r="R44" s="46">
        <f t="shared" si="207"/>
        <v>0</v>
      </c>
      <c r="S44" s="46">
        <f t="shared" si="207"/>
        <v>0</v>
      </c>
      <c r="T44" s="46">
        <f t="shared" si="207"/>
        <v>0</v>
      </c>
      <c r="U44" s="46">
        <f>Purchases!$F$57*Purchases!$P$57*Assumptions!$BG$39*(1*U$75/(SUM(Assumptions!$U$75:$Y$75)))</f>
        <v>22.500000000000004</v>
      </c>
      <c r="V44" s="46">
        <f>Purchases!$F$57*Purchases!$P$57*Assumptions!$BG$39*(1*V$75/(SUM(Assumptions!$U$75:$Y$75)))</f>
        <v>29.25</v>
      </c>
      <c r="W44" s="46">
        <f>Purchases!$F$57*Purchases!$P$57*Assumptions!$BG$39*(1*W$75/(SUM(Assumptions!$U$75:$Y$75)))</f>
        <v>29.25</v>
      </c>
      <c r="X44" s="46">
        <f>Purchases!$F$57*Purchases!$P$57*Assumptions!$BG$39*(1*X$75/(SUM(Assumptions!$U$75:$Y$75)))</f>
        <v>29.25</v>
      </c>
      <c r="Y44" s="46">
        <f>Purchases!$F$57*Purchases!$P$57*Assumptions!$BG$39*(1*Y$75/(SUM(Assumptions!$U$75:$Y$75)))</f>
        <v>24.750000000000004</v>
      </c>
      <c r="Z44" s="46">
        <f>(Purchases!$F$57+Purchases!$H$57-SUM(Assumptions!$T14:$Y14,$T44:$Y44))*Purchases!$Q$57*Assumptions!$BG$39*(1*Assumptions!Z$75/(SUM($Z$75:$AD$75)))</f>
        <v>47.422379935687175</v>
      </c>
      <c r="AA44" s="46">
        <f>(Purchases!$F$57+Purchases!$H$57-SUM(Assumptions!$T14:$Y14,$T44:$Y44))*Purchases!$Q$57*Assumptions!$BG$39*(1*Assumptions!AA$75/(SUM($Z$75:$AD$75)))</f>
        <v>64.666881730482501</v>
      </c>
      <c r="AB44" s="46">
        <f>(Purchases!$F$57+Purchases!$H$57-SUM(Assumptions!$T14:$Y14,$T44:$Y44))*Purchases!$Q$57*Assumptions!$BG$39*(1*Assumptions!AB$75/(SUM($Z$75:$AD$75)))</f>
        <v>17.244501794795337</v>
      </c>
      <c r="AC44" s="46">
        <f>(Purchases!$F$57+Purchases!$H$57-SUM(Assumptions!$T14:$Y14,$T44:$Y44))*Purchases!$Q$57*Assumptions!$BG$39*(1*Assumptions!AC$75/(SUM($Z$75:$AD$75)))</f>
        <v>17.244501794795337</v>
      </c>
      <c r="AD44" s="46">
        <f>(Purchases!$F$57+Purchases!$H$57-SUM(Assumptions!$T14:$Y14,$T44:$Y44))*Purchases!$Q$57*Assumptions!$BG$39*(1*Assumptions!AD$75/(SUM($Z$75:$AD$75)))</f>
        <v>21.555627243494168</v>
      </c>
      <c r="AE44" s="46">
        <f>Purchases!$Z$57*Purchases!$AJ$57*Assumptions!$BI$39*(1*AE$75/(SUM(Assumptions!$AE$75:$AI$75)))</f>
        <v>26.440677966101699</v>
      </c>
      <c r="AF44" s="46">
        <f>Purchases!$Z$57*Purchases!$AJ$57*Assumptions!$BI$39*(1*AF$75/(SUM(Assumptions!$AE$75:$AI$75)))</f>
        <v>24.406779661016952</v>
      </c>
      <c r="AG44" s="46">
        <f>Purchases!$Z$57*Purchases!$AJ$57*Assumptions!$BI$39*(1*AG$75/(SUM(Assumptions!$AE$75:$AI$75)))</f>
        <v>26.440677966101699</v>
      </c>
      <c r="AH44" s="46">
        <f>Purchases!$Z$57*Purchases!$AJ$57*Assumptions!$BI$39*(1*AH$75/(SUM(Assumptions!$AE$75:$AI$75)))</f>
        <v>20.33898305084746</v>
      </c>
      <c r="AI44" s="46">
        <f>Purchases!$Z$57*Purchases!$AJ$57*Assumptions!$BI$39*(1*AI$75/(SUM(Assumptions!$AE$75:$AI$75)))</f>
        <v>22.372881355932204</v>
      </c>
      <c r="AJ44" s="46">
        <f>(Purchases!$Z$57+Purchases!$AB$57-SUM(Assumptions!$AE44:$AI44,$AE14:$AI14))*Purchases!$AK$57*Assumptions!$BI$39*(1*Assumptions!AJ$75/(SUM($AJ$75:$AP$75)))</f>
        <v>21.345668629100086</v>
      </c>
      <c r="AK44" s="46">
        <f>(Purchases!$Z$57+Purchases!$AB$57-SUM(Assumptions!$AE44:$AI44,$AE14:$AI14))*Purchases!$AK$57*Assumptions!$BI$39*(1*Assumptions!AK$75/(SUM($AJ$75:$AP$75)))</f>
        <v>21.345668629100086</v>
      </c>
      <c r="AL44" s="46">
        <f>(Purchases!$Z$57+Purchases!$AB$57-SUM(Assumptions!$AE44:$AI44,$AE14:$AI14))*Purchases!$AK$57*Assumptions!$BI$39*(1*Assumptions!AL$75/(SUM($AJ$75:$AP$75)))</f>
        <v>21.345668629100086</v>
      </c>
      <c r="AM44" s="46">
        <f>(Purchases!$Z$57+Purchases!$AB$57-SUM(Assumptions!$AE44:$AI44,$AE14:$AI14))*Purchases!$AK$57*Assumptions!$BI$39*(1*Assumptions!AM$75/(SUM($AJ$75:$AP$75)))</f>
        <v>71.152228763666955</v>
      </c>
      <c r="AN44" s="46">
        <f>(Purchases!$Z$57+Purchases!$AB$57-SUM(Assumptions!$AE44:$AI44,$AE14:$AI14))*Purchases!$AK$57*Assumptions!$BI$39*(1*Assumptions!AN$75/(SUM($AJ$75:$AP$75)))</f>
        <v>3.5576114381833475</v>
      </c>
      <c r="AO44" s="46">
        <f>(Purchases!$Z$57+Purchases!$AB$57-SUM(Assumptions!$AE44:$AI44,$AE14:$AI14))*Purchases!$AK$57*Assumptions!$BI$39*(1*Assumptions!AO$75/(SUM($AJ$75:$AP$75)))</f>
        <v>3.5576114381833475</v>
      </c>
      <c r="AP44" s="46">
        <f>(Purchases!$Z$57+Purchases!$AB$57-SUM(Assumptions!$AE44:$AI44,$AE14:$AI14))*Purchases!$AK$57*Assumptions!$BI$39*(1*Assumptions!AP$75/(SUM($AJ$75:$AP$75)))</f>
        <v>3.5576114381833475</v>
      </c>
      <c r="AQ44" s="46">
        <f>Purchases!$AT$57*Purchases!$BD$57*Assumptions!$BK$39*(1*AQ$75/(SUM(Assumptions!$AQ$75:$AU$75)))</f>
        <v>51.726315789473688</v>
      </c>
      <c r="AR44" s="46">
        <f>Purchases!$AT$57*Purchases!$BD$57*Assumptions!$BK$39*(1*AR$75/(SUM(Assumptions!$AQ$75:$AU$75)))</f>
        <v>43.10526315789474</v>
      </c>
      <c r="AS44" s="46">
        <f>Purchases!$AT$57*Purchases!$BD$57*Assumptions!$BK$39*(1*AS$75/(SUM(Assumptions!$AQ$75:$AU$75)))</f>
        <v>51.726315789473688</v>
      </c>
      <c r="AT44" s="46">
        <f>Purchases!$AT$57*Purchases!$BD$57*Assumptions!$BK$39*(1*AT$75/(SUM(Assumptions!$AQ$75:$AU$75)))</f>
        <v>51.726315789473688</v>
      </c>
      <c r="AU44" s="46">
        <f>Purchases!$AT$57*Purchases!$BD$57*Assumptions!$BK$39*(1*AU$75/(SUM(Assumptions!$AQ$75:$AU$75)))</f>
        <v>47.415789473684214</v>
      </c>
      <c r="AV44" s="46">
        <f>(Purchases!$AT$57+Purchases!$AV$57-SUM(Assumptions!$AQ14:$AU14,$AQ44:$AU44))*Purchases!$BE$57*Assumptions!$BK$39*(1*Assumptions!AV$75/(SUM($AV$75:$BB$75)))</f>
        <v>10.556645378961317</v>
      </c>
      <c r="AW44" s="46">
        <f>(Purchases!$AT$57+Purchases!$AV$57-SUM(Assumptions!$AQ14:$AU14,$AQ44:$AU44))*Purchases!$BE$57*Assumptions!$BK$39*(1*Assumptions!AW$75/(SUM($AV$75:$BB$75)))</f>
        <v>7.9174840342209878</v>
      </c>
      <c r="AX44" s="46">
        <f>(Purchases!$AT$57+Purchases!$AV$57-SUM(Assumptions!$AQ14:$AU14,$AQ44:$AU44))*Purchases!$BE$57*Assumptions!$BK$39*(1*Assumptions!AX$75/(SUM($AV$75:$BB$75)))</f>
        <v>7.9174840342209878</v>
      </c>
      <c r="AY44" s="46">
        <f>(Purchases!$AT$57+Purchases!$AV$57-SUM(Assumptions!$AQ14:$AU14,$AQ44:$AU44))*Purchases!$BE$57*Assumptions!$BK$39*(1*Assumptions!AY$75/(SUM($AV$75:$BB$75)))</f>
        <v>26.391613447403298</v>
      </c>
      <c r="AZ44" s="46">
        <f>(Purchases!$AT$57+Purchases!$AV$57-SUM(Assumptions!$AQ14:$AU14,$AQ44:$AU44))*Purchases!$BE$57*Assumptions!$BK$39*(1*Assumptions!AZ$75/(SUM($AV$75:$BB$75)))</f>
        <v>1.3195806723701646</v>
      </c>
      <c r="BA44" s="46">
        <f>(Purchases!$AT$57+Purchases!$AV$57-SUM(Assumptions!$AQ14:$AU14,$AQ44:$AU44))*Purchases!$BE$57*Assumptions!$BK$39*(1*Assumptions!BA$75/(SUM($AV$75:$BB$75)))</f>
        <v>1.3195806723701646</v>
      </c>
      <c r="BB44" s="46">
        <f>(Purchases!$AT$57+Purchases!$AV$57-SUM(Assumptions!$AQ14:$AU14,$AQ44:$AU44))*Purchases!$BE$57*Assumptions!$BK$39*(1*Assumptions!BB$75/(SUM($AV$75:$BB$75)))</f>
        <v>1.3195806723701646</v>
      </c>
      <c r="BC44" s="143"/>
      <c r="BD44" s="57">
        <v>130</v>
      </c>
      <c r="BF44" s="22"/>
      <c r="BG44" s="46">
        <f>SUM(P44:AA44)</f>
        <v>247.08926166616965</v>
      </c>
      <c r="BH44" s="55"/>
      <c r="BI44" s="46">
        <f>SUM(AB44:AM44)</f>
        <v>311.2338654840521</v>
      </c>
      <c r="BJ44" s="55"/>
      <c r="BK44" s="46">
        <f>SUM(AN44:AY44)</f>
        <v>309.15606120935666</v>
      </c>
      <c r="BL44" s="55"/>
    </row>
    <row r="45" spans="1:64" outlineLevel="1">
      <c r="B45" s="34" t="s">
        <v>214</v>
      </c>
      <c r="C45" s="94" t="s">
        <v>17</v>
      </c>
      <c r="D45" s="57">
        <v>99.17</v>
      </c>
      <c r="E45" s="57">
        <v>99.17</v>
      </c>
      <c r="F45" s="57">
        <v>99.17</v>
      </c>
      <c r="G45" s="57">
        <v>99.17</v>
      </c>
      <c r="H45" s="57">
        <v>99.17</v>
      </c>
      <c r="I45" s="57">
        <v>99.17</v>
      </c>
      <c r="J45" s="57">
        <v>99.17</v>
      </c>
      <c r="K45" s="57">
        <v>99.17</v>
      </c>
      <c r="L45" s="57">
        <v>99.17</v>
      </c>
      <c r="M45" s="57">
        <v>99.17</v>
      </c>
      <c r="N45" s="57">
        <v>99.17</v>
      </c>
      <c r="O45" s="57">
        <v>99.17</v>
      </c>
      <c r="P45" s="57">
        <v>99.17</v>
      </c>
      <c r="Q45" s="57">
        <v>99.17</v>
      </c>
      <c r="R45" s="57">
        <v>99.17</v>
      </c>
      <c r="S45" s="57">
        <v>99.17</v>
      </c>
      <c r="T45" s="57">
        <v>99.17</v>
      </c>
      <c r="U45" s="46">
        <f>Purchases!$M$57</f>
        <v>144</v>
      </c>
      <c r="V45" s="46">
        <f>Purchases!$M$57</f>
        <v>144</v>
      </c>
      <c r="W45" s="46">
        <f>Purchases!$M$57</f>
        <v>144</v>
      </c>
      <c r="X45" s="46">
        <f>Purchases!$O$57</f>
        <v>144</v>
      </c>
      <c r="Y45" s="46">
        <f>Purchases!$O$57</f>
        <v>144</v>
      </c>
      <c r="Z45" s="46">
        <f>Purchases!$O$57</f>
        <v>144</v>
      </c>
      <c r="AA45" s="46">
        <f>Purchases!$O$57</f>
        <v>144</v>
      </c>
      <c r="AB45" s="46">
        <f>Purchases!$O$57</f>
        <v>144</v>
      </c>
      <c r="AC45" s="46">
        <f>Purchases!$O$57</f>
        <v>144</v>
      </c>
      <c r="AD45" s="46">
        <f>Purchases!$O$57</f>
        <v>144</v>
      </c>
      <c r="AE45" s="46">
        <f>Purchases!$AG$57</f>
        <v>144</v>
      </c>
      <c r="AF45" s="46">
        <f>Purchases!$AG$57</f>
        <v>144</v>
      </c>
      <c r="AG45" s="46">
        <f>Purchases!$AG$57</f>
        <v>144</v>
      </c>
      <c r="AH45" s="46">
        <f>Purchases!$AG$57</f>
        <v>144</v>
      </c>
      <c r="AI45" s="46">
        <f>Purchases!$AG$57</f>
        <v>144</v>
      </c>
      <c r="AJ45" s="46">
        <f>Purchases!$AI$57</f>
        <v>144</v>
      </c>
      <c r="AK45" s="46">
        <f>Purchases!$AI$57</f>
        <v>144</v>
      </c>
      <c r="AL45" s="46">
        <f>Purchases!$AI$57</f>
        <v>144</v>
      </c>
      <c r="AM45" s="46">
        <f>Purchases!$AI$57</f>
        <v>144</v>
      </c>
      <c r="AN45" s="46">
        <f>Purchases!$AI$57</f>
        <v>144</v>
      </c>
      <c r="AO45" s="46">
        <f>Purchases!$AI$57</f>
        <v>144</v>
      </c>
      <c r="AP45" s="46">
        <f>Purchases!$AI$57</f>
        <v>144</v>
      </c>
      <c r="AQ45" s="46">
        <f>Purchases!$AI$57</f>
        <v>144</v>
      </c>
      <c r="AR45" s="46">
        <f>Purchases!$AG$57</f>
        <v>144</v>
      </c>
      <c r="AS45" s="46">
        <f>Purchases!$AG$57</f>
        <v>144</v>
      </c>
      <c r="AT45" s="46">
        <f>Purchases!$AG$57</f>
        <v>144</v>
      </c>
      <c r="AU45" s="46">
        <f>Purchases!$AG$57</f>
        <v>144</v>
      </c>
      <c r="AV45" s="46">
        <f>Purchases!$AI$57</f>
        <v>144</v>
      </c>
      <c r="AW45" s="46">
        <f>Purchases!$AI$57</f>
        <v>144</v>
      </c>
      <c r="AX45" s="46">
        <f>Purchases!$AI$57</f>
        <v>144</v>
      </c>
      <c r="AY45" s="46">
        <f>Purchases!$AI$57</f>
        <v>144</v>
      </c>
      <c r="AZ45" s="46">
        <f>Purchases!$AI$57</f>
        <v>144</v>
      </c>
      <c r="BA45" s="46">
        <f>Purchases!$AI$57</f>
        <v>144</v>
      </c>
      <c r="BB45" s="46">
        <f>Purchases!$AI$57</f>
        <v>144</v>
      </c>
      <c r="BD45" s="57">
        <v>99.17</v>
      </c>
      <c r="BG45" s="46">
        <f>((T45*SUM(T43:W43))+X45*SUM(X43:AA43)+AB45*SUM(AB43:AE43))/SUM(T43:AE43)</f>
        <v>132.98206862600856</v>
      </c>
      <c r="BI45" s="46">
        <f>((AF45*SUM(AF43:AI43))+AJ45*SUM(AJ43:AM43)+AN45*SUM(AN43:AQ43))/SUM(AF43:AQ43)</f>
        <v>144</v>
      </c>
      <c r="BK45" s="46">
        <f>((AR45*SUM(AR43:AU43))+AV45*SUM(AV43:AY43)+AZ45*SUM(AZ43:BB43))/SUM(AR43:BB43)</f>
        <v>143.99999999999997</v>
      </c>
    </row>
    <row r="46" spans="1:64" outlineLevel="1">
      <c r="B46" s="35" t="s">
        <v>216</v>
      </c>
      <c r="C46" s="94" t="s">
        <v>17</v>
      </c>
      <c r="D46" s="46">
        <f t="shared" ref="D46:O46" si="208">(D48*D47)</f>
        <v>0</v>
      </c>
      <c r="E46" s="46">
        <f t="shared" si="208"/>
        <v>0</v>
      </c>
      <c r="F46" s="46">
        <f t="shared" si="208"/>
        <v>0</v>
      </c>
      <c r="G46" s="46">
        <f t="shared" si="208"/>
        <v>0</v>
      </c>
      <c r="H46" s="46">
        <f t="shared" si="208"/>
        <v>0</v>
      </c>
      <c r="I46" s="46">
        <f t="shared" si="208"/>
        <v>0</v>
      </c>
      <c r="J46" s="46">
        <f t="shared" si="208"/>
        <v>5427.1826094040944</v>
      </c>
      <c r="K46" s="46">
        <f t="shared" si="208"/>
        <v>3520.3297469864647</v>
      </c>
      <c r="L46" s="46">
        <f t="shared" si="208"/>
        <v>2694.8520287598813</v>
      </c>
      <c r="M46" s="46">
        <f t="shared" si="208"/>
        <v>1302.1634555657868</v>
      </c>
      <c r="N46" s="46">
        <f t="shared" si="208"/>
        <v>0</v>
      </c>
      <c r="O46" s="46">
        <f t="shared" si="208"/>
        <v>2444.394398379015</v>
      </c>
      <c r="P46" s="53">
        <f t="shared" ref="P46" si="209">P47*P48</f>
        <v>0</v>
      </c>
      <c r="Q46" s="53">
        <f t="shared" ref="Q46" si="210">Q47*Q48</f>
        <v>0</v>
      </c>
      <c r="R46" s="53">
        <f t="shared" ref="R46" si="211">R47*R48</f>
        <v>0</v>
      </c>
      <c r="S46" s="53">
        <f t="shared" ref="S46:T46" si="212">S47*S48</f>
        <v>0</v>
      </c>
      <c r="T46" s="53">
        <f t="shared" si="212"/>
        <v>0</v>
      </c>
      <c r="U46" s="53">
        <f t="shared" ref="U46:AA46" si="213">(U47*U48)/1.21</f>
        <v>1850.2066115702485</v>
      </c>
      <c r="V46" s="53">
        <f t="shared" si="213"/>
        <v>2405.2685950413224</v>
      </c>
      <c r="W46" s="53">
        <f t="shared" si="213"/>
        <v>2405.2685950413224</v>
      </c>
      <c r="X46" s="53">
        <f t="shared" si="213"/>
        <v>3901.1005346022089</v>
      </c>
      <c r="Y46" s="53">
        <f t="shared" si="213"/>
        <v>3300.9312215864848</v>
      </c>
      <c r="Z46" s="53">
        <f t="shared" si="213"/>
        <v>3022.9841510563015</v>
      </c>
      <c r="AA46" s="53">
        <f t="shared" si="213"/>
        <v>4122.2511150767732</v>
      </c>
      <c r="AB46" s="53">
        <f t="shared" ref="AB46" si="214">(AB47*AB48)/1.21</f>
        <v>1099.2669640204729</v>
      </c>
      <c r="AC46" s="53">
        <f t="shared" ref="AC46" si="215">(AC47*AC48)/1.21</f>
        <v>1099.2669640204729</v>
      </c>
      <c r="AD46" s="53">
        <f t="shared" ref="AD46" si="216">(AD47*AD48)/1.21</f>
        <v>1374.0837050255914</v>
      </c>
      <c r="AE46" s="53">
        <f t="shared" ref="AE46" si="217">(AE47*AE48)/1.21</f>
        <v>3564.5748704300327</v>
      </c>
      <c r="AF46" s="53">
        <f>(AF47*AF48)/1.21</f>
        <v>3290.3768034738764</v>
      </c>
      <c r="AG46" s="53">
        <f>(AG47*AG48)/1.21</f>
        <v>3564.5748704300327</v>
      </c>
      <c r="AH46" s="53">
        <f t="shared" ref="AH46" si="218">(AH47*AH48)/1.21</f>
        <v>2741.9806695615634</v>
      </c>
      <c r="AI46" s="53">
        <f t="shared" ref="AI46" si="219">(AI47*AI48)/1.21</f>
        <v>3016.1787365177197</v>
      </c>
      <c r="AJ46" s="53">
        <f t="shared" ref="AJ46" si="220">(AJ47*AJ48)/1.21</f>
        <v>8856.2066698917006</v>
      </c>
      <c r="AK46" s="53">
        <f t="shared" ref="AK46" si="221">(AK47*AK48)/1.21</f>
        <v>8856.2066698917006</v>
      </c>
      <c r="AL46" s="53">
        <f t="shared" ref="AL46" si="222">(AL47*AL48)/1.21</f>
        <v>8856.2066698917006</v>
      </c>
      <c r="AM46" s="53">
        <f t="shared" ref="AM46:AQ46" si="223">(AM47*AM48)/1.21</f>
        <v>29520.688899638997</v>
      </c>
      <c r="AN46" s="53">
        <f t="shared" si="223"/>
        <v>1476.0344449819499</v>
      </c>
      <c r="AO46" s="53">
        <f t="shared" si="223"/>
        <v>1476.0344449819499</v>
      </c>
      <c r="AP46" s="53">
        <f t="shared" si="223"/>
        <v>1476.0344449819499</v>
      </c>
      <c r="AQ46" s="53">
        <f t="shared" si="223"/>
        <v>7273.0334928229668</v>
      </c>
      <c r="AR46" s="53">
        <f>(AR47*AR48)/1.21</f>
        <v>6060.86124401914</v>
      </c>
      <c r="AS46" s="53">
        <f>(AS47*AS48)/1.21</f>
        <v>7273.0334928229668</v>
      </c>
      <c r="AT46" s="53">
        <f t="shared" ref="AT46:BB46" si="224">(AT47*AT48)/1.21</f>
        <v>7273.0334928229668</v>
      </c>
      <c r="AU46" s="53">
        <f t="shared" si="224"/>
        <v>6666.9473684210534</v>
      </c>
      <c r="AV46" s="53">
        <f t="shared" si="224"/>
        <v>10726.692876846657</v>
      </c>
      <c r="AW46" s="53">
        <f t="shared" si="224"/>
        <v>8045.0196576349908</v>
      </c>
      <c r="AX46" s="53">
        <f t="shared" si="224"/>
        <v>8045.0196576349908</v>
      </c>
      <c r="AY46" s="53">
        <f t="shared" si="224"/>
        <v>26816.732192116644</v>
      </c>
      <c r="AZ46" s="53">
        <f t="shared" si="224"/>
        <v>1340.8366096058321</v>
      </c>
      <c r="BA46" s="53">
        <f t="shared" si="224"/>
        <v>1340.8366096058321</v>
      </c>
      <c r="BB46" s="53">
        <f t="shared" si="224"/>
        <v>1340.8366096058321</v>
      </c>
      <c r="BD46" s="46">
        <f>((BD47*BD48))</f>
        <v>15397.12</v>
      </c>
      <c r="BE46" s="55">
        <v>0.8</v>
      </c>
      <c r="BF46" s="40"/>
      <c r="BG46" s="46">
        <f>SUM(P46:AA46)</f>
        <v>21008.010823974662</v>
      </c>
      <c r="BH46" s="55"/>
      <c r="BI46" s="46">
        <f>SUM(AB46:AM46)</f>
        <v>75839.612492793851</v>
      </c>
      <c r="BJ46" s="55"/>
      <c r="BK46" s="46">
        <f>SUM(AN46:AY46)</f>
        <v>92608.476810088236</v>
      </c>
      <c r="BL46" s="55"/>
    </row>
    <row r="47" spans="1:64" outlineLevel="1">
      <c r="B47" s="34" t="s">
        <v>213</v>
      </c>
      <c r="C47" s="94" t="s">
        <v>18</v>
      </c>
      <c r="D47" s="46">
        <f t="shared" ref="D47:O47" si="225">$BD47*(D$38/$BD$38)</f>
        <v>0</v>
      </c>
      <c r="E47" s="46">
        <f t="shared" si="225"/>
        <v>0</v>
      </c>
      <c r="F47" s="46">
        <f t="shared" si="225"/>
        <v>0</v>
      </c>
      <c r="G47" s="46">
        <f t="shared" si="225"/>
        <v>0</v>
      </c>
      <c r="H47" s="46">
        <f t="shared" si="225"/>
        <v>0</v>
      </c>
      <c r="I47" s="46">
        <f t="shared" si="225"/>
        <v>0</v>
      </c>
      <c r="J47" s="46">
        <f t="shared" si="225"/>
        <v>32.428194367854289</v>
      </c>
      <c r="K47" s="46">
        <f t="shared" si="225"/>
        <v>21.034475065645701</v>
      </c>
      <c r="L47" s="46">
        <f t="shared" si="225"/>
        <v>16.102127322896038</v>
      </c>
      <c r="M47" s="46">
        <f t="shared" si="225"/>
        <v>7.7806133817267371</v>
      </c>
      <c r="N47" s="46">
        <f t="shared" si="225"/>
        <v>0</v>
      </c>
      <c r="O47" s="46">
        <f t="shared" si="225"/>
        <v>14.605607064884172</v>
      </c>
      <c r="P47" s="46">
        <f t="shared" ref="P47:T47" si="226">AVERAGE($D47:$G47)</f>
        <v>0</v>
      </c>
      <c r="Q47" s="46">
        <f t="shared" si="226"/>
        <v>0</v>
      </c>
      <c r="R47" s="46">
        <f t="shared" si="226"/>
        <v>0</v>
      </c>
      <c r="S47" s="46">
        <f t="shared" si="226"/>
        <v>0</v>
      </c>
      <c r="T47" s="46">
        <f t="shared" si="226"/>
        <v>0</v>
      </c>
      <c r="U47" s="46">
        <f>Purchases!$F$58*Purchases!$P$58*Assumptions!$BG$39*(1*U$75/(SUM(Assumptions!$U$75:$Y$75)))</f>
        <v>11.250000000000002</v>
      </c>
      <c r="V47" s="46">
        <f>Purchases!$F$58*Purchases!$P$58*Assumptions!$BG$39*(1*V$75/(SUM(Assumptions!$U$75:$Y$75)))</f>
        <v>14.625</v>
      </c>
      <c r="W47" s="46">
        <f>Purchases!$F$58*Purchases!$P$58*Assumptions!$BG$39*(1*W$75/(SUM(Assumptions!$U$75:$Y$75)))</f>
        <v>14.625</v>
      </c>
      <c r="X47" s="46">
        <f>Purchases!$F$58*Purchases!$P$58*Assumptions!$BG$39*(1*X$75/(SUM(Assumptions!$U$75:$Y$75)))</f>
        <v>14.625</v>
      </c>
      <c r="Y47" s="46">
        <f>Purchases!$F$58*Purchases!$P$58*Assumptions!$BG$39*(1*Y$75/(SUM(Assumptions!$U$75:$Y$75)))</f>
        <v>12.375000000000002</v>
      </c>
      <c r="Z47" s="46">
        <f>(Purchases!$F$58+Purchases!$H$58-SUM(Assumptions!$T17:$Y17,$T47:$Y47))*Purchases!$Q$58*Assumptions!$BG$39*(1*Assumptions!Z$75/(SUM($Z$75:$AD$75)))</f>
        <v>11.332992527890998</v>
      </c>
      <c r="AA47" s="46">
        <f>(Purchases!$F$58+Purchases!$H$58-SUM(Assumptions!$T17:$Y17,$T47:$Y47))*Purchases!$Q$58*Assumptions!$BG$39*(1*Assumptions!AA$75/(SUM($Z$75:$AD$75)))</f>
        <v>15.454080719851357</v>
      </c>
      <c r="AB47" s="46">
        <f>(Purchases!$F$58+Purchases!$H$58-SUM(Assumptions!$T17:$Y17,$T47:$Y47))*Purchases!$Q$58*Assumptions!$BG$39*(1*Assumptions!AB$75/(SUM($Z$75:$AD$75)))</f>
        <v>4.1210881919603617</v>
      </c>
      <c r="AC47" s="46">
        <f>(Purchases!$F$58+Purchases!$H$58-SUM(Assumptions!$T17:$Y17,$T47:$Y47))*Purchases!$Q$58*Assumptions!$BG$39*(1*Assumptions!AC$75/(SUM($Z$75:$AD$75)))</f>
        <v>4.1210881919603617</v>
      </c>
      <c r="AD47" s="46">
        <f>(Purchases!$F$58+Purchases!$H$58-SUM(Assumptions!$T17:$Y17,$T47:$Y47))*Purchases!$Q$58*Assumptions!$BG$39*(1*Assumptions!AD$75/(SUM($Z$75:$AD$75)))</f>
        <v>5.1513602399504528</v>
      </c>
      <c r="AE47" s="46">
        <f>Purchases!$Z$58*Purchases!$AJ$58*Assumptions!$BI$39*(1*AE$75/(SUM(Assumptions!$AE$75:$AI$75)))</f>
        <v>14.872881355932204</v>
      </c>
      <c r="AF47" s="46">
        <f>Purchases!$Z$58*Purchases!$AJ$58*Assumptions!$BI$39*(1*AF$75/(SUM(Assumptions!$AE$75:$AI$75)))</f>
        <v>13.728813559322035</v>
      </c>
      <c r="AG47" s="46">
        <f>Purchases!$Z$58*Purchases!$AJ$58*Assumptions!$BI$39*(1*AG$75/(SUM(Assumptions!$AE$75:$AI$75)))</f>
        <v>14.872881355932204</v>
      </c>
      <c r="AH47" s="46">
        <f>Purchases!$Z$58*Purchases!$AJ$58*Assumptions!$BI$39*(1*AH$75/(SUM(Assumptions!$AE$75:$AI$75)))</f>
        <v>11.440677966101696</v>
      </c>
      <c r="AI47" s="46">
        <f>Purchases!$Z$58*Purchases!$AJ$58*Assumptions!$BI$39*(1*AI$75/(SUM(Assumptions!$AE$75:$AI$75)))</f>
        <v>12.584745762711865</v>
      </c>
      <c r="AJ47" s="46">
        <f>(Purchases!$Z$58+Purchases!$AB$58-SUM(Assumptions!$AE47:$AI47,$AE17:$AI17))*Purchases!$AK$58*Assumptions!$BI$39*(1*Assumptions!AJ$75/(SUM($AJ$75:$AP$75)))</f>
        <v>33.504583727086448</v>
      </c>
      <c r="AK47" s="46">
        <f>(Purchases!$Z$58+Purchases!$AB$58-SUM(Assumptions!$AE47:$AI47,$AE17:$AI17))*Purchases!$AK$58*Assumptions!$BI$39*(1*Assumptions!AK$75/(SUM($AJ$75:$AP$75)))</f>
        <v>33.504583727086448</v>
      </c>
      <c r="AL47" s="46">
        <f>(Purchases!$Z$58+Purchases!$AB$58-SUM(Assumptions!$AE47:$AI47,$AE17:$AI17))*Purchases!$AK$58*Assumptions!$BI$39*(1*Assumptions!AL$75/(SUM($AJ$75:$AP$75)))</f>
        <v>33.504583727086448</v>
      </c>
      <c r="AM47" s="46">
        <f>(Purchases!$Z$58+Purchases!$AB$58-SUM(Assumptions!$AE47:$AI47,$AE17:$AI17))*Purchases!$AK$58*Assumptions!$BI$39*(1*Assumptions!AM$75/(SUM($AJ$75:$AP$75)))</f>
        <v>111.68194575695483</v>
      </c>
      <c r="AN47" s="46">
        <f>(Purchases!$Z$58+Purchases!$AB$58-SUM(Assumptions!$AE47:$AI47,$AE17:$AI17))*Purchases!$AK$58*Assumptions!$BI$39*(1*Assumptions!AN$75/(SUM($AJ$75:$AP$75)))</f>
        <v>5.5840972878477411</v>
      </c>
      <c r="AO47" s="46">
        <f>(Purchases!$Z$58+Purchases!$AB$58-SUM(Assumptions!$AE47:$AI47,$AE17:$AI17))*Purchases!$AK$58*Assumptions!$BI$39*(1*Assumptions!AO$75/(SUM($AJ$75:$AP$75)))</f>
        <v>5.5840972878477411</v>
      </c>
      <c r="AP47" s="46">
        <f>(Purchases!$Z$58+Purchases!$AB$58-SUM(Assumptions!$AE47:$AI47,$AE17:$AI17))*Purchases!$AK$58*Assumptions!$BI$39*(1*Assumptions!AP$75/(SUM($AJ$75:$AP$75)))</f>
        <v>5.5840972878477411</v>
      </c>
      <c r="AQ47" s="46">
        <f>Purchases!$AT$58*Purchases!$BD$58*Assumptions!$BK$39*(1*AQ$75/(SUM(Assumptions!$AQ$75:$AU$75)))</f>
        <v>30.346105263157899</v>
      </c>
      <c r="AR47" s="46">
        <f>Purchases!$AT$58*Purchases!$BD$58*Assumptions!$BK$39*(1*AR$75/(SUM(Assumptions!$AQ$75:$AU$75)))</f>
        <v>25.288421052631584</v>
      </c>
      <c r="AS47" s="46">
        <f>Purchases!$AT$58*Purchases!$BD$58*Assumptions!$BK$39*(1*AS$75/(SUM(Assumptions!$AQ$75:$AU$75)))</f>
        <v>30.346105263157899</v>
      </c>
      <c r="AT47" s="46">
        <f>Purchases!$AT$58*Purchases!$BD$58*Assumptions!$BK$39*(1*AT$75/(SUM(Assumptions!$AQ$75:$AU$75)))</f>
        <v>30.346105263157899</v>
      </c>
      <c r="AU47" s="46">
        <f>Purchases!$AT$58*Purchases!$BD$58*Assumptions!$BK$39*(1*AU$75/(SUM(Assumptions!$AQ$75:$AU$75)))</f>
        <v>27.81726315789474</v>
      </c>
      <c r="AV47" s="46">
        <f>(Purchases!$AT$58+Purchases!$AV$58-SUM(Assumptions!$AQ17:$AU17,$AQ47:$AU47))*Purchases!$BE$58*Assumptions!$BK$39*(1*Assumptions!AV$75/(SUM($AV$75:$BB$75)))</f>
        <v>40.580961240310074</v>
      </c>
      <c r="AW47" s="46">
        <f>(Purchases!$AT$58+Purchases!$AV$58-SUM(Assumptions!$AQ17:$AU17,$AQ47:$AU47))*Purchases!$BE$58*Assumptions!$BK$39*(1*Assumptions!AW$75/(SUM($AV$75:$BB$75)))</f>
        <v>30.435720930232552</v>
      </c>
      <c r="AX47" s="46">
        <f>(Purchases!$AT$58+Purchases!$AV$58-SUM(Assumptions!$AQ17:$AU17,$AQ47:$AU47))*Purchases!$BE$58*Assumptions!$BK$39*(1*Assumptions!AX$75/(SUM($AV$75:$BB$75)))</f>
        <v>30.435720930232552</v>
      </c>
      <c r="AY47" s="46">
        <f>(Purchases!$AT$58+Purchases!$AV$58-SUM(Assumptions!$AQ17:$AU17,$AQ47:$AU47))*Purchases!$BE$58*Assumptions!$BK$39*(1*Assumptions!AY$75/(SUM($AV$75:$BB$75)))</f>
        <v>101.4524031007752</v>
      </c>
      <c r="AZ47" s="46">
        <f>(Purchases!$AT$58+Purchases!$AV$58-SUM(Assumptions!$AQ17:$AU17,$AQ47:$AU47))*Purchases!$BE$58*Assumptions!$BK$39*(1*Assumptions!AZ$75/(SUM($AV$75:$BB$75)))</f>
        <v>5.0726201550387593</v>
      </c>
      <c r="BA47" s="46">
        <f>(Purchases!$AT$58+Purchases!$AV$58-SUM(Assumptions!$AQ17:$AU17,$AQ47:$AU47))*Purchases!$BE$58*Assumptions!$BK$39*(1*Assumptions!BA$75/(SUM($AV$75:$BB$75)))</f>
        <v>5.0726201550387593</v>
      </c>
      <c r="BB47" s="46">
        <f>(Purchases!$AT$58+Purchases!$AV$58-SUM(Assumptions!$AQ17:$AU17,$AQ47:$AU47))*Purchases!$BE$58*Assumptions!$BK$39*(1*Assumptions!BB$75/(SUM($AV$75:$BB$75)))</f>
        <v>5.0726201550387593</v>
      </c>
      <c r="BC47" s="143"/>
      <c r="BD47" s="57">
        <v>92</v>
      </c>
      <c r="BF47" s="22"/>
      <c r="BG47" s="46">
        <f>SUM(P47:AA47)</f>
        <v>94.287073247742356</v>
      </c>
      <c r="BH47" s="55"/>
      <c r="BI47" s="46">
        <f>SUM(AB47:AM47)</f>
        <v>293.08923356208533</v>
      </c>
      <c r="BJ47" s="55"/>
      <c r="BK47" s="46">
        <f>SUM(AN47:AY47)</f>
        <v>363.80109806509364</v>
      </c>
      <c r="BL47" s="55"/>
    </row>
    <row r="48" spans="1:64" outlineLevel="1">
      <c r="B48" s="34" t="s">
        <v>214</v>
      </c>
      <c r="C48" s="94" t="s">
        <v>17</v>
      </c>
      <c r="D48" s="57">
        <v>167.36</v>
      </c>
      <c r="E48" s="57">
        <v>167.36</v>
      </c>
      <c r="F48" s="57">
        <v>167.36</v>
      </c>
      <c r="G48" s="57">
        <v>167.36</v>
      </c>
      <c r="H48" s="57">
        <v>167.36</v>
      </c>
      <c r="I48" s="57">
        <v>167.36</v>
      </c>
      <c r="J48" s="57">
        <v>167.36</v>
      </c>
      <c r="K48" s="57">
        <v>167.36</v>
      </c>
      <c r="L48" s="57">
        <v>167.36</v>
      </c>
      <c r="M48" s="57">
        <v>167.36</v>
      </c>
      <c r="N48" s="57">
        <v>167.36</v>
      </c>
      <c r="O48" s="57">
        <v>167.36</v>
      </c>
      <c r="P48" s="57">
        <v>167.36</v>
      </c>
      <c r="Q48" s="57">
        <v>167.36</v>
      </c>
      <c r="R48" s="57">
        <v>167.36</v>
      </c>
      <c r="S48" s="57">
        <v>167.36</v>
      </c>
      <c r="T48" s="57">
        <v>167.36</v>
      </c>
      <c r="U48" s="46">
        <f>Purchases!$M$58</f>
        <v>199</v>
      </c>
      <c r="V48" s="46">
        <f>Purchases!$M$58</f>
        <v>199</v>
      </c>
      <c r="W48" s="46">
        <f>Purchases!$M$58</f>
        <v>199</v>
      </c>
      <c r="X48" s="46">
        <f>Purchases!$O$58</f>
        <v>322.7577194440118</v>
      </c>
      <c r="Y48" s="46">
        <f>Purchases!$O$58</f>
        <v>322.7577194440118</v>
      </c>
      <c r="Z48" s="46">
        <f>Purchases!$O$58</f>
        <v>322.7577194440118</v>
      </c>
      <c r="AA48" s="46">
        <f>Purchases!$O$58</f>
        <v>322.7577194440118</v>
      </c>
      <c r="AB48" s="46">
        <f>Purchases!$O$58</f>
        <v>322.7577194440118</v>
      </c>
      <c r="AC48" s="46">
        <f>Purchases!$O$58</f>
        <v>322.7577194440118</v>
      </c>
      <c r="AD48" s="46">
        <f>Purchases!$O$58</f>
        <v>322.7577194440118</v>
      </c>
      <c r="AE48" s="46">
        <f>Purchases!$AG$58</f>
        <v>290</v>
      </c>
      <c r="AF48" s="46">
        <f>Purchases!$AG$58</f>
        <v>290</v>
      </c>
      <c r="AG48" s="46">
        <f>Purchases!$AG$58</f>
        <v>290</v>
      </c>
      <c r="AH48" s="46">
        <f>Purchases!$AG$58</f>
        <v>290</v>
      </c>
      <c r="AI48" s="46">
        <f>Purchases!$AG$58</f>
        <v>290</v>
      </c>
      <c r="AJ48" s="46">
        <f>Purchases!$AI$58</f>
        <v>319.8371350576042</v>
      </c>
      <c r="AK48" s="46">
        <f>Purchases!$AI$58</f>
        <v>319.8371350576042</v>
      </c>
      <c r="AL48" s="46">
        <f>Purchases!$AI$58</f>
        <v>319.8371350576042</v>
      </c>
      <c r="AM48" s="46">
        <f>Purchases!$AI$58</f>
        <v>319.8371350576042</v>
      </c>
      <c r="AN48" s="46">
        <f>Purchases!$AI$58</f>
        <v>319.8371350576042</v>
      </c>
      <c r="AO48" s="46">
        <f>Purchases!$AI$58</f>
        <v>319.8371350576042</v>
      </c>
      <c r="AP48" s="46">
        <f>Purchases!$AI$58</f>
        <v>319.8371350576042</v>
      </c>
      <c r="AQ48" s="46">
        <f>Purchases!$AG$58</f>
        <v>290</v>
      </c>
      <c r="AR48" s="46">
        <f>Purchases!$AG$58</f>
        <v>290</v>
      </c>
      <c r="AS48" s="46">
        <f>Purchases!$AG$58</f>
        <v>290</v>
      </c>
      <c r="AT48" s="46">
        <f>Purchases!$AG$58</f>
        <v>290</v>
      </c>
      <c r="AU48" s="46">
        <f>Purchases!$AG$58</f>
        <v>290</v>
      </c>
      <c r="AV48" s="46">
        <f>Purchases!$AI$58</f>
        <v>319.8371350576042</v>
      </c>
      <c r="AW48" s="46">
        <f>Purchases!$AI$58</f>
        <v>319.8371350576042</v>
      </c>
      <c r="AX48" s="46">
        <f>Purchases!$AI$58</f>
        <v>319.8371350576042</v>
      </c>
      <c r="AY48" s="46">
        <f>Purchases!$AI$58</f>
        <v>319.8371350576042</v>
      </c>
      <c r="AZ48" s="46">
        <f>Purchases!$AI$58</f>
        <v>319.8371350576042</v>
      </c>
      <c r="BA48" s="46">
        <f>Purchases!$AI$58</f>
        <v>319.8371350576042</v>
      </c>
      <c r="BB48" s="46">
        <f>Purchases!$AI$58</f>
        <v>319.8371350576042</v>
      </c>
      <c r="BC48" s="58"/>
      <c r="BD48" s="57">
        <v>167.36</v>
      </c>
      <c r="BG48" s="46">
        <f>((T48*SUM(T46:W46))+X48*SUM(X46:AA46)+AB48*SUM(AB46:AE46))/SUM(T46:AE46)</f>
        <v>285.98184738742526</v>
      </c>
      <c r="BI48" s="46">
        <f>((AF48*SUM(AF46:AI46))+AJ48*SUM(AJ46:AM46)+AN48*SUM(AN46:AQ46))/SUM(AF46:AQ46)</f>
        <v>315.15650756190439</v>
      </c>
      <c r="BK48" s="46">
        <f>((AR48*SUM(AR46:AU46))+AV48*SUM(AV46:AY46)+AZ48*SUM(AZ46:BB46))/SUM(AR46:BB46)</f>
        <v>310.25541188755238</v>
      </c>
    </row>
    <row r="49" spans="2:64" outlineLevel="1">
      <c r="B49" s="35" t="s">
        <v>217</v>
      </c>
      <c r="C49" s="94" t="s">
        <v>17</v>
      </c>
      <c r="D49" s="46">
        <f t="shared" ref="D49:O49" si="227">(D51*D50)</f>
        <v>0</v>
      </c>
      <c r="E49" s="46">
        <f t="shared" si="227"/>
        <v>0</v>
      </c>
      <c r="F49" s="46">
        <f t="shared" si="227"/>
        <v>0</v>
      </c>
      <c r="G49" s="46">
        <f t="shared" si="227"/>
        <v>0</v>
      </c>
      <c r="H49" s="46">
        <f t="shared" si="227"/>
        <v>0</v>
      </c>
      <c r="I49" s="46">
        <f t="shared" si="227"/>
        <v>0</v>
      </c>
      <c r="J49" s="46">
        <f t="shared" si="227"/>
        <v>3838.5888137901538</v>
      </c>
      <c r="K49" s="46">
        <f t="shared" si="227"/>
        <v>2489.8919679282185</v>
      </c>
      <c r="L49" s="46">
        <f t="shared" si="227"/>
        <v>1906.0403153733575</v>
      </c>
      <c r="M49" s="46">
        <f t="shared" si="227"/>
        <v>921.00642893421912</v>
      </c>
      <c r="N49" s="46">
        <f t="shared" si="227"/>
        <v>0</v>
      </c>
      <c r="O49" s="46">
        <f t="shared" si="227"/>
        <v>1728.8942844580752</v>
      </c>
      <c r="P49" s="53">
        <f t="shared" ref="P49" si="228">P50*P51</f>
        <v>0</v>
      </c>
      <c r="Q49" s="53">
        <f t="shared" ref="Q49" si="229">Q50*Q51</f>
        <v>0</v>
      </c>
      <c r="R49" s="53">
        <f t="shared" ref="R49" si="230">R50*R51</f>
        <v>0</v>
      </c>
      <c r="S49" s="53">
        <f t="shared" ref="S49:T49" si="231">S50*S51</f>
        <v>0</v>
      </c>
      <c r="T49" s="53">
        <f t="shared" si="231"/>
        <v>0</v>
      </c>
      <c r="U49" s="53">
        <f t="shared" ref="U49:AA49" si="232">(U50*U51)/1.21</f>
        <v>4504.6487603305795</v>
      </c>
      <c r="V49" s="53">
        <f t="shared" si="232"/>
        <v>5856.0433884297518</v>
      </c>
      <c r="W49" s="53">
        <f t="shared" si="232"/>
        <v>5856.0433884297518</v>
      </c>
      <c r="X49" s="53">
        <f t="shared" si="232"/>
        <v>5989.5639100789313</v>
      </c>
      <c r="Y49" s="53">
        <f t="shared" si="232"/>
        <v>5068.0925392975569</v>
      </c>
      <c r="Z49" s="53">
        <f t="shared" si="232"/>
        <v>4156.7726908190652</v>
      </c>
      <c r="AA49" s="53">
        <f t="shared" si="232"/>
        <v>5668.3263965714523</v>
      </c>
      <c r="AB49" s="53">
        <f t="shared" ref="AB49" si="233">(AB50*AB51)/1.21</f>
        <v>1511.553705752387</v>
      </c>
      <c r="AC49" s="53">
        <f t="shared" ref="AC49" si="234">(AC50*AC51)/1.21</f>
        <v>1511.553705752387</v>
      </c>
      <c r="AD49" s="53">
        <f t="shared" ref="AD49" si="235">(AD50*AD51)/1.21</f>
        <v>1889.442132190484</v>
      </c>
      <c r="AE49" s="53">
        <f t="shared" ref="AE49" si="236">(AE50*AE51)/1.21</f>
        <v>7147.0284862916897</v>
      </c>
      <c r="AF49" s="53">
        <f>(AF50*AF51)/1.21</f>
        <v>6597.2570642692517</v>
      </c>
      <c r="AG49" s="53">
        <f>(AG50*AG51)/1.21</f>
        <v>7147.0284862916897</v>
      </c>
      <c r="AH49" s="53">
        <f t="shared" ref="AH49" si="237">(AH50*AH51)/1.21</f>
        <v>5497.7142202243767</v>
      </c>
      <c r="AI49" s="53">
        <f t="shared" ref="AI49" si="238">(AI50*AI51)/1.21</f>
        <v>6047.4856422468147</v>
      </c>
      <c r="AJ49" s="53">
        <f t="shared" ref="AJ49" si="239">(AJ50*AJ51)/1.21</f>
        <v>2198.1782572528341</v>
      </c>
      <c r="AK49" s="53">
        <f t="shared" ref="AK49" si="240">(AK50*AK51)/1.21</f>
        <v>2198.1782572528341</v>
      </c>
      <c r="AL49" s="53">
        <f t="shared" ref="AL49" si="241">(AL50*AL51)/1.21</f>
        <v>2198.1782572528341</v>
      </c>
      <c r="AM49" s="53">
        <f t="shared" ref="AM49:AQ49" si="242">(AM50*AM51)/1.21</f>
        <v>7327.2608575094473</v>
      </c>
      <c r="AN49" s="53">
        <f t="shared" si="242"/>
        <v>366.36304287547233</v>
      </c>
      <c r="AO49" s="53">
        <f t="shared" si="242"/>
        <v>366.36304287547233</v>
      </c>
      <c r="AP49" s="53">
        <f t="shared" si="242"/>
        <v>366.36304287547233</v>
      </c>
      <c r="AQ49" s="53">
        <f t="shared" si="242"/>
        <v>9248.826551605549</v>
      </c>
      <c r="AR49" s="53">
        <f>(AR50*AR51)/1.21</f>
        <v>6937.9702809435976</v>
      </c>
      <c r="AS49" s="53">
        <f>(AS50*AS51)/1.21</f>
        <v>8325.5643371323167</v>
      </c>
      <c r="AT49" s="53">
        <f t="shared" ref="AT49:BB49" si="243">(AT50*AT51)/1.21</f>
        <v>8325.5643371323167</v>
      </c>
      <c r="AU49" s="53">
        <f t="shared" si="243"/>
        <v>7631.7673090379567</v>
      </c>
      <c r="AV49" s="53">
        <f t="shared" si="243"/>
        <v>4219.6453338813744</v>
      </c>
      <c r="AW49" s="53">
        <f t="shared" si="243"/>
        <v>3164.734000411031</v>
      </c>
      <c r="AX49" s="53">
        <f t="shared" si="243"/>
        <v>3164.734000411031</v>
      </c>
      <c r="AY49" s="53">
        <f t="shared" si="243"/>
        <v>10549.113334703437</v>
      </c>
      <c r="AZ49" s="53">
        <f t="shared" si="243"/>
        <v>527.4556667351718</v>
      </c>
      <c r="BA49" s="53">
        <f t="shared" si="243"/>
        <v>527.4556667351718</v>
      </c>
      <c r="BB49" s="53">
        <f t="shared" si="243"/>
        <v>527.4556667351718</v>
      </c>
      <c r="BD49" s="46">
        <f>((BD50*BD51))</f>
        <v>10890.220000000001</v>
      </c>
      <c r="BE49" s="55">
        <v>0.4</v>
      </c>
      <c r="BF49" s="40"/>
      <c r="BG49" s="46">
        <f>SUM(P49:AA49)</f>
        <v>37099.491073957091</v>
      </c>
      <c r="BH49" s="55"/>
      <c r="BI49" s="46">
        <f>SUM(AB49:AM49)</f>
        <v>51270.859072287029</v>
      </c>
      <c r="BJ49" s="55"/>
      <c r="BK49" s="46">
        <f>SUM(AN49:AY49)</f>
        <v>62667.008613885017</v>
      </c>
      <c r="BL49" s="55"/>
    </row>
    <row r="50" spans="2:64" outlineLevel="1">
      <c r="B50" s="34" t="s">
        <v>213</v>
      </c>
      <c r="C50" s="94" t="s">
        <v>18</v>
      </c>
      <c r="D50" s="46">
        <f t="shared" ref="D50:O50" si="244">$BD50*(D$38/$BD$38)</f>
        <v>0</v>
      </c>
      <c r="E50" s="46">
        <f t="shared" si="244"/>
        <v>0</v>
      </c>
      <c r="F50" s="46">
        <f t="shared" si="244"/>
        <v>0</v>
      </c>
      <c r="G50" s="46">
        <f t="shared" si="244"/>
        <v>0</v>
      </c>
      <c r="H50" s="46">
        <f t="shared" si="244"/>
        <v>0</v>
      </c>
      <c r="I50" s="46">
        <f t="shared" si="244"/>
        <v>0</v>
      </c>
      <c r="J50" s="46">
        <f t="shared" si="244"/>
        <v>41.592684080508761</v>
      </c>
      <c r="K50" s="46">
        <f t="shared" si="244"/>
        <v>26.979000627676005</v>
      </c>
      <c r="L50" s="46">
        <f t="shared" si="244"/>
        <v>20.652728522844917</v>
      </c>
      <c r="M50" s="46">
        <f t="shared" si="244"/>
        <v>9.9794823809103814</v>
      </c>
      <c r="N50" s="46">
        <f t="shared" si="244"/>
        <v>0</v>
      </c>
      <c r="O50" s="46">
        <f t="shared" si="244"/>
        <v>18.733278626699263</v>
      </c>
      <c r="P50" s="46">
        <f t="shared" ref="P50:T50" si="245">AVERAGE($D50:$G50)</f>
        <v>0</v>
      </c>
      <c r="Q50" s="46">
        <f t="shared" si="245"/>
        <v>0</v>
      </c>
      <c r="R50" s="46">
        <f t="shared" si="245"/>
        <v>0</v>
      </c>
      <c r="S50" s="46">
        <f t="shared" si="245"/>
        <v>0</v>
      </c>
      <c r="T50" s="46">
        <f t="shared" si="245"/>
        <v>0</v>
      </c>
      <c r="U50" s="46">
        <f>Purchases!$F$59*Purchases!$P$59*Assumptions!$BG$39*(1*U$75/(SUM(Assumptions!$U$75:$Y$75)))</f>
        <v>39.375000000000007</v>
      </c>
      <c r="V50" s="46">
        <f>Purchases!$F$59*Purchases!$P$59*Assumptions!$BG$39*(1*V$75/(SUM(Assumptions!$U$75:$Y$75)))</f>
        <v>51.1875</v>
      </c>
      <c r="W50" s="46">
        <f>Purchases!$F$59*Purchases!$P$59*Assumptions!$BG$39*(1*W$75/(SUM(Assumptions!$U$75:$Y$75)))</f>
        <v>51.1875</v>
      </c>
      <c r="X50" s="46">
        <f>Purchases!$F$59*Purchases!$P$59*Assumptions!$BG$39*(1*X$75/(SUM(Assumptions!$U$75:$Y$75)))</f>
        <v>51.1875</v>
      </c>
      <c r="Y50" s="46">
        <f>Purchases!$F$59*Purchases!$P$59*Assumptions!$BG$39*(1*Y$75/(SUM(Assumptions!$U$75:$Y$75)))</f>
        <v>43.3125</v>
      </c>
      <c r="Z50" s="46">
        <f>(Purchases!$F$59+Purchases!$H$59-SUM(Assumptions!$T20:$Y20,$T50:$Y50))*Purchases!$Q$59*Assumptions!$BG$39*(1*Assumptions!Z$75/(SUM($Z$75:$AE$75)))</f>
        <v>35.524256073677478</v>
      </c>
      <c r="AA50" s="46">
        <f>(Purchases!$F$59+Purchases!$H$59-SUM(Assumptions!$T20:$Y20,$T50:$Y50))*Purchases!$Q$59*Assumptions!$BG$39*(1*Assumptions!AA$75/(SUM($Z$75:$AE$75)))</f>
        <v>48.442167373196554</v>
      </c>
      <c r="AB50" s="46">
        <f>(Purchases!$F$59+Purchases!$H$59-SUM(Assumptions!$T50:$Y50,$T20:$Y20))*Purchases!$Q$59*Assumptions!$BI$39*(1*Assumptions!AB$75/(SUM($Z$75:$AE$75)))</f>
        <v>12.917911299519082</v>
      </c>
      <c r="AC50" s="46">
        <f>(Purchases!$F$59+Purchases!$H$59-SUM(Assumptions!$T50:$Y50,$T20:$Y20))*Purchases!$Q$59*Assumptions!$BI$39*(1*Assumptions!AC$75/(SUM($Z$75:$AE$75)))</f>
        <v>12.917911299519082</v>
      </c>
      <c r="AD50" s="46">
        <f>(Purchases!$F$59+Purchases!$H$59-SUM(Assumptions!$T50:$Y50,$T20:$Y20))*Purchases!$Q$59*Assumptions!$BI$39*(1*Assumptions!AD$75/(SUM($Z$75:$AE$75)))</f>
        <v>16.147389124398853</v>
      </c>
      <c r="AE50" s="46">
        <f>Purchases!$Z$59*Purchases!$AJ$59*Assumptions!$BI$39*(1*AE$75/(SUM(Assumptions!$AE$75:$AI$75)))</f>
        <v>59.491525423728817</v>
      </c>
      <c r="AF50" s="46">
        <f>Purchases!$Z$59*Purchases!$AJ$59*Assumptions!$BI$39*(1*AF$75/(SUM(Assumptions!$AE$75:$AI$75)))</f>
        <v>54.915254237288138</v>
      </c>
      <c r="AG50" s="46">
        <f>Purchases!$Z$59*Purchases!$AJ$59*Assumptions!$BI$39*(1*AG$75/(SUM(Assumptions!$AE$75:$AI$75)))</f>
        <v>59.491525423728817</v>
      </c>
      <c r="AH50" s="46">
        <f>Purchases!$Z$59*Purchases!$AJ$59*Assumptions!$BI$39*(1*AH$75/(SUM(Assumptions!$AE$75:$AI$75)))</f>
        <v>45.762711864406782</v>
      </c>
      <c r="AI50" s="46">
        <f>Purchases!$Z$59*Purchases!$AJ$59*Assumptions!$BI$39*(1*AI$75/(SUM(Assumptions!$AE$75:$AI$75)))</f>
        <v>50.33898305084746</v>
      </c>
      <c r="AJ50" s="46">
        <f>(Purchases!$Z$59+Purchases!$AB$59-SUM(Assumptions!$AE50:$AI50,$AE20:$AI20))*Purchases!$AK$59*Assumptions!$BI$39*(1*Assumptions!AJ$75/(SUM($AJ$75:$AP75)))</f>
        <v>16.470984020185025</v>
      </c>
      <c r="AK50" s="46">
        <f>(Purchases!$Z$59+Purchases!$AB$59-SUM(Assumptions!$AE50:$AI50,$AE20:$AI20))*Purchases!$AK$59*Assumptions!$BI$39*(1*Assumptions!AK$75/(SUM($AJ$75:$AP75)))</f>
        <v>16.470984020185025</v>
      </c>
      <c r="AL50" s="46">
        <f>(Purchases!$Z$59+Purchases!$AB$59-SUM(Assumptions!$AE50:$AI50,$AE20:$AI20))*Purchases!$AK$59*Assumptions!$BI$39*(1*Assumptions!AL$75/(SUM($AJ$75:$AP75)))</f>
        <v>16.470984020185025</v>
      </c>
      <c r="AM50" s="46">
        <f>(Purchases!$Z$59+Purchases!$AB$59-SUM(Assumptions!$AE50:$AI50,$AE20:$AI20))*Purchases!$AK$59*Assumptions!$BI$39*(1*Assumptions!AM$75/(SUM($AJ$75:$AP75)))</f>
        <v>54.903280067283418</v>
      </c>
      <c r="AN50" s="46">
        <f>(Purchases!$Z$59+Purchases!$AB$59-SUM(Assumptions!$AE50:$AI50,$AE20:$AI20))*Purchases!$AK$59*Assumptions!$BI$39*(1*Assumptions!AN$75/(SUM($AJ$75:$AP75)))</f>
        <v>2.7451640033641707</v>
      </c>
      <c r="AO50" s="46">
        <f>(Purchases!$Z$59+Purchases!$AB$59-SUM(Assumptions!$AE50:$AI50,$AE20:$AI20))*Purchases!$AK$59*Assumptions!$BI$39*(1*Assumptions!AO$75/(SUM($AJ$75:$AP75)))</f>
        <v>2.7451640033641707</v>
      </c>
      <c r="AP50" s="46">
        <f>(Purchases!$Z$59+Purchases!$AB$59-SUM(Assumptions!$AE50:$AI50,$AE20:$AI20))*Purchases!$AK$59*Assumptions!$BI$39*(1*Assumptions!AP$75/(SUM($AJ$75:$AP75)))</f>
        <v>2.7451640033641707</v>
      </c>
      <c r="AQ50" s="46">
        <f>Purchases!$AT$59*Purchases!$BD$59*Assumptions!$BK$39*(1*AQ$75/(SUM(Assumptions!$AQ$75:$AU$75)))</f>
        <v>69.301601830663614</v>
      </c>
      <c r="AR50" s="46">
        <f>Purchases!$AT$59*Purchases!$BD$59*Assumptions!$BK$39*(1*AR$75/(SUM(Assumptions!$AQ$75:$AU$75)))</f>
        <v>57.751334858886352</v>
      </c>
      <c r="AS50" s="46">
        <f>Purchases!$AT$59*Purchases!$BD$59*Assumptions!$BK$39*(1*AS$75/(SUM(Assumptions!$AQ$75:$AU$75)))</f>
        <v>69.301601830663614</v>
      </c>
      <c r="AT50" s="46">
        <f>Purchases!$AT$59*Purchases!$BD$59*Assumptions!$BK$39*(1*AT$75/(SUM(Assumptions!$AQ$75:$AU$75)))</f>
        <v>69.301601830663614</v>
      </c>
      <c r="AU50" s="46">
        <f>Purchases!$AT$59*Purchases!$BD$59*Assumptions!$BK$39*(1*AU$75/(SUM(Assumptions!$AQ$75:$AU$75)))</f>
        <v>63.526468344774983</v>
      </c>
      <c r="AV50" s="46">
        <f>(Purchases!$AT$59+Purchases!$AV$59-SUM(Assumptions!$AQ20:$AU20,$AQ50:$AU50))*Purchases!$BE$59*Assumptions!$BK$39*(1*Assumptions!AV$75/(SUM($AV$75:$BB$75)))</f>
        <v>31.617868403478777</v>
      </c>
      <c r="AW50" s="46">
        <f>(Purchases!$AT$59+Purchases!$AV$59-SUM(Assumptions!$AQ20:$AU20,$AQ50:$AU50))*Purchases!$BE$59*Assumptions!$BK$39*(1*Assumptions!AW$75/(SUM($AV$75:$BB$75)))</f>
        <v>23.713401302609082</v>
      </c>
      <c r="AX50" s="46">
        <f>(Purchases!$AT$59+Purchases!$AV$59-SUM(Assumptions!$AQ20:$AU20,$AQ50:$AU50))*Purchases!$BE$59*Assumptions!$BK$39*(1*Assumptions!AX$75/(SUM($AV$75:$BB$75)))</f>
        <v>23.713401302609082</v>
      </c>
      <c r="AY50" s="46">
        <f>(Purchases!$AT$59+Purchases!$AV$59-SUM(Assumptions!$AQ20:$AU20,$AQ50:$AU50))*Purchases!$BE$59*Assumptions!$BK$39*(1*Assumptions!AY$75/(SUM($AV$75:$BB$75)))</f>
        <v>79.044671008696952</v>
      </c>
      <c r="AZ50" s="46">
        <f>(Purchases!$AT$59+Purchases!$AV$59-SUM(Assumptions!$AQ20:$AU20,$AQ50:$AU50))*Purchases!$BE$59*Assumptions!$BK$39*(1*Assumptions!AZ$75/(SUM($AV$75:$BB$75)))</f>
        <v>3.9522335504348471</v>
      </c>
      <c r="BA50" s="46">
        <f>(Purchases!$AT$59+Purchases!$AV$59-SUM(Assumptions!$AQ20:$AU20,$AQ50:$AU50))*Purchases!$BE$59*Assumptions!$BK$39*(1*Assumptions!BA$75/(SUM($AV$75:$BB$75)))</f>
        <v>3.9522335504348471</v>
      </c>
      <c r="BB50" s="46">
        <f>(Purchases!$AT$59+Purchases!$AV$59-SUM(Assumptions!$AQ20:$AU20,$AQ50:$AU50))*Purchases!$BE$59*Assumptions!$BK$39*(1*Assumptions!BB$75/(SUM($AV$75:$BB$75)))</f>
        <v>3.9522335504348471</v>
      </c>
      <c r="BC50" s="143"/>
      <c r="BD50" s="57">
        <v>118</v>
      </c>
      <c r="BF50" s="22"/>
      <c r="BG50" s="46">
        <f>SUM(P50:AA50)</f>
        <v>320.21642344687405</v>
      </c>
      <c r="BH50" s="55"/>
      <c r="BI50" s="46">
        <f>SUM(AB50:AM50)</f>
        <v>416.29944385127544</v>
      </c>
      <c r="BJ50" s="55"/>
      <c r="BK50" s="46">
        <f>SUM(AN50:AY50)</f>
        <v>495.50744272313864</v>
      </c>
      <c r="BL50" s="55"/>
    </row>
    <row r="51" spans="2:64" outlineLevel="1">
      <c r="B51" s="34" t="s">
        <v>214</v>
      </c>
      <c r="C51" s="94" t="s">
        <v>17</v>
      </c>
      <c r="D51" s="57">
        <v>92.29</v>
      </c>
      <c r="E51" s="57">
        <v>92.29</v>
      </c>
      <c r="F51" s="57">
        <v>92.29</v>
      </c>
      <c r="G51" s="57">
        <v>92.29</v>
      </c>
      <c r="H51" s="57">
        <v>92.29</v>
      </c>
      <c r="I51" s="57">
        <v>92.29</v>
      </c>
      <c r="J51" s="57">
        <v>92.29</v>
      </c>
      <c r="K51" s="57">
        <v>92.29</v>
      </c>
      <c r="L51" s="57">
        <v>92.29</v>
      </c>
      <c r="M51" s="57">
        <v>92.29</v>
      </c>
      <c r="N51" s="57">
        <v>92.29</v>
      </c>
      <c r="O51" s="57">
        <v>92.29</v>
      </c>
      <c r="P51" s="57">
        <v>92.29</v>
      </c>
      <c r="Q51" s="57">
        <v>92.29</v>
      </c>
      <c r="R51" s="57">
        <v>92.29</v>
      </c>
      <c r="S51" s="57">
        <v>92.29</v>
      </c>
      <c r="T51" s="57">
        <v>92.29</v>
      </c>
      <c r="U51" s="46">
        <f>Purchases!$M$59</f>
        <v>138.42857142857142</v>
      </c>
      <c r="V51" s="46">
        <f>Purchases!$M$59</f>
        <v>138.42857142857142</v>
      </c>
      <c r="W51" s="46">
        <f>Purchases!$M$59</f>
        <v>138.42857142857142</v>
      </c>
      <c r="X51" s="46">
        <f>Purchases!$O$59</f>
        <v>141.58480744704286</v>
      </c>
      <c r="Y51" s="46">
        <f>Purchases!$O$59</f>
        <v>141.58480744704286</v>
      </c>
      <c r="Z51" s="46">
        <f>Purchases!$O$59</f>
        <v>141.58480744704286</v>
      </c>
      <c r="AA51" s="46">
        <f>Purchases!$O$59</f>
        <v>141.58480744704286</v>
      </c>
      <c r="AB51" s="46">
        <f>Purchases!$O$59</f>
        <v>141.58480744704286</v>
      </c>
      <c r="AC51" s="46">
        <f>Purchases!$O$59</f>
        <v>141.58480744704286</v>
      </c>
      <c r="AD51" s="46">
        <f>Purchases!$O$59</f>
        <v>141.58480744704286</v>
      </c>
      <c r="AE51" s="46">
        <f>Purchases!$AG$59</f>
        <v>145.36363636363637</v>
      </c>
      <c r="AF51" s="46">
        <f>Purchases!$AG$59</f>
        <v>145.36363636363637</v>
      </c>
      <c r="AG51" s="46">
        <f>Purchases!$AG$59</f>
        <v>145.36363636363637</v>
      </c>
      <c r="AH51" s="46">
        <f>Purchases!$AG$59</f>
        <v>145.36363636363637</v>
      </c>
      <c r="AI51" s="46">
        <f>Purchases!$AG$59</f>
        <v>145.36363636363637</v>
      </c>
      <c r="AJ51" s="46">
        <f>Purchases!$AI$59</f>
        <v>161.48371512086808</v>
      </c>
      <c r="AK51" s="46">
        <f>Purchases!$AI$59</f>
        <v>161.48371512086808</v>
      </c>
      <c r="AL51" s="46">
        <f>Purchases!$AI$59</f>
        <v>161.48371512086808</v>
      </c>
      <c r="AM51" s="46">
        <f>Purchases!$AI$59</f>
        <v>161.48371512086808</v>
      </c>
      <c r="AN51" s="46">
        <f>Purchases!$AI$59</f>
        <v>161.48371512086808</v>
      </c>
      <c r="AO51" s="46">
        <f>Purchases!$AI$59</f>
        <v>161.48371512086808</v>
      </c>
      <c r="AP51" s="46">
        <f>Purchases!$AI$59</f>
        <v>161.48371512086808</v>
      </c>
      <c r="AQ51" s="46">
        <f>Purchases!$AI$59</f>
        <v>161.48371512086808</v>
      </c>
      <c r="AR51" s="46">
        <f>Purchases!$AG$59</f>
        <v>145.36363636363637</v>
      </c>
      <c r="AS51" s="46">
        <f>Purchases!$AG$59</f>
        <v>145.36363636363637</v>
      </c>
      <c r="AT51" s="46">
        <f>Purchases!$AG$59</f>
        <v>145.36363636363637</v>
      </c>
      <c r="AU51" s="46">
        <f>Purchases!$AG$59</f>
        <v>145.36363636363637</v>
      </c>
      <c r="AV51" s="46">
        <f>Purchases!$AI$59</f>
        <v>161.48371512086808</v>
      </c>
      <c r="AW51" s="46">
        <f>Purchases!$AI$59</f>
        <v>161.48371512086808</v>
      </c>
      <c r="AX51" s="46">
        <f>Purchases!$AI$59</f>
        <v>161.48371512086808</v>
      </c>
      <c r="AY51" s="46">
        <f>Purchases!$AI$59</f>
        <v>161.48371512086808</v>
      </c>
      <c r="AZ51" s="46">
        <f>Purchases!$AI$59</f>
        <v>161.48371512086808</v>
      </c>
      <c r="BA51" s="46">
        <f>Purchases!$AI$59</f>
        <v>161.48371512086808</v>
      </c>
      <c r="BB51" s="46">
        <f>Purchases!$AI$59</f>
        <v>161.48371512086808</v>
      </c>
      <c r="BD51" s="57">
        <v>92.29</v>
      </c>
      <c r="BG51" s="46">
        <f>((T51*SUM(T49:W49))+X51*SUM(X49:AA49)+AB51*SUM(AB49:AE49))/SUM(T49:AE49)</f>
        <v>125.32329415363377</v>
      </c>
      <c r="BI51" s="46">
        <f>((AF51*SUM(AF49:AI49))+AJ51*SUM(AJ49:AM49)+AN51*SUM(AN49:AQ49))/SUM(AF49:AQ49)</f>
        <v>153.25782520440396</v>
      </c>
      <c r="BK51" s="46">
        <f>((AR51*SUM(AR49:AU49))+AV51*SUM(AV49:AY49)+AZ51*SUM(AZ49:BB49))/SUM(AR49:BB49)</f>
        <v>152.14662436922211</v>
      </c>
    </row>
    <row r="52" spans="2:64" outlineLevel="1">
      <c r="B52" s="35" t="s">
        <v>218</v>
      </c>
      <c r="C52" s="94" t="s">
        <v>17</v>
      </c>
      <c r="D52" s="46">
        <f t="shared" ref="D52:O52" si="246">(D54*D53)</f>
        <v>0</v>
      </c>
      <c r="E52" s="46">
        <f t="shared" si="246"/>
        <v>0</v>
      </c>
      <c r="F52" s="46">
        <f t="shared" si="246"/>
        <v>0</v>
      </c>
      <c r="G52" s="46">
        <f t="shared" si="246"/>
        <v>0</v>
      </c>
      <c r="H52" s="46">
        <f t="shared" si="246"/>
        <v>0</v>
      </c>
      <c r="I52" s="46">
        <f t="shared" si="246"/>
        <v>0</v>
      </c>
      <c r="J52" s="46">
        <f t="shared" si="246"/>
        <v>1325.0160218705262</v>
      </c>
      <c r="K52" s="46">
        <f t="shared" si="246"/>
        <v>859.46865118228334</v>
      </c>
      <c r="L52" s="46">
        <f t="shared" si="246"/>
        <v>657.93292241353208</v>
      </c>
      <c r="M52" s="46">
        <f t="shared" si="246"/>
        <v>317.9158627773545</v>
      </c>
      <c r="N52" s="46">
        <f t="shared" si="246"/>
        <v>0</v>
      </c>
      <c r="O52" s="46">
        <f t="shared" si="246"/>
        <v>596.78510467116723</v>
      </c>
      <c r="P52" s="53">
        <f t="shared" ref="P52" si="247">P53*P54</f>
        <v>0</v>
      </c>
      <c r="Q52" s="53">
        <f t="shared" ref="Q52" si="248">Q53*Q54</f>
        <v>0</v>
      </c>
      <c r="R52" s="53">
        <f t="shared" ref="R52" si="249">R53*R54</f>
        <v>0</v>
      </c>
      <c r="S52" s="53">
        <f t="shared" ref="S52:T52" si="250">S53*S54</f>
        <v>0</v>
      </c>
      <c r="T52" s="53">
        <f t="shared" si="250"/>
        <v>0</v>
      </c>
      <c r="U52" s="53">
        <f t="shared" ref="U52:AA52" si="251">(U53*U54)/1.21</f>
        <v>1104.5454545454547</v>
      </c>
      <c r="V52" s="53">
        <f t="shared" si="251"/>
        <v>1435.909090909091</v>
      </c>
      <c r="W52" s="53">
        <f t="shared" si="251"/>
        <v>1435.909090909091</v>
      </c>
      <c r="X52" s="53">
        <f t="shared" si="251"/>
        <v>1435.909090909091</v>
      </c>
      <c r="Y52" s="53">
        <f t="shared" si="251"/>
        <v>1215</v>
      </c>
      <c r="Z52" s="53">
        <f t="shared" si="251"/>
        <v>374.82039264163097</v>
      </c>
      <c r="AA52" s="53">
        <f t="shared" si="251"/>
        <v>511.11871723858769</v>
      </c>
      <c r="AB52" s="53">
        <f t="shared" ref="AB52" si="252">(AB53*AB54)/1.21</f>
        <v>136.29832459695669</v>
      </c>
      <c r="AC52" s="53">
        <f t="shared" ref="AC52" si="253">(AC53*AC54)/1.21</f>
        <v>136.29832459695669</v>
      </c>
      <c r="AD52" s="53">
        <f t="shared" ref="AD52" si="254">(AD53*AD54)/1.21</f>
        <v>170.3729057461959</v>
      </c>
      <c r="AE52" s="53">
        <f t="shared" ref="AE52" si="255">(AE53*AE54)/1.21</f>
        <v>2263.023343416256</v>
      </c>
      <c r="AF52" s="53">
        <f>(AF53*AF54)/1.21</f>
        <v>2088.9446246919288</v>
      </c>
      <c r="AG52" s="53">
        <f>(AG53*AG54)/1.21</f>
        <v>2263.023343416256</v>
      </c>
      <c r="AH52" s="53">
        <f t="shared" ref="AH52" si="256">(AH53*AH54)/1.21</f>
        <v>1740.787187243274</v>
      </c>
      <c r="AI52" s="53">
        <f t="shared" ref="AI52" si="257">(AI53*AI54)/1.21</f>
        <v>1914.8659059676013</v>
      </c>
      <c r="AJ52" s="53">
        <f t="shared" ref="AJ52" si="258">(AJ53*AJ54)/1.21</f>
        <v>82.666162282015904</v>
      </c>
      <c r="AK52" s="53">
        <f t="shared" ref="AK52" si="259">(AK53*AK54)/1.21</f>
        <v>82.666162282015904</v>
      </c>
      <c r="AL52" s="53">
        <f t="shared" ref="AL52" si="260">(AL53*AL54)/1.21</f>
        <v>82.666162282015904</v>
      </c>
      <c r="AM52" s="53">
        <f t="shared" ref="AM52:AQ52" si="261">(AM53*AM54)/1.21</f>
        <v>275.55387427338638</v>
      </c>
      <c r="AN52" s="53">
        <f t="shared" si="261"/>
        <v>13.77769371366932</v>
      </c>
      <c r="AO52" s="53">
        <f t="shared" si="261"/>
        <v>13.77769371366932</v>
      </c>
      <c r="AP52" s="53">
        <f t="shared" si="261"/>
        <v>13.77769371366932</v>
      </c>
      <c r="AQ52" s="53">
        <f t="shared" si="261"/>
        <v>2623.5189918060742</v>
      </c>
      <c r="AR52" s="53">
        <f>(AR53*AR54)/1.21</f>
        <v>936.97106850216915</v>
      </c>
      <c r="AS52" s="53">
        <f>(AS53*AS54)/1.21</f>
        <v>1124.3652822026031</v>
      </c>
      <c r="AT52" s="53">
        <f t="shared" ref="AT52:BB52" si="262">(AT53*AT54)/1.21</f>
        <v>1124.3652822026031</v>
      </c>
      <c r="AU52" s="53">
        <f t="shared" si="262"/>
        <v>1030.6681753523862</v>
      </c>
      <c r="AV52" s="53">
        <f t="shared" si="262"/>
        <v>989.75135091391883</v>
      </c>
      <c r="AW52" s="53">
        <f t="shared" si="262"/>
        <v>742.31351318543898</v>
      </c>
      <c r="AX52" s="53">
        <f t="shared" si="262"/>
        <v>742.31351318543898</v>
      </c>
      <c r="AY52" s="53">
        <f t="shared" si="262"/>
        <v>2474.3783772847974</v>
      </c>
      <c r="AZ52" s="53">
        <f t="shared" si="262"/>
        <v>123.71891886423985</v>
      </c>
      <c r="BA52" s="53">
        <f t="shared" si="262"/>
        <v>123.71891886423985</v>
      </c>
      <c r="BB52" s="53">
        <f t="shared" si="262"/>
        <v>123.71891886423985</v>
      </c>
      <c r="BD52" s="46">
        <f>((BD53*BD54))</f>
        <v>3759.12</v>
      </c>
      <c r="BE52" s="55">
        <v>1</v>
      </c>
      <c r="BF52" s="40"/>
      <c r="BG52" s="46">
        <f>SUM(P52:AA52)</f>
        <v>7513.2118371529468</v>
      </c>
      <c r="BH52" s="55"/>
      <c r="BI52" s="46">
        <f>SUM(AB52:AM52)</f>
        <v>11237.166320794859</v>
      </c>
      <c r="BJ52" s="55"/>
      <c r="BK52" s="46">
        <f>SUM(AN52:AY52)</f>
        <v>11829.978635776439</v>
      </c>
      <c r="BL52" s="55"/>
    </row>
    <row r="53" spans="2:64" outlineLevel="1">
      <c r="B53" s="34" t="s">
        <v>213</v>
      </c>
      <c r="C53" s="94" t="s">
        <v>18</v>
      </c>
      <c r="D53" s="46">
        <f t="shared" ref="D53:O53" si="263">$BD53*(D$38/$BD$38)</f>
        <v>0</v>
      </c>
      <c r="E53" s="46">
        <f t="shared" si="263"/>
        <v>0</v>
      </c>
      <c r="F53" s="46">
        <f t="shared" si="263"/>
        <v>0</v>
      </c>
      <c r="G53" s="46">
        <f t="shared" si="263"/>
        <v>0</v>
      </c>
      <c r="H53" s="46">
        <f t="shared" si="263"/>
        <v>0</v>
      </c>
      <c r="I53" s="46">
        <f t="shared" si="263"/>
        <v>0</v>
      </c>
      <c r="J53" s="46">
        <f t="shared" si="263"/>
        <v>25.378586896581616</v>
      </c>
      <c r="K53" s="46">
        <f t="shared" si="263"/>
        <v>16.461763094853158</v>
      </c>
      <c r="L53" s="46">
        <f t="shared" si="263"/>
        <v>12.601664861396898</v>
      </c>
      <c r="M53" s="46">
        <f t="shared" si="263"/>
        <v>6.0891756900470115</v>
      </c>
      <c r="N53" s="46">
        <f t="shared" si="263"/>
        <v>0</v>
      </c>
      <c r="O53" s="46">
        <f t="shared" si="263"/>
        <v>11.430475094257178</v>
      </c>
      <c r="P53" s="46">
        <f t="shared" ref="P53:T53" si="264">AVERAGE($D53:$G53)</f>
        <v>0</v>
      </c>
      <c r="Q53" s="46">
        <f t="shared" si="264"/>
        <v>0</v>
      </c>
      <c r="R53" s="46">
        <f t="shared" si="264"/>
        <v>0</v>
      </c>
      <c r="S53" s="46">
        <f t="shared" si="264"/>
        <v>0</v>
      </c>
      <c r="T53" s="46">
        <f t="shared" si="264"/>
        <v>0</v>
      </c>
      <c r="U53" s="46">
        <f>Purchases!$F$60*Purchases!$P$60*Assumptions!$BG$39*(1*U$75/(SUM(Assumptions!$U$75:$Y$75)))</f>
        <v>13.500000000000002</v>
      </c>
      <c r="V53" s="46">
        <f>Purchases!$F$60*Purchases!$P$60*Assumptions!$BG$39*(1*V$75/(SUM(Assumptions!$U$75:$Y$75)))</f>
        <v>17.55</v>
      </c>
      <c r="W53" s="46">
        <f>Purchases!$F$60*Purchases!$P$60*Assumptions!$BG$39*(1*W$75/(SUM(Assumptions!$U$75:$Y$75)))</f>
        <v>17.55</v>
      </c>
      <c r="X53" s="46">
        <f>Purchases!$F$60*Purchases!$P$60*Assumptions!$BG$39*(1*X$75/(SUM(Assumptions!$U$75:$Y$75)))</f>
        <v>17.55</v>
      </c>
      <c r="Y53" s="46">
        <f>Purchases!$F$60*Purchases!$P$60*Assumptions!$BG$39*(1*Y$75/(SUM(Assumptions!$U$75:$Y$75)))</f>
        <v>14.850000000000001</v>
      </c>
      <c r="Z53" s="46">
        <f>(Purchases!$F$60+Purchases!$H$60-SUM(Assumptions!$T53:$Y53,$T23:$Y23))*Purchases!$Q$60*Assumptions!$BG$39*(1*Assumptions!Z$75/(SUM($Z$75:$AD$75)))</f>
        <v>4.5811381322866005</v>
      </c>
      <c r="AA53" s="46">
        <f>(Purchases!$F$60+Purchases!$H$60-SUM(Assumptions!$T53:$Y53,$T23:$Y23))*Purchases!$Q$60*Assumptions!$BG$39*(1*Assumptions!AA$75/(SUM($Z$75:$AD$75)))</f>
        <v>6.2470065440271823</v>
      </c>
      <c r="AB53" s="46">
        <f>(Purchases!$F$60+Purchases!$H$60-SUM(Assumptions!$T53:$Y53,$T23:$Y23))*Purchases!$Q$60*Assumptions!$BG$39*(1*Assumptions!AB$75/(SUM($Z$75:$AD$75)))</f>
        <v>1.665868411740582</v>
      </c>
      <c r="AC53" s="46">
        <f>(Purchases!$F$60+Purchases!$H$60-SUM(Assumptions!$T53:$Y53,$T23:$Y23))*Purchases!$Q$60*Assumptions!$BG$39*(1*Assumptions!AC$75/(SUM($Z$75:$AD$75)))</f>
        <v>1.665868411740582</v>
      </c>
      <c r="AD53" s="46">
        <f>(Purchases!$F$60+Purchases!$H$60-SUM(Assumptions!$T53:$Y53,$T23:$Y23))*Purchases!$Q$60*Assumptions!$BG$39*(1*Assumptions!AD$75/(SUM($Z$75:$AD$75)))</f>
        <v>2.0823355146757274</v>
      </c>
      <c r="AE53" s="46">
        <f>Purchases!$Z$60*Purchases!$AJ$60*Assumptions!$BI$39*(1*AE$75/(SUM(Assumptions!$AE$75:$AI$75)))</f>
        <v>40.156779661016955</v>
      </c>
      <c r="AF53" s="46">
        <f>Purchases!$Z$60*Purchases!$AJ$60*Assumptions!$BI$39*(1*AF$75/(SUM(Assumptions!$AE$75:$AI$75)))</f>
        <v>37.067796610169495</v>
      </c>
      <c r="AG53" s="46">
        <f>Purchases!$Z$60*Purchases!$AJ$60*Assumptions!$BI$39*(1*AG$75/(SUM(Assumptions!$AE$75:$AI$75)))</f>
        <v>40.156779661016955</v>
      </c>
      <c r="AH53" s="46">
        <f>Purchases!$Z$60*Purchases!$AJ$60*Assumptions!$BI$39*(1*AH$75/(SUM(Assumptions!$AE$75:$AI$75)))</f>
        <v>30.889830508474581</v>
      </c>
      <c r="AI53" s="46">
        <f>Purchases!$Z$60*Purchases!$AJ$60*Assumptions!$BI$39*(1*AI$75/(SUM(Assumptions!$AE$75:$AI$75)))</f>
        <v>33.978813559322035</v>
      </c>
      <c r="AJ53" s="46">
        <f>(Purchases!$Z$60+Purchases!$AB$60-SUM(Assumptions!$AE53:$AI53,$AE23:$AI23))*Purchases!$AK$60*Assumptions!$BI$39*(1*Assumptions!AJ$75/(SUM($AJ$75:$AP$75)))</f>
        <v>1.4668902439024383</v>
      </c>
      <c r="AK53" s="46">
        <f>(Purchases!$Z$60+Purchases!$AB$60-SUM(Assumptions!$AE53:$AI53,$AE23:$AI23))*Purchases!$AK$60*Assumptions!$BI$39*(1*Assumptions!AK$75/(SUM($AJ$75:$AP$75)))</f>
        <v>1.4668902439024383</v>
      </c>
      <c r="AL53" s="46">
        <f>(Purchases!$Z$60+Purchases!$AB$60-SUM(Assumptions!$AE53:$AI53,$AE23:$AI23))*Purchases!$AK$60*Assumptions!$BI$39*(1*Assumptions!AL$75/(SUM($AJ$75:$AP$75)))</f>
        <v>1.4668902439024383</v>
      </c>
      <c r="AM53" s="46">
        <f>(Purchases!$Z$60+Purchases!$AB$60-SUM(Assumptions!$AE53:$AI53,$AE23:$AI23))*Purchases!$AK$60*Assumptions!$BI$39*(1*Assumptions!AM$75/(SUM($AJ$75:$AP$75)))</f>
        <v>4.8896341463414617</v>
      </c>
      <c r="AN53" s="46">
        <f>(Purchases!$Z$60+Purchases!$AB$60-SUM(Assumptions!$AE53:$AI53,$AE23:$AI23))*Purchases!$AK$60*Assumptions!$BI$39*(1*Assumptions!AN$75/(SUM($AJ$75:$AP$75)))</f>
        <v>0.24448170731707305</v>
      </c>
      <c r="AO53" s="46">
        <f>(Purchases!$Z$60+Purchases!$AB$60-SUM(Assumptions!$AE53:$AI53,$AE23:$AI23))*Purchases!$AK$60*Assumptions!$BI$39*(1*Assumptions!AO$75/(SUM($AJ$75:$AP$75)))</f>
        <v>0.24448170731707305</v>
      </c>
      <c r="AP53" s="46">
        <f>(Purchases!$Z$60+Purchases!$AB$60-SUM(Assumptions!$AE53:$AI53,$AE23:$AI23))*Purchases!$AK$60*Assumptions!$BI$39*(1*Assumptions!AP$75/(SUM($AJ$75:$AP$75)))</f>
        <v>0.24448170731707305</v>
      </c>
      <c r="AQ53" s="46">
        <f>Purchases!$AT$60*Purchases!$BD$60*Assumptions!$BK$39*(1*AQ$75/(SUM(Assumptions!$AQ$75:$AU$75)))</f>
        <v>46.553684210526328</v>
      </c>
      <c r="AR53" s="46">
        <f>Purchases!$AT$60*Purchases!$BD$60*Assumptions!$BK$9*(1*AR$75/(SUM(Assumptions!$AQ$75:$AU$75)))</f>
        <v>16.626315789473686</v>
      </c>
      <c r="AS53" s="46">
        <f>Purchases!$AT$60*Purchases!$BD$60*Assumptions!$BK$9*(1*AS$75/(SUM(Assumptions!$AQ$75:$AU$75)))</f>
        <v>19.951578947368425</v>
      </c>
      <c r="AT53" s="46">
        <f>Purchases!$AT$60*Purchases!$BD$60*Assumptions!$BK$9*(1*AT$75/(SUM(Assumptions!$AQ$75:$AU$75)))</f>
        <v>19.951578947368425</v>
      </c>
      <c r="AU53" s="46">
        <f>Purchases!$AT$60*Purchases!$BD$60*Assumptions!$BK$9*(1*AU$75/(SUM(Assumptions!$AQ$75:$AU$75)))</f>
        <v>18.288947368421056</v>
      </c>
      <c r="AV53" s="46">
        <f>(Purchases!$AT$60+Purchases!$AV$60-SUM(Assumptions!$AQ23:$AU23,$AQ53:$AU53))*Purchases!$BE$60*Assumptions!$BK$39*(1*Assumptions!AV$75/(SUM($AV$75:$BB$75)))</f>
        <v>17.562888616891058</v>
      </c>
      <c r="AW53" s="46">
        <f>(Purchases!$AT$60+Purchases!$AV$60-SUM(Assumptions!$AQ23:$AU23,$AQ53:$AU53))*Purchases!$BE$60*Assumptions!$BK$39*(1*Assumptions!AW$75/(SUM($AV$75:$BB$75)))</f>
        <v>13.172166462668292</v>
      </c>
      <c r="AX53" s="46">
        <f>(Purchases!$AT$60+Purchases!$AV$60-SUM(Assumptions!$AQ23:$AU23,$AQ53:$AU53))*Purchases!$BE$60*Assumptions!$BK$39*(1*Assumptions!AX$75/(SUM($AV$75:$BB$75)))</f>
        <v>13.172166462668292</v>
      </c>
      <c r="AY53" s="46">
        <f>(Purchases!$AT$60+Purchases!$AV$60-SUM(Assumptions!$AQ23:$AU23,$AQ53:$AU53))*Purchases!$BE$60*Assumptions!$BK$39*(1*Assumptions!AY$75/(SUM($AV$75:$BB$75)))</f>
        <v>43.907221542227653</v>
      </c>
      <c r="AZ53" s="46">
        <f>(Purchases!$AT$60+Purchases!$AV$60-SUM(Assumptions!$AQ23:$AU23,$AQ53:$AU53))*Purchases!$BE$60*Assumptions!$BK$39*(1*Assumptions!AZ$75/(SUM($AV$75:$BB$75)))</f>
        <v>2.1953610771113823</v>
      </c>
      <c r="BA53" s="46">
        <f>(Purchases!$AT$60+Purchases!$AV$60-SUM(Assumptions!$AQ23:$AU23,$AQ53:$AU53))*Purchases!$BE$60*Assumptions!$BK$39*(1*Assumptions!BA$75/(SUM($AV$75:$BB$75)))</f>
        <v>2.1953610771113823</v>
      </c>
      <c r="BB53" s="46">
        <f>(Purchases!$AT$60+Purchases!$AV$60-SUM(Assumptions!$AQ23:$AU23,$AQ53:$AU53))*Purchases!$BE$60*Assumptions!$BK$39*(1*Assumptions!BB$75/(SUM($AV$75:$BB$75)))</f>
        <v>2.1953610771113823</v>
      </c>
      <c r="BC53" s="143"/>
      <c r="BD53" s="57">
        <v>72</v>
      </c>
      <c r="BF53" s="22"/>
      <c r="BG53" s="46">
        <f>SUM(P53:AA53)</f>
        <v>91.828144676313784</v>
      </c>
      <c r="BH53" s="55"/>
      <c r="BI53" s="46">
        <f>SUM(AB53:AM53)</f>
        <v>196.9543772162057</v>
      </c>
      <c r="BJ53" s="55"/>
      <c r="BK53" s="46">
        <f>SUM(AN53:AY53)</f>
        <v>209.91999346956442</v>
      </c>
      <c r="BL53" s="55"/>
    </row>
    <row r="54" spans="2:64" outlineLevel="1">
      <c r="B54" s="34" t="s">
        <v>214</v>
      </c>
      <c r="C54" s="94" t="s">
        <v>17</v>
      </c>
      <c r="D54" s="57">
        <v>52.21</v>
      </c>
      <c r="E54" s="57">
        <v>52.21</v>
      </c>
      <c r="F54" s="57">
        <v>52.21</v>
      </c>
      <c r="G54" s="57">
        <v>52.21</v>
      </c>
      <c r="H54" s="57">
        <v>52.21</v>
      </c>
      <c r="I54" s="57">
        <v>52.21</v>
      </c>
      <c r="J54" s="57">
        <v>52.21</v>
      </c>
      <c r="K54" s="57">
        <v>52.21</v>
      </c>
      <c r="L54" s="57">
        <v>52.21</v>
      </c>
      <c r="M54" s="57">
        <v>52.21</v>
      </c>
      <c r="N54" s="57">
        <v>52.21</v>
      </c>
      <c r="O54" s="57">
        <v>52.21</v>
      </c>
      <c r="P54" s="57">
        <v>52.21</v>
      </c>
      <c r="Q54" s="57">
        <v>52.21</v>
      </c>
      <c r="R54" s="57">
        <v>52.21</v>
      </c>
      <c r="S54" s="57">
        <v>52.21</v>
      </c>
      <c r="T54" s="57">
        <v>52.21</v>
      </c>
      <c r="U54" s="46">
        <f>Purchases!$M$60</f>
        <v>99</v>
      </c>
      <c r="V54" s="46">
        <f>Purchases!$M$60</f>
        <v>99</v>
      </c>
      <c r="W54" s="46">
        <f>Purchases!$M$60</f>
        <v>99</v>
      </c>
      <c r="X54" s="46">
        <f>Purchases!$O$60</f>
        <v>99</v>
      </c>
      <c r="Y54" s="46">
        <f>Purchases!$O$60</f>
        <v>99</v>
      </c>
      <c r="Z54" s="46">
        <f>Purchases!$O$60</f>
        <v>99</v>
      </c>
      <c r="AA54" s="46">
        <f>Purchases!$O$60</f>
        <v>99</v>
      </c>
      <c r="AB54" s="46">
        <f>Purchases!$O$60</f>
        <v>99</v>
      </c>
      <c r="AC54" s="46">
        <f>Purchases!$O$60</f>
        <v>99</v>
      </c>
      <c r="AD54" s="46">
        <f>Purchases!$O$60</f>
        <v>99</v>
      </c>
      <c r="AE54" s="46">
        <f>Purchases!$AG$60</f>
        <v>68.189189189189193</v>
      </c>
      <c r="AF54" s="46">
        <f>Purchases!$AG$60</f>
        <v>68.189189189189193</v>
      </c>
      <c r="AG54" s="46">
        <f>Purchases!$AG$60</f>
        <v>68.189189189189193</v>
      </c>
      <c r="AH54" s="46">
        <f>Purchases!$AG$60</f>
        <v>68.189189189189193</v>
      </c>
      <c r="AI54" s="46">
        <f>Purchases!$AG$60</f>
        <v>68.189189189189193</v>
      </c>
      <c r="AJ54" s="46">
        <f>Purchases!$AI$60</f>
        <v>68.189189189189193</v>
      </c>
      <c r="AK54" s="46">
        <f>Purchases!$AI$60</f>
        <v>68.189189189189193</v>
      </c>
      <c r="AL54" s="46">
        <f>Purchases!$AI$60</f>
        <v>68.189189189189193</v>
      </c>
      <c r="AM54" s="46">
        <f>Purchases!$AI$60</f>
        <v>68.189189189189193</v>
      </c>
      <c r="AN54" s="46">
        <f>Purchases!$AI$60</f>
        <v>68.189189189189193</v>
      </c>
      <c r="AO54" s="46">
        <f>Purchases!$AI$60</f>
        <v>68.189189189189193</v>
      </c>
      <c r="AP54" s="46">
        <f>Purchases!$AI$60</f>
        <v>68.189189189189193</v>
      </c>
      <c r="AQ54" s="46">
        <f>Purchases!$AG$60</f>
        <v>68.189189189189193</v>
      </c>
      <c r="AR54" s="46">
        <f>Purchases!$AG$60</f>
        <v>68.189189189189193</v>
      </c>
      <c r="AS54" s="46">
        <f>Purchases!$AG$60</f>
        <v>68.189189189189193</v>
      </c>
      <c r="AT54" s="46">
        <f>Purchases!$AG$60</f>
        <v>68.189189189189193</v>
      </c>
      <c r="AU54" s="46">
        <f>Purchases!$AG$60</f>
        <v>68.189189189189193</v>
      </c>
      <c r="AV54" s="46">
        <f>Purchases!$AI$60</f>
        <v>68.189189189189193</v>
      </c>
      <c r="AW54" s="46">
        <f>Purchases!$AI$60</f>
        <v>68.189189189189193</v>
      </c>
      <c r="AX54" s="46">
        <f>Purchases!$AI$60</f>
        <v>68.189189189189193</v>
      </c>
      <c r="AY54" s="46">
        <f>Purchases!$AI$60</f>
        <v>68.189189189189193</v>
      </c>
      <c r="AZ54" s="46">
        <f>Purchases!$AI$60</f>
        <v>68.189189189189193</v>
      </c>
      <c r="BA54" s="46">
        <f>Purchases!$AI$60</f>
        <v>68.189189189189193</v>
      </c>
      <c r="BB54" s="46">
        <f>Purchases!$AI$60</f>
        <v>68.189189189189193</v>
      </c>
      <c r="BD54" s="57">
        <v>52.21</v>
      </c>
      <c r="BG54" s="46">
        <f>((T54*SUM(T52:W52))+X54*SUM(X52:AA52)+AB54*SUM(AB52:AE52))/SUM(T52:AE52)</f>
        <v>80.793685579176156</v>
      </c>
      <c r="BI54" s="46">
        <f>((AF54*SUM(AF52:AI52))+AJ54*SUM(AJ52:AM52)+AN54*SUM(AN52:AQ52))/SUM(AF52:AQ52)</f>
        <v>68.189189189189179</v>
      </c>
      <c r="BK54" s="46">
        <f>((AR54*SUM(AR52:AU52))+AV54*SUM(AV52:AY52)+AZ54*SUM(AZ52:BB52))/SUM(AR52:BB52)</f>
        <v>68.189189189189193</v>
      </c>
    </row>
    <row r="55" spans="2:64" outlineLevel="1">
      <c r="B55" s="35" t="s">
        <v>219</v>
      </c>
      <c r="C55" s="94" t="s">
        <v>17</v>
      </c>
      <c r="D55" s="46">
        <f t="shared" ref="D55:O55" si="265">(D57*D56)</f>
        <v>0</v>
      </c>
      <c r="E55" s="46">
        <f t="shared" si="265"/>
        <v>0</v>
      </c>
      <c r="F55" s="46">
        <f t="shared" si="265"/>
        <v>0</v>
      </c>
      <c r="G55" s="46">
        <f t="shared" si="265"/>
        <v>0</v>
      </c>
      <c r="H55" s="46">
        <f t="shared" si="265"/>
        <v>0</v>
      </c>
      <c r="I55" s="46">
        <f t="shared" si="265"/>
        <v>0</v>
      </c>
      <c r="J55" s="46">
        <f t="shared" si="265"/>
        <v>1966.2060198126608</v>
      </c>
      <c r="K55" s="46">
        <f t="shared" si="265"/>
        <v>1275.3750957737482</v>
      </c>
      <c r="L55" s="46">
        <f t="shared" si="265"/>
        <v>976.31398513672468</v>
      </c>
      <c r="M55" s="46">
        <f t="shared" si="265"/>
        <v>471.75888658639229</v>
      </c>
      <c r="N55" s="46">
        <f t="shared" si="265"/>
        <v>0</v>
      </c>
      <c r="O55" s="46">
        <f t="shared" si="265"/>
        <v>885.57605792757477</v>
      </c>
      <c r="P55" s="53">
        <f t="shared" ref="P55" si="266">P56*P57</f>
        <v>0</v>
      </c>
      <c r="Q55" s="53">
        <f t="shared" ref="Q55" si="267">Q56*Q57</f>
        <v>0</v>
      </c>
      <c r="R55" s="53">
        <f t="shared" ref="R55" si="268">R56*R57</f>
        <v>0</v>
      </c>
      <c r="S55" s="53">
        <f t="shared" ref="S55:T55" si="269">S56*S57</f>
        <v>0</v>
      </c>
      <c r="T55" s="53">
        <f t="shared" si="269"/>
        <v>0</v>
      </c>
      <c r="U55" s="53">
        <f t="shared" ref="U55:AA55" si="270">(U56*U57)/1.21</f>
        <v>4323.3471074380177</v>
      </c>
      <c r="V55" s="53">
        <f t="shared" si="270"/>
        <v>5620.3512396694214</v>
      </c>
      <c r="W55" s="53">
        <f t="shared" si="270"/>
        <v>5620.3512396694214</v>
      </c>
      <c r="X55" s="53">
        <f t="shared" si="270"/>
        <v>6191.0855056492037</v>
      </c>
      <c r="Y55" s="53">
        <f t="shared" si="270"/>
        <v>5238.6108124724042</v>
      </c>
      <c r="Z55" s="53">
        <f t="shared" si="270"/>
        <v>1333.5233135390963</v>
      </c>
      <c r="AA55" s="53">
        <f t="shared" si="270"/>
        <v>1818.4408820987674</v>
      </c>
      <c r="AB55" s="53">
        <f t="shared" ref="AB55" si="271">(AB56*AB57)/1.21</f>
        <v>484.91756855967134</v>
      </c>
      <c r="AC55" s="53">
        <f t="shared" ref="AC55" si="272">(AC56*AC57)/1.21</f>
        <v>484.91756855967134</v>
      </c>
      <c r="AD55" s="53">
        <f t="shared" ref="AD55" si="273">(AD56*AD57)/1.21</f>
        <v>606.14696069958916</v>
      </c>
      <c r="AE55" s="53">
        <f t="shared" ref="AE55" si="274">(AE56*AE57)/1.21</f>
        <v>8394.692211049769</v>
      </c>
      <c r="AF55" s="53">
        <f>(AF56*AF57)/1.21</f>
        <v>6384.0874071998887</v>
      </c>
      <c r="AG55" s="53">
        <f>(AG56*AG57)/1.21</f>
        <v>6916.0946911332121</v>
      </c>
      <c r="AH55" s="53">
        <f t="shared" ref="AH55" si="275">(AH56*AH57)/1.21</f>
        <v>5320.0728393332402</v>
      </c>
      <c r="AI55" s="53">
        <f t="shared" ref="AI55" si="276">(AI56*AI57)/1.21</f>
        <v>5852.0801232665635</v>
      </c>
      <c r="AJ55" s="53">
        <f t="shared" ref="AJ55" si="277">(AJ56*AJ57)/1.21</f>
        <v>879.88927077994549</v>
      </c>
      <c r="AK55" s="53">
        <f t="shared" ref="AK55" si="278">(AK56*AK57)/1.21</f>
        <v>879.88927077994549</v>
      </c>
      <c r="AL55" s="53">
        <f t="shared" ref="AL55" si="279">(AL56*AL57)/1.21</f>
        <v>879.88927077994549</v>
      </c>
      <c r="AM55" s="53">
        <f t="shared" ref="AM55:AQ55" si="280">(AM56*AM57)/1.21</f>
        <v>2932.9642359331515</v>
      </c>
      <c r="AN55" s="53">
        <f t="shared" si="280"/>
        <v>146.64821179665756</v>
      </c>
      <c r="AO55" s="53">
        <f t="shared" si="280"/>
        <v>146.64821179665756</v>
      </c>
      <c r="AP55" s="53">
        <f t="shared" si="280"/>
        <v>146.64821179665756</v>
      </c>
      <c r="AQ55" s="53">
        <f t="shared" si="280"/>
        <v>7944.7944342634128</v>
      </c>
      <c r="AR55" s="53">
        <f>(AR56*AR57)/1.21</f>
        <v>6620.6620285528443</v>
      </c>
      <c r="AS55" s="53">
        <f>(AS56*AS57)/1.21</f>
        <v>7944.7944342634128</v>
      </c>
      <c r="AT55" s="53">
        <f t="shared" ref="AT55:BB55" si="281">(AT56*AT57)/1.21</f>
        <v>7944.7944342634128</v>
      </c>
      <c r="AU55" s="53">
        <f t="shared" si="281"/>
        <v>7282.7282314081276</v>
      </c>
      <c r="AV55" s="53">
        <f t="shared" si="281"/>
        <v>1830.8654590425945</v>
      </c>
      <c r="AW55" s="53">
        <f t="shared" si="281"/>
        <v>1373.149094281946</v>
      </c>
      <c r="AX55" s="53">
        <f t="shared" si="281"/>
        <v>1373.149094281946</v>
      </c>
      <c r="AY55" s="53">
        <f t="shared" si="281"/>
        <v>4577.1636476064868</v>
      </c>
      <c r="AZ55" s="53">
        <f t="shared" si="281"/>
        <v>228.85818238032431</v>
      </c>
      <c r="BA55" s="53">
        <f t="shared" si="281"/>
        <v>228.85818238032431</v>
      </c>
      <c r="BB55" s="53">
        <f t="shared" si="281"/>
        <v>228.85818238032431</v>
      </c>
      <c r="BD55" s="46">
        <f>((BD56*BD57))</f>
        <v>5578.2</v>
      </c>
      <c r="BE55" s="55">
        <v>0.6</v>
      </c>
      <c r="BF55" s="40"/>
      <c r="BG55" s="46">
        <f>SUM(P55:AA55)</f>
        <v>30145.710100536329</v>
      </c>
      <c r="BH55" s="55"/>
      <c r="BI55" s="46">
        <f>SUM(AB55:AM55)</f>
        <v>40015.641418074585</v>
      </c>
      <c r="BJ55" s="55"/>
      <c r="BK55" s="46">
        <f>SUM(AN55:AY55)</f>
        <v>47332.045493354155</v>
      </c>
      <c r="BL55" s="55"/>
    </row>
    <row r="56" spans="2:64" outlineLevel="1">
      <c r="B56" s="34" t="s">
        <v>213</v>
      </c>
      <c r="C56" s="94" t="s">
        <v>18</v>
      </c>
      <c r="D56" s="46">
        <f t="shared" ref="D56:O56" si="282">$BD56*(D$38/$BD$38)</f>
        <v>0</v>
      </c>
      <c r="E56" s="46">
        <f t="shared" si="282"/>
        <v>0</v>
      </c>
      <c r="F56" s="46">
        <f t="shared" si="282"/>
        <v>0</v>
      </c>
      <c r="G56" s="46">
        <f t="shared" si="282"/>
        <v>0</v>
      </c>
      <c r="H56" s="46">
        <f t="shared" si="282"/>
        <v>0</v>
      </c>
      <c r="I56" s="46">
        <f t="shared" si="282"/>
        <v>0</v>
      </c>
      <c r="J56" s="46">
        <f t="shared" si="282"/>
        <v>95.16970086218106</v>
      </c>
      <c r="K56" s="46">
        <f t="shared" si="282"/>
        <v>61.731611605699335</v>
      </c>
      <c r="L56" s="46">
        <f t="shared" si="282"/>
        <v>47.256243230238368</v>
      </c>
      <c r="M56" s="46">
        <f t="shared" si="282"/>
        <v>22.834408837676296</v>
      </c>
      <c r="N56" s="46">
        <f t="shared" si="282"/>
        <v>0</v>
      </c>
      <c r="O56" s="46">
        <f t="shared" si="282"/>
        <v>42.864281603464413</v>
      </c>
      <c r="P56" s="46">
        <f t="shared" ref="P56:T56" si="283">AVERAGE($D56:$G56)</f>
        <v>0</v>
      </c>
      <c r="Q56" s="46">
        <f t="shared" si="283"/>
        <v>0</v>
      </c>
      <c r="R56" s="46">
        <f t="shared" si="283"/>
        <v>0</v>
      </c>
      <c r="S56" s="46">
        <f t="shared" si="283"/>
        <v>0</v>
      </c>
      <c r="T56" s="46">
        <f t="shared" si="283"/>
        <v>0</v>
      </c>
      <c r="U56" s="46">
        <f>Purchases!$F$61*Purchases!$P$61*Assumptions!$BG$39*(1*U$75/(SUM(Assumptions!$U$75:$Y$75)))</f>
        <v>101.25000000000001</v>
      </c>
      <c r="V56" s="46">
        <f>Purchases!$F$61*Purchases!$P$61*Assumptions!$BG$39*(1*V$75/(SUM(Assumptions!$U$75:$Y$75)))</f>
        <v>131.625</v>
      </c>
      <c r="W56" s="46">
        <f>Purchases!$F$61*Purchases!$P$61*Assumptions!$BG$39*(1*W$75/(SUM(Assumptions!$U$75:$Y$75)))</f>
        <v>131.625</v>
      </c>
      <c r="X56" s="46">
        <f>Purchases!$F$61*Purchases!$P$61*Assumptions!$BG$39*(1*X$75/(SUM(Assumptions!$U$75:$Y$75)))</f>
        <v>131.625</v>
      </c>
      <c r="Y56" s="46">
        <f>Purchases!$F$61*Purchases!$P$61*Assumptions!$BG$39*(1*Y$75/(SUM(Assumptions!$U$75:$Y$75)))</f>
        <v>111.37500000000001</v>
      </c>
      <c r="Z56" s="46">
        <f>(Purchases!$F$61+Purchases!$H$61-SUM(Assumptions!$T26:$Y26,$T56:$Y56))*Purchases!$Q$61*Assumptions!$BG$39*(1*Assumptions!Z$75/(SUM($Z$75:$AD$75)))</f>
        <v>28.351248902057893</v>
      </c>
      <c r="AA56" s="46">
        <f>(Purchases!$F$61+Purchases!$H$61-SUM(Assumptions!$T26:$Y26,$T56:$Y56))*Purchases!$Q$61*Assumptions!$BG$39*(1*Assumptions!AA$75/(SUM($Z$75:$AD$75)))</f>
        <v>38.660793957351672</v>
      </c>
      <c r="AB56" s="46">
        <f>(Purchases!$F$61+Purchases!$H$61-SUM(Assumptions!$T26:$Y26,$T56:$Y56))*Purchases!$Q$61*Assumptions!$BG$39*(1*Assumptions!AB$75/(SUM($Z$75:$AD$75)))</f>
        <v>10.309545055293778</v>
      </c>
      <c r="AC56" s="46">
        <f>(Purchases!$F$61+Purchases!$H$61-SUM(Assumptions!$T26:$Y26,$T56:$Y56))*Purchases!$Q$61*Assumptions!$BG$39*(1*Assumptions!AC$75/(SUM($Z$75:$AD$75)))</f>
        <v>10.309545055293778</v>
      </c>
      <c r="AD56" s="46">
        <f>(Purchases!$F$61+Purchases!$H$61-SUM(Assumptions!$T26:$Y26,$T56:$Y56))*Purchases!$Q$61*Assumptions!$BG$39*(1*Assumptions!AD$75/(SUM($Z$75:$AD$75)))</f>
        <v>12.886931319117224</v>
      </c>
      <c r="AE56" s="46">
        <f>Purchases!$Z$61*Purchases!$AJ$61*Assumptions!$BI$39*(1*AE$75/(SUM(Assumptions!$AE$75:$AI$75)))</f>
        <v>178.47457627118646</v>
      </c>
      <c r="AF56" s="46">
        <f>Purchases!$Z$61*Purchases!$AJ$61*Assumptions!$BI$39*(1*AF$75/(SUM(Assumptions!$AE$75:$AI$75)))</f>
        <v>164.74576271186442</v>
      </c>
      <c r="AG56" s="46">
        <f>Purchases!$Z$61*Purchases!$AJ$61*Assumptions!$BI$39*(1*AG$75/(SUM(Assumptions!$AE$75:$AI$75)))</f>
        <v>178.47457627118646</v>
      </c>
      <c r="AH56" s="46">
        <f>Purchases!$Z$61*Purchases!$AJ$61*Assumptions!$BI$39*(1*AH$75/(SUM(Assumptions!$AE$75:$AI$75)))</f>
        <v>137.28813559322035</v>
      </c>
      <c r="AI56" s="46">
        <f>Purchases!$Z$61*Purchases!$AJ$61*Assumptions!$BI$39*(1*AI$75/(SUM(Assumptions!$AE$75:$AI$75)))</f>
        <v>151.01694915254237</v>
      </c>
      <c r="AJ56" s="46">
        <f>(Purchases!$Z$61+Purchases!$AB$61-SUM(Assumptions!$AE56:$AI56,$AE26:$AI26))*Purchases!$AK$61*Assumptions!$BI$39*(1*Assumptions!AJ$75/(SUM($AJ$75:$AP$75)))</f>
        <v>19.671669793621014</v>
      </c>
      <c r="AK56" s="46">
        <f>(Purchases!$Z$61+Purchases!$AB$61-SUM(Assumptions!$AE56:$AI56,$AE26:$AI26))*Purchases!$AK$61*Assumptions!$BI$39*(1*Assumptions!AK$75/(SUM($AJ$75:$AP$75)))</f>
        <v>19.671669793621014</v>
      </c>
      <c r="AL56" s="46">
        <f>(Purchases!$Z$61+Purchases!$AB$61-SUM(Assumptions!$AE56:$AI56,$AE26:$AI26))*Purchases!$AK$61*Assumptions!$BI$39*(1*Assumptions!AL$75/(SUM($AJ$75:$AP$75)))</f>
        <v>19.671669793621014</v>
      </c>
      <c r="AM56" s="46">
        <f>(Purchases!$Z$61+Purchases!$AB$61-SUM(Assumptions!$AE56:$AI56,$AE26:$AI26))*Purchases!$AK$61*Assumptions!$BI$39*(1*Assumptions!AM$75/(SUM($AJ$75:$AP$75)))</f>
        <v>65.572232645403375</v>
      </c>
      <c r="AN56" s="46">
        <f>(Purchases!$Z$61+Purchases!$AB$61-SUM(Assumptions!$AE56:$AI56,$AE26:$AI26))*Purchases!$AK$61*Assumptions!$BI$39*(1*Assumptions!AN$75/(SUM($AJ$75:$AP$75)))</f>
        <v>3.2786116322701688</v>
      </c>
      <c r="AO56" s="46">
        <f>(Purchases!$Z$61+Purchases!$AB$61-SUM(Assumptions!$AE56:$AI56,$AE26:$AI26))*Purchases!$AK$61*Assumptions!$BI$39*(1*Assumptions!AO$75/(SUM($AJ$75:$AP$75)))</f>
        <v>3.2786116322701688</v>
      </c>
      <c r="AP56" s="46">
        <f>(Purchases!$Z$61+Purchases!$AB$61-SUM(Assumptions!$AE56:$AI56,$AE26:$AI26))*Purchases!$AK$61*Assumptions!$BI$39*(1*Assumptions!AP$75/(SUM($AJ$75:$AP$75)))</f>
        <v>3.2786116322701688</v>
      </c>
      <c r="AQ56" s="46">
        <f>Purchases!$AT$61*Purchases!$BD$61*Assumptions!$BK$39*(1*AQ$75/(SUM(Assumptions!$AQ$75:$AU$75)))</f>
        <v>205.02088006902505</v>
      </c>
      <c r="AR56" s="46">
        <f>Purchases!$AT$61*Purchases!$BD$61*Assumptions!$BK$39*(1*AR$75/(SUM(Assumptions!$AQ$75:$AU$75)))</f>
        <v>170.8507333908542</v>
      </c>
      <c r="AS56" s="46">
        <f>Purchases!$AT$61*Purchases!$BD$61*Assumptions!$BK$39*(1*AS$75/(SUM(Assumptions!$AQ$75:$AU$75)))</f>
        <v>205.02088006902505</v>
      </c>
      <c r="AT56" s="46">
        <f>Purchases!$AT$61*Purchases!$BD$61*Assumptions!$BK$39*(1*AT$75/(SUM(Assumptions!$AQ$75:$AU$75)))</f>
        <v>205.02088006902505</v>
      </c>
      <c r="AU56" s="46">
        <f>Purchases!$AT$61*Purchases!$BD$61*Assumptions!$BK$39*(1*AU$75/(SUM(Assumptions!$AQ$75:$AU$75)))</f>
        <v>187.93580672993963</v>
      </c>
      <c r="AV56" s="46">
        <f>(Purchases!$AT$61+Purchases!$AV$61-SUM(Assumptions!$AQ26:$AU26,$AQ56:$AU56))*Purchases!$BE$61*Assumptions!$BK$39*(1*Assumptions!AV$75/(SUM($AV$75:$BB$75)))</f>
        <v>40.93262861917507</v>
      </c>
      <c r="AW56" s="46">
        <f>(Purchases!$AT$61+Purchases!$AV$61-SUM(Assumptions!$AQ26:$AU26,$AQ56:$AU56))*Purchases!$BE$61*Assumptions!$BK$39*(1*Assumptions!AW$75/(SUM($AV$75:$BB$75)))</f>
        <v>30.6994714643813</v>
      </c>
      <c r="AX56" s="46">
        <f>(Purchases!$AT$61+Purchases!$AV$61-SUM(Assumptions!$AQ26:$AU26,$AQ56:$AU56))*Purchases!$BE$61*Assumptions!$BK$39*(1*Assumptions!AX$75/(SUM($AV$75:$BB$75)))</f>
        <v>30.6994714643813</v>
      </c>
      <c r="AY56" s="46">
        <f>(Purchases!$AT$61+Purchases!$AV$61-SUM(Assumptions!$AQ26:$AU26,$AQ56:$AU56))*Purchases!$BE$61*Assumptions!$BK$39*(1*Assumptions!AY$75/(SUM($AV$75:$BB$75)))</f>
        <v>102.33157154793768</v>
      </c>
      <c r="AZ56" s="46">
        <f>(Purchases!$AT$61+Purchases!$AV$61-SUM(Assumptions!$AQ26:$AU26,$AQ56:$AU56))*Purchases!$BE$61*Assumptions!$BK$39*(1*Assumptions!AZ$75/(SUM($AV$75:$BB$75)))</f>
        <v>5.1165785773968837</v>
      </c>
      <c r="BA56" s="46">
        <f>(Purchases!$AT$61+Purchases!$AV$61-SUM(Assumptions!$AQ26:$AU26,$AQ56:$AU56))*Purchases!$BE$61*Assumptions!$BK$39*(1*Assumptions!BA$75/(SUM($AV$75:$BB$75)))</f>
        <v>5.1165785773968837</v>
      </c>
      <c r="BB56" s="46">
        <f>(Purchases!$AT$61+Purchases!$AV$61-SUM(Assumptions!$AQ26:$AU26,$AQ56:$AU56))*Purchases!$BE$61*Assumptions!$BK$39*(1*Assumptions!BB$75/(SUM($AV$75:$BB$75)))</f>
        <v>5.1165785773968837</v>
      </c>
      <c r="BC56" s="143"/>
      <c r="BD56" s="57">
        <v>270</v>
      </c>
      <c r="BF56" s="22"/>
      <c r="BG56" s="46">
        <f>SUM(P56:AA56)</f>
        <v>674.51204285940958</v>
      </c>
      <c r="BH56" s="55"/>
      <c r="BI56" s="46">
        <f>SUM(AB56:AM56)</f>
        <v>968.09326345597128</v>
      </c>
      <c r="BJ56" s="55"/>
      <c r="BK56" s="46">
        <f>SUM(AN56:AY56)</f>
        <v>1188.3481583205548</v>
      </c>
      <c r="BL56" s="55"/>
    </row>
    <row r="57" spans="2:64" outlineLevel="1">
      <c r="B57" s="34" t="s">
        <v>214</v>
      </c>
      <c r="C57" s="94" t="s">
        <v>17</v>
      </c>
      <c r="D57" s="57">
        <v>20.66</v>
      </c>
      <c r="E57" s="57">
        <v>20.66</v>
      </c>
      <c r="F57" s="57">
        <v>20.66</v>
      </c>
      <c r="G57" s="57">
        <v>20.66</v>
      </c>
      <c r="H57" s="57">
        <v>20.66</v>
      </c>
      <c r="I57" s="57">
        <v>20.66</v>
      </c>
      <c r="J57" s="57">
        <v>20.66</v>
      </c>
      <c r="K57" s="57">
        <v>20.66</v>
      </c>
      <c r="L57" s="57">
        <v>20.66</v>
      </c>
      <c r="M57" s="57">
        <v>20.66</v>
      </c>
      <c r="N57" s="57">
        <v>20.66</v>
      </c>
      <c r="O57" s="57">
        <v>20.66</v>
      </c>
      <c r="P57" s="57">
        <v>20.66</v>
      </c>
      <c r="Q57" s="57">
        <v>20.66</v>
      </c>
      <c r="R57" s="57">
        <v>20.66</v>
      </c>
      <c r="S57" s="57">
        <v>20.66</v>
      </c>
      <c r="T57" s="57">
        <v>20.66</v>
      </c>
      <c r="U57" s="46">
        <f>Purchases!$M$61</f>
        <v>51.666666666666664</v>
      </c>
      <c r="V57" s="46">
        <f>Purchases!$M$61</f>
        <v>51.666666666666664</v>
      </c>
      <c r="W57" s="46">
        <f>Purchases!$M$61</f>
        <v>51.666666666666664</v>
      </c>
      <c r="X57" s="46">
        <f>Purchases!$O$61</f>
        <v>56.913302654021173</v>
      </c>
      <c r="Y57" s="46">
        <f>Purchases!$O$61</f>
        <v>56.913302654021173</v>
      </c>
      <c r="Z57" s="46">
        <f>Purchases!$O$61</f>
        <v>56.913302654021173</v>
      </c>
      <c r="AA57" s="46">
        <f>Purchases!$O$61</f>
        <v>56.913302654021173</v>
      </c>
      <c r="AB57" s="46">
        <f>Purchases!$O$61</f>
        <v>56.913302654021173</v>
      </c>
      <c r="AC57" s="46">
        <f>Purchases!$O$61</f>
        <v>56.913302654021173</v>
      </c>
      <c r="AD57" s="46">
        <f>Purchases!$O$61</f>
        <v>56.913302654021173</v>
      </c>
      <c r="AE57" s="46">
        <f>Purchases!$O$61</f>
        <v>56.913302654021173</v>
      </c>
      <c r="AF57" s="46">
        <f>Purchases!$AG$61</f>
        <v>46.888888888888886</v>
      </c>
      <c r="AG57" s="46">
        <f>Purchases!$AG$61</f>
        <v>46.888888888888886</v>
      </c>
      <c r="AH57" s="46">
        <f>Purchases!$AG$61</f>
        <v>46.888888888888886</v>
      </c>
      <c r="AI57" s="46">
        <f>Purchases!$AG$61</f>
        <v>46.888888888888886</v>
      </c>
      <c r="AJ57" s="46">
        <f>Purchases!$AI$61</f>
        <v>54.121791836348137</v>
      </c>
      <c r="AK57" s="46">
        <f>Purchases!$AI$61</f>
        <v>54.121791836348137</v>
      </c>
      <c r="AL57" s="46">
        <f>Purchases!$AI$61</f>
        <v>54.121791836348137</v>
      </c>
      <c r="AM57" s="46">
        <f>Purchases!$AI$61</f>
        <v>54.121791836348137</v>
      </c>
      <c r="AN57" s="46">
        <f>Purchases!$AI$61</f>
        <v>54.121791836348137</v>
      </c>
      <c r="AO57" s="46">
        <f>Purchases!$AI$61</f>
        <v>54.121791836348137</v>
      </c>
      <c r="AP57" s="46">
        <f>Purchases!$AI$61</f>
        <v>54.121791836348137</v>
      </c>
      <c r="AQ57" s="46">
        <f>Purchases!$AG$61</f>
        <v>46.888888888888886</v>
      </c>
      <c r="AR57" s="46">
        <f>Purchases!$AG$61</f>
        <v>46.888888888888886</v>
      </c>
      <c r="AS57" s="46">
        <f>Purchases!$AG$61</f>
        <v>46.888888888888886</v>
      </c>
      <c r="AT57" s="46">
        <f>Purchases!$AG$61</f>
        <v>46.888888888888886</v>
      </c>
      <c r="AU57" s="46">
        <f>Purchases!$AG$61</f>
        <v>46.888888888888886</v>
      </c>
      <c r="AV57" s="46">
        <f>Purchases!$AI$61</f>
        <v>54.121791836348137</v>
      </c>
      <c r="AW57" s="46">
        <f>Purchases!$AI$61</f>
        <v>54.121791836348137</v>
      </c>
      <c r="AX57" s="46">
        <f>Purchases!$AI$61</f>
        <v>54.121791836348137</v>
      </c>
      <c r="AY57" s="46">
        <f>Purchases!$AI$61</f>
        <v>54.121791836348137</v>
      </c>
      <c r="AZ57" s="46">
        <f>Purchases!$AI$61</f>
        <v>54.121791836348137</v>
      </c>
      <c r="BA57" s="46">
        <f>Purchases!$AI$61</f>
        <v>54.121791836348137</v>
      </c>
      <c r="BB57" s="46">
        <f>Purchases!$AI$61</f>
        <v>54.121791836348137</v>
      </c>
      <c r="BD57" s="57">
        <v>20.66</v>
      </c>
      <c r="BG57" s="46">
        <f>((T57*SUM(T55:W55))+X57*SUM(X55:AA55)+AB57*SUM(AB55:AE55))/SUM(T55:AE55)</f>
        <v>42.848022133393542</v>
      </c>
      <c r="BI57" s="46">
        <f>((AF57*SUM(AF55:AI55))+AJ57*SUM(AJ55:AM55)+AN57*SUM(AN55:AQ55))/SUM(AF55:AQ55)</f>
        <v>49.515823121166925</v>
      </c>
      <c r="BK57" s="46">
        <f>((AR57*SUM(AR55:AU55))+AV57*SUM(AV55:AY55)+AZ57*SUM(AZ55:BB55))/SUM(AR55:BB55)</f>
        <v>48.6847838705987</v>
      </c>
    </row>
    <row r="58" spans="2:64" outlineLevel="1">
      <c r="B58" s="35" t="s">
        <v>220</v>
      </c>
      <c r="C58" s="94" t="s">
        <v>17</v>
      </c>
      <c r="D58" s="46">
        <f t="shared" ref="D58:O58" si="284">(D60*D59)</f>
        <v>0</v>
      </c>
      <c r="E58" s="46">
        <f t="shared" si="284"/>
        <v>0</v>
      </c>
      <c r="F58" s="46">
        <f t="shared" si="284"/>
        <v>0</v>
      </c>
      <c r="G58" s="46">
        <f t="shared" si="284"/>
        <v>0</v>
      </c>
      <c r="H58" s="46">
        <f t="shared" si="284"/>
        <v>0</v>
      </c>
      <c r="I58" s="46">
        <f t="shared" si="284"/>
        <v>0</v>
      </c>
      <c r="J58" s="46">
        <f t="shared" si="284"/>
        <v>214.95663101404631</v>
      </c>
      <c r="K58" s="46">
        <f t="shared" si="284"/>
        <v>139.43113341340626</v>
      </c>
      <c r="L58" s="46">
        <f t="shared" si="284"/>
        <v>106.73610137603174</v>
      </c>
      <c r="M58" s="46">
        <f t="shared" si="284"/>
        <v>51.57531809469819</v>
      </c>
      <c r="N58" s="46">
        <f t="shared" si="284"/>
        <v>0</v>
      </c>
      <c r="O58" s="46">
        <f t="shared" si="284"/>
        <v>96.816124048358304</v>
      </c>
      <c r="P58" s="53">
        <f t="shared" ref="P58" si="285">P59*P60</f>
        <v>0</v>
      </c>
      <c r="Q58" s="53">
        <f t="shared" ref="Q58" si="286">Q59*Q60</f>
        <v>0</v>
      </c>
      <c r="R58" s="53">
        <f t="shared" ref="R58" si="287">R59*R60</f>
        <v>0</v>
      </c>
      <c r="S58" s="53">
        <f t="shared" ref="S58:T58" si="288">S59*S60</f>
        <v>0</v>
      </c>
      <c r="T58" s="53">
        <f t="shared" si="288"/>
        <v>0</v>
      </c>
      <c r="U58" s="53">
        <f t="shared" ref="U58:AA58" si="289">(U59*U60)/1.21</f>
        <v>495.86776859504141</v>
      </c>
      <c r="V58" s="53">
        <f t="shared" si="289"/>
        <v>644.62809917355378</v>
      </c>
      <c r="W58" s="53">
        <f t="shared" si="289"/>
        <v>644.62809917355378</v>
      </c>
      <c r="X58" s="53">
        <f t="shared" si="289"/>
        <v>644.62809917355378</v>
      </c>
      <c r="Y58" s="53">
        <f t="shared" si="289"/>
        <v>545.4545454545455</v>
      </c>
      <c r="Z58" s="53">
        <f t="shared" si="289"/>
        <v>634.36445578213909</v>
      </c>
      <c r="AA58" s="53">
        <f t="shared" si="289"/>
        <v>865.04243970291668</v>
      </c>
      <c r="AB58" s="53">
        <f t="shared" ref="AB58" si="290">(AB59*AB60)/1.21</f>
        <v>230.67798392077779</v>
      </c>
      <c r="AC58" s="53">
        <f t="shared" ref="AC58" si="291">(AC59*AC60)/1.21</f>
        <v>230.67798392077779</v>
      </c>
      <c r="AD58" s="53">
        <f t="shared" ref="AD58" si="292">(AD59*AD60)/1.21</f>
        <v>288.3474799009723</v>
      </c>
      <c r="AE58" s="53">
        <f t="shared" ref="AE58" si="293">(AE59*AE60)/1.21</f>
        <v>437.03599943969749</v>
      </c>
      <c r="AF58" s="53">
        <f>(AF59*AF60)/1.21</f>
        <v>403.41784563664385</v>
      </c>
      <c r="AG58" s="53">
        <f>(AG59*AG60)/1.21</f>
        <v>437.03599943969749</v>
      </c>
      <c r="AH58" s="53">
        <f t="shared" ref="AH58" si="294">(AH59*AH60)/1.21</f>
        <v>336.18153803053656</v>
      </c>
      <c r="AI58" s="53">
        <f t="shared" ref="AI58" si="295">(AI59*AI60)/1.21</f>
        <v>369.7996918335902</v>
      </c>
      <c r="AJ58" s="53">
        <f t="shared" ref="AJ58" si="296">(AJ59*AJ60)/1.21</f>
        <v>420.88288651481554</v>
      </c>
      <c r="AK58" s="53">
        <f t="shared" ref="AK58" si="297">(AK59*AK60)/1.21</f>
        <v>420.88288651481554</v>
      </c>
      <c r="AL58" s="53">
        <f t="shared" ref="AL58" si="298">(AL59*AL60)/1.21</f>
        <v>420.88288651481554</v>
      </c>
      <c r="AM58" s="53">
        <f t="shared" ref="AM58:AQ58" si="299">(AM59*AM60)/1.21</f>
        <v>1402.9429550493851</v>
      </c>
      <c r="AN58" s="53">
        <f t="shared" si="299"/>
        <v>70.147147752469252</v>
      </c>
      <c r="AO58" s="53">
        <f t="shared" si="299"/>
        <v>70.147147752469252</v>
      </c>
      <c r="AP58" s="53">
        <f t="shared" si="299"/>
        <v>70.147147752469252</v>
      </c>
      <c r="AQ58" s="53">
        <f t="shared" si="299"/>
        <v>633.31883427577213</v>
      </c>
      <c r="AR58" s="53">
        <f>(AR59*AR60)/1.21</f>
        <v>527.76569522981015</v>
      </c>
      <c r="AS58" s="53">
        <f>(AS59*AS60)/1.21</f>
        <v>633.31883427577213</v>
      </c>
      <c r="AT58" s="53">
        <f t="shared" ref="AT58:BB58" si="300">(AT59*AT60)/1.21</f>
        <v>633.31883427577213</v>
      </c>
      <c r="AU58" s="53">
        <f t="shared" si="300"/>
        <v>580.5422647527912</v>
      </c>
      <c r="AV58" s="53">
        <f t="shared" si="300"/>
        <v>559.67710935998457</v>
      </c>
      <c r="AW58" s="53">
        <f t="shared" si="300"/>
        <v>419.75783201998843</v>
      </c>
      <c r="AX58" s="53">
        <f t="shared" si="300"/>
        <v>419.75783201998843</v>
      </c>
      <c r="AY58" s="53">
        <f t="shared" si="300"/>
        <v>1399.1927733999614</v>
      </c>
      <c r="AZ58" s="53">
        <f t="shared" si="300"/>
        <v>69.959638669998071</v>
      </c>
      <c r="BA58" s="53">
        <f t="shared" si="300"/>
        <v>69.959638669998071</v>
      </c>
      <c r="BB58" s="53">
        <f t="shared" si="300"/>
        <v>69.959638669998071</v>
      </c>
      <c r="BD58" s="46">
        <f>((BD59*BD60))</f>
        <v>609.84</v>
      </c>
      <c r="BE58" s="55">
        <v>0.4</v>
      </c>
      <c r="BF58" s="40"/>
      <c r="BG58" s="46">
        <f>SUM(P58:AA58)</f>
        <v>4474.6135070553037</v>
      </c>
      <c r="BH58" s="55"/>
      <c r="BI58" s="46">
        <f>SUM(AB58:AM58)</f>
        <v>5398.7661367165256</v>
      </c>
      <c r="BJ58" s="55"/>
      <c r="BK58" s="46">
        <f>SUM(AN58:AY58)</f>
        <v>6017.0914528672474</v>
      </c>
      <c r="BL58" s="55"/>
    </row>
    <row r="59" spans="2:64" outlineLevel="1">
      <c r="B59" s="34" t="s">
        <v>213</v>
      </c>
      <c r="C59" s="94" t="s">
        <v>18</v>
      </c>
      <c r="D59" s="46">
        <f t="shared" ref="D59:O59" si="301">$BD59*(D$38/$BD$38)</f>
        <v>0</v>
      </c>
      <c r="E59" s="46">
        <f t="shared" si="301"/>
        <v>0</v>
      </c>
      <c r="F59" s="46">
        <f t="shared" si="301"/>
        <v>0</v>
      </c>
      <c r="G59" s="46">
        <f t="shared" si="301"/>
        <v>0</v>
      </c>
      <c r="H59" s="46">
        <f t="shared" si="301"/>
        <v>0</v>
      </c>
      <c r="I59" s="46">
        <f t="shared" si="301"/>
        <v>0</v>
      </c>
      <c r="J59" s="46">
        <f t="shared" si="301"/>
        <v>6.3446467241454041</v>
      </c>
      <c r="K59" s="46">
        <f t="shared" si="301"/>
        <v>4.1154407737132894</v>
      </c>
      <c r="L59" s="46">
        <f t="shared" si="301"/>
        <v>3.1504162153492246</v>
      </c>
      <c r="M59" s="46">
        <f t="shared" si="301"/>
        <v>1.5222939225117529</v>
      </c>
      <c r="N59" s="46">
        <f t="shared" si="301"/>
        <v>0</v>
      </c>
      <c r="O59" s="46">
        <f t="shared" si="301"/>
        <v>2.8576187735642944</v>
      </c>
      <c r="P59" s="46">
        <f t="shared" ref="P59:T59" si="302">AVERAGE($D59:$G59)</f>
        <v>0</v>
      </c>
      <c r="Q59" s="46">
        <f t="shared" si="302"/>
        <v>0</v>
      </c>
      <c r="R59" s="46">
        <f t="shared" si="302"/>
        <v>0</v>
      </c>
      <c r="S59" s="46">
        <f t="shared" si="302"/>
        <v>0</v>
      </c>
      <c r="T59" s="46">
        <f t="shared" si="302"/>
        <v>0</v>
      </c>
      <c r="U59" s="46">
        <f>Purchases!$F$62*Purchases!$P$62*Assumptions!$BG$39*(1*U$75/(SUM(Assumptions!$U$75:$Y$75)))</f>
        <v>7.5000000000000009</v>
      </c>
      <c r="V59" s="46">
        <f>Purchases!$F$62*Purchases!$P$62*Assumptions!$BG$39*(1*V$75/(SUM(Assumptions!$U$75:$Y$75)))</f>
        <v>9.75</v>
      </c>
      <c r="W59" s="46">
        <f>Purchases!$F$62*Purchases!$P$62*Assumptions!$BG$39*(1*W$75/(SUM(Assumptions!$U$75:$Y$75)))</f>
        <v>9.75</v>
      </c>
      <c r="X59" s="46">
        <f>Purchases!$F$62*Purchases!$P$62*Assumptions!$BG$39*(1*X$75/(SUM(Assumptions!$U$75:$Y$75)))</f>
        <v>9.75</v>
      </c>
      <c r="Y59" s="46">
        <f>Purchases!$F$62*Purchases!$P$62*Assumptions!$BG$39*(1*Y$75/(SUM(Assumptions!$U$75:$Y$75)))</f>
        <v>8.25</v>
      </c>
      <c r="Z59" s="46">
        <f>(Purchases!$F$62+Purchases!$H$62-SUM(Assumptions!$T59:$Y59,$T29:$Y29))*Purchases!$Q$62*Assumptions!$BG$39*(1*Assumptions!Z$75/(SUM($Z$75:$AD$75)))</f>
        <v>9.594762393704853</v>
      </c>
      <c r="AA59" s="46">
        <f>(Purchases!$F$62+Purchases!$H$62-SUM(Assumptions!$T59:$Y59,$T29:$Y29))*Purchases!$Q$62*Assumptions!$BG$39*(1*Assumptions!AA$75/(SUM($Z$75:$AD$75)))</f>
        <v>13.083766900506616</v>
      </c>
      <c r="AB59" s="46">
        <f>(Purchases!$F$62+Purchases!$H$62-SUM(Assumptions!$T59:$Y59,$T29:$Y29))*Purchases!$Q$62*Assumptions!$BG$39*(1*Assumptions!AB$75/(SUM($Z$75:$AD$75)))</f>
        <v>3.4890045068017645</v>
      </c>
      <c r="AC59" s="46">
        <f>(Purchases!$F$62+Purchases!$H$62-SUM(Assumptions!$T59:$Y59,$T29:$Y29))*Purchases!$Q$62*Assumptions!$BG$39*(1*Assumptions!AC$75/(SUM($Z$75:$AD$75)))</f>
        <v>3.4890045068017645</v>
      </c>
      <c r="AD59" s="46">
        <f>(Purchases!$F$62+Purchases!$H$62-SUM(Assumptions!$T59:$Y59,$T29:$Y29))*Purchases!$Q$62*Assumptions!$BG$39*(1*Assumptions!AD$75/(SUM($Z$75:$AD$75)))</f>
        <v>4.3612556335022061</v>
      </c>
      <c r="AE59" s="46">
        <f>Purchases!$Z$62*Purchases!$AJ$62*Assumptions!$BI$39*(1*AE$75/(SUM(Assumptions!$AE$75:$AI$75)))</f>
        <v>6.6101694915254248</v>
      </c>
      <c r="AF59" s="46">
        <f>Purchases!$Z$62*Purchases!$AJ$62*Assumptions!$BI$39*(1*AF$75/(SUM(Assumptions!$AE$75:$AI$75)))</f>
        <v>6.1016949152542379</v>
      </c>
      <c r="AG59" s="46">
        <f>Purchases!$Z$62*Purchases!$AJ$62*Assumptions!$BI$39*(1*AG$75/(SUM(Assumptions!$AE$75:$AI$75)))</f>
        <v>6.6101694915254248</v>
      </c>
      <c r="AH59" s="46">
        <f>Purchases!$Z$62*Purchases!$AJ$62*Assumptions!$BI$39*(1*AH$75/(SUM(Assumptions!$AE$75:$AI$75)))</f>
        <v>5.0847457627118651</v>
      </c>
      <c r="AI59" s="46">
        <f>Purchases!$Z$62*Purchases!$AJ$62*Assumptions!$BI$39*(1*AI$75/(SUM(Assumptions!$AE$75:$AI$75)))</f>
        <v>5.593220338983051</v>
      </c>
      <c r="AJ59" s="46">
        <f>(Purchases!$Z$62+Purchases!$AB$62-SUM(Assumptions!$AE59:$AI59,$AE29:$AI29))*Purchases!$AK$62*Assumptions!$BI$39*(1*Assumptions!AJ$75/(SUM($AJ$75:$AP$75)))</f>
        <v>6.3658536585365848</v>
      </c>
      <c r="AK59" s="46">
        <f>(Purchases!$Z$62+Purchases!$AB$62-SUM(Assumptions!$AE59:$AI59,$AE29:$AI29))*Purchases!$AK$62*Assumptions!$BI$39*(1*Assumptions!AK$75/(SUM($AJ$75:$AP$75)))</f>
        <v>6.3658536585365848</v>
      </c>
      <c r="AL59" s="46">
        <f>(Purchases!$Z$62+Purchases!$AB$62-SUM(Assumptions!$AE59:$AI59,$AE29:$AI29))*Purchases!$AK$62*Assumptions!$BI$39*(1*Assumptions!AL$75/(SUM($AJ$75:$AP$75)))</f>
        <v>6.3658536585365848</v>
      </c>
      <c r="AM59" s="46">
        <f>(Purchases!$Z$62+Purchases!$AB$62-SUM(Assumptions!$AE59:$AI59,$AE29:$AI29))*Purchases!$AK$62*Assumptions!$BI$39*(1*Assumptions!AM$75/(SUM($AJ$75:$AP$75)))</f>
        <v>21.219512195121951</v>
      </c>
      <c r="AN59" s="46">
        <f>(Purchases!$Z$62+Purchases!$AB$62-SUM(Assumptions!$AE59:$AI59,$AE29:$AI29))*Purchases!$AK$62*Assumptions!$BI$39*(1*Assumptions!AN$75/(SUM($AJ$75:$AP$75)))</f>
        <v>1.0609756097560974</v>
      </c>
      <c r="AO59" s="46">
        <f>(Purchases!$Z$62+Purchases!$AB$62-SUM(Assumptions!$AE59:$AI59,$AE29:$AI29))*Purchases!$AK$62*Assumptions!$BI$39*(1*Assumptions!AO$75/(SUM($AJ$75:$AP$75)))</f>
        <v>1.0609756097560974</v>
      </c>
      <c r="AP59" s="46">
        <f>(Purchases!$Z$62+Purchases!$AB$62-SUM(Assumptions!$AE59:$AI59,$AE29:$AI29))*Purchases!$AK$62*Assumptions!$BI$39*(1*Assumptions!AP$75/(SUM($AJ$75:$AP$75)))</f>
        <v>1.0609756097560974</v>
      </c>
      <c r="AQ59" s="46">
        <f>Purchases!$AT$62*Purchases!$BD$62*Assumptions!$BK$39*(1*AQ$75/(SUM(Assumptions!$AQ$75:$AU$75)))</f>
        <v>9.5789473684210531</v>
      </c>
      <c r="AR59" s="46">
        <f>Purchases!$AT$62*Purchases!$BD$62*Assumptions!$BK$39*(1*AR$75/(SUM(Assumptions!$AQ$75:$AU$75)))</f>
        <v>7.9824561403508776</v>
      </c>
      <c r="AS59" s="46">
        <f>Purchases!$AT$62*Purchases!$BD$62*Assumptions!$BK$39*(1*AS$75/(SUM(Assumptions!$AQ$75:$AU$75)))</f>
        <v>9.5789473684210531</v>
      </c>
      <c r="AT59" s="46">
        <f>Purchases!$AT$62*Purchases!$BD$62*Assumptions!$BK$39*(1*AT$75/(SUM(Assumptions!$AQ$75:$AU$75)))</f>
        <v>9.5789473684210531</v>
      </c>
      <c r="AU59" s="46">
        <f>Purchases!$AT$62*Purchases!$BD$62*Assumptions!$BK$39*(1*AU$75/(SUM(Assumptions!$AQ$75:$AU$75)))</f>
        <v>8.7807017543859658</v>
      </c>
      <c r="AV59" s="46">
        <f>(Purchases!$AT$62+Purchases!$AV$62-SUM(Assumptions!$AQ29:$AU29,$AQ59:$AU59))*Purchases!$BE$62*Assumptions!$BK$39*(1*Assumptions!AV$75/(SUM($AV$75:$BB$75)))</f>
        <v>8.4651162790697665</v>
      </c>
      <c r="AW59" s="46">
        <f>(Purchases!$AT$62+Purchases!$AV$62-SUM(Assumptions!$AQ29:$AU29,$AQ59:$AU59))*Purchases!$BE$62*Assumptions!$BK$39*(1*Assumptions!AW$75/(SUM($AV$75:$BB$75)))</f>
        <v>6.3488372093023244</v>
      </c>
      <c r="AX59" s="46">
        <f>(Purchases!$AT$62+Purchases!$AV$62-SUM(Assumptions!$AQ29:$AU29,$AQ59:$AU59))*Purchases!$BE$62*Assumptions!$BK$39*(1*Assumptions!AX$75/(SUM($AV$75:$BB$75)))</f>
        <v>6.3488372093023244</v>
      </c>
      <c r="AY59" s="46">
        <f>(Purchases!$AT$62+Purchases!$AV$62-SUM(Assumptions!$AQ29:$AU29,$AQ59:$AU59))*Purchases!$BE$62*Assumptions!$BK$39*(1*Assumptions!AY$75/(SUM($AV$75:$BB$75)))</f>
        <v>21.162790697674417</v>
      </c>
      <c r="AZ59" s="46">
        <f>(Purchases!$AT$62+Purchases!$AV$62-SUM(Assumptions!$AQ29:$AU29,$AQ59:$AU59))*Purchases!$BE$62*Assumptions!$BK$39*(1*Assumptions!AZ$75/(SUM($AV$75:$BB$75)))</f>
        <v>1.0581395348837208</v>
      </c>
      <c r="BA59" s="46">
        <f>(Purchases!$AT$62+Purchases!$AV$62-SUM(Assumptions!$AQ29:$AU29,$AQ59:$AU59))*Purchases!$BE$62*Assumptions!$BK$39*(1*Assumptions!BA$75/(SUM($AV$75:$BB$75)))</f>
        <v>1.0581395348837208</v>
      </c>
      <c r="BB59" s="46">
        <f>(Purchases!$AT$62+Purchases!$AV$62-SUM(Assumptions!$AQ29:$AU29,$AQ59:$AU59))*Purchases!$BE$62*Assumptions!$BK$39*(1*Assumptions!BB$75/(SUM($AV$75:$BB$75)))</f>
        <v>1.0581395348837208</v>
      </c>
      <c r="BC59" s="143"/>
      <c r="BD59" s="57">
        <v>18</v>
      </c>
      <c r="BF59" s="22"/>
      <c r="BG59" s="46">
        <f>SUM(P59:AA59)</f>
        <v>67.678529294211472</v>
      </c>
      <c r="BH59" s="55"/>
      <c r="BI59" s="46">
        <f>SUM(AB59:AM59)</f>
        <v>81.656337817837453</v>
      </c>
      <c r="BJ59" s="55"/>
      <c r="BK59" s="46">
        <f>SUM(AN59:AY59)</f>
        <v>91.008508224617117</v>
      </c>
      <c r="BL59" s="55"/>
    </row>
    <row r="60" spans="2:64" outlineLevel="1">
      <c r="B60" s="34" t="s">
        <v>214</v>
      </c>
      <c r="C60" s="94" t="s">
        <v>17</v>
      </c>
      <c r="D60" s="57">
        <v>33.880000000000003</v>
      </c>
      <c r="E60" s="57">
        <v>33.880000000000003</v>
      </c>
      <c r="F60" s="57">
        <v>33.880000000000003</v>
      </c>
      <c r="G60" s="57">
        <v>33.880000000000003</v>
      </c>
      <c r="H60" s="57">
        <v>33.880000000000003</v>
      </c>
      <c r="I60" s="57">
        <v>33.880000000000003</v>
      </c>
      <c r="J60" s="57">
        <v>33.880000000000003</v>
      </c>
      <c r="K60" s="57">
        <v>33.880000000000003</v>
      </c>
      <c r="L60" s="57">
        <v>33.880000000000003</v>
      </c>
      <c r="M60" s="57">
        <v>33.880000000000003</v>
      </c>
      <c r="N60" s="57">
        <v>33.880000000000003</v>
      </c>
      <c r="O60" s="57">
        <v>33.880000000000003</v>
      </c>
      <c r="P60" s="57">
        <v>33.880000000000003</v>
      </c>
      <c r="Q60" s="57">
        <v>33.880000000000003</v>
      </c>
      <c r="R60" s="57">
        <v>33.880000000000003</v>
      </c>
      <c r="S60" s="57">
        <v>33.880000000000003</v>
      </c>
      <c r="T60" s="57">
        <v>33.880000000000003</v>
      </c>
      <c r="U60" s="46">
        <f>Purchases!$M$62</f>
        <v>80</v>
      </c>
      <c r="V60" s="46">
        <f>Purchases!$M$62</f>
        <v>80</v>
      </c>
      <c r="W60" s="46">
        <f>Purchases!$M$62</f>
        <v>80</v>
      </c>
      <c r="X60" s="46">
        <f>Purchases!$O$62</f>
        <v>80</v>
      </c>
      <c r="Y60" s="46">
        <f>Purchases!$O$62</f>
        <v>80</v>
      </c>
      <c r="Z60" s="46">
        <f>Purchases!$O$62</f>
        <v>80</v>
      </c>
      <c r="AA60" s="46">
        <f>Purchases!$O$62</f>
        <v>80</v>
      </c>
      <c r="AB60" s="46">
        <f>Purchases!$O$62</f>
        <v>80</v>
      </c>
      <c r="AC60" s="46">
        <f>Purchases!$O$62</f>
        <v>80</v>
      </c>
      <c r="AD60" s="46">
        <f>Purchases!$O$62</f>
        <v>80</v>
      </c>
      <c r="AE60" s="46">
        <f>Purchases!$AG$62</f>
        <v>80</v>
      </c>
      <c r="AF60" s="46">
        <f>Purchases!$AG$62</f>
        <v>80</v>
      </c>
      <c r="AG60" s="46">
        <f>Purchases!$AG$62</f>
        <v>80</v>
      </c>
      <c r="AH60" s="46">
        <f>Purchases!$AG$62</f>
        <v>80</v>
      </c>
      <c r="AI60" s="46">
        <f>Purchases!$AG$62</f>
        <v>80</v>
      </c>
      <c r="AJ60" s="46">
        <f>Purchases!$AI$62</f>
        <v>80</v>
      </c>
      <c r="AK60" s="46">
        <f>Purchases!$AI$62</f>
        <v>80</v>
      </c>
      <c r="AL60" s="46">
        <f>Purchases!$AI$62</f>
        <v>80</v>
      </c>
      <c r="AM60" s="46">
        <f>Purchases!$AI$62</f>
        <v>80</v>
      </c>
      <c r="AN60" s="46">
        <f>Purchases!$AI$62</f>
        <v>80</v>
      </c>
      <c r="AO60" s="46">
        <f>Purchases!$AI$62</f>
        <v>80</v>
      </c>
      <c r="AP60" s="46">
        <f>Purchases!$AI$62</f>
        <v>80</v>
      </c>
      <c r="AQ60" s="46">
        <f>Purchases!$AI$62</f>
        <v>80</v>
      </c>
      <c r="AR60" s="46">
        <f>Purchases!$AG$62</f>
        <v>80</v>
      </c>
      <c r="AS60" s="46">
        <f>Purchases!$AG$62</f>
        <v>80</v>
      </c>
      <c r="AT60" s="46">
        <f>Purchases!$AG$62</f>
        <v>80</v>
      </c>
      <c r="AU60" s="46">
        <f>Purchases!$AG$62</f>
        <v>80</v>
      </c>
      <c r="AV60" s="46">
        <f>Purchases!$AI$62</f>
        <v>80</v>
      </c>
      <c r="AW60" s="46">
        <f>Purchases!$AI$62</f>
        <v>80</v>
      </c>
      <c r="AX60" s="46">
        <f>Purchases!$AI$62</f>
        <v>80</v>
      </c>
      <c r="AY60" s="46">
        <f>Purchases!$AI$62</f>
        <v>80</v>
      </c>
      <c r="AZ60" s="46">
        <f>Purchases!$AI$62</f>
        <v>80</v>
      </c>
      <c r="BA60" s="46">
        <f>Purchases!$AI$62</f>
        <v>80</v>
      </c>
      <c r="BB60" s="46">
        <f>Purchases!$AI$62</f>
        <v>80</v>
      </c>
      <c r="BD60" s="57">
        <v>33.880000000000003</v>
      </c>
      <c r="BG60" s="46">
        <f>((T60*SUM(T58:W58))+X60*SUM(X58:AA58)+AB60*SUM(AB58:AE58))/SUM(T58:AE58)</f>
        <v>65.457554400711274</v>
      </c>
      <c r="BI60" s="46">
        <f>((AF60*SUM(AF58:AI58))+AJ60*SUM(AJ58:AM58)+AN60*SUM(AN58:AQ58))/SUM(AF58:AQ58)</f>
        <v>79.999999999999986</v>
      </c>
      <c r="BK60" s="46">
        <f>((AR60*SUM(AR58:AU58))+AV60*SUM(AV58:AY58)+AZ60*SUM(AZ58:BB58))/SUM(AR58:BB58)</f>
        <v>80.000000000000043</v>
      </c>
    </row>
    <row r="61" spans="2:64" outlineLevel="1">
      <c r="B61" s="35" t="s">
        <v>221</v>
      </c>
      <c r="C61" s="94" t="s">
        <v>17</v>
      </c>
      <c r="D61" s="46">
        <f t="shared" ref="D61:O61" si="303">(D63*D62)</f>
        <v>0</v>
      </c>
      <c r="E61" s="46">
        <f t="shared" si="303"/>
        <v>0</v>
      </c>
      <c r="F61" s="46">
        <f t="shared" si="303"/>
        <v>0</v>
      </c>
      <c r="G61" s="46">
        <f t="shared" si="303"/>
        <v>0</v>
      </c>
      <c r="H61" s="46">
        <f t="shared" si="303"/>
        <v>0</v>
      </c>
      <c r="I61" s="46">
        <f t="shared" si="303"/>
        <v>0</v>
      </c>
      <c r="J61" s="46">
        <f t="shared" si="303"/>
        <v>139.40467254543759</v>
      </c>
      <c r="K61" s="46">
        <f t="shared" si="303"/>
        <v>90.424526121573763</v>
      </c>
      <c r="L61" s="46">
        <f t="shared" si="303"/>
        <v>69.22099211784743</v>
      </c>
      <c r="M61" s="46">
        <f t="shared" si="303"/>
        <v>33.447864792542113</v>
      </c>
      <c r="N61" s="46">
        <f t="shared" si="303"/>
        <v>0</v>
      </c>
      <c r="O61" s="46">
        <f t="shared" si="303"/>
        <v>62.787642355624385</v>
      </c>
      <c r="P61" s="53">
        <f t="shared" ref="P61" si="304">P62*P63</f>
        <v>0</v>
      </c>
      <c r="Q61" s="53">
        <f t="shared" ref="Q61" si="305">Q62*Q63</f>
        <v>0</v>
      </c>
      <c r="R61" s="53">
        <f t="shared" ref="R61" si="306">R62*R63</f>
        <v>0</v>
      </c>
      <c r="S61" s="53">
        <f t="shared" ref="S61:T61" si="307">S62*S63</f>
        <v>0</v>
      </c>
      <c r="T61" s="53">
        <f t="shared" si="307"/>
        <v>0</v>
      </c>
      <c r="U61" s="53">
        <f t="shared" ref="U61:AA61" si="308">(U62*U63)/1.21</f>
        <v>148.7603305785124</v>
      </c>
      <c r="V61" s="53">
        <f t="shared" si="308"/>
        <v>193.38842975206612</v>
      </c>
      <c r="W61" s="53">
        <f t="shared" si="308"/>
        <v>193.38842975206612</v>
      </c>
      <c r="X61" s="53">
        <f t="shared" si="308"/>
        <v>193.38842975206612</v>
      </c>
      <c r="Y61" s="53">
        <f t="shared" si="308"/>
        <v>163.63636363636363</v>
      </c>
      <c r="Z61" s="53">
        <f t="shared" si="308"/>
        <v>446.91671964399251</v>
      </c>
      <c r="AA61" s="53">
        <f t="shared" si="308"/>
        <v>609.4318904236261</v>
      </c>
      <c r="AB61" s="53">
        <f t="shared" ref="AB61" si="309">(AB62*AB63)/1.21</f>
        <v>162.51517077963365</v>
      </c>
      <c r="AC61" s="53">
        <f t="shared" ref="AC61" si="310">(AC62*AC63)/1.21</f>
        <v>162.51517077963365</v>
      </c>
      <c r="AD61" s="53">
        <f t="shared" ref="AD61" si="311">(AD62*AD63)/1.21</f>
        <v>203.14396347454203</v>
      </c>
      <c r="AE61" s="53">
        <f t="shared" ref="AE61" si="312">(AE62*AE63)/1.21</f>
        <v>721.5563677112915</v>
      </c>
      <c r="AF61" s="53">
        <f>(AF62*AF63)/1.21</f>
        <v>666.0520317334998</v>
      </c>
      <c r="AG61" s="53">
        <f>(AG62*AG63)/1.21</f>
        <v>721.5563677112915</v>
      </c>
      <c r="AH61" s="53">
        <f t="shared" ref="AH61" si="313">(AH62*AH63)/1.21</f>
        <v>555.04335977791663</v>
      </c>
      <c r="AI61" s="53">
        <f t="shared" ref="AI61" si="314">(AI62*AI63)/1.21</f>
        <v>610.54769575570811</v>
      </c>
      <c r="AJ61" s="53">
        <f t="shared" ref="AJ61" si="315">(AJ62*AJ63)/1.21</f>
        <v>694.88721115610838</v>
      </c>
      <c r="AK61" s="53">
        <f t="shared" ref="AK61" si="316">(AK62*AK63)/1.21</f>
        <v>694.88721115610838</v>
      </c>
      <c r="AL61" s="53">
        <f t="shared" ref="AL61" si="317">(AL62*AL63)/1.21</f>
        <v>694.88721115610838</v>
      </c>
      <c r="AM61" s="53">
        <f t="shared" ref="AM61:AQ61" si="318">(AM62*AM63)/1.21</f>
        <v>2316.2907038536946</v>
      </c>
      <c r="AN61" s="53">
        <f t="shared" si="318"/>
        <v>115.81453519268473</v>
      </c>
      <c r="AO61" s="53">
        <f t="shared" si="318"/>
        <v>115.81453519268473</v>
      </c>
      <c r="AP61" s="53">
        <f t="shared" si="318"/>
        <v>115.81453519268473</v>
      </c>
      <c r="AQ61" s="53">
        <f t="shared" si="318"/>
        <v>949.97825141365809</v>
      </c>
      <c r="AR61" s="53">
        <f>(AR62*AR63)/1.21</f>
        <v>791.64854284471505</v>
      </c>
      <c r="AS61" s="53">
        <f>(AS62*AS63)/1.21</f>
        <v>949.97825141365809</v>
      </c>
      <c r="AT61" s="53">
        <f t="shared" ref="AT61:BB61" si="319">(AT62*AT63)/1.21</f>
        <v>949.97825141365809</v>
      </c>
      <c r="AU61" s="53">
        <f t="shared" si="319"/>
        <v>870.81339712918668</v>
      </c>
      <c r="AV61" s="53">
        <f t="shared" si="319"/>
        <v>839.51566403997674</v>
      </c>
      <c r="AW61" s="53">
        <f t="shared" si="319"/>
        <v>629.63674802998253</v>
      </c>
      <c r="AX61" s="53">
        <f t="shared" si="319"/>
        <v>629.63674802998253</v>
      </c>
      <c r="AY61" s="53">
        <f t="shared" si="319"/>
        <v>2098.7891600999419</v>
      </c>
      <c r="AZ61" s="53">
        <f t="shared" si="319"/>
        <v>104.93945800499709</v>
      </c>
      <c r="BA61" s="53">
        <f t="shared" si="319"/>
        <v>104.93945800499709</v>
      </c>
      <c r="BB61" s="53">
        <f t="shared" si="319"/>
        <v>104.93945800499709</v>
      </c>
      <c r="BD61" s="46">
        <f>((BD62*BD63))</f>
        <v>395.49626873131638</v>
      </c>
      <c r="BE61" s="55">
        <v>0.3</v>
      </c>
      <c r="BF61" s="40"/>
      <c r="BG61" s="46">
        <f>SUM(P61:AA61)</f>
        <v>1948.9105935386931</v>
      </c>
      <c r="BH61" s="55"/>
      <c r="BI61" s="46">
        <f>SUM(AB61:AM61)</f>
        <v>8203.8824650455372</v>
      </c>
      <c r="BJ61" s="55"/>
      <c r="BK61" s="46">
        <f>SUM(AN61:AY61)</f>
        <v>9057.4186199928135</v>
      </c>
      <c r="BL61" s="55"/>
    </row>
    <row r="62" spans="2:64" outlineLevel="1">
      <c r="B62" s="34" t="s">
        <v>213</v>
      </c>
      <c r="C62" s="94" t="s">
        <v>18</v>
      </c>
      <c r="D62" s="46">
        <f t="shared" ref="D62:O62" si="320">$BD62*(D$38/$BD$38)</f>
        <v>0</v>
      </c>
      <c r="E62" s="46">
        <f t="shared" si="320"/>
        <v>0</v>
      </c>
      <c r="F62" s="46">
        <f t="shared" si="320"/>
        <v>0</v>
      </c>
      <c r="G62" s="46">
        <f t="shared" si="320"/>
        <v>0</v>
      </c>
      <c r="H62" s="46">
        <f t="shared" si="320"/>
        <v>0</v>
      </c>
      <c r="I62" s="46">
        <f t="shared" si="320"/>
        <v>0</v>
      </c>
      <c r="J62" s="46">
        <f t="shared" si="320"/>
        <v>1.4056631255237038E-2</v>
      </c>
      <c r="K62" s="46">
        <f t="shared" si="320"/>
        <v>9.1178021289510264E-3</v>
      </c>
      <c r="L62" s="46">
        <f t="shared" si="320"/>
        <v>6.9797801146522283E-3</v>
      </c>
      <c r="M62" s="46">
        <f t="shared" si="320"/>
        <v>3.372658126007537E-3</v>
      </c>
      <c r="N62" s="46">
        <f t="shared" si="320"/>
        <v>0</v>
      </c>
      <c r="O62" s="46">
        <f t="shared" si="320"/>
        <v>6.3310843163527772E-3</v>
      </c>
      <c r="P62" s="46">
        <f t="shared" ref="P62:T62" si="321">AVERAGE($D62:$G62)</f>
        <v>0</v>
      </c>
      <c r="Q62" s="46">
        <f t="shared" si="321"/>
        <v>0</v>
      </c>
      <c r="R62" s="46">
        <f t="shared" si="321"/>
        <v>0</v>
      </c>
      <c r="S62" s="46">
        <f t="shared" si="321"/>
        <v>0</v>
      </c>
      <c r="T62" s="46">
        <f t="shared" si="321"/>
        <v>0</v>
      </c>
      <c r="U62" s="46">
        <f>Purchases!$F$63*Purchases!$P$63*Assumptions!$BG$39*Assumptions!U$75</f>
        <v>4.4999999999999998E-2</v>
      </c>
      <c r="V62" s="46">
        <f>Purchases!$F$63*Purchases!$P$63*Assumptions!$BG$39*Assumptions!V$75</f>
        <v>5.8499999999999996E-2</v>
      </c>
      <c r="W62" s="46">
        <f>Purchases!$F$63*Purchases!$P$63*Assumptions!$BG$39*Assumptions!W$75</f>
        <v>5.8499999999999996E-2</v>
      </c>
      <c r="X62" s="46">
        <f>Purchases!$F$63*Purchases!$P$63*Assumptions!$BG$39*Assumptions!X$75</f>
        <v>5.8499999999999996E-2</v>
      </c>
      <c r="Y62" s="46">
        <f>Purchases!$F$63*Purchases!$P$63*Assumptions!$BG$39*Assumptions!Y$75</f>
        <v>4.9499999999999995E-2</v>
      </c>
      <c r="Z62" s="46">
        <f>(Purchases!$F$63+Purchases!$H$63-SUM(Assumptions!$T62:$Y62,$T32:$Y32))*Purchases!$Q$63*Assumptions!$BI$39*(1*Assumptions!Z$75/(SUM($Z$75:$AD$75)))</f>
        <v>0.13519230769230772</v>
      </c>
      <c r="AA62" s="46">
        <f>(Purchases!$F$63+Purchases!$H$63-SUM(Assumptions!$T62:$Y62,$T32:$Y32))*Purchases!$Q$63*Assumptions!$BI$39*(1*Assumptions!AA$75/(SUM($Z$75:$AD$75)))</f>
        <v>0.18435314685314688</v>
      </c>
      <c r="AB62" s="46">
        <f>(Purchases!$F$63+Purchases!$H$63-SUM(Assumptions!$T62:$Y62,$T32:$Y32))*Purchases!$Q$63*Assumptions!$BI$39*(1*Assumptions!AB$75/(SUM($Z$75:$AD$75)))</f>
        <v>4.9160839160839173E-2</v>
      </c>
      <c r="AC62" s="46">
        <f>(Purchases!$F$63+Purchases!$H$63-SUM(Assumptions!$T62:$Y62,$T32:$Y32))*Purchases!$Q$63*Assumptions!$BI$39*(1*Assumptions!AC$75/(SUM($Z$75:$AD$75)))</f>
        <v>4.9160839160839173E-2</v>
      </c>
      <c r="AD62" s="46">
        <f>(Purchases!$F$63+Purchases!$H$63-SUM(Assumptions!$T62:$Y62,$T32:$Y32))*Purchases!$Q$63*Assumptions!$BI$39*(1*Assumptions!AD$75/(SUM($Z$75:$AD$75)))</f>
        <v>6.1451048951048963E-2</v>
      </c>
      <c r="AE62" s="46">
        <f>Purchases!$Z$63*Purchases!$AJ$63*Assumptions!$BI$39*(1*AE$75/(SUM(Assumptions!$AE$75:$AI$75)))</f>
        <v>7.2756933744221888E-2</v>
      </c>
      <c r="AF62" s="46">
        <f>Purchases!$Z$63*Purchases!$AJ$63*Assumptions!$BI$39*(1*AF$75/(SUM(Assumptions!$AE$75:$AI$75)))</f>
        <v>6.7160246533127896E-2</v>
      </c>
      <c r="AG62" s="46">
        <f>Purchases!$Z$63*Purchases!$AJ$63*Assumptions!$BI$39*(1*AG$75/(SUM(Assumptions!$AE$75:$AI$75)))</f>
        <v>7.2756933744221888E-2</v>
      </c>
      <c r="AH62" s="46">
        <f>Purchases!$Z$63*Purchases!$AJ$63*Assumptions!$BI$39*(1*AH$75/(SUM(Assumptions!$AE$75:$AI$75)))</f>
        <v>5.5966872110939918E-2</v>
      </c>
      <c r="AI62" s="46">
        <f>Purchases!$Z$63*Purchases!$AJ$63*Assumptions!$BI$39*(1*AI$75/(SUM(Assumptions!$AE$75:$AI$75)))</f>
        <v>6.1563559322033903E-2</v>
      </c>
      <c r="AJ62" s="46">
        <f>(Purchases!$Z$63+Purchases!$AB$63-SUM(Assumptions!$AE62:$AI62,$AE32:$AI32))*Purchases!$AK$63*Assumptions!$BI$39*(1*Assumptions!AJ$75/(SUM($AJ$75:$AP$75)))</f>
        <v>7.0067793791574268E-2</v>
      </c>
      <c r="AK62" s="46">
        <f>(Purchases!$Z$63+Purchases!$AB$63-SUM(Assumptions!$AE62:$AI62,$AE32:$AI32))*Purchases!$AK$63*Assumptions!$BI$39*(1*Assumptions!AK$75/(SUM($AJ$75:$AP$75)))</f>
        <v>7.0067793791574268E-2</v>
      </c>
      <c r="AL62" s="46">
        <f>(Purchases!$Z$63+Purchases!$AB$63-SUM(Assumptions!$AE62:$AI62,$AE32:$AI32))*Purchases!$AK$63*Assumptions!$BI$39*(1*Assumptions!AL$75/(SUM($AJ$75:$AP$75)))</f>
        <v>7.0067793791574268E-2</v>
      </c>
      <c r="AM62" s="46">
        <f>(Purchases!$Z$63+Purchases!$AB$63-SUM(Assumptions!$AE62:$AI62,$AE32:$AI32))*Purchases!$AK$63*Assumptions!$BI$39*(1*Assumptions!AM$75/(SUM($AJ$75:$AP$75)))</f>
        <v>0.23355931263858087</v>
      </c>
      <c r="AN62" s="46">
        <f>(Purchases!$Z$63+Purchases!$AB$63-SUM(Assumptions!$AE62:$AI62,$AE32:$AI32))*Purchases!$AK$63*Assumptions!$BI$39*(1*Assumptions!AN$75/(SUM($AJ$75:$AP$75)))</f>
        <v>1.1677965631929044E-2</v>
      </c>
      <c r="AO62" s="46">
        <f>(Purchases!$Z$63+Purchases!$AB$63-SUM(Assumptions!$AE62:$AI62,$AE32:$AI32))*Purchases!$AK$63*Assumptions!$BI$39*(1*Assumptions!AO$75/(SUM($AJ$75:$AP$75)))</f>
        <v>1.1677965631929044E-2</v>
      </c>
      <c r="AP62" s="46">
        <f>(Purchases!$Z$63+Purchases!$AB$63-SUM(Assumptions!$AE62:$AI62,$AE32:$AI32))*Purchases!$AK$63*Assumptions!$BI$39*(1*Assumptions!AP$75/(SUM($AJ$75:$AP$75)))</f>
        <v>1.1677965631929044E-2</v>
      </c>
      <c r="AQ62" s="46">
        <f>Purchases!$AT$63*Purchases!$BD$63*Assumptions!$BK$39*(1*AQ$75/(SUM(Assumptions!$AQ$75:$AU$75)))</f>
        <v>9.5789473684210522E-2</v>
      </c>
      <c r="AR62" s="46">
        <f>Purchases!$AT$63*Purchases!$BD$63*Assumptions!$BK$39*(1*AR$75/(SUM(Assumptions!$AQ$75:$AU$75)))</f>
        <v>7.982456140350877E-2</v>
      </c>
      <c r="AS62" s="46">
        <f>Purchases!$AT$63*Purchases!$BD$63*Assumptions!$BK$39*(1*AS$75/(SUM(Assumptions!$AQ$75:$AU$75)))</f>
        <v>9.5789473684210522E-2</v>
      </c>
      <c r="AT62" s="46">
        <f>Purchases!$AT$63*Purchases!$BD$63*Assumptions!$BK$39*(1*AT$75/(SUM(Assumptions!$AQ$75:$AU$75)))</f>
        <v>9.5789473684210522E-2</v>
      </c>
      <c r="AU62" s="46">
        <f>Purchases!$AT$63*Purchases!$BD$63*Assumptions!$BK$39*(1*AU$75/(SUM(Assumptions!$AQ$75:$AU$75)))</f>
        <v>8.7807017543859653E-2</v>
      </c>
      <c r="AV62" s="46">
        <f>(Purchases!$AT$63+Purchases!$AV$63-SUM(Assumptions!$AQ32:$AU32,$AQ62:$AU62))*Purchases!$BE$63*Assumptions!$BK$39*(1*Assumptions!AV$75/(SUM($AV$75:$BB$75)))</f>
        <v>8.4651162790697648E-2</v>
      </c>
      <c r="AW62" s="46">
        <f>(Purchases!$AT$63+Purchases!$AV$63-SUM(Assumptions!$AQ32:$AU32,$AQ62:$AU62))*Purchases!$BE$63*Assumptions!$BK$39*(1*Assumptions!AW$75/(SUM($AV$75:$BB$75)))</f>
        <v>6.3488372093023243E-2</v>
      </c>
      <c r="AX62" s="46">
        <f>(Purchases!$AT$63+Purchases!$AV$63-SUM(Assumptions!$AQ32:$AU32,$AQ62:$AU62))*Purchases!$BE$63*Assumptions!$BK$39*(1*Assumptions!AX$75/(SUM($AV$75:$BB$75)))</f>
        <v>6.3488372093023243E-2</v>
      </c>
      <c r="AY62" s="46">
        <f>(Purchases!$AT$63+Purchases!$AV$63-SUM(Assumptions!$AQ32:$AU32,$AQ62:$AU62))*Purchases!$BE$63*Assumptions!$BK$39*(1*Assumptions!AY$75/(SUM($AV$75:$BB$75)))</f>
        <v>0.21162790697674416</v>
      </c>
      <c r="AZ62" s="46">
        <f>(Purchases!$AT$63+Purchases!$AV$63-SUM(Assumptions!$AQ32:$AU32,$AQ62:$AU62))*Purchases!$BE$63*Assumptions!$BK$39*(1*Assumptions!AZ$75/(SUM($AV$75:$BB$75)))</f>
        <v>1.0581395348837206E-2</v>
      </c>
      <c r="BA62" s="46">
        <f>(Purchases!$AT$63+Purchases!$AV$63-SUM(Assumptions!$AQ32:$AU32,$AQ62:$AU62))*Purchases!$BE$63*Assumptions!$BK$39*(1*Assumptions!BA$75/(SUM($AV$75:$BB$75)))</f>
        <v>1.0581395348837206E-2</v>
      </c>
      <c r="BB62" s="46">
        <f>(Purchases!$AT$63+Purchases!$AV$63-SUM(Assumptions!$AQ32:$AU32,$AQ62:$AU62))*Purchases!$BE$63*Assumptions!$BK$39*(1*Assumptions!BB$75/(SUM($AV$75:$BB$75)))</f>
        <v>1.0581395348837206E-2</v>
      </c>
      <c r="BC62" s="143"/>
      <c r="BD62" s="57">
        <v>3.987918848678644E-2</v>
      </c>
      <c r="BF62" s="22"/>
      <c r="BG62" s="46">
        <f>SUM(P62:AA62)</f>
        <v>0.58954545454545459</v>
      </c>
      <c r="BH62" s="55"/>
      <c r="BI62" s="46">
        <f>SUM(AB62:AM62)</f>
        <v>0.93373996674057647</v>
      </c>
      <c r="BJ62" s="55"/>
      <c r="BK62" s="46">
        <f>SUM(AN62:AY62)</f>
        <v>0.91328971084927546</v>
      </c>
      <c r="BL62" s="55"/>
    </row>
    <row r="63" spans="2:64" outlineLevel="1">
      <c r="B63" s="34" t="s">
        <v>214</v>
      </c>
      <c r="C63" s="94" t="s">
        <v>17</v>
      </c>
      <c r="D63" s="57">
        <v>9917.36</v>
      </c>
      <c r="E63" s="57">
        <v>9917.36</v>
      </c>
      <c r="F63" s="57">
        <v>9917.36</v>
      </c>
      <c r="G63" s="57">
        <v>9917.36</v>
      </c>
      <c r="H63" s="57">
        <v>9917.36</v>
      </c>
      <c r="I63" s="57">
        <v>9917.36</v>
      </c>
      <c r="J63" s="57">
        <v>9917.36</v>
      </c>
      <c r="K63" s="57">
        <v>9917.36</v>
      </c>
      <c r="L63" s="57">
        <v>9917.36</v>
      </c>
      <c r="M63" s="57">
        <v>9917.36</v>
      </c>
      <c r="N63" s="57">
        <v>9917.36</v>
      </c>
      <c r="O63" s="57">
        <v>9917.36</v>
      </c>
      <c r="P63" s="57">
        <v>9917.36</v>
      </c>
      <c r="Q63" s="57">
        <v>9917.36</v>
      </c>
      <c r="R63" s="57">
        <v>9917.36</v>
      </c>
      <c r="S63" s="57">
        <v>9917.36</v>
      </c>
      <c r="T63" s="57">
        <v>9917.36</v>
      </c>
      <c r="U63" s="46">
        <f>Purchases!$M$63</f>
        <v>4000</v>
      </c>
      <c r="V63" s="46">
        <f>Purchases!$M$63</f>
        <v>4000</v>
      </c>
      <c r="W63" s="46">
        <f>Purchases!$M$63</f>
        <v>4000</v>
      </c>
      <c r="X63" s="46">
        <f>Purchases!$O$63</f>
        <v>4000</v>
      </c>
      <c r="Y63" s="46">
        <f>Purchases!$O$63</f>
        <v>4000</v>
      </c>
      <c r="Z63" s="46">
        <f>Purchases!$O$63</f>
        <v>4000</v>
      </c>
      <c r="AA63" s="46">
        <f>Purchases!$O$63</f>
        <v>4000</v>
      </c>
      <c r="AB63" s="46">
        <f>Purchases!$O$63</f>
        <v>4000</v>
      </c>
      <c r="AC63" s="46">
        <f>Purchases!$O$63</f>
        <v>4000</v>
      </c>
      <c r="AD63" s="46">
        <f>Purchases!$O$63</f>
        <v>4000</v>
      </c>
      <c r="AE63" s="46">
        <f>Purchases!$AG$63</f>
        <v>12000</v>
      </c>
      <c r="AF63" s="46">
        <f>Purchases!$AG$63</f>
        <v>12000</v>
      </c>
      <c r="AG63" s="46">
        <f>Purchases!$AG$63</f>
        <v>12000</v>
      </c>
      <c r="AH63" s="46">
        <f>Purchases!$AG$63</f>
        <v>12000</v>
      </c>
      <c r="AI63" s="46">
        <f>Purchases!$AG$63</f>
        <v>12000</v>
      </c>
      <c r="AJ63" s="46">
        <f>Purchases!$AI$63</f>
        <v>12000</v>
      </c>
      <c r="AK63" s="46">
        <f>Purchases!$AI$63</f>
        <v>12000</v>
      </c>
      <c r="AL63" s="46">
        <f>Purchases!$AI$63</f>
        <v>12000</v>
      </c>
      <c r="AM63" s="46">
        <f>Purchases!$AI$63</f>
        <v>12000</v>
      </c>
      <c r="AN63" s="46">
        <f>Purchases!$AI$63</f>
        <v>12000</v>
      </c>
      <c r="AO63" s="46">
        <f>Purchases!$AI$63</f>
        <v>12000</v>
      </c>
      <c r="AP63" s="46">
        <f>Purchases!$AI$63</f>
        <v>12000</v>
      </c>
      <c r="AQ63" s="46">
        <f>Purchases!$AG$63</f>
        <v>12000</v>
      </c>
      <c r="AR63" s="46">
        <f>Purchases!$AG$63</f>
        <v>12000</v>
      </c>
      <c r="AS63" s="46">
        <f>Purchases!$AG$63</f>
        <v>12000</v>
      </c>
      <c r="AT63" s="46">
        <f>Purchases!$AG$63</f>
        <v>12000</v>
      </c>
      <c r="AU63" s="46">
        <f>Purchases!$AG$63</f>
        <v>12000</v>
      </c>
      <c r="AV63" s="46">
        <f>Purchases!$AI$63</f>
        <v>12000</v>
      </c>
      <c r="AW63" s="46">
        <f>Purchases!$AI$63</f>
        <v>12000</v>
      </c>
      <c r="AX63" s="46">
        <f>Purchases!$AI$63</f>
        <v>12000</v>
      </c>
      <c r="AY63" s="46">
        <f>Purchases!$AI$63</f>
        <v>12000</v>
      </c>
      <c r="AZ63" s="46">
        <f>Purchases!$AI$63</f>
        <v>12000</v>
      </c>
      <c r="BA63" s="46">
        <f>Purchases!$AI$63</f>
        <v>12000</v>
      </c>
      <c r="BB63" s="46">
        <f>Purchases!$AI$63</f>
        <v>12000</v>
      </c>
      <c r="BD63" s="57">
        <v>9917.36</v>
      </c>
      <c r="BG63" s="46">
        <f>((T63*SUM(T61:W61))+X63*SUM(X61:AA61)+AB63*SUM(AB61:AE61))/SUM(T61:AE61)</f>
        <v>4990.7226485541996</v>
      </c>
      <c r="BI63" s="46">
        <f>((AF63*SUM(AF61:AI61))+AJ63*SUM(AJ61:AM61)+AN63*SUM(AN61:AQ61))/SUM(AF61:AQ61)</f>
        <v>11999.999999999996</v>
      </c>
      <c r="BK63" s="46">
        <f>((AR63*SUM(AR61:AU61))+AV63*SUM(AV61:AY61)+AZ63*SUM(AZ61:BB61))/SUM(AR61:BB61)</f>
        <v>11999.999999999998</v>
      </c>
    </row>
    <row r="64" spans="2:64" outlineLevel="1">
      <c r="B64" s="35" t="s">
        <v>222</v>
      </c>
      <c r="C64" s="94" t="s">
        <v>17</v>
      </c>
      <c r="D64" s="46">
        <f t="shared" ref="D64:O64" si="322">(D66*D65)</f>
        <v>0</v>
      </c>
      <c r="E64" s="46">
        <f t="shared" si="322"/>
        <v>0</v>
      </c>
      <c r="F64" s="46">
        <f t="shared" si="322"/>
        <v>0</v>
      </c>
      <c r="G64" s="46">
        <f t="shared" si="322"/>
        <v>0</v>
      </c>
      <c r="H64" s="46">
        <f t="shared" si="322"/>
        <v>0</v>
      </c>
      <c r="I64" s="46">
        <f t="shared" si="322"/>
        <v>0</v>
      </c>
      <c r="J64" s="46">
        <f t="shared" si="322"/>
        <v>2584.5870127814924</v>
      </c>
      <c r="K64" s="46">
        <f t="shared" si="322"/>
        <v>1676.486530783714</v>
      </c>
      <c r="L64" s="46">
        <f t="shared" si="322"/>
        <v>1283.369301565737</v>
      </c>
      <c r="M64" s="46">
        <f t="shared" si="322"/>
        <v>620.12926374400024</v>
      </c>
      <c r="N64" s="46">
        <f t="shared" si="322"/>
        <v>0</v>
      </c>
      <c r="O64" s="46">
        <f t="shared" si="322"/>
        <v>1164.0938716930189</v>
      </c>
      <c r="P64" s="53">
        <f t="shared" ref="P64" si="323">P65*P66</f>
        <v>0</v>
      </c>
      <c r="Q64" s="53">
        <f t="shared" ref="Q64" si="324">Q65*Q66</f>
        <v>0</v>
      </c>
      <c r="R64" s="53">
        <f t="shared" ref="R64" si="325">R65*R66</f>
        <v>0</v>
      </c>
      <c r="S64" s="53">
        <f t="shared" ref="S64:T64" si="326">S65*S66</f>
        <v>0</v>
      </c>
      <c r="T64" s="53">
        <f t="shared" si="326"/>
        <v>0</v>
      </c>
      <c r="U64" s="53">
        <f t="shared" ref="U64:AA64" si="327">(U65*U66)/1.21</f>
        <v>628.26446280991729</v>
      </c>
      <c r="V64" s="53">
        <f t="shared" si="327"/>
        <v>816.74380165289244</v>
      </c>
      <c r="W64" s="53">
        <f t="shared" si="327"/>
        <v>816.74380165289244</v>
      </c>
      <c r="X64" s="53">
        <f t="shared" si="327"/>
        <v>816.74380165289244</v>
      </c>
      <c r="Y64" s="53">
        <f t="shared" si="327"/>
        <v>691.09090909090901</v>
      </c>
      <c r="Z64" s="53">
        <f t="shared" si="327"/>
        <v>455.66433566433585</v>
      </c>
      <c r="AA64" s="53">
        <f t="shared" si="327"/>
        <v>621.3604577240942</v>
      </c>
      <c r="AB64" s="53">
        <f t="shared" ref="AB64" si="328">(AB65*AB66)/1.21</f>
        <v>165.69612205975847</v>
      </c>
      <c r="AC64" s="53">
        <f t="shared" ref="AC64" si="329">(AC65*AC66)/1.21</f>
        <v>165.69612205975847</v>
      </c>
      <c r="AD64" s="53">
        <f t="shared" ref="AD64" si="330">(AD65*AD66)/1.21</f>
        <v>207.1201525746981</v>
      </c>
      <c r="AE64" s="53">
        <f t="shared" ref="AE64" si="331">(AE65*AE66)/1.21</f>
        <v>1018.9337927964973</v>
      </c>
      <c r="AF64" s="53">
        <f>(AF65*AF66)/1.21</f>
        <v>940.55427027368989</v>
      </c>
      <c r="AG64" s="53">
        <f>(AG65*AG66)/1.21</f>
        <v>1018.9337927964973</v>
      </c>
      <c r="AH64" s="53">
        <f t="shared" ref="AH64" si="332">(AH65*AH66)/1.21</f>
        <v>783.79522522807497</v>
      </c>
      <c r="AI64" s="53">
        <f t="shared" ref="AI64" si="333">(AI65*AI66)/1.21</f>
        <v>862.17474775088249</v>
      </c>
      <c r="AJ64" s="53">
        <f>(AJ65*AJ66)/1.21</f>
        <v>0.47999395283209023</v>
      </c>
      <c r="AK64" s="53">
        <f t="shared" ref="AK64" si="334">(AK65*AK66)/1.21</f>
        <v>0.47999395283209023</v>
      </c>
      <c r="AL64" s="53">
        <f t="shared" ref="AL64" si="335">(AL65*AL66)/1.21</f>
        <v>0.47999395283209023</v>
      </c>
      <c r="AM64" s="53">
        <f t="shared" ref="AM64:AQ64" si="336">(AM65*AM66)/1.21</f>
        <v>1.5999798427736343</v>
      </c>
      <c r="AN64" s="53">
        <f t="shared" si="336"/>
        <v>7.9998992138681696E-2</v>
      </c>
      <c r="AO64" s="53">
        <f t="shared" si="336"/>
        <v>7.9998992138681696E-2</v>
      </c>
      <c r="AP64" s="53">
        <f t="shared" si="336"/>
        <v>7.9998992138681696E-2</v>
      </c>
      <c r="AQ64" s="53">
        <f t="shared" si="336"/>
        <v>885.93611878937566</v>
      </c>
      <c r="AR64" s="53">
        <f>(AR65*AR66)/1.21</f>
        <v>738.28009899114636</v>
      </c>
      <c r="AS64" s="53">
        <f>(AS65*AS66)/1.21</f>
        <v>885.93611878937566</v>
      </c>
      <c r="AT64" s="53">
        <f t="shared" ref="AT64:BB64" si="337">(AT65*AT66)/1.21</f>
        <v>885.93611878937566</v>
      </c>
      <c r="AU64" s="53">
        <f t="shared" si="337"/>
        <v>812.10810889026095</v>
      </c>
      <c r="AV64" s="53">
        <f t="shared" si="337"/>
        <v>2.9778472286055697</v>
      </c>
      <c r="AW64" s="53">
        <f t="shared" si="337"/>
        <v>2.7016507374947816</v>
      </c>
      <c r="AX64" s="53">
        <f t="shared" si="337"/>
        <v>2.7016507374947816</v>
      </c>
      <c r="AY64" s="53">
        <f t="shared" si="337"/>
        <v>9.0055024583159415</v>
      </c>
      <c r="AZ64" s="53">
        <f t="shared" si="337"/>
        <v>0.45027512291579691</v>
      </c>
      <c r="BA64" s="53">
        <f t="shared" si="337"/>
        <v>0.45027512291579691</v>
      </c>
      <c r="BB64" s="53">
        <f t="shared" si="337"/>
        <v>0.45027512291579691</v>
      </c>
      <c r="BD64" s="46">
        <f>((BD65*BD66))</f>
        <v>7332.57</v>
      </c>
      <c r="BE64" s="55">
        <v>0.3</v>
      </c>
      <c r="BF64" s="40"/>
      <c r="BG64" s="46">
        <f>SUM(P64:AA64)</f>
        <v>4846.6115702479337</v>
      </c>
      <c r="BH64" s="55"/>
      <c r="BI64" s="46">
        <f>SUM(AB64:AM64)</f>
        <v>5165.9441872411262</v>
      </c>
      <c r="BJ64" s="55"/>
      <c r="BK64" s="46">
        <f>SUM(AN64:AY64)</f>
        <v>4225.8232123878606</v>
      </c>
      <c r="BL64" s="55"/>
    </row>
    <row r="65" spans="2:65" outlineLevel="1">
      <c r="B65" s="34" t="s">
        <v>213</v>
      </c>
      <c r="C65" s="94" t="s">
        <v>18</v>
      </c>
      <c r="D65" s="46">
        <f t="shared" ref="D65:O65" si="338">$BD65*(D$38/$BD$38)</f>
        <v>0</v>
      </c>
      <c r="E65" s="46">
        <f t="shared" si="338"/>
        <v>0</v>
      </c>
      <c r="F65" s="46">
        <f t="shared" si="338"/>
        <v>0</v>
      </c>
      <c r="G65" s="46">
        <f t="shared" si="338"/>
        <v>0</v>
      </c>
      <c r="H65" s="46">
        <f t="shared" si="338"/>
        <v>0</v>
      </c>
      <c r="I65" s="46">
        <f t="shared" si="338"/>
        <v>0</v>
      </c>
      <c r="J65" s="46">
        <f t="shared" si="338"/>
        <v>254.13834933937977</v>
      </c>
      <c r="K65" s="46">
        <f t="shared" si="338"/>
        <v>164.8462665470712</v>
      </c>
      <c r="L65" s="46">
        <f t="shared" si="338"/>
        <v>126.19167173704395</v>
      </c>
      <c r="M65" s="46">
        <f t="shared" si="338"/>
        <v>60.976328785054108</v>
      </c>
      <c r="N65" s="46">
        <f t="shared" si="338"/>
        <v>0</v>
      </c>
      <c r="O65" s="46">
        <f t="shared" si="338"/>
        <v>114.46350754110313</v>
      </c>
      <c r="P65" s="46">
        <f t="shared" ref="P65:T65" si="339">AVERAGE($D65:$G65)</f>
        <v>0</v>
      </c>
      <c r="Q65" s="46">
        <f t="shared" si="339"/>
        <v>0</v>
      </c>
      <c r="R65" s="46">
        <f t="shared" si="339"/>
        <v>0</v>
      </c>
      <c r="S65" s="46">
        <f t="shared" si="339"/>
        <v>0</v>
      </c>
      <c r="T65" s="46">
        <f t="shared" si="339"/>
        <v>0</v>
      </c>
      <c r="U65" s="46">
        <f>Purchases!$F$64*Purchases!$P$64*Assumptions!$BG$39*(1*U$75/(SUM(Assumptions!$U$75:$Y$75)))</f>
        <v>44.8</v>
      </c>
      <c r="V65" s="46">
        <f>Purchases!$F$64*Purchases!$P$64*Assumptions!$BG$39*(1*V$75/(SUM(Assumptions!$U$75:$Y$75)))</f>
        <v>58.239999999999995</v>
      </c>
      <c r="W65" s="46">
        <f>Purchases!$F$64*Purchases!$P$64*Assumptions!$BG$39*(1*W$75/(SUM(Assumptions!$U$75:$Y$75)))</f>
        <v>58.239999999999995</v>
      </c>
      <c r="X65" s="46">
        <f>Purchases!$F$64*Purchases!$P$64*Assumptions!$BG$39*(1*X$75/(SUM(Assumptions!$U$75:$Y$75)))</f>
        <v>58.239999999999995</v>
      </c>
      <c r="Y65" s="46">
        <f>Purchases!$F$64*Purchases!$P$64*Assumptions!$BG$39*(1*Y$75/(SUM(Assumptions!$U$75:$Y$75)))</f>
        <v>49.279999999999994</v>
      </c>
      <c r="Z65" s="46">
        <f>(Purchases!$F$64+Purchases!$H$64-SUM(Assumptions!$T35:$Y35,$T65:$Y65))*Purchases!$Q$64*Assumptions!$BG$39*(1*Assumptions!Z$75/(SUM($Z$75:$AD$75)))</f>
        <v>32.492307692307705</v>
      </c>
      <c r="AA65" s="46">
        <f>(Purchases!$F$64+Purchases!$H$64-SUM(Assumptions!$T35:$Y35,$T65:$Y65))*Purchases!$Q$64*Assumptions!$BG$39*(1*Assumptions!AA$75/(SUM($Z$75:$AD$75)))</f>
        <v>44.307692307692314</v>
      </c>
      <c r="AB65" s="46">
        <f>(Purchases!$F$64+Purchases!$H$64-SUM(Assumptions!$T35:$Y35,$T65:$Y65))*Purchases!$Q$64*Assumptions!$BG$39*(1*Assumptions!AB$75/(SUM($Z$75:$AD$75)))</f>
        <v>11.815384615384618</v>
      </c>
      <c r="AC65" s="46">
        <f>(Purchases!$F$64+Purchases!$H$64-SUM(Assumptions!$T35:$Y35,$T65:$Y65))*Purchases!$Q$64*Assumptions!$BG$39*(1*Assumptions!AC$75/(SUM($Z$75:$AD$75)))</f>
        <v>11.815384615384618</v>
      </c>
      <c r="AD65" s="46">
        <f>(Purchases!$F$64+Purchases!$H$64-SUM(Assumptions!$T35:$Y35,$T65:$Y65))*Purchases!$Q$64*Assumptions!$BG$39*(1*Assumptions!AD$75/(SUM($Z$75:$AD$75)))</f>
        <v>14.769230769230774</v>
      </c>
      <c r="AE65" s="46">
        <f>Purchases!$Z$64*Purchases!$AJ$64*Assumptions!$BI$39*(1*AE$75/(SUM(Assumptions!$AE$75:$AI$75)))</f>
        <v>33.050847457627121</v>
      </c>
      <c r="AF65" s="46">
        <f>Purchases!$Z$64*Purchases!$AJ$64*Assumptions!$BI$39*(1*AF$75/(SUM(Assumptions!$AE$75:$AI$75)))</f>
        <v>30.508474576271187</v>
      </c>
      <c r="AG65" s="46">
        <f>Purchases!$Z$64*Purchases!$AJ$64*Assumptions!$BI$39*(1*AG$75/(SUM(Assumptions!$AE$75:$AI$75)))</f>
        <v>33.050847457627121</v>
      </c>
      <c r="AH65" s="46">
        <f>Purchases!$Z$64*Purchases!$AJ$64*Assumptions!$BI$39*(1*AH$75/(SUM(Assumptions!$AE$75:$AI$75)))</f>
        <v>25.423728813559325</v>
      </c>
      <c r="AI65" s="46">
        <f>Purchases!$Z$64*Purchases!$AJ$64*Assumptions!$BI$39*(1*AI$75/(SUM(Assumptions!$AE$75:$AI$75)))</f>
        <v>27.966101694915256</v>
      </c>
      <c r="AJ65" s="46">
        <f>(Purchases!$Z$64+Purchases!$AJ$64-SUM(Assumptions!$AE65:$AI65,$AE35:$AI35))*Purchases!$AK$64*Assumptions!$BI$39*(1*Assumptions!AJ$75/(SUM($AJ$75:$AP$75)))</f>
        <v>3.4847560975609753</v>
      </c>
      <c r="AK65" s="46">
        <f>(Purchases!$Z$64+Purchases!$AJ$64-SUM(Assumptions!$AE65:$AI65,$AE35:$AI35))*Purchases!$AK$64*Assumptions!$BI$39*(1*Assumptions!AK$75/(SUM($AJ$75:$AP$75)))</f>
        <v>3.4847560975609753</v>
      </c>
      <c r="AL65" s="46">
        <f>(Purchases!$Z$64+Purchases!$AJ$64-SUM(Assumptions!$AE65:$AI65,$AE35:$AI35))*Purchases!$AK$64*Assumptions!$BI$39*(1*Assumptions!AL$75/(SUM($AJ$75:$AP$75)))</f>
        <v>3.4847560975609753</v>
      </c>
      <c r="AM65" s="46">
        <f>(Purchases!$Z$64+Purchases!$AJ$64-SUM(Assumptions!$AE65:$AI65,$AE35:$AI35))*Purchases!$AK$64*Assumptions!$BI$39*(1*Assumptions!AM$75/(SUM($AJ$75:$AP$75)))</f>
        <v>11.615853658536585</v>
      </c>
      <c r="AN65" s="46">
        <f>(Purchases!$Z$64+Purchases!$AJ$64-SUM(Assumptions!$AE65:$AI65,$AE35:$AI35))*Purchases!$AK$64*Assumptions!$BI$39*(1*Assumptions!AN$75/(SUM($AJ$75:$AP$75)))</f>
        <v>0.58079268292682917</v>
      </c>
      <c r="AO65" s="46">
        <f>(Purchases!$Z$64+Purchases!$AJ$64-SUM(Assumptions!$AE65:$AI65,$AE35:$AI35))*Purchases!$AK$64*Assumptions!$BI$39*(1*Assumptions!AO$75/(SUM($AJ$75:$AP$75)))</f>
        <v>0.58079268292682917</v>
      </c>
      <c r="AP65" s="46">
        <f>(Purchases!$Z$64+Purchases!$AJ$64-SUM(Assumptions!$AE65:$AI65,$AE35:$AI35))*Purchases!$AK$64*Assumptions!$BI$39*(1*Assumptions!AP$75/(SUM($AJ$75:$AP$75)))</f>
        <v>0.58079268292682917</v>
      </c>
      <c r="AQ65" s="46">
        <f>Purchases!$AV$64*Purchases!$BF$64*Assumptions!$BK$39*(1*AQ$75/(SUM(Assumptions!$AQ$75:$AU$75)))</f>
        <v>28.736842105263161</v>
      </c>
      <c r="AR65" s="46">
        <f>Purchases!$AV$64*Purchases!$BF$64*Assumptions!$BK$39*(1*AR$75/(SUM(Assumptions!$AQ$75:$AU$75)))</f>
        <v>23.947368421052634</v>
      </c>
      <c r="AS65" s="46">
        <f>Purchases!$AV$64*Purchases!$BF$64*Assumptions!$BK$39*(1*AS$75/(SUM(Assumptions!$AQ$75:$AU$75)))</f>
        <v>28.736842105263161</v>
      </c>
      <c r="AT65" s="46">
        <f>Purchases!$AV$64*Purchases!$BF$64*Assumptions!$BK$39*(1*AT$75/(SUM(Assumptions!$AQ$75:$AU$75)))</f>
        <v>28.736842105263161</v>
      </c>
      <c r="AU65" s="46">
        <f>Purchases!$AV$64*Purchases!$BF$64*Assumptions!$BK$39*(1*AU$75/(SUM(Assumptions!$AQ$75:$AU$75)))</f>
        <v>26.342105263157897</v>
      </c>
      <c r="AV65" s="46">
        <f>(Purchases!$AV$64+Purchases!$AX$64-SUM(Assumptions!$AQ35:$AU35,$AQ65:$AU65))*Purchases!$BE$64*Assumptions!$BK$39*(1*Assumptions!AV$75/(SUM($AV$75:$BB$75)))</f>
        <v>21.619170879676435</v>
      </c>
      <c r="AW65" s="46">
        <f>(Purchases!$AV$64+Purchases!$AX$64-SUM(Assumptions!$AR35:$AU35,$AR65:$AU65))*Purchases!$BE$64*Assumptions!$BK$39*(1*Assumptions!AW$75/(SUM($AV$75:$BB$75)))</f>
        <v>19.613984354212114</v>
      </c>
      <c r="AX65" s="46">
        <f>(Purchases!$AV$64+Purchases!$AX$64-SUM(Assumptions!$AR35:$AU35,$AR65:$AU65))*Purchases!$BE$64*Assumptions!$BK$39*(1*Assumptions!AX$75/(SUM($AV$75:$BB$75)))</f>
        <v>19.613984354212114</v>
      </c>
      <c r="AY65" s="46">
        <f>(Purchases!$AV$64+Purchases!$AX$64-SUM(Assumptions!$AR35:$AU35,$AR65:$AU65))*Purchases!$BE$64*Assumptions!$BK$39*(1*Assumptions!AY$75/(SUM($AV$75:$BB$75)))</f>
        <v>65.379947847373728</v>
      </c>
      <c r="AZ65" s="46">
        <f>(Purchases!$AV$64+Purchases!$AX$64-SUM(Assumptions!$AR35:$AU35,$AR65:$AU65))*Purchases!$BE$64*Assumptions!$BK$39*(1*Assumptions!AZ$75/(SUM($AV$75:$BB$75)))</f>
        <v>3.2689973923686857</v>
      </c>
      <c r="BA65" s="46">
        <f>(Purchases!$AV$64+Purchases!$AX$64-SUM(Assumptions!$AR35:$AU35,$AR65:$AU65))*Purchases!$BE$64*Assumptions!$BK$39*(1*Assumptions!BA$75/(SUM($AV$75:$BB$75)))</f>
        <v>3.2689973923686857</v>
      </c>
      <c r="BB65" s="46">
        <f>(Purchases!$AV$64+Purchases!$AX$64-SUM(Assumptions!$AR35:$AU35,$AR65:$AU65))*Purchases!$BE$64*Assumptions!$BK$39*(1*Assumptions!BB$75/(SUM($AV$75:$BB$75)))</f>
        <v>3.2689973923686857</v>
      </c>
      <c r="BC65" s="143"/>
      <c r="BD65" s="57">
        <v>721</v>
      </c>
      <c r="BF65" s="22"/>
      <c r="BG65" s="46">
        <f>SUM(P65:AA65)</f>
        <v>345.59999999999997</v>
      </c>
      <c r="BH65" s="55"/>
      <c r="BI65" s="46">
        <f>SUM(AB65:AM65)</f>
        <v>210.4701219512196</v>
      </c>
      <c r="BJ65" s="55"/>
      <c r="BK65" s="46">
        <f>SUM(AN65:AY65)</f>
        <v>264.4694654842549</v>
      </c>
      <c r="BL65" s="55"/>
    </row>
    <row r="66" spans="2:65" outlineLevel="1">
      <c r="B66" s="34" t="s">
        <v>214</v>
      </c>
      <c r="C66" s="94" t="s">
        <v>17</v>
      </c>
      <c r="D66" s="57">
        <v>10.17</v>
      </c>
      <c r="E66" s="57">
        <v>10.17</v>
      </c>
      <c r="F66" s="57">
        <v>10.17</v>
      </c>
      <c r="G66" s="57">
        <v>10.17</v>
      </c>
      <c r="H66" s="57">
        <v>10.17</v>
      </c>
      <c r="I66" s="57">
        <v>10.17</v>
      </c>
      <c r="J66" s="57">
        <v>10.17</v>
      </c>
      <c r="K66" s="57">
        <v>10.17</v>
      </c>
      <c r="L66" s="57">
        <v>10.17</v>
      </c>
      <c r="M66" s="57">
        <v>10.17</v>
      </c>
      <c r="N66" s="57">
        <v>10.17</v>
      </c>
      <c r="O66" s="57">
        <v>10.17</v>
      </c>
      <c r="P66" s="57">
        <v>10.17</v>
      </c>
      <c r="Q66" s="57">
        <v>10.17</v>
      </c>
      <c r="R66" s="57">
        <v>10.17</v>
      </c>
      <c r="S66" s="57">
        <v>10.17</v>
      </c>
      <c r="T66" s="57">
        <v>10.17</v>
      </c>
      <c r="U66" s="46">
        <f>Purchases!$M$64</f>
        <v>16.96875</v>
      </c>
      <c r="V66" s="46">
        <f>Purchases!$M$64</f>
        <v>16.96875</v>
      </c>
      <c r="W66" s="46">
        <f>Purchases!$M$64</f>
        <v>16.96875</v>
      </c>
      <c r="X66" s="46">
        <f>Purchases!$O$64</f>
        <v>16.96875</v>
      </c>
      <c r="Y66" s="46">
        <f>Purchases!$O$64</f>
        <v>16.96875</v>
      </c>
      <c r="Z66" s="46">
        <f>Purchases!$O$64</f>
        <v>16.96875</v>
      </c>
      <c r="AA66" s="46">
        <f>Purchases!$O$64</f>
        <v>16.96875</v>
      </c>
      <c r="AB66" s="46">
        <f>Purchases!$O$64</f>
        <v>16.96875</v>
      </c>
      <c r="AC66" s="46">
        <f>Purchases!$O$64</f>
        <v>16.96875</v>
      </c>
      <c r="AD66" s="46">
        <f>Purchases!$O$64</f>
        <v>16.96875</v>
      </c>
      <c r="AE66" s="46">
        <f>Purchases!$AI$64</f>
        <v>37.30342741935484</v>
      </c>
      <c r="AF66" s="46">
        <f>Purchases!$AI$64</f>
        <v>37.30342741935484</v>
      </c>
      <c r="AG66" s="46">
        <f>Purchases!$AI$64</f>
        <v>37.30342741935484</v>
      </c>
      <c r="AH66" s="46">
        <f>Purchases!$AI$64</f>
        <v>37.30342741935484</v>
      </c>
      <c r="AI66" s="46">
        <f>Purchases!$AI$64</f>
        <v>37.30342741935484</v>
      </c>
      <c r="AJ66" s="46">
        <f>Purchases!$AK$64</f>
        <v>0.16666666666666666</v>
      </c>
      <c r="AK66" s="46">
        <f>Purchases!$AK$64</f>
        <v>0.16666666666666666</v>
      </c>
      <c r="AL66" s="46">
        <f>Purchases!$AK$64</f>
        <v>0.16666666666666666</v>
      </c>
      <c r="AM66" s="46">
        <f>Purchases!$AK$64</f>
        <v>0.16666666666666666</v>
      </c>
      <c r="AN66" s="46">
        <f>Purchases!$AK$64</f>
        <v>0.16666666666666666</v>
      </c>
      <c r="AO66" s="46">
        <f>Purchases!$AK$64</f>
        <v>0.16666666666666666</v>
      </c>
      <c r="AP66" s="46">
        <f>Purchases!$AK$64</f>
        <v>0.16666666666666666</v>
      </c>
      <c r="AQ66" s="46">
        <f>Purchases!$AI$64</f>
        <v>37.30342741935484</v>
      </c>
      <c r="AR66" s="46">
        <f>Purchases!$AI$64</f>
        <v>37.30342741935484</v>
      </c>
      <c r="AS66" s="46">
        <f>Purchases!$AI$64</f>
        <v>37.30342741935484</v>
      </c>
      <c r="AT66" s="46">
        <f>Purchases!$AI$64</f>
        <v>37.30342741935484</v>
      </c>
      <c r="AU66" s="46">
        <f>Purchases!$AI$64</f>
        <v>37.30342741935484</v>
      </c>
      <c r="AV66" s="46">
        <f>Purchases!$AK$64</f>
        <v>0.16666666666666666</v>
      </c>
      <c r="AW66" s="46">
        <f>Purchases!$AK$64</f>
        <v>0.16666666666666666</v>
      </c>
      <c r="AX66" s="46">
        <f>Purchases!$AK$64</f>
        <v>0.16666666666666666</v>
      </c>
      <c r="AY66" s="46">
        <f>Purchases!$AK$64</f>
        <v>0.16666666666666666</v>
      </c>
      <c r="AZ66" s="46">
        <f>Purchases!$AK$64</f>
        <v>0.16666666666666666</v>
      </c>
      <c r="BA66" s="46">
        <f>Purchases!$AK$64</f>
        <v>0.16666666666666666</v>
      </c>
      <c r="BB66" s="46">
        <f>Purchases!$AK$64</f>
        <v>0.16666666666666666</v>
      </c>
      <c r="BD66" s="57">
        <v>10.17</v>
      </c>
      <c r="BG66" s="46">
        <f>((T66*SUM(T64:W64))+X66*SUM(X64:AA64)+AB66*SUM(AB64:AE64))/SUM(T64:AE64)</f>
        <v>14.567602565606515</v>
      </c>
      <c r="BI66" s="46">
        <f>((AF66*SUM(AF64:AI64))+AJ66*SUM(AJ64:AM64)+AN66*SUM(AN64:AQ64))/SUM(AF64:AQ64)</f>
        <v>29.956375354549106</v>
      </c>
      <c r="BK66" s="46">
        <f>((AR66*SUM(AR64:AU64))+AV66*SUM(AV64:AY64)+AZ66*SUM(AZ64:BB64))/SUM(AR64:BB64)</f>
        <v>37.095151569062331</v>
      </c>
    </row>
    <row r="67" spans="2:65" s="67" customFormat="1"/>
    <row r="68" spans="2:65">
      <c r="B68" s="90" t="s">
        <v>223</v>
      </c>
      <c r="C68" s="94" t="s">
        <v>17</v>
      </c>
      <c r="D68" s="65">
        <f t="shared" ref="D68:BB68" si="340">D8+D38</f>
        <v>507.98</v>
      </c>
      <c r="E68" s="65">
        <f t="shared" si="340"/>
        <v>554.76</v>
      </c>
      <c r="F68" s="65">
        <f t="shared" si="340"/>
        <v>157.88999999999999</v>
      </c>
      <c r="G68" s="65">
        <f t="shared" si="340"/>
        <v>757.51</v>
      </c>
      <c r="H68" s="65">
        <f t="shared" si="340"/>
        <v>162.29</v>
      </c>
      <c r="I68" s="65">
        <f t="shared" si="340"/>
        <v>1165</v>
      </c>
      <c r="J68" s="65">
        <f>J8+J38</f>
        <v>30834.11</v>
      </c>
      <c r="K68" s="65">
        <f t="shared" si="340"/>
        <v>20582.940000000002</v>
      </c>
      <c r="L68" s="65">
        <f t="shared" si="340"/>
        <v>16064.55</v>
      </c>
      <c r="M68" s="65">
        <f t="shared" si="340"/>
        <v>7226.7999999999993</v>
      </c>
      <c r="N68" s="65">
        <f t="shared" si="340"/>
        <v>1540.51</v>
      </c>
      <c r="O68" s="65">
        <f t="shared" si="340"/>
        <v>18431.3</v>
      </c>
      <c r="P68" s="65">
        <f t="shared" si="340"/>
        <v>494.53500000000003</v>
      </c>
      <c r="Q68" s="65">
        <f t="shared" si="340"/>
        <v>494.53500000000003</v>
      </c>
      <c r="R68" s="65">
        <f t="shared" si="340"/>
        <v>494.53500000000003</v>
      </c>
      <c r="S68" s="65">
        <f t="shared" si="340"/>
        <v>494.53500000000003</v>
      </c>
      <c r="T68" s="65">
        <f t="shared" si="340"/>
        <v>494.53500000000003</v>
      </c>
      <c r="U68" s="65">
        <f t="shared" si="340"/>
        <v>27950.891649672645</v>
      </c>
      <c r="V68" s="65">
        <f t="shared" si="340"/>
        <v>36336.159144574442</v>
      </c>
      <c r="W68" s="65">
        <f t="shared" si="340"/>
        <v>36336.159144574442</v>
      </c>
      <c r="X68" s="65">
        <f t="shared" si="340"/>
        <v>39360.278739200206</v>
      </c>
      <c r="Y68" s="65">
        <f>Y8+Y38</f>
        <v>33304.85124086171</v>
      </c>
      <c r="Z68" s="65">
        <f t="shared" si="340"/>
        <v>22515.62594787265</v>
      </c>
      <c r="AA68" s="65">
        <f t="shared" si="340"/>
        <v>30516.559180724114</v>
      </c>
      <c r="AB68" s="65">
        <f t="shared" si="340"/>
        <v>8642.2576797653473</v>
      </c>
      <c r="AC68" s="65">
        <f t="shared" si="340"/>
        <v>9668.376794827549</v>
      </c>
      <c r="AD68" s="65">
        <f t="shared" si="340"/>
        <v>11540.345213657642</v>
      </c>
      <c r="AE68" s="65">
        <f t="shared" si="340"/>
        <v>47793.649689348997</v>
      </c>
      <c r="AF68" s="65">
        <f t="shared" si="340"/>
        <v>43561.661121520163</v>
      </c>
      <c r="AG68" s="65">
        <f t="shared" si="340"/>
        <v>47191.799548313516</v>
      </c>
      <c r="AH68" s="65">
        <f t="shared" si="340"/>
        <v>36301.384267933478</v>
      </c>
      <c r="AI68" s="65">
        <f t="shared" si="340"/>
        <v>39931.522694726817</v>
      </c>
      <c r="AJ68" s="65">
        <f t="shared" si="340"/>
        <v>24227.532291321866</v>
      </c>
      <c r="AK68" s="65">
        <f t="shared" si="340"/>
        <v>24227.532291321866</v>
      </c>
      <c r="AL68" s="65">
        <f t="shared" si="340"/>
        <v>24227.532291321866</v>
      </c>
      <c r="AM68" s="65">
        <f t="shared" si="340"/>
        <v>80758.44097107288</v>
      </c>
      <c r="AN68" s="65">
        <f t="shared" si="340"/>
        <v>4037.9220485536443</v>
      </c>
      <c r="AO68" s="65">
        <f t="shared" si="340"/>
        <v>4037.9220485536443</v>
      </c>
      <c r="AP68" s="65">
        <f t="shared" si="340"/>
        <v>4037.9220485536443</v>
      </c>
      <c r="AQ68" s="65">
        <f t="shared" si="340"/>
        <v>67445.595971198345</v>
      </c>
      <c r="AR68" s="65">
        <f t="shared" si="340"/>
        <v>54185.98337260136</v>
      </c>
      <c r="AS68" s="65">
        <f t="shared" si="340"/>
        <v>65023.180047121641</v>
      </c>
      <c r="AT68" s="65">
        <f t="shared" si="340"/>
        <v>65023.180047121641</v>
      </c>
      <c r="AU68" s="65">
        <f t="shared" si="340"/>
        <v>59604.581709861501</v>
      </c>
      <c r="AV68" s="65">
        <f t="shared" si="340"/>
        <v>30532.081943183817</v>
      </c>
      <c r="AW68" s="65">
        <f t="shared" si="340"/>
        <v>22899.529722703905</v>
      </c>
      <c r="AX68" s="65">
        <f t="shared" si="340"/>
        <v>22899.529722703905</v>
      </c>
      <c r="AY68" s="65">
        <f t="shared" si="340"/>
        <v>76331.765742346382</v>
      </c>
      <c r="AZ68" s="65">
        <f t="shared" si="340"/>
        <v>3816.5882871173171</v>
      </c>
      <c r="BA68" s="65">
        <f t="shared" si="340"/>
        <v>3816.5882871173171</v>
      </c>
      <c r="BB68" s="65">
        <f t="shared" si="340"/>
        <v>3816.5882871173171</v>
      </c>
      <c r="BD68" s="65">
        <f>SUM(D68:O68)</f>
        <v>97985.64</v>
      </c>
      <c r="BE68" s="22"/>
      <c r="BG68" s="65">
        <f>SUM(P68:AA68)</f>
        <v>228793.2000474802</v>
      </c>
      <c r="BH68" s="90"/>
      <c r="BI68" s="65">
        <f>SUM(AB68:AM68)</f>
        <v>398072.03485513193</v>
      </c>
      <c r="BJ68" s="90"/>
      <c r="BK68" s="65">
        <f>SUM(AN68:AY68)</f>
        <v>476059.19442450348</v>
      </c>
      <c r="BL68" s="90"/>
    </row>
    <row r="69" spans="2:65">
      <c r="B69" s="11"/>
      <c r="C69" s="99"/>
      <c r="D69" s="66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239"/>
      <c r="Q69" s="239"/>
      <c r="R69" s="239"/>
      <c r="S69" s="239"/>
      <c r="T69" s="239"/>
      <c r="U69" s="239"/>
      <c r="V69" s="239"/>
      <c r="W69" s="239"/>
      <c r="X69" s="239"/>
      <c r="Y69" s="239"/>
      <c r="Z69" s="239"/>
      <c r="AA69" s="239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61"/>
      <c r="AN69" s="61"/>
      <c r="AO69" s="61"/>
      <c r="AP69" s="61"/>
      <c r="AQ69" s="61"/>
      <c r="AR69" s="10"/>
      <c r="AS69" s="10"/>
      <c r="AT69" s="10"/>
      <c r="AU69" s="10"/>
      <c r="AV69" s="10"/>
      <c r="AW69" s="10"/>
      <c r="AX69" s="10"/>
      <c r="AY69" s="61"/>
      <c r="AZ69" s="61"/>
      <c r="BA69" s="61"/>
      <c r="BB69" s="61"/>
      <c r="BD69" s="67"/>
      <c r="BG69" s="67"/>
      <c r="BI69" s="67"/>
      <c r="BK69" s="67"/>
    </row>
    <row r="70" spans="2:65">
      <c r="B70" s="300" t="s">
        <v>224</v>
      </c>
      <c r="C70" s="94" t="s">
        <v>17</v>
      </c>
      <c r="D70" s="57">
        <v>659.54</v>
      </c>
      <c r="E70" s="57">
        <v>0</v>
      </c>
      <c r="F70" s="57">
        <v>1573</v>
      </c>
      <c r="G70" s="57">
        <v>847</v>
      </c>
      <c r="H70" s="57">
        <v>3073.4</v>
      </c>
      <c r="I70" s="57">
        <v>4840</v>
      </c>
      <c r="J70" s="57">
        <v>4791.6000000000004</v>
      </c>
      <c r="K70" s="57">
        <v>2904</v>
      </c>
      <c r="L70" s="57">
        <v>6221.84</v>
      </c>
      <c r="M70" s="57">
        <v>5554</v>
      </c>
      <c r="N70" s="57">
        <v>8288.5</v>
      </c>
      <c r="O70" s="57">
        <v>1847.11</v>
      </c>
      <c r="P70" s="57">
        <v>0</v>
      </c>
      <c r="Q70" s="57">
        <v>0</v>
      </c>
      <c r="R70" s="57">
        <v>0</v>
      </c>
      <c r="S70" s="57">
        <v>0</v>
      </c>
      <c r="T70" s="57">
        <v>0</v>
      </c>
      <c r="U70" s="57">
        <v>0</v>
      </c>
      <c r="V70" s="57">
        <v>10000</v>
      </c>
      <c r="W70" s="57">
        <v>10000</v>
      </c>
      <c r="X70" s="57">
        <v>0</v>
      </c>
      <c r="Y70" s="57">
        <v>0</v>
      </c>
      <c r="Z70" s="57">
        <v>0</v>
      </c>
      <c r="AA70" s="57">
        <v>0</v>
      </c>
      <c r="AB70" s="57">
        <v>0</v>
      </c>
      <c r="AC70" s="57">
        <v>0</v>
      </c>
      <c r="AD70" s="57">
        <v>0</v>
      </c>
      <c r="AE70" s="57">
        <v>0</v>
      </c>
      <c r="AF70" s="57">
        <v>20000</v>
      </c>
      <c r="AG70" s="57">
        <v>0</v>
      </c>
      <c r="AH70" s="57">
        <v>20000</v>
      </c>
      <c r="AI70" s="57">
        <v>10000</v>
      </c>
      <c r="AJ70" s="57"/>
      <c r="AK70" s="57">
        <v>0</v>
      </c>
      <c r="AL70" s="57">
        <v>0</v>
      </c>
      <c r="AM70" s="57">
        <v>0</v>
      </c>
      <c r="AN70" s="57">
        <v>0</v>
      </c>
      <c r="AO70" s="57">
        <v>0</v>
      </c>
      <c r="AP70" s="57">
        <v>0</v>
      </c>
      <c r="AQ70" s="57">
        <v>10000</v>
      </c>
      <c r="AR70" s="57">
        <v>0</v>
      </c>
      <c r="AS70" s="57">
        <v>10000</v>
      </c>
      <c r="AT70" s="57">
        <v>0</v>
      </c>
      <c r="AU70" s="57">
        <v>10000</v>
      </c>
      <c r="AV70" s="57">
        <v>10000</v>
      </c>
      <c r="AW70" s="57">
        <v>0</v>
      </c>
      <c r="AX70" s="57">
        <v>20000</v>
      </c>
      <c r="AY70" s="57">
        <v>0</v>
      </c>
      <c r="AZ70" s="57">
        <v>0</v>
      </c>
      <c r="BA70" s="57">
        <v>0</v>
      </c>
      <c r="BB70" s="57">
        <v>0</v>
      </c>
      <c r="BD70" s="46">
        <f>SUM(D70:O70)</f>
        <v>40599.990000000005</v>
      </c>
      <c r="BG70" s="46">
        <f>SUM(P70:AA70)</f>
        <v>20000</v>
      </c>
      <c r="BH70" s="55"/>
      <c r="BI70" s="46">
        <f>SUM(AB70:AM70)</f>
        <v>50000</v>
      </c>
      <c r="BJ70" s="55"/>
      <c r="BK70" s="46">
        <f>SUM(AN70:AY70)</f>
        <v>60000</v>
      </c>
      <c r="BL70" s="55"/>
    </row>
    <row r="71" spans="2:65" hidden="1">
      <c r="B71" s="300" t="s">
        <v>225</v>
      </c>
      <c r="C71" s="94"/>
      <c r="D71" s="57">
        <v>0</v>
      </c>
      <c r="E71" s="57">
        <v>0</v>
      </c>
      <c r="F71" s="57">
        <v>0</v>
      </c>
      <c r="G71" s="57">
        <v>0</v>
      </c>
      <c r="H71" s="57">
        <v>0</v>
      </c>
      <c r="I71" s="57">
        <v>0</v>
      </c>
      <c r="J71" s="57">
        <v>0</v>
      </c>
      <c r="K71" s="57">
        <v>0</v>
      </c>
      <c r="L71" s="57">
        <v>0</v>
      </c>
      <c r="M71" s="57">
        <v>0</v>
      </c>
      <c r="N71" s="57">
        <f t="shared" ref="N71" si="341">AVERAGE(D71:I71)</f>
        <v>0</v>
      </c>
      <c r="O71" s="57">
        <f t="shared" ref="O71" si="342">AVERAGE(E71:J71)</f>
        <v>0</v>
      </c>
      <c r="P71" s="57">
        <v>0</v>
      </c>
      <c r="Q71" s="57">
        <v>0</v>
      </c>
      <c r="R71" s="57">
        <v>0</v>
      </c>
      <c r="S71" s="57">
        <v>0</v>
      </c>
      <c r="T71" s="57">
        <v>10000</v>
      </c>
      <c r="U71" s="57">
        <v>0</v>
      </c>
      <c r="V71" s="57">
        <v>0</v>
      </c>
      <c r="W71" s="57">
        <v>0</v>
      </c>
      <c r="X71" s="57">
        <v>5000</v>
      </c>
      <c r="Y71" s="57">
        <v>0</v>
      </c>
      <c r="Z71" s="57">
        <v>0</v>
      </c>
      <c r="AA71" s="57">
        <v>0</v>
      </c>
      <c r="AB71" s="57">
        <v>0</v>
      </c>
      <c r="AC71" s="57">
        <v>5000</v>
      </c>
      <c r="AD71" s="57">
        <v>0</v>
      </c>
      <c r="AE71" s="57">
        <v>0</v>
      </c>
      <c r="AF71" s="57">
        <v>10000</v>
      </c>
      <c r="AG71" s="57">
        <v>0</v>
      </c>
      <c r="AH71" s="57">
        <v>0</v>
      </c>
      <c r="AI71" s="57">
        <v>0</v>
      </c>
      <c r="AJ71" s="57">
        <v>0</v>
      </c>
      <c r="AK71" s="57">
        <v>5000</v>
      </c>
      <c r="AL71" s="57">
        <v>0</v>
      </c>
      <c r="AM71" s="57">
        <v>0</v>
      </c>
      <c r="AN71" s="57">
        <v>0</v>
      </c>
      <c r="AO71" s="57">
        <v>0</v>
      </c>
      <c r="AP71" s="57">
        <v>0</v>
      </c>
      <c r="AQ71" s="57">
        <v>0</v>
      </c>
      <c r="AR71" s="57">
        <v>20000</v>
      </c>
      <c r="AS71" s="57">
        <v>0</v>
      </c>
      <c r="AT71" s="57">
        <v>20000</v>
      </c>
      <c r="AU71" s="57">
        <v>0</v>
      </c>
      <c r="AV71" s="57">
        <v>0</v>
      </c>
      <c r="AW71" s="57">
        <v>10000</v>
      </c>
      <c r="AX71" s="57">
        <v>0</v>
      </c>
      <c r="AY71" s="57">
        <v>0</v>
      </c>
      <c r="AZ71" s="57">
        <v>0</v>
      </c>
      <c r="BA71" s="57">
        <v>0</v>
      </c>
      <c r="BB71" s="57">
        <v>0</v>
      </c>
      <c r="BD71" s="46">
        <f>SUM(D71:O71)</f>
        <v>0</v>
      </c>
      <c r="BG71" s="46">
        <f>SUM(P71:AA71)</f>
        <v>15000</v>
      </c>
      <c r="BH71" s="55"/>
      <c r="BI71" s="46">
        <f>SUM(AB71:AM71)</f>
        <v>20000</v>
      </c>
      <c r="BJ71" s="55"/>
      <c r="BK71" s="46">
        <f>SUM(AN71:AY71)</f>
        <v>50000</v>
      </c>
      <c r="BL71" s="55"/>
    </row>
    <row r="72" spans="2:65">
      <c r="B72" s="300" t="s">
        <v>226</v>
      </c>
      <c r="C72" s="94" t="s">
        <v>17</v>
      </c>
      <c r="D72" s="57">
        <v>0</v>
      </c>
      <c r="E72" s="57">
        <v>159.83000000000001</v>
      </c>
      <c r="F72" s="57">
        <v>0</v>
      </c>
      <c r="G72" s="57">
        <v>0</v>
      </c>
      <c r="H72" s="57">
        <v>637.92999999999995</v>
      </c>
      <c r="I72" s="57">
        <v>0</v>
      </c>
      <c r="J72" s="57">
        <v>690.18000000000006</v>
      </c>
      <c r="K72" s="57">
        <v>0</v>
      </c>
      <c r="L72" s="57">
        <v>0</v>
      </c>
      <c r="M72" s="57">
        <v>0</v>
      </c>
      <c r="N72" s="57">
        <v>0</v>
      </c>
      <c r="O72" s="57">
        <v>408.55</v>
      </c>
      <c r="P72" s="57">
        <v>0</v>
      </c>
      <c r="Q72" s="57">
        <v>0</v>
      </c>
      <c r="R72" s="57">
        <v>0</v>
      </c>
      <c r="S72" s="57">
        <v>0</v>
      </c>
      <c r="T72" s="57">
        <v>0</v>
      </c>
      <c r="U72" s="57">
        <v>0</v>
      </c>
      <c r="V72" s="57">
        <v>0</v>
      </c>
      <c r="W72" s="57">
        <v>0</v>
      </c>
      <c r="X72" s="57">
        <v>0</v>
      </c>
      <c r="Y72" s="57">
        <v>0</v>
      </c>
      <c r="Z72" s="57">
        <v>0</v>
      </c>
      <c r="AA72" s="57">
        <v>0</v>
      </c>
      <c r="AB72" s="57">
        <v>0</v>
      </c>
      <c r="AC72" s="57">
        <v>0</v>
      </c>
      <c r="AD72" s="57">
        <v>0</v>
      </c>
      <c r="AE72" s="57">
        <v>0</v>
      </c>
      <c r="AF72" s="57">
        <v>0</v>
      </c>
      <c r="AG72" s="57">
        <v>0</v>
      </c>
      <c r="AH72" s="57">
        <v>0</v>
      </c>
      <c r="AI72" s="57">
        <v>0</v>
      </c>
      <c r="AJ72" s="57">
        <v>0</v>
      </c>
      <c r="AK72" s="57">
        <v>0</v>
      </c>
      <c r="AL72" s="57">
        <v>0</v>
      </c>
      <c r="AM72" s="57">
        <v>0</v>
      </c>
      <c r="AN72" s="57">
        <v>0</v>
      </c>
      <c r="AO72" s="57">
        <v>0</v>
      </c>
      <c r="AP72" s="57">
        <v>0</v>
      </c>
      <c r="AQ72" s="57">
        <v>0</v>
      </c>
      <c r="AR72" s="57">
        <v>0</v>
      </c>
      <c r="AS72" s="57">
        <v>0</v>
      </c>
      <c r="AT72" s="57">
        <v>0</v>
      </c>
      <c r="AU72" s="57">
        <v>0</v>
      </c>
      <c r="AV72" s="57">
        <v>0</v>
      </c>
      <c r="AW72" s="57">
        <v>0</v>
      </c>
      <c r="AX72" s="57">
        <v>0</v>
      </c>
      <c r="AY72" s="57">
        <v>0</v>
      </c>
      <c r="AZ72" s="57">
        <v>0</v>
      </c>
      <c r="BA72" s="57">
        <v>0</v>
      </c>
      <c r="BB72" s="57">
        <v>0</v>
      </c>
      <c r="BD72" s="46">
        <f>SUM(D72:O72)</f>
        <v>1896.49</v>
      </c>
      <c r="BG72" s="46">
        <f>SUM(P72:AA72)</f>
        <v>0</v>
      </c>
      <c r="BH72" s="55"/>
      <c r="BI72" s="46">
        <f>SUM(AB72:AM72)</f>
        <v>0</v>
      </c>
      <c r="BJ72" s="55"/>
      <c r="BK72" s="46">
        <f>SUM(AN72:AY72)</f>
        <v>0</v>
      </c>
      <c r="BL72" s="55"/>
    </row>
    <row r="73" spans="2:65" s="29" customFormat="1">
      <c r="B73" s="111"/>
      <c r="C73" s="112"/>
      <c r="D73" s="11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10"/>
      <c r="AN73" s="10"/>
      <c r="AO73" s="10"/>
      <c r="AP73" s="10"/>
      <c r="AQ73" s="10"/>
      <c r="AR73" s="23"/>
      <c r="AS73" s="23"/>
      <c r="AT73" s="23"/>
      <c r="AU73" s="23"/>
      <c r="AV73" s="23"/>
      <c r="AW73" s="23"/>
      <c r="AX73" s="23"/>
      <c r="AY73" s="10"/>
      <c r="AZ73" s="10"/>
      <c r="BA73" s="10"/>
      <c r="BB73" s="10"/>
      <c r="BD73" s="23"/>
      <c r="BG73" s="23"/>
      <c r="BI73" s="23"/>
      <c r="BK73" s="23"/>
    </row>
    <row r="74" spans="2:65" s="119" customFormat="1" ht="12.5" customHeight="1">
      <c r="B74" s="116" t="s">
        <v>146</v>
      </c>
      <c r="C74" s="117"/>
      <c r="D74" s="118">
        <f>SUM(D8,D38,D70,D72)</f>
        <v>1167.52</v>
      </c>
      <c r="E74" s="118">
        <f t="shared" ref="E74:BB74" si="343">SUM(E8,E38,E70,E72)</f>
        <v>714.59</v>
      </c>
      <c r="F74" s="118">
        <f t="shared" si="343"/>
        <v>1730.8899999999999</v>
      </c>
      <c r="G74" s="118">
        <f t="shared" si="343"/>
        <v>1604.51</v>
      </c>
      <c r="H74" s="118">
        <f t="shared" si="343"/>
        <v>3873.62</v>
      </c>
      <c r="I74" s="118">
        <f t="shared" si="343"/>
        <v>6005</v>
      </c>
      <c r="J74" s="118">
        <f t="shared" si="343"/>
        <v>36315.89</v>
      </c>
      <c r="K74" s="118">
        <f t="shared" si="343"/>
        <v>23486.940000000002</v>
      </c>
      <c r="L74" s="118">
        <f t="shared" si="343"/>
        <v>22286.39</v>
      </c>
      <c r="M74" s="118">
        <f t="shared" si="343"/>
        <v>12780.8</v>
      </c>
      <c r="N74" s="118">
        <f t="shared" si="343"/>
        <v>9829.01</v>
      </c>
      <c r="O74" s="118">
        <f t="shared" si="343"/>
        <v>20686.96</v>
      </c>
      <c r="P74" s="118">
        <f t="shared" si="343"/>
        <v>494.53500000000003</v>
      </c>
      <c r="Q74" s="118">
        <f t="shared" si="343"/>
        <v>494.53500000000003</v>
      </c>
      <c r="R74" s="118">
        <f t="shared" si="343"/>
        <v>494.53500000000003</v>
      </c>
      <c r="S74" s="118">
        <f t="shared" si="343"/>
        <v>494.53500000000003</v>
      </c>
      <c r="T74" s="118">
        <f t="shared" si="343"/>
        <v>494.53500000000003</v>
      </c>
      <c r="U74" s="118">
        <f t="shared" si="343"/>
        <v>27950.891649672645</v>
      </c>
      <c r="V74" s="118">
        <f t="shared" si="343"/>
        <v>46336.159144574442</v>
      </c>
      <c r="W74" s="118">
        <f t="shared" si="343"/>
        <v>46336.159144574442</v>
      </c>
      <c r="X74" s="118">
        <f t="shared" si="343"/>
        <v>39360.278739200206</v>
      </c>
      <c r="Y74" s="118">
        <f t="shared" si="343"/>
        <v>33304.85124086171</v>
      </c>
      <c r="Z74" s="118">
        <f t="shared" si="343"/>
        <v>22515.62594787265</v>
      </c>
      <c r="AA74" s="118">
        <f t="shared" si="343"/>
        <v>30516.559180724114</v>
      </c>
      <c r="AB74" s="118">
        <f t="shared" si="343"/>
        <v>8642.2576797653473</v>
      </c>
      <c r="AC74" s="118">
        <f t="shared" si="343"/>
        <v>9668.376794827549</v>
      </c>
      <c r="AD74" s="118">
        <f t="shared" si="343"/>
        <v>11540.345213657642</v>
      </c>
      <c r="AE74" s="118">
        <f t="shared" si="343"/>
        <v>47793.649689348997</v>
      </c>
      <c r="AF74" s="118">
        <f t="shared" si="343"/>
        <v>63561.661121520163</v>
      </c>
      <c r="AG74" s="118">
        <f t="shared" si="343"/>
        <v>47191.799548313516</v>
      </c>
      <c r="AH74" s="118">
        <f t="shared" si="343"/>
        <v>56301.384267933478</v>
      </c>
      <c r="AI74" s="118">
        <f t="shared" si="343"/>
        <v>49931.522694726817</v>
      </c>
      <c r="AJ74" s="118">
        <f t="shared" si="343"/>
        <v>24227.532291321866</v>
      </c>
      <c r="AK74" s="118">
        <f t="shared" si="343"/>
        <v>24227.532291321866</v>
      </c>
      <c r="AL74" s="118">
        <f t="shared" si="343"/>
        <v>24227.532291321866</v>
      </c>
      <c r="AM74" s="118">
        <f t="shared" si="343"/>
        <v>80758.44097107288</v>
      </c>
      <c r="AN74" s="118">
        <f t="shared" si="343"/>
        <v>4037.9220485536443</v>
      </c>
      <c r="AO74" s="118">
        <f t="shared" si="343"/>
        <v>4037.9220485536443</v>
      </c>
      <c r="AP74" s="118">
        <f t="shared" si="343"/>
        <v>4037.9220485536443</v>
      </c>
      <c r="AQ74" s="118">
        <f t="shared" si="343"/>
        <v>77445.595971198345</v>
      </c>
      <c r="AR74" s="118">
        <f t="shared" si="343"/>
        <v>54185.98337260136</v>
      </c>
      <c r="AS74" s="118">
        <f t="shared" si="343"/>
        <v>75023.180047121641</v>
      </c>
      <c r="AT74" s="118">
        <f t="shared" si="343"/>
        <v>65023.180047121641</v>
      </c>
      <c r="AU74" s="118">
        <f t="shared" si="343"/>
        <v>69604.581709861493</v>
      </c>
      <c r="AV74" s="118">
        <f t="shared" si="343"/>
        <v>40532.081943183817</v>
      </c>
      <c r="AW74" s="118">
        <f t="shared" si="343"/>
        <v>22899.529722703905</v>
      </c>
      <c r="AX74" s="118">
        <f t="shared" si="343"/>
        <v>42899.529722703905</v>
      </c>
      <c r="AY74" s="118">
        <f t="shared" si="343"/>
        <v>76331.765742346382</v>
      </c>
      <c r="AZ74" s="118">
        <f t="shared" si="343"/>
        <v>3816.5882871173171</v>
      </c>
      <c r="BA74" s="118">
        <f t="shared" si="343"/>
        <v>3816.5882871173171</v>
      </c>
      <c r="BB74" s="118">
        <f t="shared" si="343"/>
        <v>3816.5882871173171</v>
      </c>
      <c r="BD74" s="65">
        <f>SUM(D74:O74)</f>
        <v>140482.12</v>
      </c>
      <c r="BG74" s="126">
        <f>SUM(P74:AA74)</f>
        <v>248793.2000474802</v>
      </c>
      <c r="BH74" s="126"/>
      <c r="BI74" s="126">
        <f>SUM(AB74:AM74)</f>
        <v>448072.03485513193</v>
      </c>
      <c r="BK74" s="118">
        <f>SUM(AN74:AY74)</f>
        <v>536059.19442450348</v>
      </c>
    </row>
    <row r="75" spans="2:65" s="14" customFormat="1">
      <c r="B75" s="114" t="s">
        <v>227</v>
      </c>
      <c r="C75" s="94"/>
      <c r="D75" s="115">
        <f>D74/$BD$74</f>
        <v>8.3108085213975981E-3</v>
      </c>
      <c r="E75" s="115">
        <f t="shared" ref="E75:O75" si="344">E74/$BD$74</f>
        <v>5.0866971540577555E-3</v>
      </c>
      <c r="F75" s="115">
        <f t="shared" si="344"/>
        <v>1.2321069756065754E-2</v>
      </c>
      <c r="G75" s="115">
        <f t="shared" si="344"/>
        <v>1.1421453491732615E-2</v>
      </c>
      <c r="H75" s="115">
        <f t="shared" si="344"/>
        <v>2.7573758140893658E-2</v>
      </c>
      <c r="I75" s="115">
        <f t="shared" si="344"/>
        <v>4.2745653325846733E-2</v>
      </c>
      <c r="J75" s="115">
        <f t="shared" si="344"/>
        <v>0.25850898320725796</v>
      </c>
      <c r="K75" s="115">
        <f t="shared" si="344"/>
        <v>0.16718810906327441</v>
      </c>
      <c r="L75" s="115">
        <f t="shared" si="344"/>
        <v>0.15864218165272562</v>
      </c>
      <c r="M75" s="115">
        <f t="shared" si="344"/>
        <v>9.0978125899580667E-2</v>
      </c>
      <c r="N75" s="115">
        <f t="shared" si="344"/>
        <v>6.9966270440679573E-2</v>
      </c>
      <c r="O75" s="115">
        <f t="shared" si="344"/>
        <v>0.14725688934648765</v>
      </c>
      <c r="P75" s="115">
        <f>P227</f>
        <v>2.1806141651669738E-3</v>
      </c>
      <c r="Q75" s="115">
        <f t="shared" ref="Q75:BB75" si="345">Q227</f>
        <v>2.1806141651669738E-3</v>
      </c>
      <c r="R75" s="115">
        <f t="shared" si="345"/>
        <v>2.1806141651669738E-3</v>
      </c>
      <c r="S75" s="115">
        <f t="shared" si="345"/>
        <v>2.1806141651669738E-3</v>
      </c>
      <c r="T75" s="115">
        <f t="shared" si="345"/>
        <v>0.01</v>
      </c>
      <c r="U75" s="115">
        <f t="shared" si="345"/>
        <v>0.1</v>
      </c>
      <c r="V75" s="115">
        <f t="shared" si="345"/>
        <v>0.13</v>
      </c>
      <c r="W75" s="115">
        <f t="shared" si="345"/>
        <v>0.13</v>
      </c>
      <c r="X75" s="115">
        <f t="shared" si="345"/>
        <v>0.13</v>
      </c>
      <c r="Y75" s="115">
        <f t="shared" si="345"/>
        <v>0.11</v>
      </c>
      <c r="Z75" s="115">
        <f t="shared" si="345"/>
        <v>0.11</v>
      </c>
      <c r="AA75" s="115">
        <f t="shared" si="345"/>
        <v>0.15</v>
      </c>
      <c r="AB75" s="115">
        <f t="shared" si="345"/>
        <v>0.04</v>
      </c>
      <c r="AC75" s="115">
        <f t="shared" si="345"/>
        <v>0.04</v>
      </c>
      <c r="AD75" s="115">
        <f t="shared" si="345"/>
        <v>0.05</v>
      </c>
      <c r="AE75" s="115">
        <f t="shared" si="345"/>
        <v>0.13</v>
      </c>
      <c r="AF75" s="115">
        <f t="shared" si="345"/>
        <v>0.12</v>
      </c>
      <c r="AG75" s="115">
        <f t="shared" si="345"/>
        <v>0.13</v>
      </c>
      <c r="AH75" s="115">
        <f t="shared" si="345"/>
        <v>0.1</v>
      </c>
      <c r="AI75" s="115">
        <f t="shared" si="345"/>
        <v>0.11</v>
      </c>
      <c r="AJ75" s="115">
        <f t="shared" si="345"/>
        <v>0.06</v>
      </c>
      <c r="AK75" s="115">
        <f t="shared" si="345"/>
        <v>0.06</v>
      </c>
      <c r="AL75" s="115">
        <f t="shared" si="345"/>
        <v>0.06</v>
      </c>
      <c r="AM75" s="115">
        <f t="shared" si="345"/>
        <v>0.2</v>
      </c>
      <c r="AN75" s="115">
        <f t="shared" si="345"/>
        <v>0.01</v>
      </c>
      <c r="AO75" s="115">
        <f t="shared" si="345"/>
        <v>0.01</v>
      </c>
      <c r="AP75" s="115">
        <f t="shared" si="345"/>
        <v>0.01</v>
      </c>
      <c r="AQ75" s="115">
        <f t="shared" si="345"/>
        <v>0.12</v>
      </c>
      <c r="AR75" s="115">
        <f t="shared" si="345"/>
        <v>0.1</v>
      </c>
      <c r="AS75" s="115">
        <f t="shared" si="345"/>
        <v>0.12</v>
      </c>
      <c r="AT75" s="115">
        <f t="shared" si="345"/>
        <v>0.12</v>
      </c>
      <c r="AU75" s="115">
        <f t="shared" si="345"/>
        <v>0.11</v>
      </c>
      <c r="AV75" s="115">
        <f t="shared" si="345"/>
        <v>0.08</v>
      </c>
      <c r="AW75" s="115">
        <f t="shared" si="345"/>
        <v>0.06</v>
      </c>
      <c r="AX75" s="115">
        <f t="shared" si="345"/>
        <v>0.06</v>
      </c>
      <c r="AY75" s="115">
        <f t="shared" si="345"/>
        <v>0.2</v>
      </c>
      <c r="AZ75" s="115">
        <f t="shared" si="345"/>
        <v>0.01</v>
      </c>
      <c r="BA75" s="115">
        <f t="shared" si="345"/>
        <v>0.01</v>
      </c>
      <c r="BB75" s="115">
        <f t="shared" si="345"/>
        <v>0.01</v>
      </c>
      <c r="BD75" s="170"/>
      <c r="BG75" s="170"/>
      <c r="BI75" s="170"/>
      <c r="BK75" s="170"/>
      <c r="BM75" s="253" t="s">
        <v>143</v>
      </c>
    </row>
    <row r="76" spans="2:65"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D76" s="52">
        <f>SUM(S75:AD75)</f>
        <v>1.002180614165167</v>
      </c>
      <c r="AM76" s="52"/>
      <c r="AP76" s="52">
        <f>SUM(AE75:AP75)</f>
        <v>1</v>
      </c>
      <c r="AQ76" s="52"/>
      <c r="AY76" s="52"/>
      <c r="BB76" s="52">
        <f>SUM(AQ75:BB75)</f>
        <v>1</v>
      </c>
    </row>
    <row r="77" spans="2:65">
      <c r="C77" s="93" t="s">
        <v>17</v>
      </c>
      <c r="W77" s="52"/>
      <c r="AA77" s="52"/>
      <c r="BI77" s="22"/>
      <c r="BK77" s="22"/>
    </row>
    <row r="78" spans="2:65">
      <c r="B78" s="90" t="s">
        <v>334</v>
      </c>
      <c r="C78" s="94" t="s">
        <v>17</v>
      </c>
      <c r="D78" s="65">
        <f t="shared" ref="D78:E78" si="346">D79+D108+D109</f>
        <v>197.89999999999998</v>
      </c>
      <c r="E78" s="65">
        <f t="shared" si="346"/>
        <v>0</v>
      </c>
      <c r="F78" s="65">
        <f>F79+F108+F109</f>
        <v>21240.07</v>
      </c>
      <c r="G78" s="65">
        <f t="shared" ref="G78:AM78" si="347">G79+G108+G109</f>
        <v>3923.96</v>
      </c>
      <c r="H78" s="65">
        <f t="shared" si="347"/>
        <v>10284.920000000002</v>
      </c>
      <c r="I78" s="65">
        <f t="shared" si="347"/>
        <v>4430.7599999999993</v>
      </c>
      <c r="J78" s="65">
        <f t="shared" si="347"/>
        <v>3964.8900000000003</v>
      </c>
      <c r="K78" s="65">
        <f t="shared" si="347"/>
        <v>2552.38</v>
      </c>
      <c r="L78" s="65">
        <f t="shared" si="347"/>
        <v>5921.18</v>
      </c>
      <c r="M78" s="65">
        <f t="shared" si="347"/>
        <v>11484.2</v>
      </c>
      <c r="N78" s="65">
        <f t="shared" si="347"/>
        <v>1190</v>
      </c>
      <c r="O78" s="65">
        <f t="shared" si="347"/>
        <v>3706.04</v>
      </c>
      <c r="P78" s="65">
        <f>P79+P108+P109</f>
        <v>147.05961791321863</v>
      </c>
      <c r="Q78" s="65">
        <f t="shared" si="347"/>
        <v>147.05961791321863</v>
      </c>
      <c r="R78" s="65">
        <f>R79+R108+R109</f>
        <v>2253.250604040049</v>
      </c>
      <c r="S78" s="65">
        <f t="shared" si="347"/>
        <v>2503.1281770186615</v>
      </c>
      <c r="T78" s="65">
        <f t="shared" si="347"/>
        <v>140.45456768994856</v>
      </c>
      <c r="U78" s="65">
        <f t="shared" si="347"/>
        <v>6053.3313987594074</v>
      </c>
      <c r="V78" s="65">
        <f t="shared" si="347"/>
        <v>10276.406231103607</v>
      </c>
      <c r="W78" s="65">
        <f t="shared" si="347"/>
        <v>7942.4016391751629</v>
      </c>
      <c r="X78" s="65">
        <f t="shared" si="347"/>
        <v>8163.584299907754</v>
      </c>
      <c r="Y78" s="65">
        <f t="shared" si="347"/>
        <v>6907.6482537680986</v>
      </c>
      <c r="Z78" s="65">
        <f t="shared" si="347"/>
        <v>4935.9921524146448</v>
      </c>
      <c r="AA78" s="65">
        <f t="shared" si="347"/>
        <v>6680.1256667781099</v>
      </c>
      <c r="AB78" s="65">
        <f>AB79+AB108+AB109</f>
        <v>1918.6647492573577</v>
      </c>
      <c r="AC78" s="65">
        <f t="shared" si="347"/>
        <v>5399.5284755317198</v>
      </c>
      <c r="AD78" s="65">
        <f t="shared" si="347"/>
        <v>2599.0418566996736</v>
      </c>
      <c r="AE78" s="65">
        <f t="shared" si="347"/>
        <v>10127.29611831094</v>
      </c>
      <c r="AF78" s="65">
        <f t="shared" si="347"/>
        <v>9508.2580759087759</v>
      </c>
      <c r="AG78" s="65">
        <f t="shared" si="347"/>
        <v>10203.669317747097</v>
      </c>
      <c r="AH78" s="65">
        <f t="shared" si="347"/>
        <v>7848.9763982669974</v>
      </c>
      <c r="AI78" s="65">
        <f t="shared" si="347"/>
        <v>8633.8740380936961</v>
      </c>
      <c r="AJ78" s="65">
        <f t="shared" si="347"/>
        <v>5285.7604974285441</v>
      </c>
      <c r="AK78" s="65">
        <f t="shared" si="347"/>
        <v>5285.7604974285441</v>
      </c>
      <c r="AL78" s="65">
        <f t="shared" si="347"/>
        <v>5285.7604974285441</v>
      </c>
      <c r="AM78" s="65">
        <f t="shared" si="347"/>
        <v>17619.201658095153</v>
      </c>
      <c r="AN78" s="65">
        <f t="shared" ref="AN78:AY78" si="348">AN79+AN108+AN109</f>
        <v>880.96008290475743</v>
      </c>
      <c r="AO78" s="65">
        <f t="shared" si="348"/>
        <v>5380.9600829047577</v>
      </c>
      <c r="AP78" s="65">
        <f t="shared" si="348"/>
        <v>1064.8600829047575</v>
      </c>
      <c r="AQ78" s="65">
        <f t="shared" si="348"/>
        <v>19490.905118971998</v>
      </c>
      <c r="AR78" s="65">
        <f t="shared" si="348"/>
        <v>11765.873150638154</v>
      </c>
      <c r="AS78" s="65">
        <f t="shared" si="348"/>
        <v>13993.525464205582</v>
      </c>
      <c r="AT78" s="65">
        <f t="shared" si="348"/>
        <v>13993.525464205582</v>
      </c>
      <c r="AU78" s="65">
        <f t="shared" si="348"/>
        <v>12827.398342188453</v>
      </c>
      <c r="AV78" s="65">
        <f t="shared" si="348"/>
        <v>8238.2464419703228</v>
      </c>
      <c r="AW78" s="65">
        <f t="shared" si="348"/>
        <v>6431.548102139669</v>
      </c>
      <c r="AX78" s="65">
        <f t="shared" si="348"/>
        <v>6431.548102139669</v>
      </c>
      <c r="AY78" s="65">
        <f t="shared" si="348"/>
        <v>21438.493673798901</v>
      </c>
      <c r="AZ78" s="65">
        <f t="shared" ref="AZ78:BB78" si="349">AZ79+AZ108+AZ109</f>
        <v>1071.9246836899447</v>
      </c>
      <c r="BA78" s="65">
        <f t="shared" si="349"/>
        <v>37110.954683689954</v>
      </c>
      <c r="BB78" s="65">
        <f t="shared" si="349"/>
        <v>1071.9246836899447</v>
      </c>
      <c r="BD78" s="65">
        <f>SUM(D78:O78)</f>
        <v>68896.3</v>
      </c>
      <c r="BG78" s="65">
        <f>SUM(P78:AA78)</f>
        <v>56150.442226481886</v>
      </c>
      <c r="BH78" s="90"/>
      <c r="BI78" s="65">
        <f>SUM(AB78:AM78)</f>
        <v>89715.792180197051</v>
      </c>
      <c r="BJ78" s="90"/>
      <c r="BK78" s="65">
        <f>SUM(AN78:AY78)</f>
        <v>121937.8441089726</v>
      </c>
      <c r="BL78" s="90"/>
    </row>
    <row r="79" spans="2:65" outlineLevel="1">
      <c r="B79" s="300" t="s">
        <v>229</v>
      </c>
      <c r="C79" s="94" t="s">
        <v>17</v>
      </c>
      <c r="D79" s="46">
        <f>+D80+D83+D86+D89+D92+D95+D98+D101+D104</f>
        <v>0</v>
      </c>
      <c r="E79" s="46">
        <f t="shared" ref="E79:O79" si="350">+E80+E83+E86+E89+E92+E95+E98+E101+E104</f>
        <v>0</v>
      </c>
      <c r="F79" s="46">
        <f>+F80+F83+F86+F89+F92+F95+F98+F101+F104</f>
        <v>16818.87</v>
      </c>
      <c r="G79" s="46">
        <f t="shared" si="350"/>
        <v>0</v>
      </c>
      <c r="H79" s="46">
        <f t="shared" si="350"/>
        <v>10230.720000000001</v>
      </c>
      <c r="I79" s="46">
        <f t="shared" si="350"/>
        <v>3434.75</v>
      </c>
      <c r="J79" s="46">
        <f t="shared" si="350"/>
        <v>0</v>
      </c>
      <c r="K79" s="46">
        <f t="shared" si="350"/>
        <v>0</v>
      </c>
      <c r="L79" s="46">
        <f t="shared" si="350"/>
        <v>63</v>
      </c>
      <c r="M79" s="46">
        <f t="shared" si="350"/>
        <v>0</v>
      </c>
      <c r="N79" s="46">
        <f t="shared" si="350"/>
        <v>0</v>
      </c>
      <c r="O79" s="46">
        <f t="shared" si="350"/>
        <v>2126.0300000000002</v>
      </c>
      <c r="P79" s="46">
        <f>+P80+P83+P86+P89+P92+P95+P98+P101+P104</f>
        <v>147.05961791321863</v>
      </c>
      <c r="Q79" s="46">
        <f t="shared" ref="Q79:AM79" si="351">+Q80+Q83+Q86+Q89+Q92+Q95+Q98+Q101+Q104</f>
        <v>147.05961791321863</v>
      </c>
      <c r="R79" s="46">
        <f t="shared" si="351"/>
        <v>147.05961791321863</v>
      </c>
      <c r="S79" s="46">
        <f t="shared" si="351"/>
        <v>147.05961791321863</v>
      </c>
      <c r="T79" s="46">
        <f>+T80+T83+T86+T89+T92+T95+T98+T101+T104</f>
        <v>140.45456768994856</v>
      </c>
      <c r="U79" s="46">
        <f t="shared" si="351"/>
        <v>6053.3313987594074</v>
      </c>
      <c r="V79" s="46">
        <f t="shared" si="351"/>
        <v>7869.3308183872286</v>
      </c>
      <c r="W79" s="46">
        <f t="shared" si="351"/>
        <v>7869.3308183872286</v>
      </c>
      <c r="X79" s="46">
        <f t="shared" si="351"/>
        <v>8163.584299907754</v>
      </c>
      <c r="Y79" s="46">
        <f t="shared" si="351"/>
        <v>6907.6482537680986</v>
      </c>
      <c r="Z79" s="46">
        <f t="shared" si="351"/>
        <v>4935.9921524146448</v>
      </c>
      <c r="AA79" s="46">
        <f t="shared" si="351"/>
        <v>6680.1256667781099</v>
      </c>
      <c r="AB79" s="46">
        <f t="shared" si="351"/>
        <v>1918.6647492573577</v>
      </c>
      <c r="AC79" s="46">
        <f t="shared" si="351"/>
        <v>2197.9147250875853</v>
      </c>
      <c r="AD79" s="46">
        <f>+AD80+AD83+AD86+AD89+AD92+AD95+AD98+AD101+AD104</f>
        <v>2599.0418566996736</v>
      </c>
      <c r="AE79" s="46">
        <f t="shared" si="351"/>
        <v>10127.29611831094</v>
      </c>
      <c r="AF79" s="46">
        <f t="shared" si="351"/>
        <v>9418.7716779203947</v>
      </c>
      <c r="AG79" s="46">
        <f t="shared" si="351"/>
        <v>10203.669317747097</v>
      </c>
      <c r="AH79" s="46">
        <f t="shared" si="351"/>
        <v>7848.9763982669974</v>
      </c>
      <c r="AI79" s="46">
        <f t="shared" si="351"/>
        <v>8633.8740380936961</v>
      </c>
      <c r="AJ79" s="46">
        <f t="shared" si="351"/>
        <v>5285.7604974285441</v>
      </c>
      <c r="AK79" s="46">
        <f t="shared" si="351"/>
        <v>5285.7604974285441</v>
      </c>
      <c r="AL79" s="46">
        <f t="shared" si="351"/>
        <v>5285.7604974285441</v>
      </c>
      <c r="AM79" s="46">
        <f t="shared" si="351"/>
        <v>17619.201658095153</v>
      </c>
      <c r="AN79" s="46">
        <f t="shared" ref="AN79:AY79" si="352">+AN80+AN83+AN86+AN89+AN92+AN95+AN98+AN101+AN104</f>
        <v>880.96008290475743</v>
      </c>
      <c r="AO79" s="46">
        <f t="shared" si="352"/>
        <v>880.96008290475743</v>
      </c>
      <c r="AP79" s="46">
        <f t="shared" si="352"/>
        <v>880.96008290475743</v>
      </c>
      <c r="AQ79" s="46">
        <f t="shared" si="352"/>
        <v>19490.905118971998</v>
      </c>
      <c r="AR79" s="46">
        <f t="shared" si="352"/>
        <v>11661.27122017132</v>
      </c>
      <c r="AS79" s="46">
        <f t="shared" si="352"/>
        <v>13993.525464205582</v>
      </c>
      <c r="AT79" s="46">
        <f t="shared" si="352"/>
        <v>13993.525464205582</v>
      </c>
      <c r="AU79" s="46">
        <f t="shared" si="352"/>
        <v>12827.398342188453</v>
      </c>
      <c r="AV79" s="46">
        <f t="shared" si="352"/>
        <v>8238.2464419703228</v>
      </c>
      <c r="AW79" s="46">
        <f t="shared" si="352"/>
        <v>6431.548102139669</v>
      </c>
      <c r="AX79" s="46">
        <f t="shared" si="352"/>
        <v>6431.548102139669</v>
      </c>
      <c r="AY79" s="46">
        <f t="shared" si="352"/>
        <v>21438.493673798901</v>
      </c>
      <c r="AZ79" s="46">
        <f t="shared" ref="AZ79:BB79" si="353">+AZ80+AZ83+AZ86+AZ89+AZ92+AZ95+AZ98+AZ101+AZ104</f>
        <v>1071.9246836899447</v>
      </c>
      <c r="BA79" s="46">
        <f t="shared" si="353"/>
        <v>1071.9246836899447</v>
      </c>
      <c r="BB79" s="46">
        <f t="shared" si="353"/>
        <v>1071.9246836899447</v>
      </c>
      <c r="BD79" s="46">
        <f>+BD80+BD83+BD86+BD89+BD92+BD95+BD98+BD101+BD104</f>
        <v>32673.37</v>
      </c>
      <c r="BG79" s="46">
        <f>+BG80+BG83+BG86+BG89+BG92+BG95+BG98+BG101+BG104</f>
        <v>49208.036447745282</v>
      </c>
      <c r="BI79" s="46">
        <f>+BI80+BI83+BI86+BI89+BI92+BI95+BI98+BI101+BI104</f>
        <v>86424.692031764513</v>
      </c>
      <c r="BK79" s="46">
        <f>+BK80+BK83+BK86+BK89+BK92+BK95+BK98+BK101+BK104</f>
        <v>117149.34217850576</v>
      </c>
    </row>
    <row r="80" spans="2:65" outlineLevel="1">
      <c r="B80" s="33" t="s">
        <v>212</v>
      </c>
      <c r="C80" s="94" t="s">
        <v>17</v>
      </c>
      <c r="D80" s="57">
        <v>0</v>
      </c>
      <c r="E80" s="57">
        <v>0</v>
      </c>
      <c r="F80" s="57">
        <v>7080</v>
      </c>
      <c r="G80" s="57">
        <v>0</v>
      </c>
      <c r="H80" s="57">
        <v>4110.72</v>
      </c>
      <c r="I80" s="57">
        <v>3091.8</v>
      </c>
      <c r="J80" s="57">
        <v>0</v>
      </c>
      <c r="K80" s="57">
        <v>0</v>
      </c>
      <c r="L80" s="57">
        <v>0</v>
      </c>
      <c r="M80" s="57">
        <v>0</v>
      </c>
      <c r="N80" s="57">
        <v>0</v>
      </c>
      <c r="O80" s="57">
        <v>2126.0300000000002</v>
      </c>
      <c r="P80" s="46">
        <f>(P81*P82)/1.21</f>
        <v>27.129097222909547</v>
      </c>
      <c r="Q80" s="46">
        <f t="shared" ref="Q80:AP80" si="354">(Q81*Q82)/1.21</f>
        <v>27.129097222909547</v>
      </c>
      <c r="R80" s="46">
        <f t="shared" si="354"/>
        <v>27.129097222909547</v>
      </c>
      <c r="S80" s="46">
        <f t="shared" si="354"/>
        <v>27.129097222909547</v>
      </c>
      <c r="T80" s="46">
        <f t="shared" si="354"/>
        <v>26.210129605268648</v>
      </c>
      <c r="U80" s="46">
        <f t="shared" si="354"/>
        <v>1661.7768595041327</v>
      </c>
      <c r="V80" s="46">
        <f t="shared" si="354"/>
        <v>2160.3099173553724</v>
      </c>
      <c r="W80" s="46">
        <f t="shared" si="354"/>
        <v>2160.3099173553724</v>
      </c>
      <c r="X80" s="46">
        <f t="shared" si="354"/>
        <v>2422.2745069959537</v>
      </c>
      <c r="Y80" s="46">
        <f t="shared" si="354"/>
        <v>2049.6168905350382</v>
      </c>
      <c r="Z80" s="46">
        <f t="shared" si="354"/>
        <v>625.67792337973776</v>
      </c>
      <c r="AA80" s="46">
        <f t="shared" si="354"/>
        <v>853.1971682450968</v>
      </c>
      <c r="AB80" s="46">
        <f t="shared" si="354"/>
        <v>227.51924486535916</v>
      </c>
      <c r="AC80" s="46">
        <f t="shared" si="354"/>
        <v>227.51924486535916</v>
      </c>
      <c r="AD80" s="46">
        <f t="shared" si="354"/>
        <v>284.39905608169892</v>
      </c>
      <c r="AE80" s="46">
        <f>(AE81*AE82)/1.21</f>
        <v>3174.9299621795772</v>
      </c>
      <c r="AF80" s="46">
        <f t="shared" si="354"/>
        <v>2930.7045804734557</v>
      </c>
      <c r="AG80" s="46">
        <f t="shared" si="354"/>
        <v>3174.9299621795772</v>
      </c>
      <c r="AH80" s="46">
        <f t="shared" si="354"/>
        <v>2442.2538170612133</v>
      </c>
      <c r="AI80" s="46">
        <f t="shared" si="354"/>
        <v>2686.4791987673348</v>
      </c>
      <c r="AJ80" s="46">
        <f t="shared" si="354"/>
        <v>582.49893563786964</v>
      </c>
      <c r="AK80" s="46">
        <f t="shared" si="354"/>
        <v>582.49893563786964</v>
      </c>
      <c r="AL80" s="46">
        <f t="shared" si="354"/>
        <v>582.49893563786964</v>
      </c>
      <c r="AM80" s="46">
        <f t="shared" si="354"/>
        <v>1941.6631187928992</v>
      </c>
      <c r="AN80" s="46">
        <f t="shared" si="354"/>
        <v>97.083155939644939</v>
      </c>
      <c r="AO80" s="46">
        <f t="shared" si="354"/>
        <v>97.083155939644939</v>
      </c>
      <c r="AP80" s="46">
        <f t="shared" si="354"/>
        <v>97.083155939644939</v>
      </c>
      <c r="AQ80" s="46">
        <f>(AQ81*AQ82)/1.21</f>
        <v>5694.3453204750031</v>
      </c>
      <c r="AR80" s="46">
        <f t="shared" ref="AR80:BB80" si="355">(AR81*AR82)/1.21</f>
        <v>3742.39327657988</v>
      </c>
      <c r="AS80" s="46">
        <f t="shared" si="355"/>
        <v>4490.8719318958547</v>
      </c>
      <c r="AT80" s="46">
        <f t="shared" si="355"/>
        <v>4490.8719318958547</v>
      </c>
      <c r="AU80" s="46">
        <f t="shared" si="355"/>
        <v>4116.6326042378678</v>
      </c>
      <c r="AV80" s="46">
        <f t="shared" si="355"/>
        <v>344.9466192456174</v>
      </c>
      <c r="AW80" s="46">
        <f t="shared" si="355"/>
        <v>258.70996443421302</v>
      </c>
      <c r="AX80" s="46">
        <f t="shared" si="355"/>
        <v>258.70996443421302</v>
      </c>
      <c r="AY80" s="46">
        <f t="shared" si="355"/>
        <v>862.36654811404367</v>
      </c>
      <c r="AZ80" s="46">
        <f t="shared" si="355"/>
        <v>43.118327405702175</v>
      </c>
      <c r="BA80" s="46">
        <f t="shared" si="355"/>
        <v>43.118327405702175</v>
      </c>
      <c r="BB80" s="46">
        <f t="shared" si="355"/>
        <v>43.118327405702175</v>
      </c>
      <c r="BD80" s="46">
        <f>SUM(D80:O80)</f>
        <v>16408.55</v>
      </c>
      <c r="BG80" s="46">
        <f>SUM(P80:AA80)</f>
        <v>12067.889701867609</v>
      </c>
      <c r="BH80" s="55"/>
      <c r="BI80" s="46">
        <f>SUM(AB80:AM80)</f>
        <v>18837.894992180081</v>
      </c>
      <c r="BJ80" s="55"/>
      <c r="BK80" s="46">
        <f>SUM(AN80:AY80)</f>
        <v>24551.09762913148</v>
      </c>
      <c r="BL80" s="55"/>
    </row>
    <row r="81" spans="2:64" outlineLevel="1">
      <c r="B81" s="34" t="s">
        <v>213</v>
      </c>
      <c r="C81" s="94" t="s">
        <v>18</v>
      </c>
      <c r="D81" s="63">
        <f t="shared" ref="D81:E81" si="356">D80/D82</f>
        <v>0</v>
      </c>
      <c r="E81" s="63">
        <f t="shared" si="356"/>
        <v>0</v>
      </c>
      <c r="F81" s="63">
        <f>F80/F82</f>
        <v>382.70270270270271</v>
      </c>
      <c r="G81" s="63">
        <f t="shared" ref="G81:O81" si="357">G80/G82</f>
        <v>0</v>
      </c>
      <c r="H81" s="63">
        <f t="shared" si="357"/>
        <v>222.2010810810811</v>
      </c>
      <c r="I81" s="63">
        <f t="shared" si="357"/>
        <v>167.12432432432433</v>
      </c>
      <c r="J81" s="63">
        <f t="shared" si="357"/>
        <v>0</v>
      </c>
      <c r="K81" s="63">
        <f t="shared" si="357"/>
        <v>0</v>
      </c>
      <c r="L81" s="63">
        <f t="shared" si="357"/>
        <v>0</v>
      </c>
      <c r="M81" s="63">
        <f t="shared" si="357"/>
        <v>0</v>
      </c>
      <c r="N81" s="63">
        <f t="shared" si="357"/>
        <v>0</v>
      </c>
      <c r="O81" s="63">
        <f t="shared" si="357"/>
        <v>114.92054054054056</v>
      </c>
      <c r="P81" s="46">
        <f t="shared" ref="P81:BB81" si="358">+P11+P41</f>
        <v>1.7743896021470567</v>
      </c>
      <c r="Q81" s="46">
        <f t="shared" si="358"/>
        <v>1.7743896021470567</v>
      </c>
      <c r="R81" s="46">
        <f t="shared" si="358"/>
        <v>1.7743896021470567</v>
      </c>
      <c r="S81" s="46">
        <f t="shared" si="358"/>
        <v>1.7743896021470567</v>
      </c>
      <c r="T81" s="46">
        <f t="shared" si="358"/>
        <v>1.7743896021470567</v>
      </c>
      <c r="U81" s="46">
        <f t="shared" si="358"/>
        <v>112.50000000000001</v>
      </c>
      <c r="V81" s="46">
        <f t="shared" si="358"/>
        <v>146.25</v>
      </c>
      <c r="W81" s="46">
        <f t="shared" si="358"/>
        <v>146.25</v>
      </c>
      <c r="X81" s="46">
        <f t="shared" si="358"/>
        <v>146.25</v>
      </c>
      <c r="Y81" s="46">
        <f t="shared" si="358"/>
        <v>123.75000000000001</v>
      </c>
      <c r="Z81" s="46">
        <f t="shared" si="358"/>
        <v>37.776641759636661</v>
      </c>
      <c r="AA81" s="46">
        <f t="shared" si="358"/>
        <v>51.513602399504528</v>
      </c>
      <c r="AB81" s="46">
        <f t="shared" si="358"/>
        <v>13.736960639867874</v>
      </c>
      <c r="AC81" s="46">
        <f t="shared" si="358"/>
        <v>13.736960639867874</v>
      </c>
      <c r="AD81" s="46">
        <f t="shared" si="358"/>
        <v>17.171200799834843</v>
      </c>
      <c r="AE81" s="46">
        <f t="shared" si="358"/>
        <v>208.22033898305085</v>
      </c>
      <c r="AF81" s="46">
        <f t="shared" si="358"/>
        <v>192.20338983050848</v>
      </c>
      <c r="AG81" s="46">
        <f t="shared" si="358"/>
        <v>208.22033898305085</v>
      </c>
      <c r="AH81" s="46">
        <f t="shared" si="358"/>
        <v>160.16949152542375</v>
      </c>
      <c r="AI81" s="46">
        <f t="shared" si="358"/>
        <v>176.18644067796612</v>
      </c>
      <c r="AJ81" s="46">
        <f t="shared" si="358"/>
        <v>30.128048780487802</v>
      </c>
      <c r="AK81" s="46">
        <f t="shared" si="358"/>
        <v>30.128048780487802</v>
      </c>
      <c r="AL81" s="46">
        <f t="shared" si="358"/>
        <v>30.128048780487802</v>
      </c>
      <c r="AM81" s="46">
        <f t="shared" si="358"/>
        <v>100.42682926829268</v>
      </c>
      <c r="AN81" s="46">
        <f t="shared" si="358"/>
        <v>5.0213414634146334</v>
      </c>
      <c r="AO81" s="46">
        <f t="shared" si="358"/>
        <v>5.0213414634146334</v>
      </c>
      <c r="AP81" s="46">
        <f t="shared" si="358"/>
        <v>5.0213414634146334</v>
      </c>
      <c r="AQ81" s="46">
        <f t="shared" si="358"/>
        <v>294.52330827067669</v>
      </c>
      <c r="AR81" s="46">
        <f t="shared" si="358"/>
        <v>245.43609022556393</v>
      </c>
      <c r="AS81" s="46">
        <f t="shared" si="358"/>
        <v>294.52330827067669</v>
      </c>
      <c r="AT81" s="46">
        <f t="shared" si="358"/>
        <v>294.52330827067669</v>
      </c>
      <c r="AU81" s="46">
        <f t="shared" si="358"/>
        <v>269.97969924812031</v>
      </c>
      <c r="AV81" s="46">
        <f t="shared" si="358"/>
        <v>17.841352035975579</v>
      </c>
      <c r="AW81" s="46">
        <f t="shared" si="358"/>
        <v>13.381014026981681</v>
      </c>
      <c r="AX81" s="46">
        <f t="shared" si="358"/>
        <v>13.381014026981681</v>
      </c>
      <c r="AY81" s="46">
        <f t="shared" si="358"/>
        <v>44.603380089938952</v>
      </c>
      <c r="AZ81" s="46">
        <f t="shared" si="358"/>
        <v>2.2301690044969473</v>
      </c>
      <c r="BA81" s="46">
        <f t="shared" si="358"/>
        <v>2.2301690044969473</v>
      </c>
      <c r="BB81" s="46">
        <f t="shared" si="358"/>
        <v>2.2301690044969473</v>
      </c>
      <c r="BD81" s="46">
        <f>SUM(D81:O81)</f>
        <v>886.94864864864871</v>
      </c>
      <c r="BG81" s="46">
        <f>SUM(P81:AA81)</f>
        <v>773.16219216987645</v>
      </c>
      <c r="BH81" s="55"/>
      <c r="BI81" s="46">
        <f>SUM(AB81:AM81)</f>
        <v>1180.4560976893267</v>
      </c>
      <c r="BJ81" s="55"/>
      <c r="BK81" s="46">
        <f>SUM(AN81:AY81)</f>
        <v>1503.2564988558361</v>
      </c>
      <c r="BL81" s="55"/>
    </row>
    <row r="82" spans="2:64" outlineLevel="1">
      <c r="B82" s="34" t="s">
        <v>230</v>
      </c>
      <c r="C82" s="94" t="s">
        <v>17</v>
      </c>
      <c r="D82" s="57">
        <v>18.5</v>
      </c>
      <c r="E82" s="57">
        <v>18.5</v>
      </c>
      <c r="F82" s="57">
        <v>18.5</v>
      </c>
      <c r="G82" s="57">
        <v>18.5</v>
      </c>
      <c r="H82" s="57">
        <v>18.5</v>
      </c>
      <c r="I82" s="57">
        <v>18.5</v>
      </c>
      <c r="J82" s="57">
        <v>18.5</v>
      </c>
      <c r="K82" s="57">
        <v>18.5</v>
      </c>
      <c r="L82" s="57">
        <v>18.5</v>
      </c>
      <c r="M82" s="57">
        <v>18.5</v>
      </c>
      <c r="N82" s="57">
        <v>18.5</v>
      </c>
      <c r="O82" s="57">
        <v>18.5</v>
      </c>
      <c r="P82" s="57">
        <v>18.5</v>
      </c>
      <c r="Q82" s="57">
        <v>18.5</v>
      </c>
      <c r="R82" s="57">
        <v>18.5</v>
      </c>
      <c r="S82" s="57">
        <v>18.5</v>
      </c>
      <c r="T82" s="46">
        <f>Purchases!$J56</f>
        <v>17.873333333333335</v>
      </c>
      <c r="U82" s="46">
        <f>Purchases!$J56</f>
        <v>17.873333333333335</v>
      </c>
      <c r="V82" s="46">
        <f>Purchases!$J56</f>
        <v>17.873333333333335</v>
      </c>
      <c r="W82" s="46">
        <f>Purchases!$J56</f>
        <v>17.873333333333335</v>
      </c>
      <c r="X82" s="46">
        <f>Purchases!$L56</f>
        <v>20.040698485231481</v>
      </c>
      <c r="Y82" s="46">
        <f>Purchases!$L56</f>
        <v>20.040698485231481</v>
      </c>
      <c r="Z82" s="46">
        <f>Purchases!$L56</f>
        <v>20.040698485231481</v>
      </c>
      <c r="AA82" s="46">
        <f>Purchases!$L56</f>
        <v>20.040698485231481</v>
      </c>
      <c r="AB82" s="46">
        <f>Purchases!$L56</f>
        <v>20.040698485231481</v>
      </c>
      <c r="AC82" s="46">
        <f>Purchases!$L56</f>
        <v>20.040698485231481</v>
      </c>
      <c r="AD82" s="46">
        <f>Purchases!$L56</f>
        <v>20.040698485231481</v>
      </c>
      <c r="AE82" s="46">
        <f>Purchases!$AD$56</f>
        <v>18.45</v>
      </c>
      <c r="AF82" s="46">
        <f>Purchases!$AD$56</f>
        <v>18.45</v>
      </c>
      <c r="AG82" s="46">
        <f>Purchases!$AD$56</f>
        <v>18.45</v>
      </c>
      <c r="AH82" s="46">
        <f>Purchases!$AD$56</f>
        <v>18.45</v>
      </c>
      <c r="AI82" s="46">
        <f>Purchases!$AD$56</f>
        <v>18.45</v>
      </c>
      <c r="AJ82" s="46">
        <f>Purchases!$AF$56</f>
        <v>23.394270145310436</v>
      </c>
      <c r="AK82" s="46">
        <f>Purchases!$AF$56</f>
        <v>23.394270145310436</v>
      </c>
      <c r="AL82" s="46">
        <f>Purchases!$AF$56</f>
        <v>23.394270145310436</v>
      </c>
      <c r="AM82" s="46">
        <f>Purchases!$AF$56</f>
        <v>23.394270145310436</v>
      </c>
      <c r="AN82" s="46">
        <f>Purchases!$AF$56</f>
        <v>23.394270145310436</v>
      </c>
      <c r="AO82" s="46">
        <f>Purchases!$AF$56</f>
        <v>23.394270145310436</v>
      </c>
      <c r="AP82" s="46">
        <f>Purchases!$AF$56</f>
        <v>23.394270145310436</v>
      </c>
      <c r="AQ82" s="46">
        <f>Purchases!$AF$56</f>
        <v>23.394270145310436</v>
      </c>
      <c r="AR82" s="46">
        <f>Purchases!$AD$56</f>
        <v>18.45</v>
      </c>
      <c r="AS82" s="46">
        <f>Purchases!$AD$56</f>
        <v>18.45</v>
      </c>
      <c r="AT82" s="46">
        <f>Purchases!$AD$56</f>
        <v>18.45</v>
      </c>
      <c r="AU82" s="46">
        <f>Purchases!$AD$56</f>
        <v>18.45</v>
      </c>
      <c r="AV82" s="46">
        <f>Purchases!$AF$56</f>
        <v>23.394270145310436</v>
      </c>
      <c r="AW82" s="46">
        <f>Purchases!$AF$56</f>
        <v>23.394270145310436</v>
      </c>
      <c r="AX82" s="46">
        <f>Purchases!$AF$56</f>
        <v>23.394270145310436</v>
      </c>
      <c r="AY82" s="46">
        <f>Purchases!$AF$56</f>
        <v>23.394270145310436</v>
      </c>
      <c r="AZ82" s="46">
        <f>Purchases!$AF$56</f>
        <v>23.394270145310436</v>
      </c>
      <c r="BA82" s="46">
        <f>Purchases!$AF$56</f>
        <v>23.394270145310436</v>
      </c>
      <c r="BB82" s="46">
        <f>Purchases!$AF$56</f>
        <v>23.394270145310436</v>
      </c>
    </row>
    <row r="83" spans="2:64" outlineLevel="1">
      <c r="B83" s="35" t="s">
        <v>215</v>
      </c>
      <c r="C83" s="94" t="s">
        <v>17</v>
      </c>
      <c r="D83" s="57">
        <v>0</v>
      </c>
      <c r="E83" s="57">
        <v>0</v>
      </c>
      <c r="F83" s="57">
        <v>5970</v>
      </c>
      <c r="G83" s="57">
        <v>0</v>
      </c>
      <c r="H83" s="57">
        <v>0</v>
      </c>
      <c r="I83" s="57">
        <v>342.95</v>
      </c>
      <c r="J83" s="57">
        <v>0</v>
      </c>
      <c r="K83" s="57">
        <v>0</v>
      </c>
      <c r="L83" s="57">
        <v>63</v>
      </c>
      <c r="M83" s="57">
        <v>0</v>
      </c>
      <c r="N83" s="57">
        <v>0</v>
      </c>
      <c r="O83" s="57">
        <v>0</v>
      </c>
      <c r="P83" s="46">
        <f>(P84*P85)/1.21</f>
        <v>25.37751887368265</v>
      </c>
      <c r="Q83" s="46">
        <f t="shared" ref="Q83" si="359">(Q84*Q85)/1.21</f>
        <v>25.37751887368265</v>
      </c>
      <c r="R83" s="46">
        <f t="shared" ref="R83" si="360">(R84*R85)/1.21</f>
        <v>25.37751887368265</v>
      </c>
      <c r="S83" s="46">
        <f t="shared" ref="S83" si="361">(S84*S85)/1.21</f>
        <v>25.37751887368265</v>
      </c>
      <c r="T83" s="46">
        <f t="shared" ref="T83" si="362">(T84*T85)/1.21</f>
        <v>32.180160369517324</v>
      </c>
      <c r="U83" s="46">
        <f t="shared" ref="U83" si="363">(U84*U85)/1.21</f>
        <v>979.33884297520683</v>
      </c>
      <c r="V83" s="46">
        <f t="shared" ref="V83" si="364">(V84*V85)/1.21</f>
        <v>1273.1404958677685</v>
      </c>
      <c r="W83" s="46">
        <f t="shared" ref="W83" si="365">(W84*W85)/1.21</f>
        <v>1273.1404958677685</v>
      </c>
      <c r="X83" s="46">
        <f t="shared" ref="X83" si="366">(X84*X85)/1.21</f>
        <v>1263.0981384067438</v>
      </c>
      <c r="Y83" s="46">
        <f t="shared" ref="Y83" si="367">(Y84*Y85)/1.21</f>
        <v>1068.7753478826291</v>
      </c>
      <c r="Z83" s="46">
        <f t="shared" ref="Z83" si="368">(Z84*Z85)/1.21</f>
        <v>1675.4998549813645</v>
      </c>
      <c r="AA83" s="46">
        <f t="shared" ref="AA83" si="369">(AA84*AA85)/1.21</f>
        <v>2233.9998066418193</v>
      </c>
      <c r="AB83" s="46">
        <f t="shared" ref="AB83" si="370">(AB84*AB85)/1.21</f>
        <v>733.03118655434696</v>
      </c>
      <c r="AC83" s="46">
        <f t="shared" ref="AC83" si="371">(AC84*AC85)/1.21</f>
        <v>1012.2811623845745</v>
      </c>
      <c r="AD83" s="46">
        <f t="shared" ref="AD83" si="372">(AD84*AD85)/1.21</f>
        <v>1116.9999033209097</v>
      </c>
      <c r="AE83" s="46">
        <f t="shared" ref="AE83" si="373">(AE84*AE85)/1.21</f>
        <v>1198.8728093352147</v>
      </c>
      <c r="AF83" s="46">
        <f t="shared" ref="AF83" si="374">(AF84*AF85)/1.21</f>
        <v>1103.4486622776301</v>
      </c>
      <c r="AG83" s="46">
        <f t="shared" ref="AG83" si="375">(AG84*AG85)/1.21</f>
        <v>1195.4027174674329</v>
      </c>
      <c r="AH83" s="46">
        <f t="shared" ref="AH83" si="376">(AH84*AH85)/1.21</f>
        <v>919.54055189802523</v>
      </c>
      <c r="AI83" s="46">
        <f t="shared" ref="AI83" si="377">(AI84*AI85)/1.21</f>
        <v>1011.4946070878276</v>
      </c>
      <c r="AJ83" s="46">
        <f t="shared" ref="AJ83" si="378">(AJ84*AJ85)/1.21</f>
        <v>965.05355566522337</v>
      </c>
      <c r="AK83" s="46">
        <f t="shared" ref="AK83" si="379">(AK84*AK85)/1.21</f>
        <v>965.05355566522337</v>
      </c>
      <c r="AL83" s="46">
        <f t="shared" ref="AL83" si="380">(AL84*AL85)/1.21</f>
        <v>965.05355566522337</v>
      </c>
      <c r="AM83" s="46">
        <f t="shared" ref="AM83" si="381">(AM84*AM85)/1.21</f>
        <v>3216.8451855507446</v>
      </c>
      <c r="AN83" s="46">
        <f t="shared" ref="AN83" si="382">(AN84*AN85)/1.21</f>
        <v>160.84225927753721</v>
      </c>
      <c r="AO83" s="46">
        <f t="shared" ref="AO83" si="383">(AO84*AO85)/1.21</f>
        <v>160.84225927753721</v>
      </c>
      <c r="AP83" s="46">
        <f t="shared" ref="AP83" si="384">(AP84*AP85)/1.21</f>
        <v>160.84225927753721</v>
      </c>
      <c r="AQ83" s="46">
        <f>(AQ84*AQ85)/1.21</f>
        <v>2386.3114397564159</v>
      </c>
      <c r="AR83" s="46">
        <f t="shared" ref="AR83:BB83" si="385">(AR84*AR85)/1.21</f>
        <v>1988.5928664636801</v>
      </c>
      <c r="AS83" s="46">
        <f t="shared" si="385"/>
        <v>2386.3114397564159</v>
      </c>
      <c r="AT83" s="46">
        <f t="shared" si="385"/>
        <v>2386.3114397564159</v>
      </c>
      <c r="AU83" s="46">
        <f t="shared" si="385"/>
        <v>2187.4521531100481</v>
      </c>
      <c r="AV83" s="46">
        <f t="shared" si="385"/>
        <v>487.01407105420725</v>
      </c>
      <c r="AW83" s="46">
        <f t="shared" si="385"/>
        <v>365.26055329065542</v>
      </c>
      <c r="AX83" s="46">
        <f t="shared" si="385"/>
        <v>365.26055329065542</v>
      </c>
      <c r="AY83" s="46">
        <f t="shared" si="385"/>
        <v>1217.5351776355183</v>
      </c>
      <c r="AZ83" s="46">
        <f t="shared" si="385"/>
        <v>60.876758881775906</v>
      </c>
      <c r="BA83" s="46">
        <f t="shared" si="385"/>
        <v>60.876758881775906</v>
      </c>
      <c r="BB83" s="46">
        <f t="shared" si="385"/>
        <v>60.876758881775906</v>
      </c>
      <c r="BD83" s="46">
        <f>SUM(D83:O83)</f>
        <v>6375.95</v>
      </c>
      <c r="BG83" s="46">
        <f>SUM(P83:AA83)</f>
        <v>9900.6832184875493</v>
      </c>
      <c r="BH83" s="55"/>
      <c r="BI83" s="46">
        <f>SUM(AB83:AM83)</f>
        <v>14403.077452872374</v>
      </c>
      <c r="BJ83" s="55"/>
      <c r="BK83" s="46">
        <f>SUM(AN83:AY83)</f>
        <v>14252.576471946622</v>
      </c>
      <c r="BL83" s="55"/>
    </row>
    <row r="84" spans="2:64" outlineLevel="1">
      <c r="B84" s="34" t="s">
        <v>213</v>
      </c>
      <c r="C84" s="94" t="s">
        <v>18</v>
      </c>
      <c r="D84" s="46">
        <f t="shared" ref="D84:E84" si="386">D83/D85</f>
        <v>0</v>
      </c>
      <c r="E84" s="46">
        <f t="shared" si="386"/>
        <v>0</v>
      </c>
      <c r="F84" s="46">
        <f>F83/F85</f>
        <v>191.65329052969503</v>
      </c>
      <c r="G84" s="46">
        <f t="shared" ref="G84:O84" si="387">G83/G85</f>
        <v>0</v>
      </c>
      <c r="H84" s="46">
        <f t="shared" si="387"/>
        <v>0</v>
      </c>
      <c r="I84" s="46">
        <f t="shared" si="387"/>
        <v>11.009630818619582</v>
      </c>
      <c r="J84" s="46">
        <f t="shared" si="387"/>
        <v>0</v>
      </c>
      <c r="K84" s="46">
        <f t="shared" si="387"/>
        <v>0</v>
      </c>
      <c r="L84" s="46">
        <f t="shared" si="387"/>
        <v>2.0224719101123596</v>
      </c>
      <c r="M84" s="46">
        <f t="shared" si="387"/>
        <v>0</v>
      </c>
      <c r="N84" s="46">
        <f t="shared" si="387"/>
        <v>0</v>
      </c>
      <c r="O84" s="46">
        <f t="shared" si="387"/>
        <v>0</v>
      </c>
      <c r="P84" s="46">
        <f t="shared" ref="P84:BB84" si="388">+P14+P44</f>
        <v>0.98577200119280928</v>
      </c>
      <c r="Q84" s="46">
        <f t="shared" si="388"/>
        <v>0.98577200119280928</v>
      </c>
      <c r="R84" s="46">
        <f t="shared" si="388"/>
        <v>0.98577200119280928</v>
      </c>
      <c r="S84" s="46">
        <f t="shared" si="388"/>
        <v>0.98577200119280928</v>
      </c>
      <c r="T84" s="46">
        <f t="shared" si="388"/>
        <v>0.98577200119280928</v>
      </c>
      <c r="U84" s="46">
        <f t="shared" si="388"/>
        <v>30.000000000000004</v>
      </c>
      <c r="V84" s="46">
        <f t="shared" si="388"/>
        <v>39</v>
      </c>
      <c r="W84" s="46">
        <f t="shared" si="388"/>
        <v>39</v>
      </c>
      <c r="X84" s="46">
        <f t="shared" si="388"/>
        <v>39</v>
      </c>
      <c r="Y84" s="46">
        <f t="shared" si="388"/>
        <v>33</v>
      </c>
      <c r="Z84" s="46">
        <f t="shared" si="388"/>
        <v>51.733505384386007</v>
      </c>
      <c r="AA84" s="46">
        <f t="shared" si="388"/>
        <v>68.978007179181333</v>
      </c>
      <c r="AB84" s="46">
        <f t="shared" si="388"/>
        <v>22.63340860566888</v>
      </c>
      <c r="AC84" s="46">
        <f t="shared" si="388"/>
        <v>31.255659503066546</v>
      </c>
      <c r="AD84" s="46">
        <f t="shared" si="388"/>
        <v>34.489003589590666</v>
      </c>
      <c r="AE84" s="46">
        <f t="shared" si="388"/>
        <v>37.016949152542381</v>
      </c>
      <c r="AF84" s="46">
        <f t="shared" si="388"/>
        <v>34.16949152542373</v>
      </c>
      <c r="AG84" s="46">
        <f t="shared" si="388"/>
        <v>37.016949152542381</v>
      </c>
      <c r="AH84" s="46">
        <f t="shared" si="388"/>
        <v>28.474576271186443</v>
      </c>
      <c r="AI84" s="46">
        <f t="shared" si="388"/>
        <v>31.322033898305087</v>
      </c>
      <c r="AJ84" s="46">
        <f t="shared" si="388"/>
        <v>29.883936080740121</v>
      </c>
      <c r="AK84" s="46">
        <f t="shared" si="388"/>
        <v>29.883936080740121</v>
      </c>
      <c r="AL84" s="46">
        <f t="shared" si="388"/>
        <v>29.883936080740121</v>
      </c>
      <c r="AM84" s="46">
        <f t="shared" si="388"/>
        <v>99.613120269133731</v>
      </c>
      <c r="AN84" s="46">
        <f t="shared" si="388"/>
        <v>4.9806560134566862</v>
      </c>
      <c r="AO84" s="46">
        <f t="shared" si="388"/>
        <v>4.9806560134566862</v>
      </c>
      <c r="AP84" s="46">
        <f t="shared" si="388"/>
        <v>4.9806560134566862</v>
      </c>
      <c r="AQ84" s="46">
        <f t="shared" si="388"/>
        <v>73.89473684210526</v>
      </c>
      <c r="AR84" s="46">
        <f t="shared" si="388"/>
        <v>61.578947368421055</v>
      </c>
      <c r="AS84" s="46">
        <f t="shared" si="388"/>
        <v>73.89473684210526</v>
      </c>
      <c r="AT84" s="46">
        <f t="shared" si="388"/>
        <v>73.89473684210526</v>
      </c>
      <c r="AU84" s="46">
        <f t="shared" si="388"/>
        <v>67.736842105263165</v>
      </c>
      <c r="AV84" s="46">
        <f t="shared" si="388"/>
        <v>15.08092196994474</v>
      </c>
      <c r="AW84" s="46">
        <f t="shared" si="388"/>
        <v>11.310691477458555</v>
      </c>
      <c r="AX84" s="46">
        <f t="shared" si="388"/>
        <v>11.310691477458555</v>
      </c>
      <c r="AY84" s="46">
        <f t="shared" si="388"/>
        <v>37.702304924861856</v>
      </c>
      <c r="AZ84" s="46">
        <f t="shared" si="388"/>
        <v>1.8851152462430925</v>
      </c>
      <c r="BA84" s="46">
        <f t="shared" si="388"/>
        <v>1.8851152462430925</v>
      </c>
      <c r="BB84" s="46">
        <f t="shared" si="388"/>
        <v>1.8851152462430925</v>
      </c>
      <c r="BD84" s="46">
        <f>SUM(D84:O84)</f>
        <v>204.68539325842696</v>
      </c>
      <c r="BG84" s="46">
        <f>SUM(P84:AA84)</f>
        <v>305.64037256953139</v>
      </c>
      <c r="BH84" s="55"/>
      <c r="BI84" s="46">
        <f>SUM(AB84:AM84)</f>
        <v>445.64300020968022</v>
      </c>
      <c r="BJ84" s="55"/>
      <c r="BK84" s="46">
        <f>SUM(AN84:AY84)</f>
        <v>441.34657789009367</v>
      </c>
      <c r="BL84" s="55"/>
    </row>
    <row r="85" spans="2:64" outlineLevel="1">
      <c r="B85" s="34" t="s">
        <v>230</v>
      </c>
      <c r="C85" s="94" t="s">
        <v>17</v>
      </c>
      <c r="D85" s="57">
        <v>31.15</v>
      </c>
      <c r="E85" s="57">
        <v>31.15</v>
      </c>
      <c r="F85" s="57">
        <v>31.15</v>
      </c>
      <c r="G85" s="57">
        <v>31.15</v>
      </c>
      <c r="H85" s="57">
        <v>31.15</v>
      </c>
      <c r="I85" s="57">
        <v>31.15</v>
      </c>
      <c r="J85" s="57">
        <v>31.15</v>
      </c>
      <c r="K85" s="57">
        <v>31.15</v>
      </c>
      <c r="L85" s="57">
        <v>31.15</v>
      </c>
      <c r="M85" s="57">
        <v>31.15</v>
      </c>
      <c r="N85" s="57">
        <v>31.15</v>
      </c>
      <c r="O85" s="57">
        <v>31.15</v>
      </c>
      <c r="P85" s="57">
        <v>31.15</v>
      </c>
      <c r="Q85" s="57">
        <v>31.15</v>
      </c>
      <c r="R85" s="57">
        <v>31.15</v>
      </c>
      <c r="S85" s="57">
        <v>31.15</v>
      </c>
      <c r="T85" s="46">
        <f>Purchases!$J57</f>
        <v>39.5</v>
      </c>
      <c r="U85" s="46">
        <f>Purchases!$J57</f>
        <v>39.5</v>
      </c>
      <c r="V85" s="46">
        <f>Purchases!$J57</f>
        <v>39.5</v>
      </c>
      <c r="W85" s="46">
        <f>Purchases!$J57</f>
        <v>39.5</v>
      </c>
      <c r="X85" s="46">
        <f>Purchases!$L57</f>
        <v>39.188429422363072</v>
      </c>
      <c r="Y85" s="46">
        <f>Purchases!$L57</f>
        <v>39.188429422363072</v>
      </c>
      <c r="Z85" s="46">
        <f>Purchases!$L57</f>
        <v>39.188429422363072</v>
      </c>
      <c r="AA85" s="46">
        <f>Purchases!$L57</f>
        <v>39.188429422363072</v>
      </c>
      <c r="AB85" s="46">
        <f>Purchases!$L57</f>
        <v>39.188429422363072</v>
      </c>
      <c r="AC85" s="46">
        <f>Purchases!$L57</f>
        <v>39.188429422363072</v>
      </c>
      <c r="AD85" s="46">
        <f>Purchases!$L57</f>
        <v>39.188429422363072</v>
      </c>
      <c r="AE85" s="46">
        <f>Purchases!$L57</f>
        <v>39.188429422363072</v>
      </c>
      <c r="AF85" s="46">
        <f>Purchases!$AD$57</f>
        <v>39.075000000000003</v>
      </c>
      <c r="AG85" s="46">
        <f>Purchases!$AD$57</f>
        <v>39.075000000000003</v>
      </c>
      <c r="AH85" s="46">
        <f>Purchases!$AD$57</f>
        <v>39.075000000000003</v>
      </c>
      <c r="AI85" s="46">
        <f>Purchases!$AD$57</f>
        <v>39.075000000000003</v>
      </c>
      <c r="AJ85" s="46">
        <f>Purchases!$AF$57</f>
        <v>39.075000000000003</v>
      </c>
      <c r="AK85" s="46">
        <f>Purchases!$AF$57</f>
        <v>39.075000000000003</v>
      </c>
      <c r="AL85" s="46">
        <f>Purchases!$AF$57</f>
        <v>39.075000000000003</v>
      </c>
      <c r="AM85" s="46">
        <f>Purchases!$AF$57</f>
        <v>39.075000000000003</v>
      </c>
      <c r="AN85" s="46">
        <f>Purchases!$AF$57</f>
        <v>39.075000000000003</v>
      </c>
      <c r="AO85" s="46">
        <f>Purchases!$AF$57</f>
        <v>39.075000000000003</v>
      </c>
      <c r="AP85" s="46">
        <f>Purchases!$AF$57</f>
        <v>39.075000000000003</v>
      </c>
      <c r="AQ85" s="46">
        <f>Purchases!$AF$57</f>
        <v>39.075000000000003</v>
      </c>
      <c r="AR85" s="46">
        <f>Purchases!$AD$57</f>
        <v>39.075000000000003</v>
      </c>
      <c r="AS85" s="46">
        <f>Purchases!$AD$57</f>
        <v>39.075000000000003</v>
      </c>
      <c r="AT85" s="46">
        <f>Purchases!$AD$57</f>
        <v>39.075000000000003</v>
      </c>
      <c r="AU85" s="46">
        <f>Purchases!$AD$57</f>
        <v>39.075000000000003</v>
      </c>
      <c r="AV85" s="46">
        <f>Purchases!$AF$57</f>
        <v>39.075000000000003</v>
      </c>
      <c r="AW85" s="46">
        <f>Purchases!$AF$57</f>
        <v>39.075000000000003</v>
      </c>
      <c r="AX85" s="46">
        <f>Purchases!$AF$57</f>
        <v>39.075000000000003</v>
      </c>
      <c r="AY85" s="46">
        <f>Purchases!$AF$57</f>
        <v>39.075000000000003</v>
      </c>
      <c r="AZ85" s="46">
        <f>Purchases!$AF$57</f>
        <v>39.075000000000003</v>
      </c>
      <c r="BA85" s="46">
        <f>Purchases!$AF$57</f>
        <v>39.075000000000003</v>
      </c>
      <c r="BB85" s="46">
        <f>Purchases!$AF$57</f>
        <v>39.075000000000003</v>
      </c>
    </row>
    <row r="86" spans="2:64" outlineLevel="1">
      <c r="B86" s="35" t="s">
        <v>216</v>
      </c>
      <c r="C86" s="94" t="s">
        <v>17</v>
      </c>
      <c r="D86" s="57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f>AVERAGE(D86:M86)</f>
        <v>0</v>
      </c>
      <c r="O86" s="57">
        <v>0</v>
      </c>
      <c r="P86" s="46">
        <f>(P87*P88)/1.21</f>
        <v>23.098674706958249</v>
      </c>
      <c r="Q86" s="46">
        <f t="shared" ref="Q86" si="389">(Q87*Q88)/1.21</f>
        <v>23.098674706958249</v>
      </c>
      <c r="R86" s="46">
        <f t="shared" ref="R86" si="390">(R87*R88)/1.21</f>
        <v>23.098674706958249</v>
      </c>
      <c r="S86" s="46">
        <f t="shared" ref="S86" si="391">(S87*S88)/1.21</f>
        <v>23.098674706958249</v>
      </c>
      <c r="T86" s="46">
        <f t="shared" ref="T86" si="392">(T87*T88)/1.21</f>
        <v>16.455565899649471</v>
      </c>
      <c r="U86" s="46">
        <f t="shared" ref="U86" si="393">(U87*U88)/1.21</f>
        <v>447.13593616414943</v>
      </c>
      <c r="V86" s="46">
        <f t="shared" ref="V86" si="394">(V87*V88)/1.21</f>
        <v>581.2767170133942</v>
      </c>
      <c r="W86" s="46">
        <f t="shared" ref="W86" si="395">(W87*W88)/1.21</f>
        <v>581.2767170133942</v>
      </c>
      <c r="X86" s="46">
        <f t="shared" ref="X86" si="396">(X87*X88)/1.21</f>
        <v>617.32371738014081</v>
      </c>
      <c r="Y86" s="46">
        <f t="shared" ref="Y86" si="397">(Y87*Y88)/1.21</f>
        <v>522.35083778319608</v>
      </c>
      <c r="Z86" s="46">
        <f t="shared" ref="Z86" si="398">(Z87*Z88)/1.21</f>
        <v>448.46955617686081</v>
      </c>
      <c r="AA86" s="46">
        <f t="shared" ref="AA86" si="399">(AA87*AA88)/1.21</f>
        <v>611.54939478662834</v>
      </c>
      <c r="AB86" s="46">
        <f t="shared" ref="AB86" si="400">(AB87*AB88)/1.21</f>
        <v>163.07983860976753</v>
      </c>
      <c r="AC86" s="46">
        <f t="shared" ref="AC86" si="401">(AC87*AC88)/1.21</f>
        <v>163.07983860976753</v>
      </c>
      <c r="AD86" s="46">
        <f t="shared" ref="AD86" si="402">(AD87*AD88)/1.21</f>
        <v>203.84979826220948</v>
      </c>
      <c r="AE86" s="46">
        <f t="shared" ref="AE86" si="403">(AE87*AE88)/1.21</f>
        <v>543.36773585987521</v>
      </c>
      <c r="AF86" s="46">
        <f t="shared" ref="AF86" si="404">(AF87*AF88)/1.21</f>
        <v>572.94028430524907</v>
      </c>
      <c r="AG86" s="46">
        <f t="shared" ref="AG86" si="405">(AG87*AG88)/1.21</f>
        <v>620.68530799735311</v>
      </c>
      <c r="AH86" s="46">
        <f t="shared" ref="AH86" si="406">(AH87*AH88)/1.21</f>
        <v>477.45023692104087</v>
      </c>
      <c r="AI86" s="46">
        <f t="shared" ref="AI86" si="407">(AI87*AI88)/1.21</f>
        <v>525.19526061314491</v>
      </c>
      <c r="AJ86" s="46">
        <f t="shared" ref="AJ86" si="408">(AJ87*AJ88)/1.21</f>
        <v>2013.7666298768975</v>
      </c>
      <c r="AK86" s="46">
        <f t="shared" ref="AK86" si="409">(AK87*AK88)/1.21</f>
        <v>2013.7666298768975</v>
      </c>
      <c r="AL86" s="46">
        <f t="shared" ref="AL86" si="410">(AL87*AL88)/1.21</f>
        <v>2013.7666298768975</v>
      </c>
      <c r="AM86" s="46">
        <f t="shared" ref="AM86" si="411">(AM87*AM88)/1.21</f>
        <v>6712.5554329229926</v>
      </c>
      <c r="AN86" s="46">
        <f t="shared" ref="AN86" si="412">(AN87*AN88)/1.21</f>
        <v>335.62777164614954</v>
      </c>
      <c r="AO86" s="46">
        <f t="shared" ref="AO86" si="413">(AO87*AO88)/1.21</f>
        <v>335.62777164614954</v>
      </c>
      <c r="AP86" s="46">
        <f t="shared" ref="AP86" si="414">(AP87*AP88)/1.21</f>
        <v>335.62777164614954</v>
      </c>
      <c r="AQ86" s="46">
        <f>(AQ87*AQ88)/1.21</f>
        <v>1861.1518042638018</v>
      </c>
      <c r="AR86" s="46">
        <f t="shared" ref="AR86:BB86" si="415">(AR87*AR88)/1.21</f>
        <v>1076.8916020458673</v>
      </c>
      <c r="AS86" s="46">
        <f t="shared" si="415"/>
        <v>1292.2699224550406</v>
      </c>
      <c r="AT86" s="46">
        <f t="shared" si="415"/>
        <v>1292.2699224550406</v>
      </c>
      <c r="AU86" s="46">
        <f t="shared" si="415"/>
        <v>1184.580762250454</v>
      </c>
      <c r="AV86" s="46">
        <f t="shared" si="415"/>
        <v>2488.8640099346608</v>
      </c>
      <c r="AW86" s="46">
        <f t="shared" si="415"/>
        <v>1866.6480074509959</v>
      </c>
      <c r="AX86" s="46">
        <f t="shared" si="415"/>
        <v>1866.6480074509959</v>
      </c>
      <c r="AY86" s="46">
        <f t="shared" si="415"/>
        <v>6222.1600248366549</v>
      </c>
      <c r="AZ86" s="46">
        <f t="shared" si="415"/>
        <v>311.1080012418326</v>
      </c>
      <c r="BA86" s="46">
        <f t="shared" si="415"/>
        <v>311.1080012418326</v>
      </c>
      <c r="BB86" s="46">
        <f t="shared" si="415"/>
        <v>311.1080012418326</v>
      </c>
      <c r="BD86" s="46">
        <f>SUM(D86:O86)</f>
        <v>0</v>
      </c>
      <c r="BG86" s="46">
        <f>SUM(P86:AA86)</f>
        <v>3918.2331410452462</v>
      </c>
      <c r="BH86" s="55"/>
      <c r="BI86" s="46">
        <f>SUM(AB86:AM86)</f>
        <v>16023.503623732093</v>
      </c>
      <c r="BJ86" s="55"/>
      <c r="BK86" s="46">
        <f>SUM(AN86:AY86)</f>
        <v>20158.367378081963</v>
      </c>
      <c r="BL86" s="55"/>
    </row>
    <row r="87" spans="2:64" outlineLevel="1">
      <c r="B87" s="34" t="s">
        <v>213</v>
      </c>
      <c r="C87" s="94" t="s">
        <v>18</v>
      </c>
      <c r="D87" s="63">
        <v>0</v>
      </c>
      <c r="E87" s="63">
        <v>0</v>
      </c>
      <c r="F87" s="63">
        <v>0</v>
      </c>
      <c r="G87" s="63">
        <v>0</v>
      </c>
      <c r="H87" s="63">
        <v>0</v>
      </c>
      <c r="I87" s="63">
        <v>0</v>
      </c>
      <c r="J87" s="63">
        <v>0</v>
      </c>
      <c r="K87" s="63">
        <v>0</v>
      </c>
      <c r="L87" s="63">
        <v>0</v>
      </c>
      <c r="M87" s="63">
        <v>0</v>
      </c>
      <c r="N87" s="63">
        <f>AVERAGE(D87:I87)</f>
        <v>0</v>
      </c>
      <c r="O87" s="46">
        <f>AVERAGE(D87:I87)</f>
        <v>0</v>
      </c>
      <c r="P87" s="46">
        <f t="shared" ref="P87:BB87" si="416">+P17+P47</f>
        <v>0.55203232066797314</v>
      </c>
      <c r="Q87" s="46">
        <f t="shared" si="416"/>
        <v>0.55203232066797314</v>
      </c>
      <c r="R87" s="46">
        <f t="shared" si="416"/>
        <v>0.55203232066797314</v>
      </c>
      <c r="S87" s="46">
        <f t="shared" si="416"/>
        <v>0.55203232066797314</v>
      </c>
      <c r="T87" s="46">
        <f t="shared" si="416"/>
        <v>0.55203232066797314</v>
      </c>
      <c r="U87" s="46">
        <f t="shared" si="416"/>
        <v>15.000000000000002</v>
      </c>
      <c r="V87" s="46">
        <f t="shared" si="416"/>
        <v>19.5</v>
      </c>
      <c r="W87" s="46">
        <f t="shared" si="416"/>
        <v>19.5</v>
      </c>
      <c r="X87" s="46">
        <f t="shared" si="416"/>
        <v>19.5</v>
      </c>
      <c r="Y87" s="46">
        <f t="shared" si="416"/>
        <v>16.5</v>
      </c>
      <c r="Z87" s="46">
        <f t="shared" si="416"/>
        <v>14.166240659863746</v>
      </c>
      <c r="AA87" s="46">
        <f t="shared" si="416"/>
        <v>19.317600899814195</v>
      </c>
      <c r="AB87" s="46">
        <f t="shared" si="416"/>
        <v>5.1513602399504519</v>
      </c>
      <c r="AC87" s="46">
        <f t="shared" si="416"/>
        <v>5.1513602399504519</v>
      </c>
      <c r="AD87" s="46">
        <f t="shared" si="416"/>
        <v>6.439200299938066</v>
      </c>
      <c r="AE87" s="46">
        <f t="shared" si="416"/>
        <v>17.163881041594379</v>
      </c>
      <c r="AF87" s="46">
        <f t="shared" si="416"/>
        <v>19.220338983050848</v>
      </c>
      <c r="AG87" s="46">
        <f t="shared" si="416"/>
        <v>20.822033898305087</v>
      </c>
      <c r="AH87" s="46">
        <f t="shared" si="416"/>
        <v>16.016949152542374</v>
      </c>
      <c r="AI87" s="46">
        <f t="shared" si="416"/>
        <v>17.618644067796609</v>
      </c>
      <c r="AJ87" s="46">
        <f t="shared" si="416"/>
        <v>46.906417217921032</v>
      </c>
      <c r="AK87" s="46">
        <f t="shared" si="416"/>
        <v>46.906417217921032</v>
      </c>
      <c r="AL87" s="46">
        <f t="shared" si="416"/>
        <v>46.906417217921032</v>
      </c>
      <c r="AM87" s="46">
        <f t="shared" si="416"/>
        <v>156.35472405973678</v>
      </c>
      <c r="AN87" s="46">
        <f t="shared" si="416"/>
        <v>7.817736202986838</v>
      </c>
      <c r="AO87" s="46">
        <f t="shared" si="416"/>
        <v>7.817736202986838</v>
      </c>
      <c r="AP87" s="46">
        <f t="shared" si="416"/>
        <v>7.817736202986838</v>
      </c>
      <c r="AQ87" s="46">
        <f t="shared" si="416"/>
        <v>43.351578947368424</v>
      </c>
      <c r="AR87" s="46">
        <f t="shared" si="416"/>
        <v>36.126315789473693</v>
      </c>
      <c r="AS87" s="46">
        <f t="shared" si="416"/>
        <v>43.351578947368424</v>
      </c>
      <c r="AT87" s="46">
        <f t="shared" si="416"/>
        <v>43.351578947368424</v>
      </c>
      <c r="AU87" s="46">
        <f t="shared" si="416"/>
        <v>39.738947368421059</v>
      </c>
      <c r="AV87" s="46">
        <f t="shared" si="416"/>
        <v>57.972801771871531</v>
      </c>
      <c r="AW87" s="46">
        <f t="shared" si="416"/>
        <v>43.479601328903648</v>
      </c>
      <c r="AX87" s="46">
        <f t="shared" si="416"/>
        <v>43.479601328903648</v>
      </c>
      <c r="AY87" s="46">
        <f t="shared" si="416"/>
        <v>144.93200442967887</v>
      </c>
      <c r="AZ87" s="46">
        <f t="shared" si="416"/>
        <v>7.2466002214839413</v>
      </c>
      <c r="BA87" s="46">
        <f t="shared" si="416"/>
        <v>7.2466002214839413</v>
      </c>
      <c r="BB87" s="46">
        <f t="shared" si="416"/>
        <v>7.2466002214839413</v>
      </c>
      <c r="BD87" s="46">
        <f>SUM(D87:O87)</f>
        <v>0</v>
      </c>
      <c r="BG87" s="46">
        <f>SUM(P87:AA87)</f>
        <v>126.24400316301781</v>
      </c>
      <c r="BH87" s="55"/>
      <c r="BI87" s="46">
        <f>SUM(AB87:AM87)</f>
        <v>404.65774363662814</v>
      </c>
      <c r="BJ87" s="55"/>
      <c r="BK87" s="46">
        <f>SUM(AN87:AY87)</f>
        <v>519.23721746831814</v>
      </c>
      <c r="BL87" s="55"/>
    </row>
    <row r="88" spans="2:64" outlineLevel="1">
      <c r="B88" s="34" t="s">
        <v>230</v>
      </c>
      <c r="C88" s="94" t="s">
        <v>17</v>
      </c>
      <c r="D88" s="57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57">
        <v>50.63</v>
      </c>
      <c r="Q88" s="57">
        <v>50.63</v>
      </c>
      <c r="R88" s="57">
        <v>50.63</v>
      </c>
      <c r="S88" s="57">
        <v>50.63</v>
      </c>
      <c r="T88" s="46">
        <f>Purchases!$J58</f>
        <v>36.068965517241381</v>
      </c>
      <c r="U88" s="46">
        <f>Purchases!$J58</f>
        <v>36.068965517241381</v>
      </c>
      <c r="V88" s="46">
        <f>Purchases!$J58</f>
        <v>36.068965517241381</v>
      </c>
      <c r="W88" s="46">
        <f>Purchases!$J58</f>
        <v>36.068965517241381</v>
      </c>
      <c r="X88" s="46">
        <f>Purchases!$L58</f>
        <v>38.305728104101043</v>
      </c>
      <c r="Y88" s="46">
        <f>Purchases!$L58</f>
        <v>38.305728104101043</v>
      </c>
      <c r="Z88" s="46">
        <f>Purchases!$L58</f>
        <v>38.305728104101043</v>
      </c>
      <c r="AA88" s="46">
        <f>Purchases!$L58</f>
        <v>38.305728104101043</v>
      </c>
      <c r="AB88" s="46">
        <f>Purchases!$L58</f>
        <v>38.305728104101043</v>
      </c>
      <c r="AC88" s="46">
        <f>Purchases!$L58</f>
        <v>38.305728104101043</v>
      </c>
      <c r="AD88" s="46">
        <f>Purchases!$L58</f>
        <v>38.305728104101043</v>
      </c>
      <c r="AE88" s="46">
        <f>Purchases!$L58</f>
        <v>38.305728104101043</v>
      </c>
      <c r="AF88" s="46">
        <f>Purchases!$AD$58</f>
        <v>36.068965517241381</v>
      </c>
      <c r="AG88" s="46">
        <f>Purchases!$AD$58</f>
        <v>36.068965517241381</v>
      </c>
      <c r="AH88" s="46">
        <f>Purchases!$AD$58</f>
        <v>36.068965517241381</v>
      </c>
      <c r="AI88" s="46">
        <f>Purchases!$AD$58</f>
        <v>36.068965517241381</v>
      </c>
      <c r="AJ88" s="46">
        <f>Purchases!$AF$58</f>
        <v>51.947212485461336</v>
      </c>
      <c r="AK88" s="46">
        <f>Purchases!$AF$58</f>
        <v>51.947212485461336</v>
      </c>
      <c r="AL88" s="46">
        <f>Purchases!$AF$58</f>
        <v>51.947212485461336</v>
      </c>
      <c r="AM88" s="46">
        <f>Purchases!$AF$58</f>
        <v>51.947212485461336</v>
      </c>
      <c r="AN88" s="46">
        <f>Purchases!$AF$58</f>
        <v>51.947212485461336</v>
      </c>
      <c r="AO88" s="46">
        <f>Purchases!$AF$58</f>
        <v>51.947212485461336</v>
      </c>
      <c r="AP88" s="46">
        <f>Purchases!$AF$58</f>
        <v>51.947212485461336</v>
      </c>
      <c r="AQ88" s="46">
        <f>Purchases!$AF$58</f>
        <v>51.947212485461336</v>
      </c>
      <c r="AR88" s="46">
        <f>Purchases!$AD$58</f>
        <v>36.068965517241381</v>
      </c>
      <c r="AS88" s="46">
        <f>Purchases!$AD$58</f>
        <v>36.068965517241381</v>
      </c>
      <c r="AT88" s="46">
        <f>Purchases!$AD$58</f>
        <v>36.068965517241381</v>
      </c>
      <c r="AU88" s="46">
        <f>Purchases!$AD$58</f>
        <v>36.068965517241381</v>
      </c>
      <c r="AV88" s="46">
        <f>Purchases!$AF$58</f>
        <v>51.947212485461336</v>
      </c>
      <c r="AW88" s="46">
        <f>Purchases!$AF$58</f>
        <v>51.947212485461336</v>
      </c>
      <c r="AX88" s="46">
        <f>Purchases!$AF$58</f>
        <v>51.947212485461336</v>
      </c>
      <c r="AY88" s="46">
        <f>Purchases!$AF$58</f>
        <v>51.947212485461336</v>
      </c>
      <c r="AZ88" s="46">
        <f>Purchases!$AF$58</f>
        <v>51.947212485461336</v>
      </c>
      <c r="BA88" s="46">
        <f>Purchases!$AF$58</f>
        <v>51.947212485461336</v>
      </c>
      <c r="BB88" s="46">
        <f>Purchases!$AF$58</f>
        <v>51.947212485461336</v>
      </c>
    </row>
    <row r="89" spans="2:64" outlineLevel="1">
      <c r="B89" s="35" t="s">
        <v>217</v>
      </c>
      <c r="C89" s="94" t="s">
        <v>17</v>
      </c>
      <c r="D89" s="57">
        <v>0</v>
      </c>
      <c r="E89" s="57">
        <v>0</v>
      </c>
      <c r="F89" s="57">
        <v>814.5</v>
      </c>
      <c r="G89" s="57">
        <v>0</v>
      </c>
      <c r="H89" s="57">
        <v>6120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57">
        <v>0</v>
      </c>
      <c r="P89" s="46">
        <f>(P90*P91)/1.21</f>
        <v>42.951992460964746</v>
      </c>
      <c r="Q89" s="46">
        <f t="shared" ref="Q89" si="417">(Q90*Q91)/1.21</f>
        <v>42.951992460964746</v>
      </c>
      <c r="R89" s="46">
        <f t="shared" ref="R89" si="418">(R90*R91)/1.21</f>
        <v>42.951992460964746</v>
      </c>
      <c r="S89" s="46">
        <f t="shared" ref="S89" si="419">(S90*S91)/1.21</f>
        <v>42.951992460964746</v>
      </c>
      <c r="T89" s="46">
        <f t="shared" ref="T89" si="420">(T90*T91)/1.21</f>
        <v>39.919692610287321</v>
      </c>
      <c r="U89" s="46">
        <f t="shared" ref="U89" si="421">(U90*U91)/1.21</f>
        <v>1518.5950413223143</v>
      </c>
      <c r="V89" s="46">
        <f t="shared" ref="V89" si="422">(V90*V91)/1.21</f>
        <v>1974.1735537190084</v>
      </c>
      <c r="W89" s="46">
        <f t="shared" ref="W89" si="423">(W90*W91)/1.21</f>
        <v>1974.1735537190084</v>
      </c>
      <c r="X89" s="46">
        <f t="shared" ref="X89" si="424">(X90*X91)/1.21</f>
        <v>1905.047791203322</v>
      </c>
      <c r="Y89" s="46">
        <f t="shared" ref="Y89" si="425">(Y90*Y91)/1.21</f>
        <v>1611.9635156335801</v>
      </c>
      <c r="Z89" s="46">
        <f t="shared" ref="Z89" si="426">(Z90*Z91)/1.21</f>
        <v>1432.283715710063</v>
      </c>
      <c r="AA89" s="46">
        <f t="shared" ref="AA89" si="427">(AA90*AA91)/1.21</f>
        <v>1953.1141577864494</v>
      </c>
      <c r="AB89" s="46">
        <f t="shared" ref="AB89" si="428">(AB90*AB91)/1.21</f>
        <v>520.83044207638659</v>
      </c>
      <c r="AC89" s="46">
        <f t="shared" ref="AC89" si="429">(AC90*AC91)/1.21</f>
        <v>520.83044207638659</v>
      </c>
      <c r="AD89" s="46">
        <f t="shared" ref="AD89" si="430">(AD90*AD91)/1.21</f>
        <v>651.03805259548324</v>
      </c>
      <c r="AE89" s="46">
        <f t="shared" ref="AE89" si="431">(AE90*AE91)/1.21</f>
        <v>2324.8040841803254</v>
      </c>
      <c r="AF89" s="46">
        <f t="shared" ref="AF89" si="432">(AF90*AF91)/1.21</f>
        <v>2208.5916795069338</v>
      </c>
      <c r="AG89" s="46">
        <f t="shared" ref="AG89" si="433">(AG90*AG91)/1.21</f>
        <v>2392.6409861325119</v>
      </c>
      <c r="AH89" s="46">
        <f t="shared" ref="AH89" si="434">(AH90*AH91)/1.21</f>
        <v>1840.4930662557781</v>
      </c>
      <c r="AI89" s="46">
        <f t="shared" ref="AI89" si="435">(AI90*AI91)/1.21</f>
        <v>2024.5423728813557</v>
      </c>
      <c r="AJ89" s="46">
        <f t="shared" ref="AJ89" si="436">(AJ90*AJ91)/1.21</f>
        <v>731.94930747450712</v>
      </c>
      <c r="AK89" s="46">
        <f t="shared" ref="AK89" si="437">(AK90*AK91)/1.21</f>
        <v>731.94930747450712</v>
      </c>
      <c r="AL89" s="46">
        <f t="shared" ref="AL89" si="438">(AL90*AL91)/1.21</f>
        <v>731.94930747450712</v>
      </c>
      <c r="AM89" s="46">
        <f t="shared" ref="AM89" si="439">(AM90*AM91)/1.21</f>
        <v>2439.831024915024</v>
      </c>
      <c r="AN89" s="46">
        <f t="shared" ref="AN89" si="440">(AN90*AN91)/1.21</f>
        <v>121.99155124575118</v>
      </c>
      <c r="AO89" s="46">
        <f t="shared" ref="AO89" si="441">(AO90*AO91)/1.21</f>
        <v>121.99155124575118</v>
      </c>
      <c r="AP89" s="46">
        <f t="shared" ref="AP89" si="442">(AP90*AP91)/1.21</f>
        <v>121.99155124575118</v>
      </c>
      <c r="AQ89" s="46">
        <f>(AQ90*AQ91)/1.21</f>
        <v>3142.5243798591741</v>
      </c>
      <c r="AR89" s="46">
        <f t="shared" ref="AR89:BB89" si="443">(AR90*AR91)/1.21</f>
        <v>2370.0547812218292</v>
      </c>
      <c r="AS89" s="46">
        <f t="shared" si="443"/>
        <v>2844.0657374661951</v>
      </c>
      <c r="AT89" s="46">
        <f t="shared" si="443"/>
        <v>2844.0657374661951</v>
      </c>
      <c r="AU89" s="46">
        <f t="shared" si="443"/>
        <v>2607.0602593440121</v>
      </c>
      <c r="AV89" s="46">
        <f t="shared" si="443"/>
        <v>1433.7319726013566</v>
      </c>
      <c r="AW89" s="46">
        <f t="shared" si="443"/>
        <v>1075.2989794510172</v>
      </c>
      <c r="AX89" s="46">
        <f t="shared" si="443"/>
        <v>1075.2989794510172</v>
      </c>
      <c r="AY89" s="46">
        <f t="shared" si="443"/>
        <v>3584.3299315033914</v>
      </c>
      <c r="AZ89" s="46">
        <f t="shared" si="443"/>
        <v>179.21649657516957</v>
      </c>
      <c r="BA89" s="46">
        <f t="shared" si="443"/>
        <v>179.21649657516957</v>
      </c>
      <c r="BB89" s="46">
        <f t="shared" si="443"/>
        <v>179.21649657516957</v>
      </c>
      <c r="BD89" s="46">
        <f>SUM(D89:O89)</f>
        <v>6934.5</v>
      </c>
      <c r="BG89" s="46">
        <f>SUM(P89:AA89)</f>
        <v>12581.078991547891</v>
      </c>
      <c r="BH89" s="55"/>
      <c r="BI89" s="46">
        <f>SUM(AB89:AM89)</f>
        <v>17119.450073043707</v>
      </c>
      <c r="BJ89" s="55"/>
      <c r="BK89" s="46">
        <f>SUM(AN89:AY89)</f>
        <v>21342.405412101441</v>
      </c>
      <c r="BL89" s="55"/>
    </row>
    <row r="90" spans="2:64" outlineLevel="1">
      <c r="B90" s="34" t="s">
        <v>213</v>
      </c>
      <c r="C90" s="94" t="s">
        <v>18</v>
      </c>
      <c r="D90" s="46">
        <v>0</v>
      </c>
      <c r="E90" s="46">
        <f t="shared" ref="E90:O90" si="444">E89/E91</f>
        <v>0</v>
      </c>
      <c r="F90" s="46">
        <f t="shared" si="444"/>
        <v>21.628525755073209</v>
      </c>
      <c r="G90" s="46">
        <f t="shared" si="444"/>
        <v>0</v>
      </c>
      <c r="H90" s="46">
        <f>H89/H91</f>
        <v>162.51267970662744</v>
      </c>
      <c r="I90" s="46">
        <f t="shared" si="444"/>
        <v>0</v>
      </c>
      <c r="J90" s="46">
        <f t="shared" si="444"/>
        <v>0</v>
      </c>
      <c r="K90" s="46">
        <f t="shared" si="444"/>
        <v>0</v>
      </c>
      <c r="L90" s="46">
        <f t="shared" si="444"/>
        <v>0</v>
      </c>
      <c r="M90" s="46">
        <f t="shared" si="444"/>
        <v>0</v>
      </c>
      <c r="N90" s="46">
        <f t="shared" si="444"/>
        <v>0</v>
      </c>
      <c r="O90" s="46">
        <f t="shared" si="444"/>
        <v>0</v>
      </c>
      <c r="P90" s="46">
        <f t="shared" ref="P90:BB90" si="445">+P20+P50</f>
        <v>1.3800808016699331</v>
      </c>
      <c r="Q90" s="46">
        <f t="shared" si="445"/>
        <v>1.3800808016699331</v>
      </c>
      <c r="R90" s="46">
        <f t="shared" si="445"/>
        <v>1.3800808016699331</v>
      </c>
      <c r="S90" s="46">
        <f t="shared" si="445"/>
        <v>1.3800808016699331</v>
      </c>
      <c r="T90" s="46">
        <f t="shared" si="445"/>
        <v>1.3800808016699331</v>
      </c>
      <c r="U90" s="46">
        <f t="shared" si="445"/>
        <v>52.500000000000007</v>
      </c>
      <c r="V90" s="46">
        <f t="shared" si="445"/>
        <v>68.25</v>
      </c>
      <c r="W90" s="46">
        <f t="shared" si="445"/>
        <v>68.25</v>
      </c>
      <c r="X90" s="46">
        <f t="shared" si="445"/>
        <v>68.25</v>
      </c>
      <c r="Y90" s="46">
        <f t="shared" si="445"/>
        <v>57.75</v>
      </c>
      <c r="Z90" s="46">
        <f t="shared" si="445"/>
        <v>51.312814328645246</v>
      </c>
      <c r="AA90" s="46">
        <f t="shared" si="445"/>
        <v>69.972019539061691</v>
      </c>
      <c r="AB90" s="46">
        <f t="shared" si="445"/>
        <v>18.659205210416452</v>
      </c>
      <c r="AC90" s="46">
        <f t="shared" si="445"/>
        <v>18.659205210416452</v>
      </c>
      <c r="AD90" s="46">
        <f t="shared" si="445"/>
        <v>23.324006513020567</v>
      </c>
      <c r="AE90" s="46">
        <f t="shared" si="445"/>
        <v>83.288135593220346</v>
      </c>
      <c r="AF90" s="46">
        <f t="shared" si="445"/>
        <v>76.881355932203391</v>
      </c>
      <c r="AG90" s="46">
        <f t="shared" si="445"/>
        <v>83.288135593220346</v>
      </c>
      <c r="AH90" s="46">
        <f t="shared" si="445"/>
        <v>64.067796610169495</v>
      </c>
      <c r="AI90" s="46">
        <f t="shared" si="445"/>
        <v>70.474576271186436</v>
      </c>
      <c r="AJ90" s="46">
        <f t="shared" si="445"/>
        <v>23.059377628259035</v>
      </c>
      <c r="AK90" s="46">
        <f t="shared" si="445"/>
        <v>23.059377628259035</v>
      </c>
      <c r="AL90" s="46">
        <f t="shared" si="445"/>
        <v>23.059377628259035</v>
      </c>
      <c r="AM90" s="46">
        <f t="shared" si="445"/>
        <v>76.864592094196794</v>
      </c>
      <c r="AN90" s="46">
        <f t="shared" si="445"/>
        <v>3.8432296047098391</v>
      </c>
      <c r="AO90" s="46">
        <f t="shared" si="445"/>
        <v>3.8432296047098391</v>
      </c>
      <c r="AP90" s="46">
        <f t="shared" si="445"/>
        <v>3.8432296047098391</v>
      </c>
      <c r="AQ90" s="46">
        <f t="shared" si="445"/>
        <v>99.002288329519445</v>
      </c>
      <c r="AR90" s="46">
        <f t="shared" si="445"/>
        <v>82.501906941266213</v>
      </c>
      <c r="AS90" s="46">
        <f t="shared" si="445"/>
        <v>99.002288329519445</v>
      </c>
      <c r="AT90" s="46">
        <f t="shared" si="445"/>
        <v>99.002288329519445</v>
      </c>
      <c r="AU90" s="46">
        <f t="shared" si="445"/>
        <v>90.752097635392829</v>
      </c>
      <c r="AV90" s="46">
        <f t="shared" si="445"/>
        <v>45.168383433541109</v>
      </c>
      <c r="AW90" s="46">
        <f t="shared" si="445"/>
        <v>33.876287575155828</v>
      </c>
      <c r="AX90" s="46">
        <f t="shared" si="445"/>
        <v>33.876287575155828</v>
      </c>
      <c r="AY90" s="46">
        <f t="shared" si="445"/>
        <v>112.92095858385278</v>
      </c>
      <c r="AZ90" s="46">
        <f t="shared" si="445"/>
        <v>5.6460479291926386</v>
      </c>
      <c r="BA90" s="46">
        <f t="shared" si="445"/>
        <v>5.6460479291926386</v>
      </c>
      <c r="BB90" s="46">
        <f t="shared" si="445"/>
        <v>5.6460479291926386</v>
      </c>
      <c r="BD90" s="46">
        <f>SUM(D90:O90)</f>
        <v>184.14120546170065</v>
      </c>
      <c r="BG90" s="46">
        <f>SUM(P90:AA90)</f>
        <v>443.18523787605665</v>
      </c>
      <c r="BH90" s="55"/>
      <c r="BI90" s="46">
        <f>SUM(AB90:AM90)</f>
        <v>584.68514191282736</v>
      </c>
      <c r="BJ90" s="55"/>
      <c r="BK90" s="46">
        <f>SUM(AN90:AY90)</f>
        <v>707.63247554705254</v>
      </c>
      <c r="BL90" s="55"/>
    </row>
    <row r="91" spans="2:64" outlineLevel="1">
      <c r="B91" s="34" t="s">
        <v>230</v>
      </c>
      <c r="C91" s="94" t="s">
        <v>17</v>
      </c>
      <c r="D91" s="57">
        <v>37.6586</v>
      </c>
      <c r="E91" s="57">
        <v>37.6586</v>
      </c>
      <c r="F91" s="57">
        <v>37.6586</v>
      </c>
      <c r="G91" s="57">
        <v>37.6586</v>
      </c>
      <c r="H91" s="57">
        <v>37.6586</v>
      </c>
      <c r="I91" s="57">
        <v>37.6586</v>
      </c>
      <c r="J91" s="57">
        <v>37.6586</v>
      </c>
      <c r="K91" s="57">
        <v>37.6586</v>
      </c>
      <c r="L91" s="57">
        <v>37.6586</v>
      </c>
      <c r="M91" s="57">
        <v>37.6586</v>
      </c>
      <c r="N91" s="57">
        <v>37.6586</v>
      </c>
      <c r="O91" s="57">
        <v>37.6586</v>
      </c>
      <c r="P91" s="57">
        <v>37.6586</v>
      </c>
      <c r="Q91" s="57">
        <v>37.6586</v>
      </c>
      <c r="R91" s="57">
        <v>37.6586</v>
      </c>
      <c r="S91" s="57">
        <v>37.6586</v>
      </c>
      <c r="T91" s="46">
        <f>Purchases!$J59</f>
        <v>35</v>
      </c>
      <c r="U91" s="46">
        <f>Purchases!$J59</f>
        <v>35</v>
      </c>
      <c r="V91" s="46">
        <f>Purchases!$J59</f>
        <v>35</v>
      </c>
      <c r="W91" s="46">
        <f>Purchases!$J59</f>
        <v>35</v>
      </c>
      <c r="X91" s="46">
        <f>Purchases!$L59</f>
        <v>33.77447366089406</v>
      </c>
      <c r="Y91" s="46">
        <f>Purchases!$L59</f>
        <v>33.77447366089406</v>
      </c>
      <c r="Z91" s="46">
        <f>Purchases!$L59</f>
        <v>33.77447366089406</v>
      </c>
      <c r="AA91" s="46">
        <f>Purchases!$L59</f>
        <v>33.77447366089406</v>
      </c>
      <c r="AB91" s="46">
        <f>Purchases!$L59</f>
        <v>33.77447366089406</v>
      </c>
      <c r="AC91" s="46">
        <f>Purchases!$L59</f>
        <v>33.77447366089406</v>
      </c>
      <c r="AD91" s="46">
        <f>Purchases!$L59</f>
        <v>33.77447366089406</v>
      </c>
      <c r="AE91" s="46">
        <f>Purchases!$L59</f>
        <v>33.77447366089406</v>
      </c>
      <c r="AF91" s="46">
        <f>Purchases!$AD$59</f>
        <v>34.76</v>
      </c>
      <c r="AG91" s="46">
        <f>Purchases!$AD$59</f>
        <v>34.76</v>
      </c>
      <c r="AH91" s="46">
        <f>Purchases!$AD$59</f>
        <v>34.76</v>
      </c>
      <c r="AI91" s="46">
        <f>Purchases!$AD$59</f>
        <v>34.76</v>
      </c>
      <c r="AJ91" s="46">
        <f>Purchases!$AF$59</f>
        <v>38.407743535922144</v>
      </c>
      <c r="AK91" s="46">
        <f>Purchases!$AF$59</f>
        <v>38.407743535922144</v>
      </c>
      <c r="AL91" s="46">
        <f>Purchases!$AF$59</f>
        <v>38.407743535922144</v>
      </c>
      <c r="AM91" s="46">
        <f>Purchases!$AF$59</f>
        <v>38.407743535922144</v>
      </c>
      <c r="AN91" s="46">
        <f>Purchases!$AF$59</f>
        <v>38.407743535922144</v>
      </c>
      <c r="AO91" s="46">
        <f>Purchases!$AF$59</f>
        <v>38.407743535922144</v>
      </c>
      <c r="AP91" s="46">
        <f>Purchases!$AF$59</f>
        <v>38.407743535922144</v>
      </c>
      <c r="AQ91" s="46">
        <f>Purchases!$AF$59</f>
        <v>38.407743535922144</v>
      </c>
      <c r="AR91" s="46">
        <f>Purchases!$AD$59</f>
        <v>34.76</v>
      </c>
      <c r="AS91" s="46">
        <f>Purchases!$AD$59</f>
        <v>34.76</v>
      </c>
      <c r="AT91" s="46">
        <f>Purchases!$AD$59</f>
        <v>34.76</v>
      </c>
      <c r="AU91" s="46">
        <f>Purchases!$AD$59</f>
        <v>34.76</v>
      </c>
      <c r="AV91" s="46">
        <f>Purchases!$AF$59</f>
        <v>38.407743535922144</v>
      </c>
      <c r="AW91" s="46">
        <f>Purchases!$AF$59</f>
        <v>38.407743535922144</v>
      </c>
      <c r="AX91" s="46">
        <f>Purchases!$AF$59</f>
        <v>38.407743535922144</v>
      </c>
      <c r="AY91" s="46">
        <f>Purchases!$AF$59</f>
        <v>38.407743535922144</v>
      </c>
      <c r="AZ91" s="46">
        <f>Purchases!$AF$59</f>
        <v>38.407743535922144</v>
      </c>
      <c r="BA91" s="46">
        <f>Purchases!$AF$59</f>
        <v>38.407743535922144</v>
      </c>
      <c r="BB91" s="46">
        <f>Purchases!$AF$59</f>
        <v>38.407743535922144</v>
      </c>
    </row>
    <row r="92" spans="2:64" outlineLevel="1">
      <c r="B92" s="35" t="s">
        <v>218</v>
      </c>
      <c r="C92" s="94" t="s">
        <v>17</v>
      </c>
      <c r="D92" s="57">
        <v>0</v>
      </c>
      <c r="E92" s="57">
        <v>0</v>
      </c>
      <c r="F92" s="57">
        <v>1380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57">
        <v>0</v>
      </c>
      <c r="P92" s="46">
        <f>(P93*P94)/1.21</f>
        <v>8.4232180782914821</v>
      </c>
      <c r="Q92" s="46">
        <f t="shared" ref="Q92" si="446">(Q93*Q94)/1.21</f>
        <v>8.4232180782914821</v>
      </c>
      <c r="R92" s="46">
        <f t="shared" ref="R92" si="447">(R93*R94)/1.21</f>
        <v>8.4232180782914821</v>
      </c>
      <c r="S92" s="46">
        <f t="shared" ref="S92" si="448">(S93*S94)/1.21</f>
        <v>8.4232180782914821</v>
      </c>
      <c r="T92" s="46">
        <f t="shared" ref="T92" si="449">(T93*T94)/1.21</f>
        <v>7.0063133969075695</v>
      </c>
      <c r="U92" s="46">
        <f t="shared" ref="U92" si="450">(U93*U94)/1.21</f>
        <v>235.59253246753252</v>
      </c>
      <c r="V92" s="46">
        <f t="shared" ref="V92" si="451">(V93*V94)/1.21</f>
        <v>306.27029220779224</v>
      </c>
      <c r="W92" s="46">
        <f t="shared" ref="W92" si="452">(W93*W94)/1.21</f>
        <v>306.27029220779224</v>
      </c>
      <c r="X92" s="46">
        <f t="shared" ref="X92" si="453">(X93*X94)/1.21</f>
        <v>306.27029220779224</v>
      </c>
      <c r="Y92" s="46">
        <f t="shared" ref="Y92" si="454">(Y93*Y94)/1.21</f>
        <v>259.15178571428578</v>
      </c>
      <c r="Z92" s="46">
        <f t="shared" ref="Z92" si="455">(Z93*Z94)/1.21</f>
        <v>90.444875889955867</v>
      </c>
      <c r="AA92" s="46">
        <f t="shared" ref="AA92" si="456">(AA93*AA94)/1.21</f>
        <v>123.33392166812165</v>
      </c>
      <c r="AB92" s="46">
        <f t="shared" ref="AB92" si="457">(AB93*AB94)/1.21</f>
        <v>32.889045778165766</v>
      </c>
      <c r="AC92" s="46">
        <f t="shared" ref="AC92" si="458">(AC93*AC94)/1.21</f>
        <v>32.889045778165766</v>
      </c>
      <c r="AD92" s="46">
        <f t="shared" ref="AD92" si="459">(AD93*AD94)/1.21</f>
        <v>41.111307222707211</v>
      </c>
      <c r="AE92" s="46">
        <f t="shared" ref="AE92" si="460">(AE93*AE94)/1.21</f>
        <v>832.45114862025514</v>
      </c>
      <c r="AF92" s="46">
        <f t="shared" ref="AF92" si="461">(AF93*AF94)/1.21</f>
        <v>688.06838719935786</v>
      </c>
      <c r="AG92" s="46">
        <f t="shared" ref="AG92" si="462">(AG93*AG94)/1.21</f>
        <v>745.4074194659712</v>
      </c>
      <c r="AH92" s="46">
        <f t="shared" ref="AH92" si="463">(AH93*AH94)/1.21</f>
        <v>573.39032266613174</v>
      </c>
      <c r="AI92" s="46">
        <f t="shared" ref="AI92" si="464">(AI93*AI94)/1.21</f>
        <v>630.72935493274474</v>
      </c>
      <c r="AJ92" s="46">
        <f t="shared" ref="AJ92" si="465">(AJ93*AJ94)/1.21</f>
        <v>27.229047761730687</v>
      </c>
      <c r="AK92" s="46">
        <f t="shared" ref="AK92" si="466">(AK93*AK94)/1.21</f>
        <v>27.229047761730687</v>
      </c>
      <c r="AL92" s="46">
        <f t="shared" ref="AL92" si="467">(AL93*AL94)/1.21</f>
        <v>27.229047761730687</v>
      </c>
      <c r="AM92" s="46">
        <f t="shared" ref="AM92" si="468">(AM93*AM94)/1.21</f>
        <v>90.763492539102316</v>
      </c>
      <c r="AN92" s="46">
        <f t="shared" ref="AN92" si="469">(AN93*AN94)/1.21</f>
        <v>4.5381746269551151</v>
      </c>
      <c r="AO92" s="46">
        <f t="shared" ref="AO92" si="470">(AO93*AO94)/1.21</f>
        <v>4.5381746269551151</v>
      </c>
      <c r="AP92" s="46">
        <f t="shared" ref="AP92" si="471">(AP93*AP94)/1.21</f>
        <v>4.5381746269551151</v>
      </c>
      <c r="AQ92" s="46">
        <f>(AQ93*AQ94)/1.21</f>
        <v>881.7852180148833</v>
      </c>
      <c r="AR92" s="46">
        <f t="shared" ref="AR92:BB92" si="472">(AR93*AR94)/1.21</f>
        <v>440.89260900744165</v>
      </c>
      <c r="AS92" s="46">
        <f t="shared" si="472"/>
        <v>529.07113080892998</v>
      </c>
      <c r="AT92" s="46">
        <f t="shared" si="472"/>
        <v>529.07113080892998</v>
      </c>
      <c r="AU92" s="46">
        <f t="shared" si="472"/>
        <v>484.98186990818579</v>
      </c>
      <c r="AV92" s="46">
        <f t="shared" si="472"/>
        <v>332.66315718390928</v>
      </c>
      <c r="AW92" s="46">
        <f t="shared" si="472"/>
        <v>249.49736788793194</v>
      </c>
      <c r="AX92" s="46">
        <f t="shared" si="472"/>
        <v>249.49736788793194</v>
      </c>
      <c r="AY92" s="46">
        <f t="shared" si="472"/>
        <v>831.65789295977322</v>
      </c>
      <c r="AZ92" s="46">
        <f t="shared" si="472"/>
        <v>41.58289464798866</v>
      </c>
      <c r="BA92" s="46">
        <f t="shared" si="472"/>
        <v>41.58289464798866</v>
      </c>
      <c r="BB92" s="46">
        <f t="shared" si="472"/>
        <v>41.58289464798866</v>
      </c>
      <c r="BD92" s="46">
        <f>SUM(D92:O92)</f>
        <v>1380</v>
      </c>
      <c r="BG92" s="46">
        <f>SUM(P92:AA92)</f>
        <v>1668.0331780733459</v>
      </c>
      <c r="BH92" s="55"/>
      <c r="BI92" s="46">
        <f>SUM(AB92:AM92)</f>
        <v>3749.3866674877936</v>
      </c>
      <c r="BJ92" s="55"/>
      <c r="BK92" s="46">
        <f>SUM(AN92:AY92)</f>
        <v>4542.7322683487819</v>
      </c>
      <c r="BL92" s="55"/>
    </row>
    <row r="93" spans="2:64" outlineLevel="1">
      <c r="B93" s="34" t="s">
        <v>213</v>
      </c>
      <c r="C93" s="94" t="s">
        <v>18</v>
      </c>
      <c r="D93" s="46">
        <f>D89/D91</f>
        <v>0</v>
      </c>
      <c r="E93" s="46">
        <f t="shared" ref="E93:O93" si="473">E89/E91</f>
        <v>0</v>
      </c>
      <c r="F93" s="46">
        <f t="shared" si="473"/>
        <v>21.628525755073209</v>
      </c>
      <c r="G93" s="46">
        <f t="shared" si="473"/>
        <v>0</v>
      </c>
      <c r="H93" s="46">
        <f>H92/H94</f>
        <v>0</v>
      </c>
      <c r="I93" s="46">
        <f t="shared" si="473"/>
        <v>0</v>
      </c>
      <c r="J93" s="46">
        <f t="shared" si="473"/>
        <v>0</v>
      </c>
      <c r="K93" s="46">
        <f t="shared" si="473"/>
        <v>0</v>
      </c>
      <c r="L93" s="46">
        <f t="shared" si="473"/>
        <v>0</v>
      </c>
      <c r="M93" s="46">
        <f t="shared" si="473"/>
        <v>0</v>
      </c>
      <c r="N93" s="46">
        <f t="shared" si="473"/>
        <v>0</v>
      </c>
      <c r="O93" s="46">
        <f t="shared" si="473"/>
        <v>0</v>
      </c>
      <c r="P93" s="46">
        <f t="shared" ref="P93:BB93" si="474">+P23+P53</f>
        <v>0.47317056057254842</v>
      </c>
      <c r="Q93" s="46">
        <f t="shared" si="474"/>
        <v>0.47317056057254842</v>
      </c>
      <c r="R93" s="46">
        <f t="shared" si="474"/>
        <v>0.47317056057254842</v>
      </c>
      <c r="S93" s="46">
        <f t="shared" si="474"/>
        <v>0.47317056057254842</v>
      </c>
      <c r="T93" s="46">
        <f t="shared" si="474"/>
        <v>0.47317056057254842</v>
      </c>
      <c r="U93" s="46">
        <f t="shared" si="474"/>
        <v>15.910714285714288</v>
      </c>
      <c r="V93" s="46">
        <f t="shared" si="474"/>
        <v>20.683928571428574</v>
      </c>
      <c r="W93" s="46">
        <f t="shared" si="474"/>
        <v>20.683928571428574</v>
      </c>
      <c r="X93" s="46">
        <f t="shared" si="474"/>
        <v>20.683928571428574</v>
      </c>
      <c r="Y93" s="46">
        <f t="shared" si="474"/>
        <v>17.501785714285717</v>
      </c>
      <c r="Z93" s="46">
        <f t="shared" si="474"/>
        <v>6.1081841763821352</v>
      </c>
      <c r="AA93" s="46">
        <f t="shared" si="474"/>
        <v>8.3293420587029114</v>
      </c>
      <c r="AB93" s="46">
        <f t="shared" si="474"/>
        <v>2.2211578823207763</v>
      </c>
      <c r="AC93" s="46">
        <f t="shared" si="474"/>
        <v>2.2211578823207763</v>
      </c>
      <c r="AD93" s="46">
        <f t="shared" si="474"/>
        <v>2.7764473529009703</v>
      </c>
      <c r="AE93" s="46">
        <f t="shared" si="474"/>
        <v>56.219491525423734</v>
      </c>
      <c r="AF93" s="46">
        <f t="shared" si="474"/>
        <v>51.89491525423729</v>
      </c>
      <c r="AG93" s="46">
        <f t="shared" si="474"/>
        <v>56.219491525423734</v>
      </c>
      <c r="AH93" s="46">
        <f t="shared" si="474"/>
        <v>43.245762711864415</v>
      </c>
      <c r="AI93" s="46">
        <f t="shared" si="474"/>
        <v>47.570338983050846</v>
      </c>
      <c r="AJ93" s="46">
        <f t="shared" si="474"/>
        <v>2.0536463414634145</v>
      </c>
      <c r="AK93" s="46">
        <f t="shared" si="474"/>
        <v>2.0536463414634145</v>
      </c>
      <c r="AL93" s="46">
        <f t="shared" si="474"/>
        <v>2.0536463414634145</v>
      </c>
      <c r="AM93" s="46">
        <f t="shared" si="474"/>
        <v>6.8454878048780499</v>
      </c>
      <c r="AN93" s="46">
        <f t="shared" si="474"/>
        <v>0.34227439024390249</v>
      </c>
      <c r="AO93" s="46">
        <f t="shared" si="474"/>
        <v>0.34227439024390249</v>
      </c>
      <c r="AP93" s="46">
        <f t="shared" si="474"/>
        <v>0.34227439024390249</v>
      </c>
      <c r="AQ93" s="46">
        <f t="shared" si="474"/>
        <v>66.505263157894746</v>
      </c>
      <c r="AR93" s="46">
        <f t="shared" si="474"/>
        <v>33.252631578947373</v>
      </c>
      <c r="AS93" s="46">
        <f t="shared" si="474"/>
        <v>39.90315789473685</v>
      </c>
      <c r="AT93" s="46">
        <f t="shared" si="474"/>
        <v>39.90315789473685</v>
      </c>
      <c r="AU93" s="46">
        <f t="shared" si="474"/>
        <v>36.577894736842111</v>
      </c>
      <c r="AV93" s="46">
        <f t="shared" si="474"/>
        <v>25.089840881272941</v>
      </c>
      <c r="AW93" s="46">
        <f t="shared" si="474"/>
        <v>18.817380660954704</v>
      </c>
      <c r="AX93" s="46">
        <f t="shared" si="474"/>
        <v>18.817380660954704</v>
      </c>
      <c r="AY93" s="46">
        <f t="shared" si="474"/>
        <v>62.724602203182357</v>
      </c>
      <c r="AZ93" s="46">
        <f t="shared" si="474"/>
        <v>3.1362301101591177</v>
      </c>
      <c r="BA93" s="46">
        <f t="shared" si="474"/>
        <v>3.1362301101591177</v>
      </c>
      <c r="BB93" s="46">
        <f t="shared" si="474"/>
        <v>3.1362301101591177</v>
      </c>
      <c r="BD93" s="46">
        <f>SUM(D93:O93)</f>
        <v>21.628525755073209</v>
      </c>
      <c r="BG93" s="46">
        <f>SUM(P93:AA93)</f>
        <v>112.26766475223351</v>
      </c>
      <c r="BH93" s="55"/>
      <c r="BI93" s="46">
        <f>SUM(AB93:AM93)</f>
        <v>275.37518994681096</v>
      </c>
      <c r="BJ93" s="55"/>
      <c r="BK93" s="46">
        <f>SUM(AN93:AY93)</f>
        <v>342.61813284025436</v>
      </c>
      <c r="BL93" s="55"/>
    </row>
    <row r="94" spans="2:64" outlineLevel="1">
      <c r="B94" s="34" t="s">
        <v>230</v>
      </c>
      <c r="C94" s="94" t="s">
        <v>17</v>
      </c>
      <c r="D94" s="57">
        <v>21.54</v>
      </c>
      <c r="E94" s="57">
        <v>21.54</v>
      </c>
      <c r="F94" s="57">
        <v>21.54</v>
      </c>
      <c r="G94" s="57">
        <v>21.54</v>
      </c>
      <c r="H94" s="57">
        <v>21.54</v>
      </c>
      <c r="I94" s="57">
        <v>21.54</v>
      </c>
      <c r="J94" s="57">
        <v>21.54</v>
      </c>
      <c r="K94" s="57">
        <v>21.54</v>
      </c>
      <c r="L94" s="57">
        <v>21.54</v>
      </c>
      <c r="M94" s="57">
        <v>21.54</v>
      </c>
      <c r="N94" s="57">
        <v>21.54</v>
      </c>
      <c r="O94" s="57">
        <v>21.54</v>
      </c>
      <c r="P94" s="57">
        <v>21.54</v>
      </c>
      <c r="Q94" s="57">
        <v>21.54</v>
      </c>
      <c r="R94" s="57">
        <v>21.54</v>
      </c>
      <c r="S94" s="57">
        <v>21.54</v>
      </c>
      <c r="T94" s="46">
        <f>Purchases!$J60</f>
        <v>17.916666666666668</v>
      </c>
      <c r="U94" s="46">
        <f>Purchases!$J60</f>
        <v>17.916666666666668</v>
      </c>
      <c r="V94" s="46">
        <f>Purchases!$J60</f>
        <v>17.916666666666668</v>
      </c>
      <c r="W94" s="46">
        <f>Purchases!$J60</f>
        <v>17.916666666666668</v>
      </c>
      <c r="X94" s="46">
        <f>Purchases!$L60</f>
        <v>17.916666666666668</v>
      </c>
      <c r="Y94" s="46">
        <f>Purchases!$L60</f>
        <v>17.916666666666668</v>
      </c>
      <c r="Z94" s="46">
        <f>Purchases!$L60</f>
        <v>17.916666666666668</v>
      </c>
      <c r="AA94" s="46">
        <f>Purchases!$L60</f>
        <v>17.916666666666668</v>
      </c>
      <c r="AB94" s="46">
        <f>Purchases!$L60</f>
        <v>17.916666666666668</v>
      </c>
      <c r="AC94" s="46">
        <f>Purchases!$L60</f>
        <v>17.916666666666668</v>
      </c>
      <c r="AD94" s="46">
        <f>Purchases!$L60</f>
        <v>17.916666666666668</v>
      </c>
      <c r="AE94" s="46">
        <f>Purchases!$L60</f>
        <v>17.916666666666668</v>
      </c>
      <c r="AF94" s="46">
        <f>Purchases!$AD$60</f>
        <v>16.043243243243243</v>
      </c>
      <c r="AG94" s="46">
        <f>Purchases!$AD$60</f>
        <v>16.043243243243243</v>
      </c>
      <c r="AH94" s="46">
        <f>Purchases!$AD$60</f>
        <v>16.043243243243243</v>
      </c>
      <c r="AI94" s="46">
        <f>Purchases!$AD$60</f>
        <v>16.043243243243243</v>
      </c>
      <c r="AJ94" s="46">
        <f>Purchases!$AF$60</f>
        <v>16.043243243243243</v>
      </c>
      <c r="AK94" s="46">
        <f>Purchases!$AF$60</f>
        <v>16.043243243243243</v>
      </c>
      <c r="AL94" s="46">
        <f>Purchases!$AF$60</f>
        <v>16.043243243243243</v>
      </c>
      <c r="AM94" s="46">
        <f>Purchases!$AF$60</f>
        <v>16.043243243243243</v>
      </c>
      <c r="AN94" s="46">
        <f>Purchases!$AF$60</f>
        <v>16.043243243243243</v>
      </c>
      <c r="AO94" s="46">
        <f>Purchases!$AF$60</f>
        <v>16.043243243243243</v>
      </c>
      <c r="AP94" s="46">
        <f>Purchases!$AF$60</f>
        <v>16.043243243243243</v>
      </c>
      <c r="AQ94" s="46">
        <f>Purchases!$AF$60</f>
        <v>16.043243243243243</v>
      </c>
      <c r="AR94" s="46">
        <f>Purchases!$AD$60</f>
        <v>16.043243243243243</v>
      </c>
      <c r="AS94" s="46">
        <f>Purchases!$AD$60</f>
        <v>16.043243243243243</v>
      </c>
      <c r="AT94" s="46">
        <f>Purchases!$AD$60</f>
        <v>16.043243243243243</v>
      </c>
      <c r="AU94" s="46">
        <f>Purchases!$AD$60</f>
        <v>16.043243243243243</v>
      </c>
      <c r="AV94" s="46">
        <f>Purchases!$AF$60</f>
        <v>16.043243243243243</v>
      </c>
      <c r="AW94" s="46">
        <f>Purchases!$AF$60</f>
        <v>16.043243243243243</v>
      </c>
      <c r="AX94" s="46">
        <f>Purchases!$AF$60</f>
        <v>16.043243243243243</v>
      </c>
      <c r="AY94" s="46">
        <f>Purchases!$AF$60</f>
        <v>16.043243243243243</v>
      </c>
      <c r="AZ94" s="46">
        <f>Purchases!$AF$60</f>
        <v>16.043243243243243</v>
      </c>
      <c r="BA94" s="46">
        <f>Purchases!$AF$60</f>
        <v>16.043243243243243</v>
      </c>
      <c r="BB94" s="46">
        <f>Purchases!$AF$60</f>
        <v>16.043243243243243</v>
      </c>
    </row>
    <row r="95" spans="2:64" outlineLevel="1">
      <c r="B95" s="35" t="s">
        <v>219</v>
      </c>
      <c r="C95" s="94" t="s">
        <v>17</v>
      </c>
      <c r="D95" s="57">
        <v>0</v>
      </c>
      <c r="E95" s="57">
        <v>0</v>
      </c>
      <c r="F95" s="57">
        <v>0</v>
      </c>
      <c r="G95" s="57">
        <v>0</v>
      </c>
      <c r="H95" s="57">
        <v>0</v>
      </c>
      <c r="I95" s="57">
        <v>0</v>
      </c>
      <c r="J95" s="57">
        <v>0</v>
      </c>
      <c r="K95" s="57">
        <v>0</v>
      </c>
      <c r="L95" s="57">
        <v>0</v>
      </c>
      <c r="M95" s="57">
        <v>0</v>
      </c>
      <c r="N95" s="57">
        <f>AVERAGE(D95:M95)</f>
        <v>0</v>
      </c>
      <c r="O95" s="57">
        <v>0</v>
      </c>
      <c r="P95" s="46">
        <f>(P96*P97)/1.21</f>
        <v>10.252028812405218</v>
      </c>
      <c r="Q95" s="46">
        <f t="shared" ref="Q95" si="475">(Q96*Q97)/1.21</f>
        <v>10.252028812405218</v>
      </c>
      <c r="R95" s="46">
        <f t="shared" ref="R95" si="476">(R96*R97)/1.21</f>
        <v>10.252028812405218</v>
      </c>
      <c r="S95" s="46">
        <f t="shared" ref="S95" si="477">(S96*S97)/1.21</f>
        <v>10.252028812405218</v>
      </c>
      <c r="T95" s="46">
        <f t="shared" ref="T95" si="478">(T96*T97)/1.21</f>
        <v>11.11393208940774</v>
      </c>
      <c r="U95" s="46">
        <f t="shared" ref="U95" si="479">(U96*U97)/1.21</f>
        <v>864.79338842975233</v>
      </c>
      <c r="V95" s="46">
        <f t="shared" ref="V95" si="480">(V96*V97)/1.21</f>
        <v>1124.2314049586776</v>
      </c>
      <c r="W95" s="46">
        <f t="shared" ref="W95" si="481">(W96*W97)/1.21</f>
        <v>1124.2314049586776</v>
      </c>
      <c r="X95" s="46">
        <f t="shared" ref="X95" si="482">(X96*X97)/1.21</f>
        <v>1199.6414164485864</v>
      </c>
      <c r="Y95" s="46">
        <f t="shared" ref="Y95" si="483">(Y96*Y97)/1.21</f>
        <v>1015.0811985334194</v>
      </c>
      <c r="Z95" s="46">
        <f t="shared" ref="Z95" si="484">(Z96*Z97)/1.21</f>
        <v>258.39568768054073</v>
      </c>
      <c r="AA95" s="46">
        <f t="shared" ref="AA95" si="485">(AA96*AA97)/1.21</f>
        <v>352.35775592800996</v>
      </c>
      <c r="AB95" s="46">
        <f t="shared" ref="AB95" si="486">(AB96*AB97)/1.21</f>
        <v>93.962068247469333</v>
      </c>
      <c r="AC95" s="46">
        <f t="shared" ref="AC95" si="487">(AC96*AC97)/1.21</f>
        <v>93.962068247469333</v>
      </c>
      <c r="AD95" s="46">
        <f t="shared" ref="AD95" si="488">(AD96*AD97)/1.21</f>
        <v>117.45258530933667</v>
      </c>
      <c r="AE95" s="46">
        <f t="shared" ref="AE95" si="489">(AE96*AE97)/1.21</f>
        <v>1707.9640505369707</v>
      </c>
      <c r="AF95" s="46">
        <f t="shared" ref="AF95" si="490">(AF96*AF97)/1.21</f>
        <v>1360.6376243171312</v>
      </c>
      <c r="AG95" s="46">
        <f t="shared" ref="AG95" si="491">(AG96*AG97)/1.21</f>
        <v>1474.0240930102259</v>
      </c>
      <c r="AH95" s="46">
        <f t="shared" ref="AH95" si="492">(AH96*AH97)/1.21</f>
        <v>1133.8646869309428</v>
      </c>
      <c r="AI95" s="46">
        <f t="shared" ref="AI95" si="493">(AI96*AI97)/1.21</f>
        <v>1247.2511556240368</v>
      </c>
      <c r="AJ95" s="46">
        <f t="shared" ref="AJ95" si="494">(AJ96*AJ97)/1.21</f>
        <v>182.83185610788033</v>
      </c>
      <c r="AK95" s="46">
        <f t="shared" ref="AK95" si="495">(AK96*AK97)/1.21</f>
        <v>182.83185610788033</v>
      </c>
      <c r="AL95" s="46">
        <f t="shared" ref="AL95" si="496">(AL96*AL97)/1.21</f>
        <v>182.83185610788033</v>
      </c>
      <c r="AM95" s="46">
        <f t="shared" ref="AM95" si="497">(AM96*AM97)/1.21</f>
        <v>609.43952035960103</v>
      </c>
      <c r="AN95" s="46">
        <f t="shared" ref="AN95" si="498">(AN96*AN97)/1.21</f>
        <v>30.471976017980055</v>
      </c>
      <c r="AO95" s="46">
        <f t="shared" ref="AO95" si="499">(AO96*AO97)/1.21</f>
        <v>30.471976017980055</v>
      </c>
      <c r="AP95" s="46">
        <f t="shared" ref="AP95" si="500">(AP96*AP97)/1.21</f>
        <v>30.471976017980055</v>
      </c>
      <c r="AQ95" s="46">
        <f>(AQ96*AQ97)/1.21</f>
        <v>1944.3867826140249</v>
      </c>
      <c r="AR95" s="46">
        <f t="shared" ref="AR95:BB95" si="501">(AR96*AR97)/1.21</f>
        <v>1439.8557805946623</v>
      </c>
      <c r="AS95" s="46">
        <f t="shared" si="501"/>
        <v>1727.8269367135947</v>
      </c>
      <c r="AT95" s="46">
        <f t="shared" si="501"/>
        <v>1727.8269367135947</v>
      </c>
      <c r="AU95" s="46">
        <f t="shared" si="501"/>
        <v>1583.8413586541287</v>
      </c>
      <c r="AV95" s="46">
        <f t="shared" si="501"/>
        <v>388.1988119355313</v>
      </c>
      <c r="AW95" s="46">
        <f t="shared" si="501"/>
        <v>291.14910895164849</v>
      </c>
      <c r="AX95" s="46">
        <f t="shared" si="501"/>
        <v>291.14910895164849</v>
      </c>
      <c r="AY95" s="46">
        <f t="shared" si="501"/>
        <v>970.49702983882844</v>
      </c>
      <c r="AZ95" s="46">
        <f t="shared" si="501"/>
        <v>48.524851491941412</v>
      </c>
      <c r="BA95" s="46">
        <f t="shared" si="501"/>
        <v>48.524851491941412</v>
      </c>
      <c r="BB95" s="46">
        <f t="shared" si="501"/>
        <v>48.524851491941412</v>
      </c>
      <c r="BD95" s="46">
        <f>SUM(D95:O95)</f>
        <v>0</v>
      </c>
      <c r="BG95" s="46">
        <f>SUM(P95:AA95)</f>
        <v>5990.8543042766923</v>
      </c>
      <c r="BH95" s="55"/>
      <c r="BI95" s="46">
        <f>SUM(AB95:AM95)</f>
        <v>8387.0534209068246</v>
      </c>
      <c r="BJ95" s="55"/>
      <c r="BK95" s="46">
        <f>SUM(AN95:AY95)</f>
        <v>10456.147783021603</v>
      </c>
      <c r="BL95" s="55"/>
    </row>
    <row r="96" spans="2:64" outlineLevel="1">
      <c r="B96" s="34" t="s">
        <v>213</v>
      </c>
      <c r="C96" s="94" t="s">
        <v>18</v>
      </c>
      <c r="D96" s="46">
        <v>0</v>
      </c>
      <c r="E96" s="46">
        <v>0</v>
      </c>
      <c r="F96" s="46">
        <v>0</v>
      </c>
      <c r="G96" s="46">
        <v>0</v>
      </c>
      <c r="H96" s="46">
        <v>0</v>
      </c>
      <c r="I96" s="46">
        <v>0</v>
      </c>
      <c r="J96" s="46">
        <v>0</v>
      </c>
      <c r="K96" s="46">
        <v>0</v>
      </c>
      <c r="L96" s="46">
        <v>0</v>
      </c>
      <c r="M96" s="46">
        <v>0</v>
      </c>
      <c r="N96" s="46">
        <f>AVERAGE(D96:I96)</f>
        <v>0</v>
      </c>
      <c r="O96" s="46">
        <f>AVERAGE(D96:I96)</f>
        <v>0</v>
      </c>
      <c r="P96" s="46">
        <f t="shared" ref="P96:BB96" si="502">+P26+P56</f>
        <v>1.7349587220993445</v>
      </c>
      <c r="Q96" s="46">
        <f t="shared" si="502"/>
        <v>1.7349587220993445</v>
      </c>
      <c r="R96" s="46">
        <f t="shared" si="502"/>
        <v>1.7349587220993445</v>
      </c>
      <c r="S96" s="46">
        <f t="shared" si="502"/>
        <v>1.7349587220993445</v>
      </c>
      <c r="T96" s="46">
        <f t="shared" si="502"/>
        <v>1.7349587220993445</v>
      </c>
      <c r="U96" s="46">
        <f t="shared" si="502"/>
        <v>135.00000000000003</v>
      </c>
      <c r="V96" s="46">
        <f t="shared" si="502"/>
        <v>175.5</v>
      </c>
      <c r="W96" s="46">
        <f t="shared" si="502"/>
        <v>175.5</v>
      </c>
      <c r="X96" s="46">
        <f t="shared" si="502"/>
        <v>175.5</v>
      </c>
      <c r="Y96" s="46">
        <f t="shared" si="502"/>
        <v>148.5</v>
      </c>
      <c r="Z96" s="46">
        <f t="shared" si="502"/>
        <v>37.801665202743862</v>
      </c>
      <c r="AA96" s="46">
        <f t="shared" si="502"/>
        <v>51.547725276468896</v>
      </c>
      <c r="AB96" s="46">
        <f t="shared" si="502"/>
        <v>13.746060073725038</v>
      </c>
      <c r="AC96" s="46">
        <f t="shared" si="502"/>
        <v>13.746060073725038</v>
      </c>
      <c r="AD96" s="46">
        <f t="shared" si="502"/>
        <v>17.182575092156299</v>
      </c>
      <c r="AE96" s="46">
        <f t="shared" si="502"/>
        <v>249.86440677966107</v>
      </c>
      <c r="AF96" s="46">
        <f t="shared" si="502"/>
        <v>230.64406779661019</v>
      </c>
      <c r="AG96" s="46">
        <f t="shared" si="502"/>
        <v>249.86440677966107</v>
      </c>
      <c r="AH96" s="46">
        <f t="shared" si="502"/>
        <v>192.20338983050848</v>
      </c>
      <c r="AI96" s="46">
        <f t="shared" si="502"/>
        <v>211.42372881355931</v>
      </c>
      <c r="AJ96" s="46">
        <f t="shared" si="502"/>
        <v>27.540337711069419</v>
      </c>
      <c r="AK96" s="46">
        <f t="shared" si="502"/>
        <v>27.540337711069419</v>
      </c>
      <c r="AL96" s="46">
        <f t="shared" si="502"/>
        <v>27.540337711069419</v>
      </c>
      <c r="AM96" s="46">
        <f t="shared" si="502"/>
        <v>91.801125703564722</v>
      </c>
      <c r="AN96" s="46">
        <f t="shared" si="502"/>
        <v>4.5900562851782363</v>
      </c>
      <c r="AO96" s="46">
        <f t="shared" si="502"/>
        <v>4.5900562851782363</v>
      </c>
      <c r="AP96" s="46">
        <f t="shared" si="502"/>
        <v>4.5900562851782363</v>
      </c>
      <c r="AQ96" s="46">
        <f t="shared" si="502"/>
        <v>292.88697152717862</v>
      </c>
      <c r="AR96" s="46">
        <f t="shared" si="502"/>
        <v>244.07247627264888</v>
      </c>
      <c r="AS96" s="46">
        <f t="shared" si="502"/>
        <v>292.88697152717862</v>
      </c>
      <c r="AT96" s="46">
        <f t="shared" si="502"/>
        <v>292.88697152717862</v>
      </c>
      <c r="AU96" s="46">
        <f t="shared" si="502"/>
        <v>268.47972389991378</v>
      </c>
      <c r="AV96" s="46">
        <f t="shared" si="502"/>
        <v>58.47518374167867</v>
      </c>
      <c r="AW96" s="46">
        <f t="shared" si="502"/>
        <v>43.856387806259001</v>
      </c>
      <c r="AX96" s="46">
        <f t="shared" si="502"/>
        <v>43.856387806259001</v>
      </c>
      <c r="AY96" s="46">
        <f t="shared" si="502"/>
        <v>146.18795935419669</v>
      </c>
      <c r="AZ96" s="46">
        <f t="shared" si="502"/>
        <v>7.3093979677098337</v>
      </c>
      <c r="BA96" s="46">
        <f t="shared" si="502"/>
        <v>7.3093979677098337</v>
      </c>
      <c r="BB96" s="46">
        <f t="shared" si="502"/>
        <v>7.3093979677098337</v>
      </c>
      <c r="BD96" s="46">
        <f>SUM(D96:O96)</f>
        <v>0</v>
      </c>
      <c r="BG96" s="46">
        <f>SUM(P96:AA96)</f>
        <v>908.02418408970948</v>
      </c>
      <c r="BH96" s="55"/>
      <c r="BI96" s="46">
        <f>SUM(AB96:AM96)</f>
        <v>1353.0968340763798</v>
      </c>
      <c r="BJ96" s="55"/>
      <c r="BK96" s="46">
        <f>SUM(AN96:AY96)</f>
        <v>1697.3592023180263</v>
      </c>
      <c r="BL96" s="55"/>
    </row>
    <row r="97" spans="2:65" outlineLevel="1">
      <c r="B97" s="34" t="s">
        <v>230</v>
      </c>
      <c r="C97" s="94" t="s">
        <v>17</v>
      </c>
      <c r="D97" s="57">
        <v>0</v>
      </c>
      <c r="E97" s="57">
        <v>0</v>
      </c>
      <c r="F97" s="57">
        <v>0</v>
      </c>
      <c r="G97" s="57">
        <v>0</v>
      </c>
      <c r="H97" s="57">
        <v>0</v>
      </c>
      <c r="I97" s="57">
        <v>0</v>
      </c>
      <c r="J97" s="57">
        <v>0</v>
      </c>
      <c r="K97" s="57">
        <v>0</v>
      </c>
      <c r="L97" s="57">
        <v>0</v>
      </c>
      <c r="M97" s="57">
        <v>0</v>
      </c>
      <c r="N97" s="57">
        <v>0</v>
      </c>
      <c r="O97" s="57">
        <v>0</v>
      </c>
      <c r="P97" s="57">
        <v>7.15</v>
      </c>
      <c r="Q97" s="57">
        <v>7.15</v>
      </c>
      <c r="R97" s="57">
        <v>7.15</v>
      </c>
      <c r="S97" s="57">
        <v>7.15</v>
      </c>
      <c r="T97" s="46">
        <f>Purchases!$J61</f>
        <v>7.7511111111111113</v>
      </c>
      <c r="U97" s="46">
        <f>Purchases!$J61</f>
        <v>7.7511111111111113</v>
      </c>
      <c r="V97" s="46">
        <f>Purchases!$J61</f>
        <v>7.7511111111111113</v>
      </c>
      <c r="W97" s="46">
        <f>Purchases!$J61</f>
        <v>7.7511111111111113</v>
      </c>
      <c r="X97" s="46">
        <f>Purchases!$L61</f>
        <v>8.2710319880500833</v>
      </c>
      <c r="Y97" s="46">
        <f>Purchases!$L61</f>
        <v>8.2710319880500833</v>
      </c>
      <c r="Z97" s="46">
        <f>Purchases!$L61</f>
        <v>8.2710319880500833</v>
      </c>
      <c r="AA97" s="46">
        <f>Purchases!$L61</f>
        <v>8.2710319880500833</v>
      </c>
      <c r="AB97" s="46">
        <f>Purchases!$L61</f>
        <v>8.2710319880500833</v>
      </c>
      <c r="AC97" s="46">
        <f>Purchases!$L61</f>
        <v>8.2710319880500833</v>
      </c>
      <c r="AD97" s="46">
        <f>Purchases!$L61</f>
        <v>8.2710319880500833</v>
      </c>
      <c r="AE97" s="46">
        <f>Purchases!$L61</f>
        <v>8.2710319880500833</v>
      </c>
      <c r="AF97" s="46">
        <f>Purchases!$AD$61</f>
        <v>7.1381481481481481</v>
      </c>
      <c r="AG97" s="46">
        <f>Purchases!$AD$61</f>
        <v>7.1381481481481481</v>
      </c>
      <c r="AH97" s="46">
        <f>Purchases!$AD$61</f>
        <v>7.1381481481481481</v>
      </c>
      <c r="AI97" s="46">
        <f>Purchases!$AD$61</f>
        <v>7.1381481481481481</v>
      </c>
      <c r="AJ97" s="46">
        <f>Purchases!$AF$61</f>
        <v>8.0328189222464239</v>
      </c>
      <c r="AK97" s="46">
        <f>Purchases!$AF$61</f>
        <v>8.0328189222464239</v>
      </c>
      <c r="AL97" s="46">
        <f>Purchases!$AF$61</f>
        <v>8.0328189222464239</v>
      </c>
      <c r="AM97" s="46">
        <f>Purchases!$AF$61</f>
        <v>8.0328189222464239</v>
      </c>
      <c r="AN97" s="46">
        <f>Purchases!$AF$61</f>
        <v>8.0328189222464239</v>
      </c>
      <c r="AO97" s="46">
        <f>Purchases!$AF$61</f>
        <v>8.0328189222464239</v>
      </c>
      <c r="AP97" s="46">
        <f>Purchases!$AF$61</f>
        <v>8.0328189222464239</v>
      </c>
      <c r="AQ97" s="46">
        <f>Purchases!$AF$61</f>
        <v>8.0328189222464239</v>
      </c>
      <c r="AR97" s="46">
        <f>Purchases!$AD$61</f>
        <v>7.1381481481481481</v>
      </c>
      <c r="AS97" s="46">
        <f>Purchases!$AD$61</f>
        <v>7.1381481481481481</v>
      </c>
      <c r="AT97" s="46">
        <f>Purchases!$AD$61</f>
        <v>7.1381481481481481</v>
      </c>
      <c r="AU97" s="46">
        <f>Purchases!$AD$61</f>
        <v>7.1381481481481481</v>
      </c>
      <c r="AV97" s="46">
        <f>Purchases!$AF$61</f>
        <v>8.0328189222464239</v>
      </c>
      <c r="AW97" s="46">
        <f>Purchases!$AF$61</f>
        <v>8.0328189222464239</v>
      </c>
      <c r="AX97" s="46">
        <f>Purchases!$AF$61</f>
        <v>8.0328189222464239</v>
      </c>
      <c r="AY97" s="46">
        <f>Purchases!$AF$61</f>
        <v>8.0328189222464239</v>
      </c>
      <c r="AZ97" s="46">
        <f>Purchases!$AF$61</f>
        <v>8.0328189222464239</v>
      </c>
      <c r="BA97" s="46">
        <f>Purchases!$AF$61</f>
        <v>8.0328189222464239</v>
      </c>
      <c r="BB97" s="46">
        <f>Purchases!$AF$61</f>
        <v>8.0328189222464239</v>
      </c>
    </row>
    <row r="98" spans="2:65" outlineLevel="1">
      <c r="B98" s="35" t="s">
        <v>220</v>
      </c>
      <c r="C98" s="94" t="s">
        <v>17</v>
      </c>
      <c r="D98" s="57">
        <v>0</v>
      </c>
      <c r="E98" s="57">
        <v>0</v>
      </c>
      <c r="F98" s="57">
        <v>1574.37</v>
      </c>
      <c r="G98" s="57">
        <v>0</v>
      </c>
      <c r="H98" s="57">
        <v>0</v>
      </c>
      <c r="I98" s="57">
        <v>0</v>
      </c>
      <c r="J98" s="57">
        <v>0</v>
      </c>
      <c r="K98" s="57">
        <v>0</v>
      </c>
      <c r="L98" s="57">
        <v>0</v>
      </c>
      <c r="M98" s="57">
        <v>0</v>
      </c>
      <c r="N98" s="57">
        <v>0</v>
      </c>
      <c r="O98" s="57">
        <v>0</v>
      </c>
      <c r="P98" s="46">
        <f>(P99*P100)/1.21</f>
        <v>9.8270877580067282</v>
      </c>
      <c r="Q98" s="46">
        <f t="shared" ref="Q98" si="503">(Q99*Q100)/1.21</f>
        <v>9.8270877580067282</v>
      </c>
      <c r="R98" s="46">
        <f t="shared" ref="R98" si="504">(R99*R100)/1.21</f>
        <v>9.8270877580067282</v>
      </c>
      <c r="S98" s="46">
        <f t="shared" ref="S98" si="505">(S99*S100)/1.21</f>
        <v>9.8270877580067282</v>
      </c>
      <c r="T98" s="46">
        <f t="shared" ref="T98" si="506">(T99*T100)/1.21</f>
        <v>7.5687737189104753</v>
      </c>
      <c r="U98" s="46">
        <f t="shared" ref="U98" si="507">(U99*U100)/1.21</f>
        <v>123.60443275732533</v>
      </c>
      <c r="V98" s="46">
        <f t="shared" ref="V98" si="508">(V99*V100)/1.21</f>
        <v>160.68576258452291</v>
      </c>
      <c r="W98" s="46">
        <f t="shared" ref="W98" si="509">(W99*W100)/1.21</f>
        <v>160.68576258452291</v>
      </c>
      <c r="X98" s="46">
        <f t="shared" ref="X98" si="510">(X99*X100)/1.21</f>
        <v>160.68576258452291</v>
      </c>
      <c r="Y98" s="46">
        <f t="shared" ref="Y98" si="511">(Y99*Y100)/1.21</f>
        <v>135.96487603305783</v>
      </c>
      <c r="Z98" s="46">
        <f t="shared" ref="Z98" si="512">(Z99*Z100)/1.21</f>
        <v>154.40256868724256</v>
      </c>
      <c r="AA98" s="46">
        <f t="shared" ref="AA98" si="513">(AA99*AA100)/1.21</f>
        <v>210.54895730078528</v>
      </c>
      <c r="AB98" s="46">
        <f t="shared" ref="AB98" si="514">(AB99*AB100)/1.21</f>
        <v>56.14638861354274</v>
      </c>
      <c r="AC98" s="46">
        <f t="shared" ref="AC98" si="515">(AC99*AC100)/1.21</f>
        <v>56.14638861354274</v>
      </c>
      <c r="AD98" s="46">
        <f t="shared" ref="AD98" si="516">(AD99*AD100)/1.21</f>
        <v>70.182985766928454</v>
      </c>
      <c r="AE98" s="46">
        <f t="shared" ref="AE98" si="517">(AE99*AE100)/1.21</f>
        <v>126.88247653733019</v>
      </c>
      <c r="AF98" s="46">
        <f t="shared" ref="AF98" si="518">(AF99*AF100)/1.21</f>
        <v>117.12228603445861</v>
      </c>
      <c r="AG98" s="46">
        <f t="shared" ref="AG98" si="519">(AG99*AG100)/1.21</f>
        <v>126.88247653733019</v>
      </c>
      <c r="AH98" s="46">
        <f t="shared" ref="AH98" si="520">(AH99*AH100)/1.21</f>
        <v>97.601905028715521</v>
      </c>
      <c r="AI98" s="46">
        <f t="shared" ref="AI98" si="521">(AI99*AI100)/1.21</f>
        <v>107.36209553158707</v>
      </c>
      <c r="AJ98" s="46">
        <f t="shared" ref="AJ98" si="522">(AJ99*AJ100)/1.21</f>
        <v>122.19282402741381</v>
      </c>
      <c r="AK98" s="46">
        <f t="shared" ref="AK98" si="523">(AK99*AK100)/1.21</f>
        <v>122.19282402741381</v>
      </c>
      <c r="AL98" s="46">
        <f t="shared" ref="AL98" si="524">(AL99*AL100)/1.21</f>
        <v>122.19282402741381</v>
      </c>
      <c r="AM98" s="46">
        <f t="shared" ref="AM98" si="525">(AM99*AM100)/1.21</f>
        <v>407.30941342471272</v>
      </c>
      <c r="AN98" s="46">
        <f t="shared" ref="AN98" si="526">(AN99*AN100)/1.21</f>
        <v>20.365470671235638</v>
      </c>
      <c r="AO98" s="46">
        <f t="shared" ref="AO98" si="527">(AO99*AO100)/1.21</f>
        <v>20.365470671235638</v>
      </c>
      <c r="AP98" s="46">
        <f t="shared" ref="AP98" si="528">(AP99*AP100)/1.21</f>
        <v>20.365470671235638</v>
      </c>
      <c r="AQ98" s="46">
        <f>(AQ99*AQ100)/1.21</f>
        <v>187.62070465419751</v>
      </c>
      <c r="AR98" s="46">
        <f t="shared" ref="AR98:BB98" si="529">(AR99*AR100)/1.21</f>
        <v>156.35058721183125</v>
      </c>
      <c r="AS98" s="46">
        <f t="shared" si="529"/>
        <v>187.62070465419751</v>
      </c>
      <c r="AT98" s="46">
        <f t="shared" si="529"/>
        <v>187.62070465419751</v>
      </c>
      <c r="AU98" s="46">
        <f t="shared" si="529"/>
        <v>171.98564593301438</v>
      </c>
      <c r="AV98" s="46">
        <f t="shared" si="529"/>
        <v>165.80434364789542</v>
      </c>
      <c r="AW98" s="46">
        <f t="shared" si="529"/>
        <v>124.35325773592157</v>
      </c>
      <c r="AX98" s="46">
        <f t="shared" si="529"/>
        <v>124.35325773592157</v>
      </c>
      <c r="AY98" s="46">
        <f t="shared" si="529"/>
        <v>414.51085911973854</v>
      </c>
      <c r="AZ98" s="46">
        <f t="shared" si="529"/>
        <v>20.725542955986928</v>
      </c>
      <c r="BA98" s="46">
        <f t="shared" si="529"/>
        <v>20.725542955986928</v>
      </c>
      <c r="BB98" s="46">
        <f t="shared" si="529"/>
        <v>20.725542955986928</v>
      </c>
      <c r="BD98" s="46">
        <f>SUM(D98:O98)</f>
        <v>1574.37</v>
      </c>
      <c r="BG98" s="46">
        <f>SUM(P98:AA98)</f>
        <v>1153.4552472829171</v>
      </c>
      <c r="BH98" s="55"/>
      <c r="BI98" s="46">
        <f>SUM(AB98:AM98)</f>
        <v>1532.2148881703897</v>
      </c>
      <c r="BJ98" s="55"/>
      <c r="BK98" s="46">
        <f>SUM(AN98:AY98)</f>
        <v>1781.316477360622</v>
      </c>
      <c r="BL98" s="55"/>
    </row>
    <row r="99" spans="2:65" outlineLevel="1">
      <c r="B99" s="34" t="s">
        <v>213</v>
      </c>
      <c r="C99" s="94" t="s">
        <v>18</v>
      </c>
      <c r="D99" s="46">
        <f>D98/D100</f>
        <v>0</v>
      </c>
      <c r="E99" s="46">
        <f t="shared" ref="E99:O99" si="530">E98/E100</f>
        <v>0</v>
      </c>
      <c r="F99" s="46">
        <f t="shared" si="530"/>
        <v>73.090529247910865</v>
      </c>
      <c r="G99" s="46">
        <f t="shared" si="530"/>
        <v>0</v>
      </c>
      <c r="H99" s="46">
        <f t="shared" si="530"/>
        <v>0</v>
      </c>
      <c r="I99" s="46">
        <f t="shared" si="530"/>
        <v>0</v>
      </c>
      <c r="J99" s="46">
        <f t="shared" si="530"/>
        <v>0</v>
      </c>
      <c r="K99" s="46">
        <f t="shared" si="530"/>
        <v>0</v>
      </c>
      <c r="L99" s="46">
        <f t="shared" si="530"/>
        <v>0</v>
      </c>
      <c r="M99" s="46">
        <f t="shared" si="530"/>
        <v>0</v>
      </c>
      <c r="N99" s="46">
        <f t="shared" si="530"/>
        <v>0</v>
      </c>
      <c r="O99" s="46">
        <f t="shared" si="530"/>
        <v>0</v>
      </c>
      <c r="P99" s="46">
        <f t="shared" ref="P99:BB99" si="531">+P29+P59</f>
        <v>0.55203232066797314</v>
      </c>
      <c r="Q99" s="46">
        <f t="shared" si="531"/>
        <v>0.55203232066797314</v>
      </c>
      <c r="R99" s="46">
        <f t="shared" si="531"/>
        <v>0.55203232066797314</v>
      </c>
      <c r="S99" s="46">
        <f t="shared" si="531"/>
        <v>0.55203232066797314</v>
      </c>
      <c r="T99" s="46">
        <f t="shared" si="531"/>
        <v>0.55203232066797314</v>
      </c>
      <c r="U99" s="46">
        <f t="shared" si="531"/>
        <v>9.0151515151515156</v>
      </c>
      <c r="V99" s="46">
        <f t="shared" si="531"/>
        <v>11.719696969696969</v>
      </c>
      <c r="W99" s="46">
        <f t="shared" si="531"/>
        <v>11.719696969696969</v>
      </c>
      <c r="X99" s="46">
        <f t="shared" si="531"/>
        <v>11.719696969696969</v>
      </c>
      <c r="Y99" s="46">
        <f t="shared" si="531"/>
        <v>9.9166666666666661</v>
      </c>
      <c r="Z99" s="46">
        <f t="shared" si="531"/>
        <v>11.261429060371519</v>
      </c>
      <c r="AA99" s="46">
        <f t="shared" si="531"/>
        <v>15.356494173233887</v>
      </c>
      <c r="AB99" s="46">
        <f t="shared" si="531"/>
        <v>4.0950651128623701</v>
      </c>
      <c r="AC99" s="46">
        <f t="shared" si="531"/>
        <v>4.0950651128623701</v>
      </c>
      <c r="AD99" s="46">
        <f t="shared" si="531"/>
        <v>5.1188313910779639</v>
      </c>
      <c r="AE99" s="46">
        <f t="shared" si="531"/>
        <v>9.2542372881355952</v>
      </c>
      <c r="AF99" s="46">
        <f t="shared" si="531"/>
        <v>8.5423728813559325</v>
      </c>
      <c r="AG99" s="46">
        <f t="shared" si="531"/>
        <v>9.2542372881355952</v>
      </c>
      <c r="AH99" s="46">
        <f t="shared" si="531"/>
        <v>7.1186440677966107</v>
      </c>
      <c r="AI99" s="46">
        <f t="shared" si="531"/>
        <v>7.8305084745762716</v>
      </c>
      <c r="AJ99" s="46">
        <f t="shared" si="531"/>
        <v>8.9121951219512177</v>
      </c>
      <c r="AK99" s="46">
        <f t="shared" si="531"/>
        <v>8.9121951219512177</v>
      </c>
      <c r="AL99" s="46">
        <f t="shared" si="531"/>
        <v>8.9121951219512177</v>
      </c>
      <c r="AM99" s="46">
        <f t="shared" si="531"/>
        <v>29.707317073170728</v>
      </c>
      <c r="AN99" s="46">
        <f t="shared" si="531"/>
        <v>1.4853658536585364</v>
      </c>
      <c r="AO99" s="46">
        <f t="shared" si="531"/>
        <v>1.4853658536585364</v>
      </c>
      <c r="AP99" s="46">
        <f t="shared" si="531"/>
        <v>1.4853658536585364</v>
      </c>
      <c r="AQ99" s="46">
        <f t="shared" si="531"/>
        <v>13.684210526315791</v>
      </c>
      <c r="AR99" s="46">
        <f t="shared" si="531"/>
        <v>11.403508771929825</v>
      </c>
      <c r="AS99" s="46">
        <f t="shared" si="531"/>
        <v>13.684210526315791</v>
      </c>
      <c r="AT99" s="46">
        <f t="shared" si="531"/>
        <v>13.684210526315791</v>
      </c>
      <c r="AU99" s="46">
        <f t="shared" si="531"/>
        <v>12.543859649122808</v>
      </c>
      <c r="AV99" s="46">
        <f t="shared" si="531"/>
        <v>12.093023255813952</v>
      </c>
      <c r="AW99" s="46">
        <f t="shared" si="531"/>
        <v>9.0697674418604635</v>
      </c>
      <c r="AX99" s="46">
        <f t="shared" si="531"/>
        <v>9.0697674418604635</v>
      </c>
      <c r="AY99" s="46">
        <f t="shared" si="531"/>
        <v>30.232558139534881</v>
      </c>
      <c r="AZ99" s="46">
        <f t="shared" si="531"/>
        <v>1.511627906976744</v>
      </c>
      <c r="BA99" s="46">
        <f t="shared" si="531"/>
        <v>1.511627906976744</v>
      </c>
      <c r="BB99" s="46">
        <f t="shared" si="531"/>
        <v>1.511627906976744</v>
      </c>
      <c r="BD99" s="46">
        <f>SUM(D99:O99)</f>
        <v>73.090529247910865</v>
      </c>
      <c r="BG99" s="46">
        <f>SUM(P99:AA99)</f>
        <v>83.468993927854356</v>
      </c>
      <c r="BH99" s="55"/>
      <c r="BI99" s="46">
        <f>SUM(AB99:AM99)</f>
        <v>111.75286405582709</v>
      </c>
      <c r="BJ99" s="55"/>
      <c r="BK99" s="46">
        <f>SUM(AN99:AY99)</f>
        <v>129.92121384004537</v>
      </c>
      <c r="BL99" s="55"/>
    </row>
    <row r="100" spans="2:65" outlineLevel="1">
      <c r="B100" s="34" t="s">
        <v>230</v>
      </c>
      <c r="C100" s="94" t="s">
        <v>17</v>
      </c>
      <c r="D100" s="57">
        <v>21.54</v>
      </c>
      <c r="E100" s="57">
        <v>21.54</v>
      </c>
      <c r="F100" s="57">
        <v>21.54</v>
      </c>
      <c r="G100" s="57">
        <v>21.54</v>
      </c>
      <c r="H100" s="57">
        <v>21.54</v>
      </c>
      <c r="I100" s="57">
        <v>21.54</v>
      </c>
      <c r="J100" s="57">
        <v>21.54</v>
      </c>
      <c r="K100" s="57">
        <v>21.54</v>
      </c>
      <c r="L100" s="57">
        <v>21.54</v>
      </c>
      <c r="M100" s="57">
        <v>21.54</v>
      </c>
      <c r="N100" s="57">
        <v>21.54</v>
      </c>
      <c r="O100" s="57">
        <v>21.54</v>
      </c>
      <c r="P100" s="57">
        <v>21.54</v>
      </c>
      <c r="Q100" s="57">
        <v>21.54</v>
      </c>
      <c r="R100" s="57">
        <v>21.54</v>
      </c>
      <c r="S100" s="57">
        <v>21.54</v>
      </c>
      <c r="T100" s="46">
        <f>Purchases!$J62</f>
        <v>16.59</v>
      </c>
      <c r="U100" s="46">
        <f>Purchases!$J62</f>
        <v>16.59</v>
      </c>
      <c r="V100" s="46">
        <f>Purchases!$J62</f>
        <v>16.59</v>
      </c>
      <c r="W100" s="46">
        <f>Purchases!$J62</f>
        <v>16.59</v>
      </c>
      <c r="X100" s="46">
        <f>Purchases!$L62</f>
        <v>16.59</v>
      </c>
      <c r="Y100" s="46">
        <f>Purchases!$L62</f>
        <v>16.59</v>
      </c>
      <c r="Z100" s="46">
        <f>Purchases!$L62</f>
        <v>16.59</v>
      </c>
      <c r="AA100" s="46">
        <f>Purchases!$L62</f>
        <v>16.59</v>
      </c>
      <c r="AB100" s="46">
        <f>Purchases!$L62</f>
        <v>16.59</v>
      </c>
      <c r="AC100" s="46">
        <f>Purchases!$L62</f>
        <v>16.59</v>
      </c>
      <c r="AD100" s="46">
        <f>Purchases!$L62</f>
        <v>16.59</v>
      </c>
      <c r="AE100" s="46">
        <f>Purchases!$L62</f>
        <v>16.59</v>
      </c>
      <c r="AF100" s="46">
        <f>Purchases!$AD$62</f>
        <v>16.59</v>
      </c>
      <c r="AG100" s="46">
        <f>Purchases!$AD$62</f>
        <v>16.59</v>
      </c>
      <c r="AH100" s="46">
        <f>Purchases!$AD$62</f>
        <v>16.59</v>
      </c>
      <c r="AI100" s="46">
        <f>Purchases!$AD$62</f>
        <v>16.59</v>
      </c>
      <c r="AJ100" s="46">
        <f>Purchases!$AF$62</f>
        <v>16.59</v>
      </c>
      <c r="AK100" s="46">
        <f>Purchases!$AF$62</f>
        <v>16.59</v>
      </c>
      <c r="AL100" s="46">
        <f>Purchases!$AF$62</f>
        <v>16.59</v>
      </c>
      <c r="AM100" s="46">
        <f>Purchases!$AF$62</f>
        <v>16.59</v>
      </c>
      <c r="AN100" s="46">
        <f>Purchases!$AF$62</f>
        <v>16.59</v>
      </c>
      <c r="AO100" s="46">
        <f>Purchases!$AF$62</f>
        <v>16.59</v>
      </c>
      <c r="AP100" s="46">
        <f>Purchases!$AF$62</f>
        <v>16.59</v>
      </c>
      <c r="AQ100" s="46">
        <f>Purchases!$AF$62</f>
        <v>16.59</v>
      </c>
      <c r="AR100" s="46">
        <f>Purchases!$AD$62</f>
        <v>16.59</v>
      </c>
      <c r="AS100" s="46">
        <f>Purchases!$AD$62</f>
        <v>16.59</v>
      </c>
      <c r="AT100" s="46">
        <f>Purchases!$AD$62</f>
        <v>16.59</v>
      </c>
      <c r="AU100" s="46">
        <f>Purchases!$AD$62</f>
        <v>16.59</v>
      </c>
      <c r="AV100" s="46">
        <f>Purchases!$AF$62</f>
        <v>16.59</v>
      </c>
      <c r="AW100" s="46">
        <f>Purchases!$AF$62</f>
        <v>16.59</v>
      </c>
      <c r="AX100" s="46">
        <f>Purchases!$AF$62</f>
        <v>16.59</v>
      </c>
      <c r="AY100" s="46">
        <f>Purchases!$AF$62</f>
        <v>16.59</v>
      </c>
      <c r="AZ100" s="46">
        <f>Purchases!$AF$62</f>
        <v>16.59</v>
      </c>
      <c r="BA100" s="46">
        <f>Purchases!$AF$62</f>
        <v>16.59</v>
      </c>
      <c r="BB100" s="46">
        <f>Purchases!$AF$62</f>
        <v>16.59</v>
      </c>
    </row>
    <row r="101" spans="2:65" outlineLevel="1">
      <c r="B101" s="35" t="s">
        <v>221</v>
      </c>
      <c r="C101" s="94" t="s">
        <v>17</v>
      </c>
      <c r="D101" s="57">
        <v>0</v>
      </c>
      <c r="E101" s="57">
        <v>0</v>
      </c>
      <c r="F101" s="57">
        <v>0</v>
      </c>
      <c r="G101" s="57">
        <v>0</v>
      </c>
      <c r="H101" s="57">
        <v>0</v>
      </c>
      <c r="I101" s="57">
        <v>0</v>
      </c>
      <c r="J101" s="57">
        <v>0</v>
      </c>
      <c r="K101" s="57">
        <v>0</v>
      </c>
      <c r="L101" s="57">
        <v>0</v>
      </c>
      <c r="M101" s="57">
        <v>0</v>
      </c>
      <c r="N101" s="57">
        <v>0</v>
      </c>
      <c r="O101" s="57">
        <v>0</v>
      </c>
      <c r="P101" s="46">
        <f>(P102*P103)/1.21</f>
        <v>0</v>
      </c>
      <c r="Q101" s="46">
        <f t="shared" ref="Q101" si="532">(Q102*Q103)/1.21</f>
        <v>0</v>
      </c>
      <c r="R101" s="46">
        <f t="shared" ref="R101" si="533">(R102*R103)/1.21</f>
        <v>0</v>
      </c>
      <c r="S101" s="46">
        <f t="shared" ref="S101" si="534">(S102*S103)/1.21</f>
        <v>0</v>
      </c>
      <c r="T101" s="46">
        <f t="shared" ref="T101" si="535">(T102*T103)/1.21</f>
        <v>0</v>
      </c>
      <c r="U101" s="46">
        <f t="shared" ref="U101" si="536">(U102*U103)/1.21</f>
        <v>49.711995992987731</v>
      </c>
      <c r="V101" s="46">
        <f t="shared" ref="V101" si="537">(V102*V103)/1.21</f>
        <v>64.625594790884037</v>
      </c>
      <c r="W101" s="46">
        <f t="shared" ref="W101" si="538">(W102*W103)/1.21</f>
        <v>64.625594790884037</v>
      </c>
      <c r="X101" s="46">
        <f t="shared" ref="X101" si="539">(X102*X103)/1.21</f>
        <v>64.625594790884037</v>
      </c>
      <c r="Y101" s="46">
        <f t="shared" ref="Y101" si="540">(Y102*Y103)/1.21</f>
        <v>54.683195592286509</v>
      </c>
      <c r="Z101" s="46">
        <f t="shared" ref="Z101" si="541">(Z102*Z103)/1.21</f>
        <v>125.50328459419372</v>
      </c>
      <c r="AA101" s="46">
        <f t="shared" ref="AA101" si="542">(AA102*AA103)/1.21</f>
        <v>171.14084262844597</v>
      </c>
      <c r="AB101" s="46">
        <f t="shared" ref="AB101" si="543">(AB102*AB103)/1.21</f>
        <v>45.637558034252258</v>
      </c>
      <c r="AC101" s="46">
        <f t="shared" ref="AC101" si="544">(AC102*AC103)/1.21</f>
        <v>45.637558034252258</v>
      </c>
      <c r="AD101" s="46">
        <f t="shared" ref="AD101" si="545">(AD102*AD103)/1.21</f>
        <v>57.046947542815325</v>
      </c>
      <c r="AE101" s="46">
        <f t="shared" ref="AE101" si="546">(AE102*AE103)/1.21</f>
        <v>84.181576232984</v>
      </c>
      <c r="AF101" s="46">
        <f t="shared" ref="AF101" si="547">(AF102*AF103)/1.21</f>
        <v>233.11821110672494</v>
      </c>
      <c r="AG101" s="46">
        <f t="shared" ref="AG101" si="548">(AG102*AG103)/1.21</f>
        <v>252.54472869895199</v>
      </c>
      <c r="AH101" s="46">
        <f t="shared" ref="AH101" si="549">(AH102*AH103)/1.21</f>
        <v>194.2651759222708</v>
      </c>
      <c r="AI101" s="46">
        <f t="shared" ref="AI101" si="550">(AI102*AI103)/1.21</f>
        <v>213.69169351449787</v>
      </c>
      <c r="AJ101" s="46">
        <f t="shared" ref="AJ101" si="551">(AJ102*AJ103)/1.21</f>
        <v>243.21052390463794</v>
      </c>
      <c r="AK101" s="46">
        <f t="shared" ref="AK101" si="552">(AK102*AK103)/1.21</f>
        <v>243.21052390463794</v>
      </c>
      <c r="AL101" s="46">
        <f t="shared" ref="AL101" si="553">(AL102*AL103)/1.21</f>
        <v>243.21052390463794</v>
      </c>
      <c r="AM101" s="46">
        <f t="shared" ref="AM101" si="554">(AM102*AM103)/1.21</f>
        <v>810.70174634879311</v>
      </c>
      <c r="AN101" s="46">
        <f t="shared" ref="AN101" si="555">(AN102*AN103)/1.21</f>
        <v>40.535087317439661</v>
      </c>
      <c r="AO101" s="46">
        <f t="shared" ref="AO101" si="556">(AO102*AO103)/1.21</f>
        <v>40.535087317439661</v>
      </c>
      <c r="AP101" s="46">
        <f t="shared" ref="AP101" si="557">(AP102*AP103)/1.21</f>
        <v>40.535087317439661</v>
      </c>
      <c r="AQ101" s="46">
        <f>(AQ102*AQ103)/1.21</f>
        <v>339.27794693344936</v>
      </c>
      <c r="AR101" s="46">
        <f t="shared" ref="AR101:BB101" si="558">(AR102*AR103)/1.21</f>
        <v>282.73162244454113</v>
      </c>
      <c r="AS101" s="46">
        <f t="shared" si="558"/>
        <v>339.27794693344936</v>
      </c>
      <c r="AT101" s="46">
        <f t="shared" si="558"/>
        <v>339.27794693344936</v>
      </c>
      <c r="AU101" s="46">
        <f t="shared" si="558"/>
        <v>311.00478468899524</v>
      </c>
      <c r="AV101" s="46">
        <f t="shared" si="558"/>
        <v>299.8270228714203</v>
      </c>
      <c r="AW101" s="46">
        <f t="shared" si="558"/>
        <v>224.87026715356518</v>
      </c>
      <c r="AX101" s="46">
        <f t="shared" si="558"/>
        <v>224.87026715356518</v>
      </c>
      <c r="AY101" s="46">
        <f t="shared" si="558"/>
        <v>749.56755717855071</v>
      </c>
      <c r="AZ101" s="46">
        <f t="shared" si="558"/>
        <v>37.478377858927537</v>
      </c>
      <c r="BA101" s="46">
        <f t="shared" si="558"/>
        <v>37.478377858927537</v>
      </c>
      <c r="BB101" s="46">
        <f t="shared" si="558"/>
        <v>37.478377858927537</v>
      </c>
      <c r="BD101" s="46">
        <f>SUM(D101:O101)</f>
        <v>0</v>
      </c>
      <c r="BG101" s="46">
        <f>SUM(P101:AA101)</f>
        <v>594.9161031805661</v>
      </c>
      <c r="BH101" s="55"/>
      <c r="BI101" s="46">
        <f>SUM(AB101:AM101)</f>
        <v>2666.4567671494565</v>
      </c>
      <c r="BJ101" s="55"/>
      <c r="BK101" s="46">
        <f>SUM(AN101:AY101)</f>
        <v>3232.310624243305</v>
      </c>
      <c r="BL101" s="55"/>
    </row>
    <row r="102" spans="2:65" outlineLevel="1">
      <c r="B102" s="34" t="s">
        <v>213</v>
      </c>
      <c r="C102" s="94" t="s">
        <v>18</v>
      </c>
      <c r="D102" s="57">
        <v>0</v>
      </c>
      <c r="E102" s="57">
        <v>0</v>
      </c>
      <c r="F102" s="57">
        <v>0</v>
      </c>
      <c r="G102" s="57">
        <v>0</v>
      </c>
      <c r="H102" s="57">
        <v>0</v>
      </c>
      <c r="I102" s="57">
        <v>0</v>
      </c>
      <c r="J102" s="57">
        <v>0</v>
      </c>
      <c r="K102" s="57">
        <v>0</v>
      </c>
      <c r="L102" s="57">
        <v>0</v>
      </c>
      <c r="M102" s="57">
        <v>0</v>
      </c>
      <c r="N102" s="57">
        <v>0</v>
      </c>
      <c r="O102" s="57">
        <v>0</v>
      </c>
      <c r="P102" s="46">
        <f t="shared" ref="P102:BB102" si="559">+P32+P62</f>
        <v>0</v>
      </c>
      <c r="Q102" s="46">
        <f t="shared" si="559"/>
        <v>0</v>
      </c>
      <c r="R102" s="46">
        <f t="shared" si="559"/>
        <v>0</v>
      </c>
      <c r="S102" s="46">
        <f t="shared" si="559"/>
        <v>0</v>
      </c>
      <c r="T102" s="46">
        <f t="shared" si="559"/>
        <v>0</v>
      </c>
      <c r="U102" s="46">
        <f t="shared" si="559"/>
        <v>6.015151515151515E-2</v>
      </c>
      <c r="V102" s="46">
        <f t="shared" si="559"/>
        <v>7.8196969696969695E-2</v>
      </c>
      <c r="W102" s="46">
        <f t="shared" si="559"/>
        <v>7.8196969696969695E-2</v>
      </c>
      <c r="X102" s="46">
        <f t="shared" si="559"/>
        <v>7.8196969696969695E-2</v>
      </c>
      <c r="Y102" s="46">
        <f t="shared" si="559"/>
        <v>6.6166666666666665E-2</v>
      </c>
      <c r="Z102" s="46">
        <f t="shared" si="559"/>
        <v>0.15185897435897439</v>
      </c>
      <c r="AA102" s="46">
        <f t="shared" si="559"/>
        <v>0.20708041958041962</v>
      </c>
      <c r="AB102" s="46">
        <f t="shared" si="559"/>
        <v>5.5221445221445231E-2</v>
      </c>
      <c r="AC102" s="46">
        <f t="shared" si="559"/>
        <v>5.5221445221445231E-2</v>
      </c>
      <c r="AD102" s="46">
        <f t="shared" si="559"/>
        <v>6.9026806526806539E-2</v>
      </c>
      <c r="AE102" s="46">
        <f t="shared" si="559"/>
        <v>0.10185970724191064</v>
      </c>
      <c r="AF102" s="46">
        <f t="shared" si="559"/>
        <v>9.4024345146379057E-2</v>
      </c>
      <c r="AG102" s="46">
        <f t="shared" si="559"/>
        <v>0.10185970724191064</v>
      </c>
      <c r="AH102" s="46">
        <f t="shared" si="559"/>
        <v>7.8353620955315881E-2</v>
      </c>
      <c r="AI102" s="46">
        <f t="shared" si="559"/>
        <v>8.6188983050847462E-2</v>
      </c>
      <c r="AJ102" s="46">
        <f t="shared" si="559"/>
        <v>9.8094911308203969E-2</v>
      </c>
      <c r="AK102" s="46">
        <f t="shared" si="559"/>
        <v>9.8094911308203969E-2</v>
      </c>
      <c r="AL102" s="46">
        <f t="shared" si="559"/>
        <v>9.8094911308203969E-2</v>
      </c>
      <c r="AM102" s="46">
        <f t="shared" si="559"/>
        <v>0.32698303769401321</v>
      </c>
      <c r="AN102" s="46">
        <f t="shared" si="559"/>
        <v>1.6349151884700663E-2</v>
      </c>
      <c r="AO102" s="46">
        <f t="shared" si="559"/>
        <v>1.6349151884700663E-2</v>
      </c>
      <c r="AP102" s="46">
        <f t="shared" si="559"/>
        <v>1.6349151884700663E-2</v>
      </c>
      <c r="AQ102" s="46">
        <f t="shared" si="559"/>
        <v>0.1368421052631579</v>
      </c>
      <c r="AR102" s="46">
        <f t="shared" si="559"/>
        <v>0.11403508771929824</v>
      </c>
      <c r="AS102" s="46">
        <f t="shared" si="559"/>
        <v>0.1368421052631579</v>
      </c>
      <c r="AT102" s="46">
        <f t="shared" si="559"/>
        <v>0.1368421052631579</v>
      </c>
      <c r="AU102" s="46">
        <f t="shared" si="559"/>
        <v>0.12543859649122807</v>
      </c>
      <c r="AV102" s="46">
        <f t="shared" si="559"/>
        <v>0.12093023255813951</v>
      </c>
      <c r="AW102" s="46">
        <f t="shared" si="559"/>
        <v>9.0697674418604629E-2</v>
      </c>
      <c r="AX102" s="46">
        <f t="shared" si="559"/>
        <v>9.0697674418604629E-2</v>
      </c>
      <c r="AY102" s="46">
        <f t="shared" si="559"/>
        <v>0.30232558139534882</v>
      </c>
      <c r="AZ102" s="46">
        <f t="shared" si="559"/>
        <v>1.5116279069767438E-2</v>
      </c>
      <c r="BA102" s="46">
        <f t="shared" si="559"/>
        <v>1.5116279069767438E-2</v>
      </c>
      <c r="BB102" s="46">
        <f t="shared" si="559"/>
        <v>1.5116279069767438E-2</v>
      </c>
      <c r="BD102" s="46">
        <f>SUM(D102:O102)</f>
        <v>0</v>
      </c>
      <c r="BG102" s="46">
        <f>SUM(P102:AA102)</f>
        <v>0.71984848484848496</v>
      </c>
      <c r="BH102" s="55"/>
      <c r="BI102" s="46">
        <f>SUM(AB102:AM102)</f>
        <v>1.2630238322246856</v>
      </c>
      <c r="BJ102" s="55"/>
      <c r="BK102" s="46">
        <f>SUM(AN102:AY102)</f>
        <v>1.3036986184447996</v>
      </c>
      <c r="BL102" s="55"/>
    </row>
    <row r="103" spans="2:65" outlineLevel="1">
      <c r="B103" s="34" t="s">
        <v>230</v>
      </c>
      <c r="C103" s="94" t="s">
        <v>17</v>
      </c>
      <c r="D103" s="57">
        <v>0</v>
      </c>
      <c r="E103" s="57">
        <v>0</v>
      </c>
      <c r="F103" s="57">
        <v>0</v>
      </c>
      <c r="G103" s="57">
        <v>0</v>
      </c>
      <c r="H103" s="57">
        <v>0</v>
      </c>
      <c r="I103" s="57">
        <v>0</v>
      </c>
      <c r="J103" s="57">
        <v>0</v>
      </c>
      <c r="K103" s="57">
        <v>0</v>
      </c>
      <c r="L103" s="57">
        <v>0</v>
      </c>
      <c r="M103" s="57">
        <v>0</v>
      </c>
      <c r="N103" s="57">
        <v>0</v>
      </c>
      <c r="O103" s="57">
        <v>0</v>
      </c>
      <c r="P103" s="57">
        <v>3000</v>
      </c>
      <c r="Q103" s="57">
        <v>3000</v>
      </c>
      <c r="R103" s="57">
        <v>3000</v>
      </c>
      <c r="S103" s="57">
        <v>3000</v>
      </c>
      <c r="T103" s="46">
        <f>Purchases!$J63</f>
        <v>1000</v>
      </c>
      <c r="U103" s="46">
        <f>Purchases!$J63</f>
        <v>1000</v>
      </c>
      <c r="V103" s="46">
        <f>Purchases!$J63</f>
        <v>1000</v>
      </c>
      <c r="W103" s="46">
        <f>Purchases!$J63</f>
        <v>1000</v>
      </c>
      <c r="X103" s="46">
        <f>Purchases!$L63</f>
        <v>1000</v>
      </c>
      <c r="Y103" s="46">
        <f>Purchases!$L63</f>
        <v>1000</v>
      </c>
      <c r="Z103" s="46">
        <f>Purchases!$L63</f>
        <v>1000</v>
      </c>
      <c r="AA103" s="46">
        <f>Purchases!$L63</f>
        <v>1000</v>
      </c>
      <c r="AB103" s="46">
        <f>Purchases!$L63</f>
        <v>1000</v>
      </c>
      <c r="AC103" s="46">
        <f>Purchases!$L63</f>
        <v>1000</v>
      </c>
      <c r="AD103" s="46">
        <f>Purchases!$L63</f>
        <v>1000</v>
      </c>
      <c r="AE103" s="46">
        <f>Purchases!$L63</f>
        <v>1000</v>
      </c>
      <c r="AF103" s="46">
        <f>Purchases!$AD$63</f>
        <v>3000</v>
      </c>
      <c r="AG103" s="46">
        <f>Purchases!$AD$63</f>
        <v>3000</v>
      </c>
      <c r="AH103" s="46">
        <f>Purchases!$AD$63</f>
        <v>3000</v>
      </c>
      <c r="AI103" s="46">
        <f>Purchases!$AD$63</f>
        <v>3000</v>
      </c>
      <c r="AJ103" s="46">
        <f>Purchases!$AF$63</f>
        <v>3000</v>
      </c>
      <c r="AK103" s="46">
        <f>Purchases!$AF$63</f>
        <v>3000</v>
      </c>
      <c r="AL103" s="46">
        <f>Purchases!$AF$63</f>
        <v>3000</v>
      </c>
      <c r="AM103" s="46">
        <f>Purchases!$AF$63</f>
        <v>3000</v>
      </c>
      <c r="AN103" s="46">
        <f>Purchases!$AF$63</f>
        <v>3000</v>
      </c>
      <c r="AO103" s="46">
        <f>Purchases!$AF$63</f>
        <v>3000</v>
      </c>
      <c r="AP103" s="46">
        <f>Purchases!$AF$63</f>
        <v>3000</v>
      </c>
      <c r="AQ103" s="46">
        <f>Purchases!$AF$63</f>
        <v>3000</v>
      </c>
      <c r="AR103" s="46">
        <f>Purchases!$AD$63</f>
        <v>3000</v>
      </c>
      <c r="AS103" s="46">
        <f>Purchases!$AD$63</f>
        <v>3000</v>
      </c>
      <c r="AT103" s="46">
        <f>Purchases!$AD$63</f>
        <v>3000</v>
      </c>
      <c r="AU103" s="46">
        <f>Purchases!$AD$63</f>
        <v>3000</v>
      </c>
      <c r="AV103" s="46">
        <f>Purchases!$AF$63</f>
        <v>3000</v>
      </c>
      <c r="AW103" s="46">
        <f>Purchases!$AF$63</f>
        <v>3000</v>
      </c>
      <c r="AX103" s="46">
        <f>Purchases!$AF$63</f>
        <v>3000</v>
      </c>
      <c r="AY103" s="46">
        <f>Purchases!$AF$63</f>
        <v>3000</v>
      </c>
      <c r="AZ103" s="46">
        <f>Purchases!$AF$63</f>
        <v>3000</v>
      </c>
      <c r="BA103" s="46">
        <f>Purchases!$AF$63</f>
        <v>3000</v>
      </c>
      <c r="BB103" s="46">
        <f>Purchases!$AF$63</f>
        <v>3000</v>
      </c>
    </row>
    <row r="104" spans="2:65" outlineLevel="1">
      <c r="B104" s="35" t="s">
        <v>222</v>
      </c>
      <c r="C104" s="94" t="s">
        <v>17</v>
      </c>
      <c r="D104" s="57">
        <v>0</v>
      </c>
      <c r="E104" s="57">
        <v>0</v>
      </c>
      <c r="F104" s="57">
        <v>0</v>
      </c>
      <c r="G104" s="57">
        <v>0</v>
      </c>
      <c r="H104" s="57">
        <v>0</v>
      </c>
      <c r="I104" s="57">
        <v>0</v>
      </c>
      <c r="J104" s="57">
        <v>0</v>
      </c>
      <c r="K104" s="57">
        <v>0</v>
      </c>
      <c r="L104" s="57">
        <v>0</v>
      </c>
      <c r="M104" s="57">
        <v>0</v>
      </c>
      <c r="N104" s="57">
        <v>0</v>
      </c>
      <c r="O104" s="57">
        <v>0</v>
      </c>
      <c r="P104" s="46">
        <f>(P105*P106)/1.21</f>
        <v>0</v>
      </c>
      <c r="Q104" s="46">
        <f t="shared" ref="Q104" si="560">(Q105*Q106)/1.21</f>
        <v>0</v>
      </c>
      <c r="R104" s="46">
        <f t="shared" ref="R104" si="561">(R105*R106)/1.21</f>
        <v>0</v>
      </c>
      <c r="S104" s="46">
        <f t="shared" ref="S104" si="562">(S105*S106)/1.21</f>
        <v>0</v>
      </c>
      <c r="T104" s="46">
        <f t="shared" ref="T104" si="563">(T105*T106)/1.21</f>
        <v>0</v>
      </c>
      <c r="U104" s="46">
        <f t="shared" ref="U104" si="564">(U105*U106)/1.21</f>
        <v>172.78236914600552</v>
      </c>
      <c r="V104" s="46">
        <f t="shared" ref="V104" si="565">(V105*V106)/1.21</f>
        <v>224.6170798898072</v>
      </c>
      <c r="W104" s="46">
        <f t="shared" ref="W104" si="566">(W105*W106)/1.21</f>
        <v>224.6170798898072</v>
      </c>
      <c r="X104" s="46">
        <f t="shared" ref="X104" si="567">(X105*X106)/1.21</f>
        <v>224.6170798898072</v>
      </c>
      <c r="Y104" s="46">
        <f t="shared" ref="Y104" si="568">(Y105*Y106)/1.21</f>
        <v>190.06060606060606</v>
      </c>
      <c r="Z104" s="46">
        <f t="shared" ref="Z104" si="569">(Z105*Z106)/1.21</f>
        <v>125.31468531468536</v>
      </c>
      <c r="AA104" s="46">
        <f t="shared" ref="AA104" si="570">(AA105*AA106)/1.21</f>
        <v>170.88366179275275</v>
      </c>
      <c r="AB104" s="46">
        <f t="shared" ref="AB104" si="571">(AB105*AB106)/1.21</f>
        <v>45.568976478067405</v>
      </c>
      <c r="AC104" s="46">
        <f t="shared" ref="AC104" si="572">(AC105*AC106)/1.21</f>
        <v>45.568976478067405</v>
      </c>
      <c r="AD104" s="46">
        <f t="shared" ref="AD104" si="573">(AD105*AD106)/1.21</f>
        <v>56.961220597584244</v>
      </c>
      <c r="AE104" s="46">
        <f t="shared" ref="AE104" si="574">(AE105*AE106)/1.21</f>
        <v>133.84227482840737</v>
      </c>
      <c r="AF104" s="46">
        <f t="shared" ref="AF104" si="575">(AF105*AF106)/1.21</f>
        <v>204.13996269945346</v>
      </c>
      <c r="AG104" s="46">
        <f t="shared" ref="AG104" si="576">(AG105*AG106)/1.21</f>
        <v>221.15162625774133</v>
      </c>
      <c r="AH104" s="46">
        <f t="shared" ref="AH104" si="577">(AH105*AH106)/1.21</f>
        <v>170.11663558287793</v>
      </c>
      <c r="AI104" s="46">
        <f t="shared" ref="AI104" si="578">(AI105*AI106)/1.21</f>
        <v>187.12829914116571</v>
      </c>
      <c r="AJ104" s="46">
        <f t="shared" ref="AJ104" si="579">(AJ105*AJ106)/1.21</f>
        <v>417.02781697238453</v>
      </c>
      <c r="AK104" s="46">
        <f t="shared" ref="AK104" si="580">(AK105*AK106)/1.21</f>
        <v>417.02781697238453</v>
      </c>
      <c r="AL104" s="46">
        <f t="shared" ref="AL104" si="581">(AL105*AL106)/1.21</f>
        <v>417.02781697238453</v>
      </c>
      <c r="AM104" s="46">
        <f t="shared" ref="AM104" si="582">(AM105*AM106)/1.21</f>
        <v>1390.0927232412821</v>
      </c>
      <c r="AN104" s="46">
        <f t="shared" ref="AN104" si="583">(AN105*AN106)/1.21</f>
        <v>69.504636162064102</v>
      </c>
      <c r="AO104" s="46">
        <f t="shared" ref="AO104" si="584">(AO105*AO106)/1.21</f>
        <v>69.504636162064102</v>
      </c>
      <c r="AP104" s="46">
        <f t="shared" ref="AP104" si="585">(AP105*AP106)/1.21</f>
        <v>69.504636162064102</v>
      </c>
      <c r="AQ104" s="46">
        <f>(AQ105*AQ106)/1.21</f>
        <v>3053.501522401044</v>
      </c>
      <c r="AR104" s="46">
        <f t="shared" ref="AR104:BB104" si="586">(AR105*AR106)/1.21</f>
        <v>163.5080946015882</v>
      </c>
      <c r="AS104" s="46">
        <f t="shared" si="586"/>
        <v>196.2097135219058</v>
      </c>
      <c r="AT104" s="46">
        <f t="shared" si="586"/>
        <v>196.2097135219058</v>
      </c>
      <c r="AU104" s="46">
        <f t="shared" si="586"/>
        <v>179.85890406174698</v>
      </c>
      <c r="AV104" s="46">
        <f t="shared" si="586"/>
        <v>2297.1964334957252</v>
      </c>
      <c r="AW104" s="46">
        <f t="shared" si="586"/>
        <v>1975.7605957837202</v>
      </c>
      <c r="AX104" s="46">
        <f t="shared" si="586"/>
        <v>1975.7605957837202</v>
      </c>
      <c r="AY104" s="46">
        <f t="shared" si="586"/>
        <v>6585.868652612402</v>
      </c>
      <c r="AZ104" s="46">
        <f t="shared" si="586"/>
        <v>329.29343263062003</v>
      </c>
      <c r="BA104" s="46">
        <f t="shared" si="586"/>
        <v>329.29343263062003</v>
      </c>
      <c r="BB104" s="46">
        <f t="shared" si="586"/>
        <v>329.29343263062003</v>
      </c>
      <c r="BD104" s="46">
        <f>SUM(D104:O104)</f>
        <v>0</v>
      </c>
      <c r="BG104" s="46">
        <f>SUM(P104:AA104)</f>
        <v>1332.8925619834713</v>
      </c>
      <c r="BH104" s="55"/>
      <c r="BI104" s="46">
        <f>SUM(AB104:AM104)</f>
        <v>3705.6541462218001</v>
      </c>
      <c r="BJ104" s="55"/>
      <c r="BK104" s="46">
        <f>SUM(AN104:AY104)</f>
        <v>16832.388134269953</v>
      </c>
      <c r="BL104" s="55"/>
    </row>
    <row r="105" spans="2:65" outlineLevel="1">
      <c r="B105" s="34" t="s">
        <v>213</v>
      </c>
      <c r="C105" s="94" t="s">
        <v>18</v>
      </c>
      <c r="D105" s="57">
        <v>0</v>
      </c>
      <c r="E105" s="57">
        <v>0</v>
      </c>
      <c r="F105" s="57">
        <v>0</v>
      </c>
      <c r="G105" s="57">
        <v>0</v>
      </c>
      <c r="H105" s="57">
        <v>0</v>
      </c>
      <c r="I105" s="57">
        <v>0</v>
      </c>
      <c r="J105" s="57">
        <v>0</v>
      </c>
      <c r="K105" s="57">
        <v>0</v>
      </c>
      <c r="L105" s="57">
        <v>0</v>
      </c>
      <c r="M105" s="57">
        <v>0</v>
      </c>
      <c r="N105" s="57">
        <v>0</v>
      </c>
      <c r="O105" s="57">
        <v>0</v>
      </c>
      <c r="P105" s="46">
        <f t="shared" ref="P105:BB105" si="587">+P35+P65</f>
        <v>0</v>
      </c>
      <c r="Q105" s="46">
        <f t="shared" si="587"/>
        <v>0</v>
      </c>
      <c r="R105" s="46">
        <f t="shared" si="587"/>
        <v>0</v>
      </c>
      <c r="S105" s="46">
        <f t="shared" si="587"/>
        <v>0</v>
      </c>
      <c r="T105" s="46">
        <f t="shared" si="587"/>
        <v>0</v>
      </c>
      <c r="U105" s="46">
        <f t="shared" si="587"/>
        <v>59.733333333333334</v>
      </c>
      <c r="V105" s="46">
        <f t="shared" si="587"/>
        <v>77.653333333333336</v>
      </c>
      <c r="W105" s="46">
        <f t="shared" si="587"/>
        <v>77.653333333333336</v>
      </c>
      <c r="X105" s="46">
        <f t="shared" si="587"/>
        <v>77.653333333333336</v>
      </c>
      <c r="Y105" s="46">
        <f t="shared" si="587"/>
        <v>65.706666666666663</v>
      </c>
      <c r="Z105" s="46">
        <f t="shared" si="587"/>
        <v>43.32307692307694</v>
      </c>
      <c r="AA105" s="46">
        <f t="shared" si="587"/>
        <v>59.076923076923087</v>
      </c>
      <c r="AB105" s="46">
        <f t="shared" si="587"/>
        <v>15.753846153846158</v>
      </c>
      <c r="AC105" s="46">
        <f t="shared" si="587"/>
        <v>15.753846153846158</v>
      </c>
      <c r="AD105" s="46">
        <f t="shared" si="587"/>
        <v>19.692307692307697</v>
      </c>
      <c r="AE105" s="46">
        <f t="shared" si="587"/>
        <v>46.271186440677972</v>
      </c>
      <c r="AF105" s="46">
        <f t="shared" si="587"/>
        <v>42.711864406779661</v>
      </c>
      <c r="AG105" s="46">
        <f t="shared" si="587"/>
        <v>46.271186440677972</v>
      </c>
      <c r="AH105" s="46">
        <f t="shared" si="587"/>
        <v>35.593220338983059</v>
      </c>
      <c r="AI105" s="46">
        <f t="shared" si="587"/>
        <v>39.152542372881356</v>
      </c>
      <c r="AJ105" s="46">
        <f t="shared" si="587"/>
        <v>5.6067073170731696</v>
      </c>
      <c r="AK105" s="46">
        <f t="shared" si="587"/>
        <v>5.6067073170731696</v>
      </c>
      <c r="AL105" s="46">
        <f t="shared" si="587"/>
        <v>5.6067073170731696</v>
      </c>
      <c r="AM105" s="46">
        <f t="shared" si="587"/>
        <v>18.689024390243901</v>
      </c>
      <c r="AN105" s="46">
        <f t="shared" si="587"/>
        <v>0.93445121951219501</v>
      </c>
      <c r="AO105" s="46">
        <f t="shared" si="587"/>
        <v>0.93445121951219501</v>
      </c>
      <c r="AP105" s="46">
        <f t="shared" si="587"/>
        <v>0.93445121951219501</v>
      </c>
      <c r="AQ105" s="46">
        <f t="shared" si="587"/>
        <v>41.05263157894737</v>
      </c>
      <c r="AR105" s="46">
        <f t="shared" si="587"/>
        <v>34.21052631578948</v>
      </c>
      <c r="AS105" s="46">
        <f t="shared" si="587"/>
        <v>41.05263157894737</v>
      </c>
      <c r="AT105" s="46">
        <f t="shared" si="587"/>
        <v>41.05263157894737</v>
      </c>
      <c r="AU105" s="46">
        <f t="shared" si="587"/>
        <v>37.631578947368425</v>
      </c>
      <c r="AV105" s="46">
        <f t="shared" si="587"/>
        <v>30.884529828109194</v>
      </c>
      <c r="AW105" s="46">
        <f t="shared" si="587"/>
        <v>26.563003565536683</v>
      </c>
      <c r="AX105" s="46">
        <f t="shared" si="587"/>
        <v>26.563003565536683</v>
      </c>
      <c r="AY105" s="46">
        <f t="shared" si="587"/>
        <v>88.543345218455627</v>
      </c>
      <c r="AZ105" s="46">
        <f t="shared" si="587"/>
        <v>4.4271672609227801</v>
      </c>
      <c r="BA105" s="46">
        <f t="shared" si="587"/>
        <v>4.4271672609227801</v>
      </c>
      <c r="BB105" s="46">
        <f t="shared" si="587"/>
        <v>4.4271672609227801</v>
      </c>
      <c r="BD105" s="46">
        <f>SUM(D105:O105)</f>
        <v>0</v>
      </c>
      <c r="BG105" s="46">
        <f>SUM(P105:AA105)</f>
        <v>460.8</v>
      </c>
      <c r="BH105" s="55"/>
      <c r="BI105" s="46">
        <f>SUM(AB105:AM105)</f>
        <v>296.70914634146351</v>
      </c>
      <c r="BJ105" s="55"/>
      <c r="BK105" s="46">
        <f>SUM(AN105:AY105)</f>
        <v>370.35723583617477</v>
      </c>
      <c r="BL105" s="55"/>
    </row>
    <row r="106" spans="2:65" outlineLevel="1">
      <c r="B106" s="34" t="s">
        <v>230</v>
      </c>
      <c r="C106" s="94" t="s">
        <v>17</v>
      </c>
      <c r="D106" s="57">
        <v>0</v>
      </c>
      <c r="E106" s="57">
        <v>0</v>
      </c>
      <c r="F106" s="57">
        <v>0</v>
      </c>
      <c r="G106" s="57">
        <v>0</v>
      </c>
      <c r="H106" s="57">
        <v>0</v>
      </c>
      <c r="I106" s="57">
        <v>0</v>
      </c>
      <c r="J106" s="57">
        <v>0</v>
      </c>
      <c r="K106" s="57">
        <v>0</v>
      </c>
      <c r="L106" s="57">
        <v>0</v>
      </c>
      <c r="M106" s="57">
        <v>0</v>
      </c>
      <c r="N106" s="57">
        <v>0</v>
      </c>
      <c r="O106" s="57">
        <v>0</v>
      </c>
      <c r="P106" s="57">
        <f>Purchases!$J64</f>
        <v>3.5</v>
      </c>
      <c r="Q106" s="57">
        <f>Purchases!$J64</f>
        <v>3.5</v>
      </c>
      <c r="R106" s="57">
        <f>Purchases!$J64</f>
        <v>3.5</v>
      </c>
      <c r="S106" s="57">
        <f>Purchases!$J64</f>
        <v>3.5</v>
      </c>
      <c r="T106" s="46">
        <f>Purchases!$J64</f>
        <v>3.5</v>
      </c>
      <c r="U106" s="46">
        <f>Purchases!$J64</f>
        <v>3.5</v>
      </c>
      <c r="V106" s="46">
        <f>Purchases!$J64</f>
        <v>3.5</v>
      </c>
      <c r="W106" s="46">
        <f>Purchases!$J64</f>
        <v>3.5</v>
      </c>
      <c r="X106" s="46">
        <f>Purchases!$L64</f>
        <v>3.5</v>
      </c>
      <c r="Y106" s="46">
        <f>Purchases!$L64</f>
        <v>3.5</v>
      </c>
      <c r="Z106" s="46">
        <f>Purchases!$L64</f>
        <v>3.5</v>
      </c>
      <c r="AA106" s="46">
        <f>Purchases!$L64</f>
        <v>3.5</v>
      </c>
      <c r="AB106" s="46">
        <f>Purchases!$L64</f>
        <v>3.5</v>
      </c>
      <c r="AC106" s="46">
        <f>Purchases!$L64</f>
        <v>3.5</v>
      </c>
      <c r="AD106" s="46">
        <f>Purchases!$L64</f>
        <v>3.5</v>
      </c>
      <c r="AE106" s="46">
        <f>Purchases!$L64</f>
        <v>3.5</v>
      </c>
      <c r="AF106" s="46">
        <f>Purchases!$AF$64</f>
        <v>5.7831555306007871</v>
      </c>
      <c r="AG106" s="46">
        <f>Purchases!$AF$64</f>
        <v>5.7831555306007871</v>
      </c>
      <c r="AH106" s="46">
        <f>Purchases!$AF$64</f>
        <v>5.7831555306007871</v>
      </c>
      <c r="AI106" s="46">
        <f>Purchases!$AF$64</f>
        <v>5.7831555306007871</v>
      </c>
      <c r="AJ106" s="46">
        <f>Purchases!$AH$64</f>
        <v>90</v>
      </c>
      <c r="AK106" s="46">
        <f>Purchases!$AH$64</f>
        <v>90</v>
      </c>
      <c r="AL106" s="46">
        <f>Purchases!$AH$64</f>
        <v>90</v>
      </c>
      <c r="AM106" s="46">
        <f>Purchases!$AH$64</f>
        <v>90</v>
      </c>
      <c r="AN106" s="46">
        <f>Purchases!$AH$64</f>
        <v>90</v>
      </c>
      <c r="AO106" s="46">
        <f>Purchases!$AH$64</f>
        <v>90</v>
      </c>
      <c r="AP106" s="46">
        <f>Purchases!$AH$64</f>
        <v>90</v>
      </c>
      <c r="AQ106" s="46">
        <f>Purchases!$AH$64</f>
        <v>90</v>
      </c>
      <c r="AR106" s="46">
        <f>Purchases!$AF$64</f>
        <v>5.7831555306007871</v>
      </c>
      <c r="AS106" s="46">
        <f>Purchases!$AF$64</f>
        <v>5.7831555306007871</v>
      </c>
      <c r="AT106" s="46">
        <f>Purchases!$AF$64</f>
        <v>5.7831555306007871</v>
      </c>
      <c r="AU106" s="46">
        <f>Purchases!$AF$64</f>
        <v>5.7831555306007871</v>
      </c>
      <c r="AV106" s="46">
        <f>Purchases!$AH$64</f>
        <v>90</v>
      </c>
      <c r="AW106" s="46">
        <f>Purchases!$AH$64</f>
        <v>90</v>
      </c>
      <c r="AX106" s="46">
        <f>Purchases!$AH$64</f>
        <v>90</v>
      </c>
      <c r="AY106" s="46">
        <f>Purchases!$AH$64</f>
        <v>90</v>
      </c>
      <c r="AZ106" s="46">
        <f>Purchases!$AH$64</f>
        <v>90</v>
      </c>
      <c r="BA106" s="46">
        <f>Purchases!$AH$64</f>
        <v>90</v>
      </c>
      <c r="BB106" s="46">
        <f>Purchases!$AH$64</f>
        <v>90</v>
      </c>
    </row>
    <row r="107" spans="2:65" outlineLevel="1">
      <c r="B107" s="38"/>
      <c r="C107" s="99"/>
      <c r="D107" s="78"/>
      <c r="E107" s="79"/>
      <c r="F107" s="79"/>
      <c r="G107" s="79"/>
      <c r="H107" s="79"/>
      <c r="I107" s="79"/>
      <c r="J107" s="80"/>
      <c r="K107" s="79"/>
      <c r="L107" s="79"/>
      <c r="M107" s="79"/>
      <c r="N107" s="79"/>
      <c r="O107" s="79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R107" s="10"/>
      <c r="AS107" s="10"/>
      <c r="AT107" s="10"/>
      <c r="AU107" s="10"/>
      <c r="AV107" s="10"/>
      <c r="AW107" s="10"/>
      <c r="AX107" s="10"/>
      <c r="BD107" s="79"/>
      <c r="BG107" s="79"/>
      <c r="BI107" s="79"/>
      <c r="BK107" s="79"/>
    </row>
    <row r="108" spans="2:65" outlineLevel="1">
      <c r="B108" s="300" t="s">
        <v>231</v>
      </c>
      <c r="C108" s="94" t="s">
        <v>17</v>
      </c>
      <c r="D108" s="57">
        <v>197.89999999999998</v>
      </c>
      <c r="E108" s="57">
        <v>0</v>
      </c>
      <c r="F108" s="57">
        <v>4398.49</v>
      </c>
      <c r="G108" s="57">
        <v>3923.96</v>
      </c>
      <c r="H108" s="57">
        <v>24.2</v>
      </c>
      <c r="I108" s="57">
        <v>864.82</v>
      </c>
      <c r="J108" s="57">
        <v>3964.8900000000003</v>
      </c>
      <c r="K108" s="57">
        <v>2552.38</v>
      </c>
      <c r="L108" s="57">
        <v>5858.18</v>
      </c>
      <c r="M108" s="57">
        <v>11484.2</v>
      </c>
      <c r="N108" s="57">
        <v>1190</v>
      </c>
      <c r="O108" s="57">
        <v>1580.01</v>
      </c>
      <c r="P108" s="63">
        <f>Purchases!P36</f>
        <v>0</v>
      </c>
      <c r="Q108" s="63">
        <f>Purchases!Q36</f>
        <v>0</v>
      </c>
      <c r="R108" s="63">
        <f>Purchases!R36</f>
        <v>2100</v>
      </c>
      <c r="S108" s="63">
        <f>Purchases!S36</f>
        <v>2200</v>
      </c>
      <c r="T108" s="63">
        <f>Purchases!T36</f>
        <v>0</v>
      </c>
      <c r="U108" s="63">
        <f>Purchases!U36</f>
        <v>0</v>
      </c>
      <c r="V108" s="63">
        <f>Purchases!V36</f>
        <v>2400</v>
      </c>
      <c r="W108" s="63">
        <f>Purchases!W36</f>
        <v>0</v>
      </c>
      <c r="X108" s="63">
        <f>Purchases!X36</f>
        <v>0</v>
      </c>
      <c r="Y108" s="63">
        <f>Purchases!Y36</f>
        <v>0</v>
      </c>
      <c r="Z108" s="63">
        <f>Purchases!Z36</f>
        <v>0</v>
      </c>
      <c r="AA108" s="63">
        <f>Purchases!AA36</f>
        <v>0</v>
      </c>
      <c r="AB108" s="63">
        <f>Purchases!AB36</f>
        <v>0</v>
      </c>
      <c r="AC108" s="63">
        <f>Purchases!AC36</f>
        <v>3000</v>
      </c>
      <c r="AD108" s="63">
        <f>Purchases!AD36</f>
        <v>0</v>
      </c>
      <c r="AE108" s="63">
        <f>Purchases!AE36</f>
        <v>0</v>
      </c>
      <c r="AF108" s="63">
        <f>Purchases!AF36</f>
        <v>0</v>
      </c>
      <c r="AG108" s="63">
        <f>Purchases!AG36</f>
        <v>0</v>
      </c>
      <c r="AH108" s="63">
        <f>Purchases!AH36</f>
        <v>0</v>
      </c>
      <c r="AI108" s="63">
        <f>Purchases!AI36</f>
        <v>0</v>
      </c>
      <c r="AJ108" s="63">
        <f>Purchases!AJ36</f>
        <v>0</v>
      </c>
      <c r="AK108" s="63">
        <f>Purchases!AK36</f>
        <v>0</v>
      </c>
      <c r="AL108" s="63">
        <f>Purchases!AL36</f>
        <v>0</v>
      </c>
      <c r="AM108" s="63">
        <f>Purchases!AM36</f>
        <v>0</v>
      </c>
      <c r="AN108" s="63">
        <f>Purchases!AN36</f>
        <v>0</v>
      </c>
      <c r="AO108" s="63">
        <f>Purchases!AO36</f>
        <v>4500</v>
      </c>
      <c r="AP108" s="63">
        <f>Purchases!AP36</f>
        <v>0</v>
      </c>
      <c r="AQ108" s="63">
        <f>Purchases!AQ36</f>
        <v>0</v>
      </c>
      <c r="AR108" s="63">
        <f>Purchases!AR36</f>
        <v>0</v>
      </c>
      <c r="AS108" s="63">
        <f>Purchases!AS36</f>
        <v>0</v>
      </c>
      <c r="AT108" s="63">
        <f>Purchases!AT36</f>
        <v>0</v>
      </c>
      <c r="AU108" s="63">
        <f>Purchases!AU36</f>
        <v>0</v>
      </c>
      <c r="AV108" s="63">
        <f>Purchases!AV36</f>
        <v>0</v>
      </c>
      <c r="AW108" s="63">
        <f>Purchases!AW36</f>
        <v>0</v>
      </c>
      <c r="AX108" s="63">
        <f>Purchases!AX36</f>
        <v>0</v>
      </c>
      <c r="AY108" s="63">
        <f>Purchases!AY36</f>
        <v>0</v>
      </c>
      <c r="AZ108" s="63">
        <f>Purchases!AZ36</f>
        <v>0</v>
      </c>
      <c r="BA108" s="63">
        <f>Purchases!BA36</f>
        <v>36039.030000000006</v>
      </c>
      <c r="BB108" s="63">
        <f>Purchases!BB36</f>
        <v>0</v>
      </c>
      <c r="BD108" s="46">
        <f>SUM(D108:O108)</f>
        <v>36039.030000000006</v>
      </c>
      <c r="BG108" s="46">
        <f>SUM(P108:AA108)</f>
        <v>6700</v>
      </c>
      <c r="BH108" s="55"/>
      <c r="BI108" s="46">
        <f>SUM(AB108:AM108)</f>
        <v>3000</v>
      </c>
      <c r="BJ108" s="55"/>
      <c r="BK108" s="46">
        <f>SUM(AN108:AY108)</f>
        <v>4500</v>
      </c>
      <c r="BL108" s="55"/>
    </row>
    <row r="109" spans="2:65" outlineLevel="1">
      <c r="B109" s="300" t="s">
        <v>232</v>
      </c>
      <c r="C109" s="94" t="s">
        <v>17</v>
      </c>
      <c r="D109" s="57">
        <v>0</v>
      </c>
      <c r="E109" s="57">
        <v>0</v>
      </c>
      <c r="F109" s="57">
        <v>22.71</v>
      </c>
      <c r="G109" s="57">
        <v>0</v>
      </c>
      <c r="H109" s="57">
        <v>30</v>
      </c>
      <c r="I109" s="57">
        <v>131.19</v>
      </c>
      <c r="J109" s="57">
        <v>0</v>
      </c>
      <c r="K109" s="57">
        <v>0</v>
      </c>
      <c r="L109" s="57">
        <v>0</v>
      </c>
      <c r="M109" s="57">
        <v>0</v>
      </c>
      <c r="N109" s="57">
        <v>0</v>
      </c>
      <c r="O109" s="57">
        <v>0</v>
      </c>
      <c r="P109" s="63">
        <f>SUM($D109:$O109)*(Purchases!P38/(SUM(Purchases!$D38:$O38)))</f>
        <v>0</v>
      </c>
      <c r="Q109" s="63">
        <f>SUM($D109:$O109)*(Purchases!Q38/(SUM(Purchases!$D38:$O38)))</f>
        <v>0</v>
      </c>
      <c r="R109" s="63">
        <f>SUM($D109:$O109)*(Purchases!R38/(SUM(Purchases!$D38:$O38)))</f>
        <v>6.1909861268303317</v>
      </c>
      <c r="S109" s="63">
        <f>SUM($D109:$O109)*(Purchases!S38/(SUM(Purchases!$D38:$O38)))</f>
        <v>156.06855910544297</v>
      </c>
      <c r="T109" s="63">
        <f>SUM($D109:$O109)*(Purchases!T38/(SUM(Purchases!$D38:$O38)))</f>
        <v>0</v>
      </c>
      <c r="U109" s="63">
        <f>SUM($D109:$O109)*(Purchases!U38/(SUM(Purchases!$D38:$O38)))</f>
        <v>0</v>
      </c>
      <c r="V109" s="63">
        <f>SUM($D109:$O109)*(Purchases!V38/(SUM(Purchases!$D38:$O38)))</f>
        <v>7.0754127163775227</v>
      </c>
      <c r="W109" s="63">
        <f>SUM($D109:$O109)*(Purchases!W38/(SUM(Purchases!$D38:$O38)))</f>
        <v>73.070820787934309</v>
      </c>
      <c r="X109" s="63">
        <f>SUM($D109:$O109)*(Purchases!X38/(SUM(Purchases!$D38:$O38)))</f>
        <v>0</v>
      </c>
      <c r="Y109" s="63">
        <f>SUM($D109:$O109)*(Purchases!Y38/(SUM(Purchases!$D38:$O38)))</f>
        <v>0</v>
      </c>
      <c r="Z109" s="63">
        <f>SUM($D109:$O109)*(Purchases!Z38/(SUM(Purchases!$D38:$O38)))</f>
        <v>0</v>
      </c>
      <c r="AA109" s="63">
        <f>SUM($D109:$O109)*(Purchases!AA38/(SUM(Purchases!$D38:$O38)))</f>
        <v>0</v>
      </c>
      <c r="AB109" s="63">
        <f>SUM($D109:$O109)*(Purchases!AB38/(SUM(Purchases!$D38:$O38)))</f>
        <v>0</v>
      </c>
      <c r="AC109" s="63">
        <f>SUM($D109:$O109)*(Purchases!AC38/(SUM(Purchases!$D38:$O38)))</f>
        <v>201.6137504441345</v>
      </c>
      <c r="AD109" s="63">
        <f>SUM($D109:$O109)*(Purchases!AD38/(SUM(Purchases!$D38:$O38)))</f>
        <v>0</v>
      </c>
      <c r="AE109" s="63">
        <f>SUM($D109:$O109)*(Purchases!AE38/(SUM(Purchases!$D38:$O38)))</f>
        <v>0</v>
      </c>
      <c r="AF109" s="63">
        <f>SUM($D109:$O109)*(Purchases!AF38/(SUM(Purchases!$D38:$O38)))</f>
        <v>89.486397988380546</v>
      </c>
      <c r="AG109" s="63">
        <f>SUM($D109:$O109)*(Purchases!AG38/(SUM(Purchases!$D38:$O38)))</f>
        <v>0</v>
      </c>
      <c r="AH109" s="63">
        <f>SUM($D109:$O109)*(Purchases!AH38/(SUM(Purchases!$D38:$O38)))</f>
        <v>0</v>
      </c>
      <c r="AI109" s="63">
        <f>SUM($D109:$O109)*(Purchases!AI38/(SUM(Purchases!$D38:$O38)))</f>
        <v>0</v>
      </c>
      <c r="AJ109" s="63">
        <f>SUM($D109:$O109)*(Purchases!AJ38/(SUM(Purchases!$D38:$O38)))</f>
        <v>0</v>
      </c>
      <c r="AK109" s="63">
        <f>SUM($D109:$O109)*(Purchases!AK38/(SUM(Purchases!$D38:$O38)))</f>
        <v>0</v>
      </c>
      <c r="AL109" s="63">
        <f>SUM($D109:$O109)*(Purchases!AL38/(SUM(Purchases!$D38:$O38)))</f>
        <v>0</v>
      </c>
      <c r="AM109" s="63">
        <f>SUM($D109:$O109)*(Purchases!AM38/(SUM(Purchases!$D38:$O38)))</f>
        <v>0</v>
      </c>
      <c r="AN109" s="63">
        <f>SUM($D109:$O109)*(Purchases!AN38/(SUM(Purchases!$D38:$O38)))</f>
        <v>0</v>
      </c>
      <c r="AO109" s="63">
        <f>SUM($D109:$O109)*(Purchases!AZ38/(SUM(Purchases!$D38:$O38)))</f>
        <v>0</v>
      </c>
      <c r="AP109" s="63">
        <f>SUM($D109:$O109)*(Purchases!BA38/(SUM(Purchases!$D38:$O38)))</f>
        <v>183.9</v>
      </c>
      <c r="AQ109" s="63">
        <f>SUM($D109:$O109)*(Purchases!BB38/(SUM(Purchases!$D38:$O38)))</f>
        <v>0</v>
      </c>
      <c r="AR109" s="63">
        <f>SUM($D109:$O109)*(Purchases!AR38/(SUM(Purchases!$D38:$O38)))</f>
        <v>104.60193046683433</v>
      </c>
      <c r="AS109" s="63">
        <f>SUM($D109:$O109)*(Purchases!AS38/(SUM(Purchases!$D38:$O38)))</f>
        <v>0</v>
      </c>
      <c r="AT109" s="63">
        <f>SUM($D109:$O109)*(Purchases!AT38/(SUM(Purchases!$D38:$O38)))</f>
        <v>0</v>
      </c>
      <c r="AU109" s="63">
        <f>SUM($D109:$O109)*(Purchases!AU38/(SUM(Purchases!$D38:$O38)))</f>
        <v>0</v>
      </c>
      <c r="AV109" s="63">
        <f>SUM($D109:$O109)*(Purchases!AV38/(SUM(Purchases!$D38:$O38)))</f>
        <v>0</v>
      </c>
      <c r="AW109" s="63">
        <f>SUM($D109:$O109)*(Purchases!AW38/(SUM(Purchases!$D38:$O38)))</f>
        <v>0</v>
      </c>
      <c r="AX109" s="63">
        <f>SUM($D109:$O109)*(Purchases!AX38/(SUM(Purchases!$D38:$O38)))</f>
        <v>0</v>
      </c>
      <c r="AY109" s="63">
        <f>SUM($D109:$O109)*(Purchases!AY38/(SUM(Purchases!$D38:$O38)))</f>
        <v>0</v>
      </c>
      <c r="AZ109" s="63">
        <f>SUM($D109:$O109)*(Purchases!AZ38/(SUM(Purchases!$D38:$O38)))</f>
        <v>0</v>
      </c>
      <c r="BA109" s="63">
        <f>SUM($D109:$O109)*(Purchases!BL38/(SUM(Purchases!$D38:$O38)))</f>
        <v>0</v>
      </c>
      <c r="BB109" s="63">
        <f>SUM($D109:$O109)*(Purchases!BM38/(SUM(Purchases!$D38:$O38)))</f>
        <v>0</v>
      </c>
      <c r="BD109" s="46">
        <f>SUM(D109:O109)</f>
        <v>183.9</v>
      </c>
      <c r="BG109" s="46">
        <f>SUM(P109:AA109)</f>
        <v>242.40577873658512</v>
      </c>
      <c r="BH109" s="55"/>
      <c r="BI109" s="46">
        <f>SUM(AB109:AM109)</f>
        <v>291.10014843251503</v>
      </c>
      <c r="BJ109" s="55"/>
      <c r="BK109" s="46">
        <f>SUM(AN109:AY109)</f>
        <v>288.50193046683432</v>
      </c>
      <c r="BL109" s="55"/>
    </row>
    <row r="110" spans="2:65">
      <c r="B110" s="300"/>
      <c r="C110" s="99"/>
      <c r="D110" s="78"/>
      <c r="E110" s="79"/>
      <c r="F110" s="79"/>
      <c r="G110" s="79"/>
      <c r="H110" s="79"/>
      <c r="I110" s="79"/>
      <c r="J110" s="80"/>
      <c r="K110" s="79"/>
      <c r="L110" s="79"/>
      <c r="M110" s="79"/>
      <c r="N110" s="79"/>
      <c r="O110" s="79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R110" s="10"/>
      <c r="AS110" s="10"/>
      <c r="AT110" s="10"/>
      <c r="AU110" s="10"/>
      <c r="AV110" s="10"/>
      <c r="AW110" s="10"/>
      <c r="AX110" s="10"/>
      <c r="BD110" s="79"/>
      <c r="BG110" s="79"/>
      <c r="BI110" s="79"/>
      <c r="BK110" s="79"/>
    </row>
    <row r="111" spans="2:65">
      <c r="B111" s="90" t="s">
        <v>335</v>
      </c>
      <c r="C111" s="94" t="s">
        <v>17</v>
      </c>
      <c r="D111" s="241">
        <f>SUM(D112:D124)</f>
        <v>80</v>
      </c>
      <c r="E111" s="241">
        <f t="shared" ref="E111:O111" si="588">SUM(E112:E124)</f>
        <v>588</v>
      </c>
      <c r="F111" s="241">
        <f t="shared" si="588"/>
        <v>157.19999999999999</v>
      </c>
      <c r="G111" s="241">
        <f t="shared" si="588"/>
        <v>72.5</v>
      </c>
      <c r="H111" s="241">
        <f t="shared" si="588"/>
        <v>1672.5</v>
      </c>
      <c r="I111" s="241">
        <f t="shared" si="588"/>
        <v>60.5</v>
      </c>
      <c r="J111" s="241">
        <f t="shared" si="588"/>
        <v>1301.1500000000001</v>
      </c>
      <c r="K111" s="241">
        <f t="shared" si="588"/>
        <v>1761</v>
      </c>
      <c r="L111" s="241">
        <f t="shared" si="588"/>
        <v>558.52</v>
      </c>
      <c r="M111" s="241">
        <f t="shared" si="588"/>
        <v>658</v>
      </c>
      <c r="N111" s="241">
        <f t="shared" si="588"/>
        <v>742</v>
      </c>
      <c r="O111" s="241">
        <f t="shared" si="588"/>
        <v>1042</v>
      </c>
      <c r="P111" s="241">
        <f>SUM(P112:P124)</f>
        <v>204.03699999999998</v>
      </c>
      <c r="Q111" s="241">
        <f t="shared" ref="Q111:BB111" si="589">SUM(Q112:Q124)</f>
        <v>204.03699999999998</v>
      </c>
      <c r="R111" s="241">
        <f t="shared" si="589"/>
        <v>204.03699999999998</v>
      </c>
      <c r="S111" s="241">
        <f t="shared" si="589"/>
        <v>1119.037</v>
      </c>
      <c r="T111" s="241">
        <f t="shared" si="589"/>
        <v>1279.037</v>
      </c>
      <c r="U111" s="241">
        <f t="shared" si="589"/>
        <v>3620.7036666666663</v>
      </c>
      <c r="V111" s="241">
        <f t="shared" si="589"/>
        <v>6305.7036666666672</v>
      </c>
      <c r="W111" s="241">
        <f t="shared" si="589"/>
        <v>7305.7036666666672</v>
      </c>
      <c r="X111" s="241">
        <f t="shared" si="589"/>
        <v>6305.7036666666672</v>
      </c>
      <c r="Y111" s="241">
        <f t="shared" si="589"/>
        <v>6305.7036666666672</v>
      </c>
      <c r="Z111" s="241">
        <f t="shared" si="589"/>
        <v>6305.7036666666672</v>
      </c>
      <c r="AA111" s="241">
        <f t="shared" si="589"/>
        <v>6305.7036666666672</v>
      </c>
      <c r="AB111" s="241">
        <f t="shared" si="589"/>
        <v>7805.7036666666672</v>
      </c>
      <c r="AC111" s="241">
        <f t="shared" si="589"/>
        <v>6305.7036666666672</v>
      </c>
      <c r="AD111" s="241">
        <f t="shared" si="589"/>
        <v>6305.7036666666672</v>
      </c>
      <c r="AE111" s="241">
        <f t="shared" si="589"/>
        <v>6305.7036666666672</v>
      </c>
      <c r="AF111" s="241">
        <f t="shared" si="589"/>
        <v>6672.3703333333333</v>
      </c>
      <c r="AG111" s="241">
        <f t="shared" si="589"/>
        <v>6672.3703333333333</v>
      </c>
      <c r="AH111" s="241">
        <f t="shared" si="589"/>
        <v>6672.3703333333333</v>
      </c>
      <c r="AI111" s="241">
        <f t="shared" si="589"/>
        <v>6672.3703333333333</v>
      </c>
      <c r="AJ111" s="241">
        <f t="shared" si="589"/>
        <v>6672.3703333333333</v>
      </c>
      <c r="AK111" s="241">
        <f t="shared" si="589"/>
        <v>6672.3703333333333</v>
      </c>
      <c r="AL111" s="241">
        <f t="shared" si="589"/>
        <v>6672.3703333333333</v>
      </c>
      <c r="AM111" s="241">
        <f t="shared" si="589"/>
        <v>6672.3703333333333</v>
      </c>
      <c r="AN111" s="241">
        <f t="shared" si="589"/>
        <v>8097.3703333333333</v>
      </c>
      <c r="AO111" s="241">
        <f t="shared" si="589"/>
        <v>8097.3703333333333</v>
      </c>
      <c r="AP111" s="241">
        <f t="shared" si="589"/>
        <v>8097.3703333333333</v>
      </c>
      <c r="AQ111" s="241">
        <f t="shared" si="589"/>
        <v>9597.3703333333342</v>
      </c>
      <c r="AR111" s="241">
        <f t="shared" si="589"/>
        <v>9597.3703333333342</v>
      </c>
      <c r="AS111" s="241">
        <f t="shared" si="589"/>
        <v>10430.703666666666</v>
      </c>
      <c r="AT111" s="241">
        <f t="shared" si="589"/>
        <v>10430.703666666666</v>
      </c>
      <c r="AU111" s="241">
        <f t="shared" si="589"/>
        <v>10430.703666666666</v>
      </c>
      <c r="AV111" s="241">
        <f t="shared" si="589"/>
        <v>10430.703666666666</v>
      </c>
      <c r="AW111" s="241">
        <f t="shared" si="589"/>
        <v>10430.703666666666</v>
      </c>
      <c r="AX111" s="241">
        <f t="shared" si="589"/>
        <v>10430.703666666666</v>
      </c>
      <c r="AY111" s="241">
        <f t="shared" si="589"/>
        <v>10430.703666666666</v>
      </c>
      <c r="AZ111" s="241">
        <f t="shared" si="589"/>
        <v>10430.703666666666</v>
      </c>
      <c r="BA111" s="241">
        <f t="shared" si="589"/>
        <v>10430.703666666666</v>
      </c>
      <c r="BB111" s="241">
        <f t="shared" si="589"/>
        <v>10430.703666666666</v>
      </c>
      <c r="BD111" s="65">
        <f t="shared" ref="BD111:BD124" si="590">SUM(D111:O111)</f>
        <v>8693.3700000000008</v>
      </c>
      <c r="BG111" s="65">
        <f>SUM(P111:AA111)</f>
        <v>45465.110666666675</v>
      </c>
      <c r="BH111" s="90"/>
      <c r="BI111" s="65">
        <f>SUM(AB111:AM111)</f>
        <v>80101.777333333346</v>
      </c>
      <c r="BJ111" s="90"/>
      <c r="BK111" s="65">
        <f t="shared" ref="BK111:BK123" si="591">SUM(AN111:AY111)</f>
        <v>116501.77733333335</v>
      </c>
      <c r="BL111" s="90"/>
      <c r="BM111" s="22"/>
    </row>
    <row r="112" spans="2:65" outlineLevel="1">
      <c r="B112" s="300" t="s">
        <v>398</v>
      </c>
      <c r="C112" s="94" t="s">
        <v>17</v>
      </c>
      <c r="D112" s="76">
        <v>0</v>
      </c>
      <c r="E112" s="76">
        <v>0</v>
      </c>
      <c r="F112" s="76">
        <v>0</v>
      </c>
      <c r="G112" s="76">
        <v>0</v>
      </c>
      <c r="H112" s="76">
        <v>0</v>
      </c>
      <c r="I112" s="76">
        <v>0</v>
      </c>
      <c r="J112" s="76">
        <v>592</v>
      </c>
      <c r="K112" s="76">
        <v>519</v>
      </c>
      <c r="L112" s="76">
        <v>0</v>
      </c>
      <c r="M112" s="76">
        <v>0</v>
      </c>
      <c r="N112" s="76">
        <v>0</v>
      </c>
      <c r="O112" s="76">
        <v>800</v>
      </c>
      <c r="P112" s="76">
        <v>0</v>
      </c>
      <c r="Q112" s="76">
        <v>0</v>
      </c>
      <c r="R112" s="76">
        <v>0</v>
      </c>
      <c r="S112" s="76">
        <v>915</v>
      </c>
      <c r="T112" s="76">
        <v>915</v>
      </c>
      <c r="U112" s="76">
        <v>915</v>
      </c>
      <c r="V112" s="76">
        <v>2000</v>
      </c>
      <c r="W112" s="76">
        <v>2000</v>
      </c>
      <c r="X112" s="76">
        <v>2000</v>
      </c>
      <c r="Y112" s="76">
        <v>2000</v>
      </c>
      <c r="Z112" s="76">
        <v>2000</v>
      </c>
      <c r="AA112" s="76">
        <v>2000</v>
      </c>
      <c r="AB112" s="76">
        <v>2000</v>
      </c>
      <c r="AC112" s="76">
        <v>2000</v>
      </c>
      <c r="AD112" s="76">
        <v>2000</v>
      </c>
      <c r="AE112" s="76">
        <v>2000</v>
      </c>
      <c r="AF112" s="76">
        <v>2000</v>
      </c>
      <c r="AG112" s="76">
        <v>2000</v>
      </c>
      <c r="AH112" s="76">
        <v>2000</v>
      </c>
      <c r="AI112" s="76">
        <v>2000</v>
      </c>
      <c r="AJ112" s="76">
        <v>2000</v>
      </c>
      <c r="AK112" s="76">
        <v>2000</v>
      </c>
      <c r="AL112" s="76">
        <v>2000</v>
      </c>
      <c r="AM112" s="76">
        <v>2000</v>
      </c>
      <c r="AN112" s="76">
        <v>2000</v>
      </c>
      <c r="AO112" s="76">
        <v>2000</v>
      </c>
      <c r="AP112" s="76">
        <v>2000</v>
      </c>
      <c r="AQ112" s="76">
        <v>2000</v>
      </c>
      <c r="AR112" s="76">
        <v>2000</v>
      </c>
      <c r="AS112" s="76">
        <v>2000</v>
      </c>
      <c r="AT112" s="76">
        <v>2000</v>
      </c>
      <c r="AU112" s="76">
        <v>2000</v>
      </c>
      <c r="AV112" s="76">
        <v>2000</v>
      </c>
      <c r="AW112" s="76">
        <v>2000</v>
      </c>
      <c r="AX112" s="76">
        <v>2000</v>
      </c>
      <c r="AY112" s="76">
        <v>2000</v>
      </c>
      <c r="AZ112" s="76">
        <v>2000</v>
      </c>
      <c r="BA112" s="76">
        <v>2000</v>
      </c>
      <c r="BB112" s="76">
        <v>2000</v>
      </c>
      <c r="BD112" s="46">
        <f t="shared" si="590"/>
        <v>1911</v>
      </c>
      <c r="BG112" s="46">
        <f>SUM(P112:AA112)</f>
        <v>14745</v>
      </c>
      <c r="BH112" s="55"/>
      <c r="BI112" s="46">
        <f>SUM(AB112:AM112)</f>
        <v>24000</v>
      </c>
      <c r="BJ112" s="55"/>
      <c r="BK112" s="46">
        <f t="shared" si="591"/>
        <v>24000</v>
      </c>
      <c r="BL112" s="55"/>
    </row>
    <row r="113" spans="2:64" outlineLevel="1">
      <c r="B113" s="300" t="s">
        <v>397</v>
      </c>
      <c r="C113" s="94" t="s">
        <v>17</v>
      </c>
      <c r="D113" s="76">
        <v>0</v>
      </c>
      <c r="E113" s="57">
        <v>588</v>
      </c>
      <c r="F113" s="76">
        <v>0</v>
      </c>
      <c r="G113" s="76">
        <v>0</v>
      </c>
      <c r="H113" s="76">
        <v>0</v>
      </c>
      <c r="I113" s="76">
        <v>0</v>
      </c>
      <c r="J113" s="76">
        <v>500</v>
      </c>
      <c r="K113" s="76">
        <v>1000</v>
      </c>
      <c r="L113" s="76">
        <v>0</v>
      </c>
      <c r="M113" s="76">
        <v>0</v>
      </c>
      <c r="N113" s="76">
        <v>500</v>
      </c>
      <c r="O113" s="76">
        <v>0</v>
      </c>
      <c r="P113" s="76">
        <v>0</v>
      </c>
      <c r="Q113" s="76">
        <v>0</v>
      </c>
      <c r="R113" s="76">
        <v>0</v>
      </c>
      <c r="S113" s="76">
        <v>0</v>
      </c>
      <c r="T113" s="76">
        <v>0</v>
      </c>
      <c r="U113" s="76">
        <v>0</v>
      </c>
      <c r="V113" s="76">
        <v>1600</v>
      </c>
      <c r="W113" s="76">
        <v>1600</v>
      </c>
      <c r="X113" s="76">
        <v>1600</v>
      </c>
      <c r="Y113" s="76">
        <v>1600</v>
      </c>
      <c r="Z113" s="76">
        <v>1600</v>
      </c>
      <c r="AA113" s="76">
        <v>1600</v>
      </c>
      <c r="AB113" s="76">
        <v>1600</v>
      </c>
      <c r="AC113" s="76">
        <v>1600</v>
      </c>
      <c r="AD113" s="76">
        <v>1600</v>
      </c>
      <c r="AE113" s="76">
        <v>1600</v>
      </c>
      <c r="AF113" s="76">
        <v>1600</v>
      </c>
      <c r="AG113" s="76">
        <v>1600</v>
      </c>
      <c r="AH113" s="76">
        <v>1600</v>
      </c>
      <c r="AI113" s="76">
        <v>1600</v>
      </c>
      <c r="AJ113" s="76">
        <v>1600</v>
      </c>
      <c r="AK113" s="76">
        <v>1600</v>
      </c>
      <c r="AL113" s="76">
        <v>1600</v>
      </c>
      <c r="AM113" s="76">
        <v>1600</v>
      </c>
      <c r="AN113" s="76">
        <v>1800</v>
      </c>
      <c r="AO113" s="76">
        <v>1800</v>
      </c>
      <c r="AP113" s="76">
        <v>1800</v>
      </c>
      <c r="AQ113" s="76">
        <v>1800</v>
      </c>
      <c r="AR113" s="76">
        <v>1800</v>
      </c>
      <c r="AS113" s="76">
        <v>1800</v>
      </c>
      <c r="AT113" s="76">
        <v>1800</v>
      </c>
      <c r="AU113" s="76">
        <v>1800</v>
      </c>
      <c r="AV113" s="76">
        <v>1800</v>
      </c>
      <c r="AW113" s="76">
        <v>1800</v>
      </c>
      <c r="AX113" s="76">
        <v>1800</v>
      </c>
      <c r="AY113" s="76">
        <v>1800</v>
      </c>
      <c r="AZ113" s="76">
        <v>1800</v>
      </c>
      <c r="BA113" s="76">
        <v>1800</v>
      </c>
      <c r="BB113" s="76">
        <v>1800</v>
      </c>
      <c r="BD113" s="46">
        <f t="shared" si="590"/>
        <v>2588</v>
      </c>
      <c r="BG113" s="46">
        <f>SUM(P113:AA113)</f>
        <v>9600</v>
      </c>
      <c r="BH113" s="55"/>
      <c r="BI113" s="46">
        <f>SUM(AB113:AM113)</f>
        <v>19200</v>
      </c>
      <c r="BJ113" s="55"/>
      <c r="BK113" s="46">
        <f t="shared" si="591"/>
        <v>21600</v>
      </c>
      <c r="BL113" s="55"/>
    </row>
    <row r="114" spans="2:64" outlineLevel="1">
      <c r="B114" s="300" t="s">
        <v>401</v>
      </c>
      <c r="C114" s="94" t="s">
        <v>17</v>
      </c>
      <c r="D114" s="76">
        <v>0</v>
      </c>
      <c r="E114" s="76">
        <v>0</v>
      </c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v>0</v>
      </c>
      <c r="L114" s="76">
        <v>0</v>
      </c>
      <c r="M114" s="76">
        <v>0</v>
      </c>
      <c r="N114" s="76">
        <v>0</v>
      </c>
      <c r="O114" s="76">
        <v>0</v>
      </c>
      <c r="P114" s="76">
        <v>0</v>
      </c>
      <c r="Q114" s="76">
        <v>0</v>
      </c>
      <c r="R114" s="76">
        <v>0</v>
      </c>
      <c r="S114" s="76">
        <v>0</v>
      </c>
      <c r="T114" s="76">
        <v>0</v>
      </c>
      <c r="U114" s="76">
        <v>0</v>
      </c>
      <c r="V114" s="76">
        <v>0</v>
      </c>
      <c r="W114" s="76">
        <v>0</v>
      </c>
      <c r="X114" s="76">
        <v>0</v>
      </c>
      <c r="Y114" s="76">
        <v>0</v>
      </c>
      <c r="Z114" s="76">
        <v>0</v>
      </c>
      <c r="AA114" s="76">
        <v>0</v>
      </c>
      <c r="AB114" s="76">
        <v>0</v>
      </c>
      <c r="AC114" s="76">
        <v>0</v>
      </c>
      <c r="AD114" s="76">
        <v>0</v>
      </c>
      <c r="AE114" s="76">
        <v>0</v>
      </c>
      <c r="AF114" s="76">
        <v>0</v>
      </c>
      <c r="AG114" s="76">
        <v>0</v>
      </c>
      <c r="AH114" s="76">
        <v>0</v>
      </c>
      <c r="AI114" s="76">
        <v>0</v>
      </c>
      <c r="AJ114" s="76">
        <v>0</v>
      </c>
      <c r="AK114" s="76">
        <v>0</v>
      </c>
      <c r="AL114" s="76">
        <v>0</v>
      </c>
      <c r="AM114" s="76">
        <v>0</v>
      </c>
      <c r="AN114" s="76">
        <v>0</v>
      </c>
      <c r="AO114" s="76">
        <v>0</v>
      </c>
      <c r="AP114" s="76">
        <v>0</v>
      </c>
      <c r="AQ114" s="76">
        <v>0</v>
      </c>
      <c r="AR114" s="76">
        <v>0</v>
      </c>
      <c r="AS114" s="76">
        <v>0</v>
      </c>
      <c r="AT114" s="76">
        <v>0</v>
      </c>
      <c r="AU114" s="76">
        <v>0</v>
      </c>
      <c r="AV114" s="76">
        <v>0</v>
      </c>
      <c r="AW114" s="76">
        <v>0</v>
      </c>
      <c r="AX114" s="76">
        <v>0</v>
      </c>
      <c r="AY114" s="76">
        <v>0</v>
      </c>
      <c r="AZ114" s="76">
        <v>0</v>
      </c>
      <c r="BA114" s="76">
        <v>0</v>
      </c>
      <c r="BB114" s="76">
        <v>0</v>
      </c>
      <c r="BD114" s="46">
        <f t="shared" si="590"/>
        <v>0</v>
      </c>
      <c r="BG114" s="46">
        <f>SUM(P114:Y114)</f>
        <v>0</v>
      </c>
      <c r="BH114" s="55"/>
      <c r="BI114" s="46">
        <f>SUM(AE114:AM114)</f>
        <v>0</v>
      </c>
      <c r="BJ114" s="55"/>
      <c r="BK114" s="46">
        <f t="shared" si="591"/>
        <v>0</v>
      </c>
      <c r="BL114" s="55"/>
    </row>
    <row r="115" spans="2:64" outlineLevel="1">
      <c r="B115" s="300" t="s">
        <v>402</v>
      </c>
      <c r="C115" s="94" t="s">
        <v>17</v>
      </c>
      <c r="D115" s="76">
        <v>0</v>
      </c>
      <c r="E115" s="76">
        <v>0</v>
      </c>
      <c r="F115" s="76">
        <v>0</v>
      </c>
      <c r="G115" s="76">
        <v>0</v>
      </c>
      <c r="H115" s="76">
        <v>0</v>
      </c>
      <c r="I115" s="76">
        <v>0</v>
      </c>
      <c r="J115" s="76">
        <v>0</v>
      </c>
      <c r="K115" s="76">
        <v>0</v>
      </c>
      <c r="L115" s="76">
        <v>0</v>
      </c>
      <c r="M115" s="76">
        <v>0</v>
      </c>
      <c r="N115" s="76">
        <v>0</v>
      </c>
      <c r="O115" s="76">
        <v>0</v>
      </c>
      <c r="P115" s="76">
        <v>0</v>
      </c>
      <c r="Q115" s="76">
        <v>0</v>
      </c>
      <c r="R115" s="76">
        <v>0</v>
      </c>
      <c r="S115" s="76">
        <v>0</v>
      </c>
      <c r="T115" s="76">
        <v>0</v>
      </c>
      <c r="U115" s="76">
        <v>0</v>
      </c>
      <c r="V115" s="76">
        <v>0</v>
      </c>
      <c r="W115" s="76">
        <v>0</v>
      </c>
      <c r="X115" s="76">
        <v>0</v>
      </c>
      <c r="Y115" s="76">
        <v>0</v>
      </c>
      <c r="Z115" s="76">
        <v>0</v>
      </c>
      <c r="AA115" s="76">
        <v>0</v>
      </c>
      <c r="AB115" s="76">
        <v>0</v>
      </c>
      <c r="AC115" s="76">
        <v>0</v>
      </c>
      <c r="AD115" s="76">
        <v>0</v>
      </c>
      <c r="AE115" s="76">
        <v>0</v>
      </c>
      <c r="AF115" s="76">
        <v>0</v>
      </c>
      <c r="AG115" s="76">
        <v>0</v>
      </c>
      <c r="AH115" s="76">
        <v>0</v>
      </c>
      <c r="AI115" s="76">
        <v>0</v>
      </c>
      <c r="AJ115" s="76">
        <v>0</v>
      </c>
      <c r="AK115" s="76">
        <v>0</v>
      </c>
      <c r="AL115" s="76">
        <v>0</v>
      </c>
      <c r="AM115" s="76">
        <v>0</v>
      </c>
      <c r="AN115" s="76">
        <v>0</v>
      </c>
      <c r="AO115" s="76">
        <v>0</v>
      </c>
      <c r="AP115" s="76">
        <v>0</v>
      </c>
      <c r="AQ115" s="76">
        <v>0</v>
      </c>
      <c r="AR115" s="76">
        <v>0</v>
      </c>
      <c r="AS115" s="76">
        <v>0</v>
      </c>
      <c r="AT115" s="76">
        <v>0</v>
      </c>
      <c r="AU115" s="76">
        <v>0</v>
      </c>
      <c r="AV115" s="76">
        <v>0</v>
      </c>
      <c r="AW115" s="76">
        <v>0</v>
      </c>
      <c r="AX115" s="76">
        <v>0</v>
      </c>
      <c r="AY115" s="76">
        <v>0</v>
      </c>
      <c r="AZ115" s="76">
        <v>0</v>
      </c>
      <c r="BA115" s="76">
        <v>0</v>
      </c>
      <c r="BB115" s="76">
        <v>0</v>
      </c>
      <c r="BD115" s="46">
        <f t="shared" si="590"/>
        <v>0</v>
      </c>
      <c r="BG115" s="46">
        <f t="shared" ref="BG115:BG123" si="592">SUM(P115:AA115)</f>
        <v>0</v>
      </c>
      <c r="BH115" s="55"/>
      <c r="BI115" s="46">
        <f t="shared" ref="BI115:BI123" si="593">SUM(AB115:AM115)</f>
        <v>0</v>
      </c>
      <c r="BJ115" s="55"/>
      <c r="BK115" s="46">
        <f t="shared" si="591"/>
        <v>0</v>
      </c>
      <c r="BL115" s="55"/>
    </row>
    <row r="116" spans="2:64" outlineLevel="1">
      <c r="B116" s="300" t="s">
        <v>399</v>
      </c>
      <c r="C116" s="94" t="s">
        <v>17</v>
      </c>
      <c r="D116" s="76">
        <v>0</v>
      </c>
      <c r="E116" s="76">
        <v>0</v>
      </c>
      <c r="F116" s="76">
        <v>0</v>
      </c>
      <c r="G116" s="76">
        <v>0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  <c r="M116" s="76">
        <v>0</v>
      </c>
      <c r="N116" s="76">
        <v>0</v>
      </c>
      <c r="O116" s="76">
        <v>0</v>
      </c>
      <c r="P116" s="76">
        <v>0</v>
      </c>
      <c r="Q116" s="76">
        <v>0</v>
      </c>
      <c r="R116" s="76">
        <v>0</v>
      </c>
      <c r="S116" s="76">
        <v>0</v>
      </c>
      <c r="T116" s="76">
        <v>0</v>
      </c>
      <c r="U116" s="76">
        <v>0</v>
      </c>
      <c r="V116" s="76">
        <v>0</v>
      </c>
      <c r="W116" s="76">
        <v>0</v>
      </c>
      <c r="X116" s="76">
        <v>0</v>
      </c>
      <c r="Y116" s="76">
        <v>0</v>
      </c>
      <c r="Z116" s="76">
        <v>0</v>
      </c>
      <c r="AA116" s="76">
        <v>0</v>
      </c>
      <c r="AB116" s="76">
        <v>0</v>
      </c>
      <c r="AC116" s="76">
        <v>0</v>
      </c>
      <c r="AD116" s="76">
        <v>0</v>
      </c>
      <c r="AE116" s="76">
        <v>0</v>
      </c>
      <c r="AF116" s="76">
        <v>0</v>
      </c>
      <c r="AG116" s="76">
        <v>0</v>
      </c>
      <c r="AH116" s="76">
        <v>0</v>
      </c>
      <c r="AI116" s="76">
        <v>0</v>
      </c>
      <c r="AJ116" s="76">
        <v>0</v>
      </c>
      <c r="AK116" s="76">
        <v>0</v>
      </c>
      <c r="AL116" s="76">
        <v>0</v>
      </c>
      <c r="AM116" s="76">
        <v>0</v>
      </c>
      <c r="AN116" s="76">
        <v>0</v>
      </c>
      <c r="AO116" s="76">
        <v>0</v>
      </c>
      <c r="AP116" s="76">
        <v>0</v>
      </c>
      <c r="AQ116" s="76">
        <v>0</v>
      </c>
      <c r="AR116" s="76">
        <v>0</v>
      </c>
      <c r="AS116" s="76">
        <v>0</v>
      </c>
      <c r="AT116" s="76">
        <v>0</v>
      </c>
      <c r="AU116" s="76">
        <v>0</v>
      </c>
      <c r="AV116" s="76">
        <v>0</v>
      </c>
      <c r="AW116" s="76">
        <v>0</v>
      </c>
      <c r="AX116" s="76">
        <v>0</v>
      </c>
      <c r="AY116" s="76">
        <v>0</v>
      </c>
      <c r="AZ116" s="76">
        <v>0</v>
      </c>
      <c r="BA116" s="76">
        <v>0</v>
      </c>
      <c r="BB116" s="76">
        <v>0</v>
      </c>
      <c r="BD116" s="46">
        <f t="shared" si="590"/>
        <v>0</v>
      </c>
      <c r="BG116" s="46">
        <f t="shared" si="592"/>
        <v>0</v>
      </c>
      <c r="BH116" s="55"/>
      <c r="BI116" s="46">
        <f t="shared" si="593"/>
        <v>0</v>
      </c>
      <c r="BJ116" s="55"/>
      <c r="BK116" s="46">
        <f t="shared" si="591"/>
        <v>0</v>
      </c>
      <c r="BL116" s="55"/>
    </row>
    <row r="117" spans="2:64" outlineLevel="1">
      <c r="B117" s="300" t="s">
        <v>400</v>
      </c>
      <c r="C117" s="94" t="s">
        <v>17</v>
      </c>
      <c r="D117" s="76">
        <v>0</v>
      </c>
      <c r="E117" s="76">
        <v>0</v>
      </c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v>0</v>
      </c>
      <c r="L117" s="76">
        <v>0</v>
      </c>
      <c r="M117" s="76">
        <v>0</v>
      </c>
      <c r="N117" s="76">
        <v>0</v>
      </c>
      <c r="O117" s="76">
        <v>0</v>
      </c>
      <c r="P117" s="76">
        <v>0</v>
      </c>
      <c r="Q117" s="76">
        <v>0</v>
      </c>
      <c r="R117" s="76">
        <v>0</v>
      </c>
      <c r="S117" s="76">
        <v>0</v>
      </c>
      <c r="T117" s="76">
        <v>0</v>
      </c>
      <c r="U117" s="76">
        <f t="shared" ref="U117:AK117" si="594">3000/8</f>
        <v>375</v>
      </c>
      <c r="V117" s="76">
        <f t="shared" si="594"/>
        <v>375</v>
      </c>
      <c r="W117" s="76">
        <f t="shared" si="594"/>
        <v>375</v>
      </c>
      <c r="X117" s="76">
        <f t="shared" si="594"/>
        <v>375</v>
      </c>
      <c r="Y117" s="76">
        <f t="shared" si="594"/>
        <v>375</v>
      </c>
      <c r="Z117" s="76">
        <f t="shared" si="594"/>
        <v>375</v>
      </c>
      <c r="AA117" s="76">
        <f t="shared" si="594"/>
        <v>375</v>
      </c>
      <c r="AB117" s="76">
        <f t="shared" si="594"/>
        <v>375</v>
      </c>
      <c r="AC117" s="76">
        <f t="shared" si="594"/>
        <v>375</v>
      </c>
      <c r="AD117" s="76">
        <f t="shared" si="594"/>
        <v>375</v>
      </c>
      <c r="AE117" s="76">
        <f t="shared" si="594"/>
        <v>375</v>
      </c>
      <c r="AF117" s="76">
        <f t="shared" si="594"/>
        <v>375</v>
      </c>
      <c r="AG117" s="76">
        <f t="shared" si="594"/>
        <v>375</v>
      </c>
      <c r="AH117" s="76">
        <f t="shared" si="594"/>
        <v>375</v>
      </c>
      <c r="AI117" s="76">
        <f t="shared" si="594"/>
        <v>375</v>
      </c>
      <c r="AJ117" s="76">
        <f t="shared" si="594"/>
        <v>375</v>
      </c>
      <c r="AK117" s="76">
        <f t="shared" si="594"/>
        <v>375</v>
      </c>
      <c r="AL117" s="76">
        <f t="shared" ref="AL117:AM117" si="595">3000/8</f>
        <v>375</v>
      </c>
      <c r="AM117" s="76">
        <f t="shared" si="595"/>
        <v>375</v>
      </c>
      <c r="AN117" s="76">
        <v>1600</v>
      </c>
      <c r="AO117" s="76">
        <v>1600</v>
      </c>
      <c r="AP117" s="76">
        <v>1600</v>
      </c>
      <c r="AQ117" s="76">
        <v>1600</v>
      </c>
      <c r="AR117" s="76">
        <v>1600</v>
      </c>
      <c r="AS117" s="76">
        <v>1600</v>
      </c>
      <c r="AT117" s="76">
        <v>1600</v>
      </c>
      <c r="AU117" s="76">
        <v>1600</v>
      </c>
      <c r="AV117" s="76">
        <v>1600</v>
      </c>
      <c r="AW117" s="76">
        <v>1600</v>
      </c>
      <c r="AX117" s="76">
        <v>1600</v>
      </c>
      <c r="AY117" s="76">
        <v>1600</v>
      </c>
      <c r="AZ117" s="76">
        <v>1600</v>
      </c>
      <c r="BA117" s="76">
        <v>1600</v>
      </c>
      <c r="BB117" s="76">
        <v>1600</v>
      </c>
      <c r="BD117" s="46">
        <f t="shared" si="590"/>
        <v>0</v>
      </c>
      <c r="BG117" s="46">
        <f t="shared" si="592"/>
        <v>2625</v>
      </c>
      <c r="BH117" s="55"/>
      <c r="BI117" s="46">
        <f t="shared" si="593"/>
        <v>4500</v>
      </c>
      <c r="BJ117" s="55"/>
      <c r="BK117" s="46">
        <f t="shared" si="591"/>
        <v>19200</v>
      </c>
      <c r="BL117" s="55"/>
    </row>
    <row r="118" spans="2:64" outlineLevel="1">
      <c r="B118" s="300" t="s">
        <v>406</v>
      </c>
      <c r="C118" s="94" t="s">
        <v>17</v>
      </c>
      <c r="D118" s="76">
        <v>0</v>
      </c>
      <c r="E118" s="76">
        <v>0</v>
      </c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76">
        <v>0</v>
      </c>
      <c r="N118" s="76">
        <v>0</v>
      </c>
      <c r="O118" s="76">
        <v>0</v>
      </c>
      <c r="P118" s="76">
        <v>0</v>
      </c>
      <c r="Q118" s="76">
        <v>0</v>
      </c>
      <c r="R118" s="76">
        <v>0</v>
      </c>
      <c r="S118" s="76">
        <v>0</v>
      </c>
      <c r="T118" s="76">
        <v>0</v>
      </c>
      <c r="U118" s="76">
        <v>0</v>
      </c>
      <c r="V118" s="76">
        <v>0</v>
      </c>
      <c r="W118" s="76">
        <v>1000</v>
      </c>
      <c r="X118" s="76">
        <v>0</v>
      </c>
      <c r="Y118" s="76">
        <v>0</v>
      </c>
      <c r="Z118" s="76">
        <v>0</v>
      </c>
      <c r="AA118" s="76">
        <v>0</v>
      </c>
      <c r="AB118" s="76">
        <v>0</v>
      </c>
      <c r="AC118" s="76">
        <v>0</v>
      </c>
      <c r="AD118" s="76">
        <v>0</v>
      </c>
      <c r="AE118" s="76">
        <v>0</v>
      </c>
      <c r="AF118" s="76">
        <v>0</v>
      </c>
      <c r="AG118" s="76">
        <v>0</v>
      </c>
      <c r="AH118" s="76">
        <v>0</v>
      </c>
      <c r="AI118" s="76">
        <v>0</v>
      </c>
      <c r="AJ118" s="76">
        <v>0</v>
      </c>
      <c r="AK118" s="76">
        <v>0</v>
      </c>
      <c r="AL118" s="76">
        <v>0</v>
      </c>
      <c r="AM118" s="76">
        <v>0</v>
      </c>
      <c r="AN118" s="76">
        <v>0</v>
      </c>
      <c r="AO118" s="76">
        <v>0</v>
      </c>
      <c r="AP118" s="76">
        <v>0</v>
      </c>
      <c r="AQ118" s="76">
        <v>0</v>
      </c>
      <c r="AR118" s="76">
        <v>0</v>
      </c>
      <c r="AS118" s="76">
        <v>0</v>
      </c>
      <c r="AT118" s="76">
        <v>0</v>
      </c>
      <c r="AU118" s="76">
        <v>0</v>
      </c>
      <c r="AV118" s="76">
        <v>0</v>
      </c>
      <c r="AW118" s="76">
        <v>0</v>
      </c>
      <c r="AX118" s="76">
        <v>0</v>
      </c>
      <c r="AY118" s="76">
        <v>0</v>
      </c>
      <c r="AZ118" s="76">
        <v>0</v>
      </c>
      <c r="BA118" s="76">
        <v>0</v>
      </c>
      <c r="BB118" s="76">
        <v>0</v>
      </c>
      <c r="BD118" s="46">
        <f t="shared" si="590"/>
        <v>0</v>
      </c>
      <c r="BG118" s="46">
        <f t="shared" si="592"/>
        <v>1000</v>
      </c>
      <c r="BH118" s="55"/>
      <c r="BI118" s="46">
        <f t="shared" si="593"/>
        <v>0</v>
      </c>
      <c r="BJ118" s="55"/>
      <c r="BK118" s="46">
        <f t="shared" si="591"/>
        <v>0</v>
      </c>
      <c r="BL118" s="55"/>
    </row>
    <row r="119" spans="2:64" outlineLevel="1">
      <c r="B119" s="300" t="s">
        <v>403</v>
      </c>
      <c r="C119" s="94" t="s">
        <v>17</v>
      </c>
      <c r="D119" s="76">
        <v>0</v>
      </c>
      <c r="E119" s="76">
        <v>0</v>
      </c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v>0</v>
      </c>
      <c r="L119" s="76">
        <v>0</v>
      </c>
      <c r="M119" s="76">
        <v>0</v>
      </c>
      <c r="N119" s="76">
        <v>0</v>
      </c>
      <c r="O119" s="76">
        <v>0</v>
      </c>
      <c r="P119" s="76">
        <v>0</v>
      </c>
      <c r="Q119" s="76">
        <v>0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76">
        <v>0</v>
      </c>
      <c r="AC119" s="76">
        <v>0</v>
      </c>
      <c r="AD119" s="76">
        <v>0</v>
      </c>
      <c r="AE119" s="76">
        <v>0</v>
      </c>
      <c r="AF119" s="76">
        <v>0</v>
      </c>
      <c r="AG119" s="76">
        <v>0</v>
      </c>
      <c r="AH119" s="76">
        <v>0</v>
      </c>
      <c r="AI119" s="76">
        <v>0</v>
      </c>
      <c r="AJ119" s="76">
        <v>0</v>
      </c>
      <c r="AK119" s="76">
        <v>0</v>
      </c>
      <c r="AL119" s="76">
        <v>0</v>
      </c>
      <c r="AM119" s="76">
        <v>0</v>
      </c>
      <c r="AN119" s="76">
        <v>0</v>
      </c>
      <c r="AO119" s="76">
        <v>0</v>
      </c>
      <c r="AP119" s="76">
        <v>0</v>
      </c>
      <c r="AQ119" s="76">
        <v>0</v>
      </c>
      <c r="AR119" s="76">
        <v>0</v>
      </c>
      <c r="AS119" s="76">
        <v>0</v>
      </c>
      <c r="AT119" s="76">
        <v>0</v>
      </c>
      <c r="AU119" s="76">
        <v>0</v>
      </c>
      <c r="AV119" s="76">
        <v>0</v>
      </c>
      <c r="AW119" s="76">
        <v>0</v>
      </c>
      <c r="AX119" s="76">
        <v>0</v>
      </c>
      <c r="AY119" s="76">
        <v>0</v>
      </c>
      <c r="AZ119" s="76">
        <v>0</v>
      </c>
      <c r="BA119" s="76">
        <v>0</v>
      </c>
      <c r="BB119" s="76">
        <v>0</v>
      </c>
      <c r="BD119" s="46">
        <f t="shared" si="590"/>
        <v>0</v>
      </c>
      <c r="BG119" s="46">
        <f t="shared" si="592"/>
        <v>0</v>
      </c>
      <c r="BH119" s="55"/>
      <c r="BI119" s="46">
        <f t="shared" si="593"/>
        <v>0</v>
      </c>
      <c r="BJ119" s="55"/>
      <c r="BK119" s="46">
        <f t="shared" si="591"/>
        <v>0</v>
      </c>
      <c r="BL119" s="55"/>
    </row>
    <row r="120" spans="2:64" outlineLevel="1">
      <c r="B120" s="300" t="s">
        <v>404</v>
      </c>
      <c r="C120" s="94" t="s">
        <v>17</v>
      </c>
      <c r="D120" s="76">
        <v>0</v>
      </c>
      <c r="E120" s="76">
        <v>0</v>
      </c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  <c r="M120" s="76">
        <v>0</v>
      </c>
      <c r="N120" s="76">
        <v>0</v>
      </c>
      <c r="O120" s="76">
        <v>0</v>
      </c>
      <c r="P120" s="76">
        <v>0</v>
      </c>
      <c r="Q120" s="76">
        <v>0</v>
      </c>
      <c r="R120" s="76">
        <v>0</v>
      </c>
      <c r="S120" s="76">
        <v>0</v>
      </c>
      <c r="T120" s="76">
        <v>0</v>
      </c>
      <c r="U120" s="76">
        <v>1500</v>
      </c>
      <c r="V120" s="76">
        <v>1500</v>
      </c>
      <c r="W120" s="76">
        <v>1500</v>
      </c>
      <c r="X120" s="76">
        <v>1500</v>
      </c>
      <c r="Y120" s="76">
        <v>1500</v>
      </c>
      <c r="Z120" s="76">
        <v>1500</v>
      </c>
      <c r="AA120" s="76">
        <v>1500</v>
      </c>
      <c r="AB120" s="76">
        <v>3000</v>
      </c>
      <c r="AC120" s="76">
        <v>1500</v>
      </c>
      <c r="AD120" s="76">
        <v>1500</v>
      </c>
      <c r="AE120" s="76">
        <v>1500</v>
      </c>
      <c r="AF120" s="76">
        <v>1500</v>
      </c>
      <c r="AG120" s="76">
        <v>1500</v>
      </c>
      <c r="AH120" s="76">
        <v>1500</v>
      </c>
      <c r="AI120" s="76">
        <v>1500</v>
      </c>
      <c r="AJ120" s="76">
        <v>1500</v>
      </c>
      <c r="AK120" s="76">
        <v>1500</v>
      </c>
      <c r="AL120" s="76">
        <v>1500</v>
      </c>
      <c r="AM120" s="76">
        <v>1500</v>
      </c>
      <c r="AN120" s="76">
        <v>1500</v>
      </c>
      <c r="AO120" s="76">
        <v>1500</v>
      </c>
      <c r="AP120" s="76">
        <v>1500</v>
      </c>
      <c r="AQ120" s="76">
        <v>3000</v>
      </c>
      <c r="AR120" s="76">
        <v>3000</v>
      </c>
      <c r="AS120" s="76">
        <v>3000</v>
      </c>
      <c r="AT120" s="76">
        <v>3000</v>
      </c>
      <c r="AU120" s="76">
        <v>3000</v>
      </c>
      <c r="AV120" s="76">
        <v>3000</v>
      </c>
      <c r="AW120" s="76">
        <v>3000</v>
      </c>
      <c r="AX120" s="76">
        <v>3000</v>
      </c>
      <c r="AY120" s="76">
        <v>3000</v>
      </c>
      <c r="AZ120" s="76">
        <v>3000</v>
      </c>
      <c r="BA120" s="76">
        <v>3000</v>
      </c>
      <c r="BB120" s="76">
        <v>3000</v>
      </c>
      <c r="BD120" s="46">
        <f t="shared" si="590"/>
        <v>0</v>
      </c>
      <c r="BG120" s="46">
        <f t="shared" si="592"/>
        <v>10500</v>
      </c>
      <c r="BH120" s="55"/>
      <c r="BI120" s="46">
        <f t="shared" si="593"/>
        <v>19500</v>
      </c>
      <c r="BJ120" s="55"/>
      <c r="BK120" s="46">
        <f t="shared" si="591"/>
        <v>31500</v>
      </c>
      <c r="BL120" s="55"/>
    </row>
    <row r="121" spans="2:64" outlineLevel="1">
      <c r="B121" s="300" t="s">
        <v>234</v>
      </c>
      <c r="C121" s="94" t="s">
        <v>17</v>
      </c>
      <c r="D121" s="76">
        <v>80</v>
      </c>
      <c r="E121" s="57">
        <v>0</v>
      </c>
      <c r="F121" s="76">
        <f>72.5+84.7</f>
        <v>157.19999999999999</v>
      </c>
      <c r="G121" s="76">
        <v>72.5</v>
      </c>
      <c r="H121" s="76">
        <v>72.5</v>
      </c>
      <c r="I121" s="76">
        <v>60.5</v>
      </c>
      <c r="J121" s="76">
        <v>139.15</v>
      </c>
      <c r="K121" s="76">
        <v>242</v>
      </c>
      <c r="L121" s="77">
        <v>558.52</v>
      </c>
      <c r="M121" s="77">
        <v>658</v>
      </c>
      <c r="N121" s="57">
        <v>242</v>
      </c>
      <c r="O121" s="57">
        <v>242</v>
      </c>
      <c r="P121" s="46">
        <f t="shared" ref="P121:Y122" si="596">AVERAGE($D121:$M121)</f>
        <v>204.03699999999998</v>
      </c>
      <c r="Q121" s="46">
        <f t="shared" si="596"/>
        <v>204.03699999999998</v>
      </c>
      <c r="R121" s="46">
        <f t="shared" si="596"/>
        <v>204.03699999999998</v>
      </c>
      <c r="S121" s="46">
        <f t="shared" si="596"/>
        <v>204.03699999999998</v>
      </c>
      <c r="T121" s="46">
        <f t="shared" si="596"/>
        <v>204.03699999999998</v>
      </c>
      <c r="U121" s="46">
        <f t="shared" si="596"/>
        <v>204.03699999999998</v>
      </c>
      <c r="V121" s="46">
        <f t="shared" si="596"/>
        <v>204.03699999999998</v>
      </c>
      <c r="W121" s="46">
        <f t="shared" si="596"/>
        <v>204.03699999999998</v>
      </c>
      <c r="X121" s="46">
        <f t="shared" si="596"/>
        <v>204.03699999999998</v>
      </c>
      <c r="Y121" s="46">
        <f t="shared" si="596"/>
        <v>204.03699999999998</v>
      </c>
      <c r="Z121" s="46">
        <f t="shared" ref="Z121:AI122" si="597">AVERAGE($D121:$M121)</f>
        <v>204.03699999999998</v>
      </c>
      <c r="AA121" s="46">
        <f t="shared" si="597"/>
        <v>204.03699999999998</v>
      </c>
      <c r="AB121" s="46">
        <f t="shared" si="597"/>
        <v>204.03699999999998</v>
      </c>
      <c r="AC121" s="46">
        <f t="shared" si="597"/>
        <v>204.03699999999998</v>
      </c>
      <c r="AD121" s="46">
        <f t="shared" si="597"/>
        <v>204.03699999999998</v>
      </c>
      <c r="AE121" s="46">
        <f t="shared" si="597"/>
        <v>204.03699999999998</v>
      </c>
      <c r="AF121" s="46">
        <f t="shared" si="597"/>
        <v>204.03699999999998</v>
      </c>
      <c r="AG121" s="46">
        <f t="shared" si="597"/>
        <v>204.03699999999998</v>
      </c>
      <c r="AH121" s="46">
        <f t="shared" si="597"/>
        <v>204.03699999999998</v>
      </c>
      <c r="AI121" s="46">
        <f t="shared" si="597"/>
        <v>204.03699999999998</v>
      </c>
      <c r="AJ121" s="46">
        <f t="shared" ref="AJ121:AS122" si="598">AVERAGE($D121:$M121)</f>
        <v>204.03699999999998</v>
      </c>
      <c r="AK121" s="46">
        <f t="shared" si="598"/>
        <v>204.03699999999998</v>
      </c>
      <c r="AL121" s="46">
        <f t="shared" si="598"/>
        <v>204.03699999999998</v>
      </c>
      <c r="AM121" s="46">
        <f t="shared" si="598"/>
        <v>204.03699999999998</v>
      </c>
      <c r="AN121" s="46">
        <f t="shared" si="598"/>
        <v>204.03699999999998</v>
      </c>
      <c r="AO121" s="46">
        <f t="shared" si="598"/>
        <v>204.03699999999998</v>
      </c>
      <c r="AP121" s="46">
        <f t="shared" si="598"/>
        <v>204.03699999999998</v>
      </c>
      <c r="AQ121" s="46">
        <f t="shared" si="598"/>
        <v>204.03699999999998</v>
      </c>
      <c r="AR121" s="46">
        <f t="shared" si="598"/>
        <v>204.03699999999998</v>
      </c>
      <c r="AS121" s="46">
        <f t="shared" si="598"/>
        <v>204.03699999999998</v>
      </c>
      <c r="AT121" s="46">
        <f t="shared" ref="AT121:BB122" si="599">AVERAGE($D121:$M121)</f>
        <v>204.03699999999998</v>
      </c>
      <c r="AU121" s="46">
        <f t="shared" si="599"/>
        <v>204.03699999999998</v>
      </c>
      <c r="AV121" s="46">
        <f t="shared" si="599"/>
        <v>204.03699999999998</v>
      </c>
      <c r="AW121" s="46">
        <f t="shared" si="599"/>
        <v>204.03699999999998</v>
      </c>
      <c r="AX121" s="46">
        <f t="shared" si="599"/>
        <v>204.03699999999998</v>
      </c>
      <c r="AY121" s="46">
        <f t="shared" si="599"/>
        <v>204.03699999999998</v>
      </c>
      <c r="AZ121" s="46">
        <f t="shared" si="599"/>
        <v>204.03699999999998</v>
      </c>
      <c r="BA121" s="46">
        <f t="shared" si="599"/>
        <v>204.03699999999998</v>
      </c>
      <c r="BB121" s="46">
        <f t="shared" si="599"/>
        <v>204.03699999999998</v>
      </c>
      <c r="BD121" s="46">
        <f t="shared" si="590"/>
        <v>2524.37</v>
      </c>
      <c r="BG121" s="46">
        <f t="shared" si="592"/>
        <v>2448.444</v>
      </c>
      <c r="BH121" s="55"/>
      <c r="BI121" s="46">
        <f t="shared" si="593"/>
        <v>2448.444</v>
      </c>
      <c r="BJ121" s="55"/>
      <c r="BK121" s="46">
        <f t="shared" si="591"/>
        <v>2448.444</v>
      </c>
      <c r="BL121" s="55"/>
    </row>
    <row r="122" spans="2:64" outlineLevel="1">
      <c r="B122" s="300" t="s">
        <v>236</v>
      </c>
      <c r="C122" s="94" t="s">
        <v>17</v>
      </c>
      <c r="D122" s="57">
        <v>0</v>
      </c>
      <c r="E122" s="57">
        <v>0</v>
      </c>
      <c r="F122" s="57">
        <v>0</v>
      </c>
      <c r="G122" s="57">
        <v>0</v>
      </c>
      <c r="H122" s="76">
        <v>1600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46">
        <f t="shared" si="596"/>
        <v>160</v>
      </c>
      <c r="U122" s="46">
        <f t="shared" si="596"/>
        <v>160</v>
      </c>
      <c r="V122" s="46">
        <f t="shared" si="596"/>
        <v>160</v>
      </c>
      <c r="W122" s="46">
        <f t="shared" si="596"/>
        <v>160</v>
      </c>
      <c r="X122" s="46">
        <f t="shared" si="596"/>
        <v>160</v>
      </c>
      <c r="Y122" s="46">
        <f t="shared" si="596"/>
        <v>160</v>
      </c>
      <c r="Z122" s="46">
        <f t="shared" si="597"/>
        <v>160</v>
      </c>
      <c r="AA122" s="46">
        <f t="shared" si="597"/>
        <v>160</v>
      </c>
      <c r="AB122" s="46">
        <f t="shared" si="597"/>
        <v>160</v>
      </c>
      <c r="AC122" s="46">
        <f t="shared" si="597"/>
        <v>160</v>
      </c>
      <c r="AD122" s="46">
        <f t="shared" si="597"/>
        <v>160</v>
      </c>
      <c r="AE122" s="46">
        <f t="shared" si="597"/>
        <v>160</v>
      </c>
      <c r="AF122" s="46">
        <f t="shared" si="597"/>
        <v>160</v>
      </c>
      <c r="AG122" s="46">
        <f t="shared" si="597"/>
        <v>160</v>
      </c>
      <c r="AH122" s="46">
        <f t="shared" si="597"/>
        <v>160</v>
      </c>
      <c r="AI122" s="46">
        <f t="shared" si="597"/>
        <v>160</v>
      </c>
      <c r="AJ122" s="46">
        <f t="shared" si="598"/>
        <v>160</v>
      </c>
      <c r="AK122" s="46">
        <f t="shared" si="598"/>
        <v>160</v>
      </c>
      <c r="AL122" s="46">
        <f t="shared" si="598"/>
        <v>160</v>
      </c>
      <c r="AM122" s="46">
        <f t="shared" si="598"/>
        <v>160</v>
      </c>
      <c r="AN122" s="46">
        <f t="shared" si="598"/>
        <v>160</v>
      </c>
      <c r="AO122" s="46">
        <f t="shared" si="598"/>
        <v>160</v>
      </c>
      <c r="AP122" s="46">
        <f t="shared" si="598"/>
        <v>160</v>
      </c>
      <c r="AQ122" s="46">
        <f t="shared" si="598"/>
        <v>160</v>
      </c>
      <c r="AR122" s="46">
        <f t="shared" si="598"/>
        <v>160</v>
      </c>
      <c r="AS122" s="46">
        <f t="shared" si="598"/>
        <v>160</v>
      </c>
      <c r="AT122" s="46">
        <f t="shared" si="599"/>
        <v>160</v>
      </c>
      <c r="AU122" s="46">
        <f t="shared" si="599"/>
        <v>160</v>
      </c>
      <c r="AV122" s="46">
        <f t="shared" si="599"/>
        <v>160</v>
      </c>
      <c r="AW122" s="46">
        <f t="shared" si="599"/>
        <v>160</v>
      </c>
      <c r="AX122" s="46">
        <f t="shared" si="599"/>
        <v>160</v>
      </c>
      <c r="AY122" s="46">
        <f t="shared" si="599"/>
        <v>160</v>
      </c>
      <c r="AZ122" s="46">
        <f t="shared" si="599"/>
        <v>160</v>
      </c>
      <c r="BA122" s="46">
        <f t="shared" si="599"/>
        <v>160</v>
      </c>
      <c r="BB122" s="46">
        <f t="shared" si="599"/>
        <v>160</v>
      </c>
      <c r="BD122" s="46">
        <f t="shared" si="590"/>
        <v>1600</v>
      </c>
      <c r="BG122" s="46">
        <f t="shared" si="592"/>
        <v>1280</v>
      </c>
      <c r="BH122" s="55"/>
      <c r="BI122" s="46">
        <f t="shared" si="593"/>
        <v>1920</v>
      </c>
      <c r="BJ122" s="55"/>
      <c r="BK122" s="46">
        <f t="shared" si="591"/>
        <v>1920</v>
      </c>
      <c r="BL122" s="55"/>
    </row>
    <row r="123" spans="2:64" outlineLevel="1">
      <c r="B123" s="300" t="s">
        <v>237</v>
      </c>
      <c r="C123" s="94" t="s">
        <v>17</v>
      </c>
      <c r="D123" s="57">
        <v>0</v>
      </c>
      <c r="E123" s="57">
        <v>0</v>
      </c>
      <c r="F123" s="57">
        <v>0</v>
      </c>
      <c r="G123" s="57">
        <v>0</v>
      </c>
      <c r="H123" s="57">
        <v>0</v>
      </c>
      <c r="I123" s="57">
        <v>0</v>
      </c>
      <c r="J123" s="76">
        <v>70</v>
      </c>
      <c r="K123" s="57">
        <v>0</v>
      </c>
      <c r="L123" s="57">
        <v>0</v>
      </c>
      <c r="M123" s="57">
        <v>0</v>
      </c>
      <c r="N123" s="57">
        <v>0</v>
      </c>
      <c r="O123" s="57">
        <v>0</v>
      </c>
      <c r="P123" s="57">
        <v>0</v>
      </c>
      <c r="Q123" s="57">
        <v>0</v>
      </c>
      <c r="R123" s="57">
        <v>0</v>
      </c>
      <c r="S123" s="57">
        <v>0</v>
      </c>
      <c r="T123" s="57">
        <v>0</v>
      </c>
      <c r="U123" s="57">
        <v>0</v>
      </c>
      <c r="V123" s="57">
        <v>0</v>
      </c>
      <c r="W123" s="57">
        <v>0</v>
      </c>
      <c r="X123" s="57">
        <v>0</v>
      </c>
      <c r="Y123" s="57">
        <v>0</v>
      </c>
      <c r="Z123" s="57">
        <v>0</v>
      </c>
      <c r="AA123" s="57">
        <v>0</v>
      </c>
      <c r="AB123" s="57">
        <v>0</v>
      </c>
      <c r="AC123" s="57">
        <v>0</v>
      </c>
      <c r="AD123" s="57">
        <v>0</v>
      </c>
      <c r="AE123" s="57">
        <v>0</v>
      </c>
      <c r="AF123" s="57">
        <v>0</v>
      </c>
      <c r="AG123" s="57">
        <v>0</v>
      </c>
      <c r="AH123" s="57">
        <v>0</v>
      </c>
      <c r="AI123" s="57">
        <v>0</v>
      </c>
      <c r="AJ123" s="57">
        <v>0</v>
      </c>
      <c r="AK123" s="57">
        <v>0</v>
      </c>
      <c r="AL123" s="57">
        <v>0</v>
      </c>
      <c r="AM123" s="57">
        <v>0</v>
      </c>
      <c r="AN123" s="57">
        <v>0</v>
      </c>
      <c r="AO123" s="57">
        <v>0</v>
      </c>
      <c r="AP123" s="57">
        <v>0</v>
      </c>
      <c r="AQ123" s="57">
        <v>0</v>
      </c>
      <c r="AR123" s="57">
        <v>0</v>
      </c>
      <c r="AS123" s="57">
        <v>0</v>
      </c>
      <c r="AT123" s="57">
        <v>0</v>
      </c>
      <c r="AU123" s="57">
        <v>0</v>
      </c>
      <c r="AV123" s="57">
        <v>0</v>
      </c>
      <c r="AW123" s="57">
        <v>0</v>
      </c>
      <c r="AX123" s="57">
        <v>0</v>
      </c>
      <c r="AY123" s="57">
        <v>0</v>
      </c>
      <c r="AZ123" s="57">
        <v>0</v>
      </c>
      <c r="BA123" s="57">
        <v>0</v>
      </c>
      <c r="BB123" s="57">
        <v>0</v>
      </c>
      <c r="BD123" s="46">
        <f t="shared" si="590"/>
        <v>70</v>
      </c>
      <c r="BG123" s="46">
        <f t="shared" si="592"/>
        <v>0</v>
      </c>
      <c r="BH123" s="55"/>
      <c r="BI123" s="46">
        <f t="shared" si="593"/>
        <v>0</v>
      </c>
      <c r="BJ123" s="55"/>
      <c r="BK123" s="46">
        <f t="shared" si="591"/>
        <v>0</v>
      </c>
      <c r="BL123" s="55"/>
    </row>
    <row r="124" spans="2:64">
      <c r="B124" s="300" t="s">
        <v>405</v>
      </c>
      <c r="C124" s="94" t="s">
        <v>17</v>
      </c>
      <c r="D124" s="57">
        <v>0</v>
      </c>
      <c r="E124" s="57">
        <v>0</v>
      </c>
      <c r="F124" s="57">
        <v>0</v>
      </c>
      <c r="G124" s="57">
        <v>0</v>
      </c>
      <c r="H124" s="57">
        <v>0</v>
      </c>
      <c r="I124" s="57">
        <v>0</v>
      </c>
      <c r="J124" s="57">
        <v>0</v>
      </c>
      <c r="K124" s="57">
        <v>0</v>
      </c>
      <c r="L124" s="57">
        <v>0</v>
      </c>
      <c r="M124" s="57">
        <v>0</v>
      </c>
      <c r="N124" s="57">
        <v>0</v>
      </c>
      <c r="O124" s="57">
        <v>0</v>
      </c>
      <c r="P124" s="57">
        <v>0</v>
      </c>
      <c r="Q124" s="57">
        <v>0</v>
      </c>
      <c r="R124" s="57">
        <v>0</v>
      </c>
      <c r="S124" s="57">
        <v>0</v>
      </c>
      <c r="T124" s="57">
        <v>0</v>
      </c>
      <c r="U124" s="57">
        <v>466.66666666666669</v>
      </c>
      <c r="V124" s="57">
        <v>466.66666666666669</v>
      </c>
      <c r="W124" s="57">
        <v>466.66666666666669</v>
      </c>
      <c r="X124" s="57">
        <v>466.66666666666669</v>
      </c>
      <c r="Y124" s="57">
        <v>466.66666666666669</v>
      </c>
      <c r="Z124" s="57">
        <v>466.66666666666669</v>
      </c>
      <c r="AA124" s="57">
        <v>466.66666666666669</v>
      </c>
      <c r="AB124" s="57">
        <v>466.66666666666669</v>
      </c>
      <c r="AC124" s="57">
        <v>466.66666666666669</v>
      </c>
      <c r="AD124" s="57">
        <v>466.66666666666669</v>
      </c>
      <c r="AE124" s="57">
        <v>466.66666666666669</v>
      </c>
      <c r="AF124" s="57">
        <v>833.33333333333337</v>
      </c>
      <c r="AG124" s="57">
        <v>833.33333333333337</v>
      </c>
      <c r="AH124" s="57">
        <v>833.33333333333337</v>
      </c>
      <c r="AI124" s="57">
        <v>833.33333333333337</v>
      </c>
      <c r="AJ124" s="57">
        <v>833.33333333333337</v>
      </c>
      <c r="AK124" s="57">
        <v>833.33333333333337</v>
      </c>
      <c r="AL124" s="57">
        <v>833.33333333333337</v>
      </c>
      <c r="AM124" s="57">
        <v>833.33333333333337</v>
      </c>
      <c r="AN124" s="57">
        <v>833.33333333333337</v>
      </c>
      <c r="AO124" s="57">
        <v>833.33333333333337</v>
      </c>
      <c r="AP124" s="57">
        <v>833.33333333333337</v>
      </c>
      <c r="AQ124" s="57">
        <v>833.33333333333337</v>
      </c>
      <c r="AR124" s="57">
        <v>833.33333333333337</v>
      </c>
      <c r="AS124" s="57">
        <v>1666.6666666666667</v>
      </c>
      <c r="AT124" s="57">
        <v>1666.6666666666667</v>
      </c>
      <c r="AU124" s="57">
        <v>1666.6666666666667</v>
      </c>
      <c r="AV124" s="57">
        <v>1666.6666666666667</v>
      </c>
      <c r="AW124" s="57">
        <v>1666.6666666666667</v>
      </c>
      <c r="AX124" s="57">
        <v>1666.6666666666667</v>
      </c>
      <c r="AY124" s="57">
        <v>1666.6666666666667</v>
      </c>
      <c r="AZ124" s="57">
        <v>1666.6666666666667</v>
      </c>
      <c r="BA124" s="57">
        <v>1666.6666666666667</v>
      </c>
      <c r="BB124" s="57">
        <v>1666.6666666666667</v>
      </c>
      <c r="BD124" s="46">
        <f t="shared" si="590"/>
        <v>0</v>
      </c>
      <c r="BG124" s="46">
        <v>5600</v>
      </c>
      <c r="BH124" s="55"/>
      <c r="BI124" s="46">
        <v>10000</v>
      </c>
      <c r="BJ124" s="55"/>
      <c r="BK124" s="46">
        <v>20000</v>
      </c>
    </row>
    <row r="125" spans="2:64">
      <c r="B125" s="33"/>
      <c r="C125" s="99"/>
      <c r="D125" s="78"/>
      <c r="E125" s="79"/>
      <c r="F125" s="79"/>
      <c r="G125" s="79"/>
      <c r="H125" s="79"/>
      <c r="I125" s="79"/>
      <c r="J125" s="80"/>
      <c r="K125" s="79"/>
      <c r="L125" s="79"/>
      <c r="M125" s="79"/>
      <c r="N125" s="79"/>
      <c r="O125" s="79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R125" s="10"/>
      <c r="AS125" s="10"/>
      <c r="AT125" s="10"/>
      <c r="AU125" s="10"/>
      <c r="AV125" s="10"/>
      <c r="AW125" s="10"/>
      <c r="AX125" s="10"/>
      <c r="BD125" s="79"/>
      <c r="BG125" s="79"/>
      <c r="BI125" s="79"/>
      <c r="BK125" s="79"/>
    </row>
    <row r="126" spans="2:64">
      <c r="B126" s="300" t="s">
        <v>238</v>
      </c>
      <c r="C126" s="94"/>
      <c r="D126" s="57">
        <v>15.81</v>
      </c>
      <c r="E126" s="57">
        <v>94.990000000000009</v>
      </c>
      <c r="F126" s="57">
        <v>0</v>
      </c>
      <c r="G126" s="57">
        <v>0</v>
      </c>
      <c r="H126" s="57">
        <v>0</v>
      </c>
      <c r="I126" s="57">
        <v>818.52</v>
      </c>
      <c r="J126" s="36">
        <v>36.200000000000003</v>
      </c>
      <c r="K126" s="37">
        <v>7.93</v>
      </c>
      <c r="L126" s="37">
        <v>155.69999999999999</v>
      </c>
      <c r="M126" s="57">
        <v>311.39999999999998</v>
      </c>
      <c r="N126" s="57">
        <v>17.11</v>
      </c>
      <c r="O126" s="57">
        <v>682.97</v>
      </c>
      <c r="P126" s="57">
        <v>0</v>
      </c>
      <c r="Q126" s="57">
        <v>0</v>
      </c>
      <c r="R126" s="57">
        <v>0</v>
      </c>
      <c r="S126" s="57">
        <v>0</v>
      </c>
      <c r="T126" s="57">
        <v>0</v>
      </c>
      <c r="U126" s="57">
        <v>0</v>
      </c>
      <c r="V126" s="46">
        <f t="shared" ref="V126:BB126" si="600">SUM($D$126:$O$126)*4/12</f>
        <v>713.54333333333318</v>
      </c>
      <c r="W126" s="46">
        <f t="shared" si="600"/>
        <v>713.54333333333318</v>
      </c>
      <c r="X126" s="46">
        <f t="shared" si="600"/>
        <v>713.54333333333318</v>
      </c>
      <c r="Y126" s="46">
        <f t="shared" si="600"/>
        <v>713.54333333333318</v>
      </c>
      <c r="Z126" s="46">
        <f t="shared" si="600"/>
        <v>713.54333333333318</v>
      </c>
      <c r="AA126" s="46">
        <f t="shared" si="600"/>
        <v>713.54333333333318</v>
      </c>
      <c r="AB126" s="46">
        <f t="shared" si="600"/>
        <v>713.54333333333318</v>
      </c>
      <c r="AC126" s="46">
        <f t="shared" si="600"/>
        <v>713.54333333333318</v>
      </c>
      <c r="AD126" s="46">
        <f t="shared" si="600"/>
        <v>713.54333333333318</v>
      </c>
      <c r="AE126" s="46">
        <f t="shared" si="600"/>
        <v>713.54333333333318</v>
      </c>
      <c r="AF126" s="46">
        <f t="shared" si="600"/>
        <v>713.54333333333318</v>
      </c>
      <c r="AG126" s="46">
        <f t="shared" si="600"/>
        <v>713.54333333333318</v>
      </c>
      <c r="AH126" s="46">
        <f t="shared" si="600"/>
        <v>713.54333333333318</v>
      </c>
      <c r="AI126" s="46">
        <f t="shared" si="600"/>
        <v>713.54333333333318</v>
      </c>
      <c r="AJ126" s="46">
        <f t="shared" si="600"/>
        <v>713.54333333333318</v>
      </c>
      <c r="AK126" s="46">
        <f t="shared" si="600"/>
        <v>713.54333333333318</v>
      </c>
      <c r="AL126" s="46">
        <f t="shared" si="600"/>
        <v>713.54333333333318</v>
      </c>
      <c r="AM126" s="46">
        <f t="shared" si="600"/>
        <v>713.54333333333318</v>
      </c>
      <c r="AN126" s="46">
        <f t="shared" si="600"/>
        <v>713.54333333333318</v>
      </c>
      <c r="AO126" s="46">
        <f t="shared" si="600"/>
        <v>713.54333333333318</v>
      </c>
      <c r="AP126" s="46">
        <f t="shared" si="600"/>
        <v>713.54333333333318</v>
      </c>
      <c r="AQ126" s="46">
        <f t="shared" si="600"/>
        <v>713.54333333333318</v>
      </c>
      <c r="AR126" s="46">
        <f t="shared" si="600"/>
        <v>713.54333333333318</v>
      </c>
      <c r="AS126" s="46">
        <f t="shared" si="600"/>
        <v>713.54333333333318</v>
      </c>
      <c r="AT126" s="46">
        <f t="shared" si="600"/>
        <v>713.54333333333318</v>
      </c>
      <c r="AU126" s="46">
        <f t="shared" si="600"/>
        <v>713.54333333333318</v>
      </c>
      <c r="AV126" s="46">
        <f t="shared" si="600"/>
        <v>713.54333333333318</v>
      </c>
      <c r="AW126" s="46">
        <f t="shared" si="600"/>
        <v>713.54333333333318</v>
      </c>
      <c r="AX126" s="46">
        <f t="shared" si="600"/>
        <v>713.54333333333318</v>
      </c>
      <c r="AY126" s="46">
        <f t="shared" si="600"/>
        <v>713.54333333333318</v>
      </c>
      <c r="AZ126" s="46">
        <f t="shared" si="600"/>
        <v>713.54333333333318</v>
      </c>
      <c r="BA126" s="46">
        <f t="shared" si="600"/>
        <v>713.54333333333318</v>
      </c>
      <c r="BB126" s="46">
        <f t="shared" si="600"/>
        <v>713.54333333333318</v>
      </c>
      <c r="BD126" s="46">
        <f>SUM(D126:O126)</f>
        <v>2140.6299999999997</v>
      </c>
      <c r="BG126" s="46">
        <f>SUM(P126:AA126)</f>
        <v>4281.2599999999993</v>
      </c>
      <c r="BH126" s="55"/>
      <c r="BI126" s="46">
        <f>SUM(AB126:AM126)</f>
        <v>8562.5199999999986</v>
      </c>
      <c r="BJ126" s="55"/>
      <c r="BK126" s="46">
        <f>SUM(AN126:AY126)</f>
        <v>8562.5199999999986</v>
      </c>
      <c r="BL126" s="55"/>
    </row>
    <row r="127" spans="2:64" s="29" customFormat="1" ht="14.5" customHeight="1">
      <c r="B127" s="122"/>
      <c r="C127" s="123"/>
      <c r="D127" s="78"/>
      <c r="E127" s="79"/>
      <c r="F127" s="79"/>
      <c r="G127" s="79"/>
      <c r="H127" s="79"/>
      <c r="I127" s="79"/>
      <c r="J127" s="80"/>
      <c r="K127" s="79"/>
      <c r="L127" s="79"/>
      <c r="M127" s="79"/>
      <c r="N127" s="79"/>
      <c r="O127" s="79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7"/>
      <c r="AN127" s="17"/>
      <c r="AO127" s="17"/>
      <c r="AP127" s="17"/>
      <c r="AQ127" s="17"/>
      <c r="AR127" s="10"/>
      <c r="AS127" s="10"/>
      <c r="AT127" s="10"/>
      <c r="AU127" s="10"/>
      <c r="AV127" s="10"/>
      <c r="AW127" s="10"/>
      <c r="AX127" s="10"/>
      <c r="AY127" s="17"/>
      <c r="AZ127" s="17"/>
      <c r="BA127" s="17"/>
      <c r="BB127" s="17"/>
      <c r="BD127" s="79"/>
      <c r="BG127" s="79"/>
      <c r="BI127" s="79"/>
      <c r="BK127" s="79"/>
    </row>
    <row r="128" spans="2:64" s="119" customFormat="1">
      <c r="B128" s="124" t="s">
        <v>239</v>
      </c>
      <c r="C128" s="125" t="s">
        <v>17</v>
      </c>
      <c r="D128" s="126">
        <f t="shared" ref="D128:AI128" si="601">+D74-D78-D111-D126</f>
        <v>873.81000000000006</v>
      </c>
      <c r="E128" s="126">
        <f t="shared" si="601"/>
        <v>31.600000000000023</v>
      </c>
      <c r="F128" s="126">
        <f t="shared" si="601"/>
        <v>-19666.38</v>
      </c>
      <c r="G128" s="126">
        <f t="shared" si="601"/>
        <v>-2391.9499999999998</v>
      </c>
      <c r="H128" s="126">
        <f t="shared" si="601"/>
        <v>-8083.800000000002</v>
      </c>
      <c r="I128" s="126">
        <f t="shared" si="601"/>
        <v>695.22000000000071</v>
      </c>
      <c r="J128" s="126">
        <f t="shared" si="601"/>
        <v>31013.649999999998</v>
      </c>
      <c r="K128" s="126">
        <f t="shared" si="601"/>
        <v>19165.63</v>
      </c>
      <c r="L128" s="126">
        <f t="shared" si="601"/>
        <v>15650.989999999998</v>
      </c>
      <c r="M128" s="126">
        <f t="shared" si="601"/>
        <v>327.19999999999857</v>
      </c>
      <c r="N128" s="126">
        <f t="shared" si="601"/>
        <v>7879.9000000000005</v>
      </c>
      <c r="O128" s="126">
        <f t="shared" si="601"/>
        <v>15255.949999999999</v>
      </c>
      <c r="P128" s="126">
        <f t="shared" si="601"/>
        <v>143.43838208678142</v>
      </c>
      <c r="Q128" s="126">
        <f t="shared" si="601"/>
        <v>143.43838208678142</v>
      </c>
      <c r="R128" s="126">
        <f t="shared" si="601"/>
        <v>-1962.7526040400489</v>
      </c>
      <c r="S128" s="126">
        <f t="shared" si="601"/>
        <v>-3127.6301770186615</v>
      </c>
      <c r="T128" s="126">
        <f t="shared" si="601"/>
        <v>-924.95656768994854</v>
      </c>
      <c r="U128" s="126">
        <f t="shared" si="601"/>
        <v>18276.856584246569</v>
      </c>
      <c r="V128" s="126">
        <f t="shared" si="601"/>
        <v>29040.505913470828</v>
      </c>
      <c r="W128" s="126">
        <f t="shared" si="601"/>
        <v>30374.510505399274</v>
      </c>
      <c r="X128" s="126">
        <f t="shared" si="601"/>
        <v>24177.447439292449</v>
      </c>
      <c r="Y128" s="126">
        <f t="shared" si="601"/>
        <v>19377.955987093606</v>
      </c>
      <c r="Z128" s="126">
        <f t="shared" si="601"/>
        <v>10560.386795458004</v>
      </c>
      <c r="AA128" s="126">
        <f t="shared" si="601"/>
        <v>16817.186513946002</v>
      </c>
      <c r="AB128" s="126">
        <f t="shared" si="601"/>
        <v>-1795.6540694920104</v>
      </c>
      <c r="AC128" s="126">
        <f t="shared" si="601"/>
        <v>-2750.3986807041711</v>
      </c>
      <c r="AD128" s="126">
        <f t="shared" si="601"/>
        <v>1922.0563569579672</v>
      </c>
      <c r="AE128" s="126">
        <f t="shared" si="601"/>
        <v>30647.10657103805</v>
      </c>
      <c r="AF128" s="126">
        <f t="shared" si="601"/>
        <v>46667.489378944716</v>
      </c>
      <c r="AG128" s="126">
        <f t="shared" si="601"/>
        <v>29602.216563899754</v>
      </c>
      <c r="AH128" s="126">
        <f t="shared" si="601"/>
        <v>41066.494202999813</v>
      </c>
      <c r="AI128" s="126">
        <f t="shared" si="601"/>
        <v>33911.734989966455</v>
      </c>
      <c r="AJ128" s="126">
        <f t="shared" ref="AJ128:BB128" si="602">+AJ74-AJ78-AJ111-AJ126</f>
        <v>11555.858127226655</v>
      </c>
      <c r="AK128" s="126">
        <f t="shared" si="602"/>
        <v>11555.858127226655</v>
      </c>
      <c r="AL128" s="126">
        <f t="shared" si="602"/>
        <v>11555.858127226655</v>
      </c>
      <c r="AM128" s="126">
        <f t="shared" si="602"/>
        <v>55753.325646311059</v>
      </c>
      <c r="AN128" s="126">
        <f t="shared" si="602"/>
        <v>-5653.9517010177797</v>
      </c>
      <c r="AO128" s="126">
        <f t="shared" si="602"/>
        <v>-10153.951701017779</v>
      </c>
      <c r="AP128" s="126">
        <f t="shared" si="602"/>
        <v>-5837.8517010177793</v>
      </c>
      <c r="AQ128" s="126">
        <f t="shared" si="602"/>
        <v>47643.77718555968</v>
      </c>
      <c r="AR128" s="126">
        <f t="shared" si="602"/>
        <v>32109.196555296541</v>
      </c>
      <c r="AS128" s="126">
        <f t="shared" si="602"/>
        <v>49885.407582916057</v>
      </c>
      <c r="AT128" s="126">
        <f t="shared" si="602"/>
        <v>39885.407582916057</v>
      </c>
      <c r="AU128" s="126">
        <f t="shared" si="602"/>
        <v>45632.936367673035</v>
      </c>
      <c r="AV128" s="126">
        <f t="shared" si="602"/>
        <v>21149.58850121349</v>
      </c>
      <c r="AW128" s="126">
        <f t="shared" si="602"/>
        <v>5323.7346205642352</v>
      </c>
      <c r="AX128" s="126">
        <f t="shared" si="602"/>
        <v>25323.734620564232</v>
      </c>
      <c r="AY128" s="126">
        <f t="shared" si="602"/>
        <v>43749.025068547475</v>
      </c>
      <c r="AZ128" s="126">
        <f t="shared" si="602"/>
        <v>-8399.583396572627</v>
      </c>
      <c r="BA128" s="126">
        <f t="shared" si="602"/>
        <v>-44438.61339657264</v>
      </c>
      <c r="BB128" s="126">
        <f t="shared" si="602"/>
        <v>-8399.583396572627</v>
      </c>
      <c r="BD128" s="118">
        <f>+BD74-BD78-BD111-BD126</f>
        <v>60751.819999999992</v>
      </c>
      <c r="BG128" s="118">
        <f>+BG74-BG78-BG111-BG126</f>
        <v>142896.38715433163</v>
      </c>
      <c r="BI128" s="118">
        <f>+BI74-BI78-BI111-BI126</f>
        <v>269691.94534160156</v>
      </c>
      <c r="BK128" s="118">
        <f>SUM(AN128:AY128)</f>
        <v>289057.05298219749</v>
      </c>
    </row>
    <row r="129" spans="1:64">
      <c r="B129" s="38"/>
      <c r="C129" s="99"/>
      <c r="D129" s="78"/>
      <c r="E129" s="79"/>
      <c r="F129" s="79"/>
      <c r="G129" s="79"/>
      <c r="H129" s="79"/>
      <c r="I129" s="79"/>
      <c r="J129" s="80"/>
      <c r="K129" s="79"/>
      <c r="L129" s="79"/>
      <c r="M129" s="79"/>
      <c r="N129" s="79"/>
      <c r="O129" s="79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R129" s="10"/>
      <c r="AS129" s="10"/>
      <c r="AT129" s="10"/>
      <c r="AU129" s="10"/>
      <c r="AV129" s="10"/>
      <c r="AW129" s="10"/>
      <c r="AX129" s="10"/>
    </row>
    <row r="130" spans="1:64">
      <c r="B130" s="90" t="s">
        <v>332</v>
      </c>
      <c r="C130" s="94" t="s">
        <v>17</v>
      </c>
      <c r="D130" s="65">
        <f t="shared" ref="D130:AI130" si="603">+D133+D162+D175+D182+D131</f>
        <v>1504.54</v>
      </c>
      <c r="E130" s="65">
        <f t="shared" si="603"/>
        <v>881.88</v>
      </c>
      <c r="F130" s="65">
        <f t="shared" si="603"/>
        <v>1651.0900000000001</v>
      </c>
      <c r="G130" s="65">
        <f t="shared" si="603"/>
        <v>540.39</v>
      </c>
      <c r="H130" s="65">
        <f t="shared" si="603"/>
        <v>1207.05</v>
      </c>
      <c r="I130" s="65">
        <f t="shared" si="603"/>
        <v>1231.92</v>
      </c>
      <c r="J130" s="65">
        <f t="shared" si="603"/>
        <v>5898.5100000000011</v>
      </c>
      <c r="K130" s="65">
        <f t="shared" si="603"/>
        <v>1873.9800000000002</v>
      </c>
      <c r="L130" s="65">
        <f t="shared" si="603"/>
        <v>4114.1000000000004</v>
      </c>
      <c r="M130" s="65">
        <f t="shared" si="603"/>
        <v>3017.6000000000004</v>
      </c>
      <c r="N130" s="65">
        <f t="shared" si="603"/>
        <v>3184.92</v>
      </c>
      <c r="O130" s="65">
        <f t="shared" si="603"/>
        <v>6549.76</v>
      </c>
      <c r="P130" s="65">
        <f t="shared" si="603"/>
        <v>0</v>
      </c>
      <c r="Q130" s="65">
        <f t="shared" si="603"/>
        <v>0</v>
      </c>
      <c r="R130" s="65">
        <f t="shared" si="603"/>
        <v>0</v>
      </c>
      <c r="S130" s="65">
        <f t="shared" si="603"/>
        <v>200</v>
      </c>
      <c r="T130" s="65">
        <f t="shared" si="603"/>
        <v>33373</v>
      </c>
      <c r="U130" s="65">
        <f t="shared" si="603"/>
        <v>1700</v>
      </c>
      <c r="V130" s="65">
        <f t="shared" si="603"/>
        <v>2000</v>
      </c>
      <c r="W130" s="65">
        <f t="shared" si="603"/>
        <v>2000</v>
      </c>
      <c r="X130" s="65">
        <f t="shared" si="603"/>
        <v>2000</v>
      </c>
      <c r="Y130" s="65">
        <f t="shared" si="603"/>
        <v>2000</v>
      </c>
      <c r="Z130" s="65">
        <f t="shared" si="603"/>
        <v>2000</v>
      </c>
      <c r="AA130" s="65">
        <f t="shared" si="603"/>
        <v>2000</v>
      </c>
      <c r="AB130" s="65">
        <f t="shared" si="603"/>
        <v>2000</v>
      </c>
      <c r="AC130" s="65">
        <f t="shared" si="603"/>
        <v>2000</v>
      </c>
      <c r="AD130" s="65">
        <f t="shared" si="603"/>
        <v>2000</v>
      </c>
      <c r="AE130" s="65">
        <f t="shared" si="603"/>
        <v>2000</v>
      </c>
      <c r="AF130" s="65">
        <f t="shared" si="603"/>
        <v>9295</v>
      </c>
      <c r="AG130" s="65">
        <f t="shared" si="603"/>
        <v>2000</v>
      </c>
      <c r="AH130" s="65">
        <f t="shared" si="603"/>
        <v>2000</v>
      </c>
      <c r="AI130" s="65">
        <f t="shared" si="603"/>
        <v>2000</v>
      </c>
      <c r="AJ130" s="65">
        <f t="shared" ref="AJ130:BB130" si="604">+AJ133+AJ162+AJ175+AJ182+AJ131</f>
        <v>2000</v>
      </c>
      <c r="AK130" s="65">
        <f t="shared" si="604"/>
        <v>2000</v>
      </c>
      <c r="AL130" s="65">
        <f t="shared" si="604"/>
        <v>2000</v>
      </c>
      <c r="AM130" s="65">
        <f t="shared" si="604"/>
        <v>2000</v>
      </c>
      <c r="AN130" s="65">
        <f t="shared" si="604"/>
        <v>2000</v>
      </c>
      <c r="AO130" s="65">
        <f t="shared" si="604"/>
        <v>2000</v>
      </c>
      <c r="AP130" s="65">
        <f t="shared" si="604"/>
        <v>2000</v>
      </c>
      <c r="AQ130" s="65">
        <f t="shared" si="604"/>
        <v>2000</v>
      </c>
      <c r="AR130" s="65">
        <f t="shared" si="604"/>
        <v>2000</v>
      </c>
      <c r="AS130" s="65">
        <f t="shared" si="604"/>
        <v>2000</v>
      </c>
      <c r="AT130" s="65">
        <f t="shared" si="604"/>
        <v>2000</v>
      </c>
      <c r="AU130" s="65">
        <f t="shared" si="604"/>
        <v>2000</v>
      </c>
      <c r="AV130" s="65">
        <f t="shared" si="604"/>
        <v>2000</v>
      </c>
      <c r="AW130" s="65">
        <f t="shared" si="604"/>
        <v>2000</v>
      </c>
      <c r="AX130" s="65">
        <f t="shared" si="604"/>
        <v>2000</v>
      </c>
      <c r="AY130" s="65">
        <f t="shared" si="604"/>
        <v>2000</v>
      </c>
      <c r="AZ130" s="65">
        <f t="shared" si="604"/>
        <v>2000</v>
      </c>
      <c r="BA130" s="65">
        <f t="shared" si="604"/>
        <v>2000</v>
      </c>
      <c r="BB130" s="65">
        <f t="shared" si="604"/>
        <v>2000</v>
      </c>
      <c r="BD130" s="65">
        <f>+BD133+BD162+BD175+BD182+BD131</f>
        <v>31655.74</v>
      </c>
      <c r="BG130" s="65">
        <f>+BG133+BG162+BG175+BG182+BG131</f>
        <v>47273</v>
      </c>
      <c r="BI130" s="65">
        <f>+BI133+BI162+BI175+BI182+BI131</f>
        <v>31295</v>
      </c>
      <c r="BK130" s="65">
        <f>+BK133+BK162+BK175+BK182+BK131</f>
        <v>24000</v>
      </c>
    </row>
    <row r="131" spans="1:64">
      <c r="B131" s="300" t="s">
        <v>241</v>
      </c>
      <c r="C131" s="94" t="s">
        <v>17</v>
      </c>
      <c r="D131" s="86">
        <v>0</v>
      </c>
      <c r="E131" s="86">
        <v>0</v>
      </c>
      <c r="F131" s="86">
        <v>701.94</v>
      </c>
      <c r="G131" s="86">
        <v>0</v>
      </c>
      <c r="H131" s="86">
        <v>0</v>
      </c>
      <c r="I131" s="86">
        <v>0</v>
      </c>
      <c r="J131" s="86">
        <v>0</v>
      </c>
      <c r="K131" s="86">
        <v>250</v>
      </c>
      <c r="L131" s="86">
        <v>1562</v>
      </c>
      <c r="M131" s="86">
        <v>0</v>
      </c>
      <c r="N131" s="57">
        <v>0</v>
      </c>
      <c r="O131" s="57">
        <v>0</v>
      </c>
      <c r="P131" s="57">
        <v>0</v>
      </c>
      <c r="Q131" s="57">
        <v>0</v>
      </c>
      <c r="R131" s="57">
        <v>0</v>
      </c>
      <c r="S131" s="57">
        <v>0</v>
      </c>
      <c r="T131" s="57">
        <v>0</v>
      </c>
      <c r="U131" s="57">
        <v>0</v>
      </c>
      <c r="V131" s="57">
        <v>100</v>
      </c>
      <c r="W131" s="57">
        <v>100</v>
      </c>
      <c r="X131" s="57">
        <v>100</v>
      </c>
      <c r="Y131" s="57">
        <v>100</v>
      </c>
      <c r="Z131" s="57">
        <v>100</v>
      </c>
      <c r="AA131" s="57">
        <v>100</v>
      </c>
      <c r="AB131" s="57">
        <v>100</v>
      </c>
      <c r="AC131" s="57">
        <v>100</v>
      </c>
      <c r="AD131" s="57">
        <v>100</v>
      </c>
      <c r="AE131" s="57">
        <v>100</v>
      </c>
      <c r="AF131" s="57">
        <v>100</v>
      </c>
      <c r="AG131" s="57">
        <v>100</v>
      </c>
      <c r="AH131" s="57">
        <v>100</v>
      </c>
      <c r="AI131" s="57">
        <v>100</v>
      </c>
      <c r="AJ131" s="57">
        <v>100</v>
      </c>
      <c r="AK131" s="57">
        <v>100</v>
      </c>
      <c r="AL131" s="57">
        <v>100</v>
      </c>
      <c r="AM131" s="57">
        <v>100</v>
      </c>
      <c r="AN131" s="57">
        <v>100</v>
      </c>
      <c r="AO131" s="57">
        <v>100</v>
      </c>
      <c r="AP131" s="57">
        <v>100</v>
      </c>
      <c r="AQ131" s="57">
        <v>100</v>
      </c>
      <c r="AR131" s="57">
        <v>100</v>
      </c>
      <c r="AS131" s="57">
        <v>100</v>
      </c>
      <c r="AT131" s="57">
        <v>100</v>
      </c>
      <c r="AU131" s="57">
        <v>100</v>
      </c>
      <c r="AV131" s="57">
        <v>100</v>
      </c>
      <c r="AW131" s="57">
        <v>100</v>
      </c>
      <c r="AX131" s="57">
        <v>100</v>
      </c>
      <c r="AY131" s="57">
        <v>100</v>
      </c>
      <c r="AZ131" s="57">
        <v>100</v>
      </c>
      <c r="BA131" s="57">
        <v>100</v>
      </c>
      <c r="BB131" s="57">
        <v>100</v>
      </c>
      <c r="BD131" s="46">
        <f>SUM(D131:O131)</f>
        <v>2513.94</v>
      </c>
      <c r="BG131" s="46">
        <f>SUM(P131:AA131)</f>
        <v>600</v>
      </c>
      <c r="BH131" s="55"/>
      <c r="BI131" s="46">
        <f>SUM(AB131:AM131)</f>
        <v>1200</v>
      </c>
      <c r="BJ131" s="55"/>
      <c r="BK131" s="46">
        <f>SUM(AN131:AY131)</f>
        <v>1200</v>
      </c>
      <c r="BL131" s="55"/>
    </row>
    <row r="132" spans="1:64">
      <c r="B132" s="11"/>
    </row>
    <row r="133" spans="1:64" s="90" customFormat="1">
      <c r="B133" s="90" t="s">
        <v>333</v>
      </c>
      <c r="C133" s="94" t="s">
        <v>17</v>
      </c>
      <c r="D133" s="69">
        <f t="shared" ref="D133:AI133" si="605">SUM(D134,D159,D160)</f>
        <v>76.569999999999993</v>
      </c>
      <c r="E133" s="69">
        <f t="shared" si="605"/>
        <v>50.14</v>
      </c>
      <c r="F133" s="69">
        <f t="shared" si="605"/>
        <v>499.15</v>
      </c>
      <c r="G133" s="69">
        <f t="shared" si="605"/>
        <v>540.39</v>
      </c>
      <c r="H133" s="69">
        <f t="shared" si="605"/>
        <v>1207.05</v>
      </c>
      <c r="I133" s="69">
        <f t="shared" si="605"/>
        <v>1221.02</v>
      </c>
      <c r="J133" s="69">
        <f t="shared" si="605"/>
        <v>5800.2900000000009</v>
      </c>
      <c r="K133" s="69">
        <f t="shared" si="605"/>
        <v>1368.5400000000002</v>
      </c>
      <c r="L133" s="69">
        <f t="shared" si="605"/>
        <v>2524.4700000000003</v>
      </c>
      <c r="M133" s="69">
        <f t="shared" si="605"/>
        <v>2827.84</v>
      </c>
      <c r="N133" s="69">
        <f t="shared" si="605"/>
        <v>2657.16</v>
      </c>
      <c r="O133" s="69">
        <f t="shared" si="605"/>
        <v>5361.5</v>
      </c>
      <c r="P133" s="69">
        <f t="shared" si="605"/>
        <v>0</v>
      </c>
      <c r="Q133" s="69">
        <f t="shared" si="605"/>
        <v>0</v>
      </c>
      <c r="R133" s="69">
        <f t="shared" si="605"/>
        <v>0</v>
      </c>
      <c r="S133" s="69">
        <f t="shared" si="605"/>
        <v>0</v>
      </c>
      <c r="T133" s="69">
        <f t="shared" si="605"/>
        <v>33173</v>
      </c>
      <c r="U133" s="69">
        <f t="shared" si="605"/>
        <v>0</v>
      </c>
      <c r="V133" s="69">
        <f t="shared" si="605"/>
        <v>200</v>
      </c>
      <c r="W133" s="69">
        <f t="shared" si="605"/>
        <v>200</v>
      </c>
      <c r="X133" s="69">
        <f t="shared" si="605"/>
        <v>200</v>
      </c>
      <c r="Y133" s="69">
        <f t="shared" si="605"/>
        <v>200</v>
      </c>
      <c r="Z133" s="69">
        <f t="shared" si="605"/>
        <v>200</v>
      </c>
      <c r="AA133" s="69">
        <f t="shared" si="605"/>
        <v>200</v>
      </c>
      <c r="AB133" s="69">
        <f t="shared" si="605"/>
        <v>200</v>
      </c>
      <c r="AC133" s="69">
        <f t="shared" si="605"/>
        <v>200</v>
      </c>
      <c r="AD133" s="69">
        <f t="shared" si="605"/>
        <v>200</v>
      </c>
      <c r="AE133" s="69">
        <f t="shared" si="605"/>
        <v>200</v>
      </c>
      <c r="AF133" s="69">
        <f t="shared" si="605"/>
        <v>200</v>
      </c>
      <c r="AG133" s="69">
        <f t="shared" si="605"/>
        <v>200</v>
      </c>
      <c r="AH133" s="69">
        <f t="shared" si="605"/>
        <v>200</v>
      </c>
      <c r="AI133" s="69">
        <f t="shared" si="605"/>
        <v>200</v>
      </c>
      <c r="AJ133" s="69">
        <f t="shared" ref="AJ133:BB133" si="606">SUM(AJ134,AJ159,AJ160)</f>
        <v>200</v>
      </c>
      <c r="AK133" s="69">
        <f t="shared" si="606"/>
        <v>200</v>
      </c>
      <c r="AL133" s="69">
        <f t="shared" si="606"/>
        <v>200</v>
      </c>
      <c r="AM133" s="69">
        <f t="shared" si="606"/>
        <v>200</v>
      </c>
      <c r="AN133" s="69">
        <f t="shared" si="606"/>
        <v>200</v>
      </c>
      <c r="AO133" s="69">
        <f t="shared" si="606"/>
        <v>200</v>
      </c>
      <c r="AP133" s="69">
        <f t="shared" si="606"/>
        <v>200</v>
      </c>
      <c r="AQ133" s="69">
        <f t="shared" si="606"/>
        <v>200</v>
      </c>
      <c r="AR133" s="69">
        <f t="shared" si="606"/>
        <v>200</v>
      </c>
      <c r="AS133" s="69">
        <f t="shared" si="606"/>
        <v>200</v>
      </c>
      <c r="AT133" s="69">
        <f t="shared" si="606"/>
        <v>200</v>
      </c>
      <c r="AU133" s="69">
        <f t="shared" si="606"/>
        <v>200</v>
      </c>
      <c r="AV133" s="69">
        <f t="shared" si="606"/>
        <v>200</v>
      </c>
      <c r="AW133" s="69">
        <f t="shared" si="606"/>
        <v>200</v>
      </c>
      <c r="AX133" s="69">
        <f t="shared" si="606"/>
        <v>200</v>
      </c>
      <c r="AY133" s="69">
        <f t="shared" si="606"/>
        <v>200</v>
      </c>
      <c r="AZ133" s="69">
        <f t="shared" si="606"/>
        <v>200</v>
      </c>
      <c r="BA133" s="69">
        <f t="shared" si="606"/>
        <v>200</v>
      </c>
      <c r="BB133" s="69">
        <f t="shared" si="606"/>
        <v>200</v>
      </c>
      <c r="BD133" s="65">
        <f t="shared" ref="BD133:BD134" si="607">SUM(D133:O133)</f>
        <v>24134.120000000003</v>
      </c>
      <c r="BE133" s="17"/>
      <c r="BF133" s="17"/>
      <c r="BG133" s="65">
        <f t="shared" ref="BG133:BG134" si="608">SUM(P133:AA133)</f>
        <v>34373</v>
      </c>
      <c r="BI133" s="65">
        <f t="shared" ref="BI133:BI134" si="609">SUM(AB133:AM133)</f>
        <v>2400</v>
      </c>
      <c r="BK133" s="65">
        <f t="shared" ref="BK133:BK160" si="610">SUM(AN133:AY133)</f>
        <v>2400</v>
      </c>
    </row>
    <row r="134" spans="1:64" outlineLevel="1">
      <c r="A134" s="90"/>
      <c r="B134" s="300" t="s">
        <v>242</v>
      </c>
      <c r="C134" s="94" t="s">
        <v>17</v>
      </c>
      <c r="D134" s="46">
        <f t="shared" ref="D134:S134" si="611">SUM(D135:D158)</f>
        <v>76.569999999999993</v>
      </c>
      <c r="E134" s="46">
        <f t="shared" si="611"/>
        <v>50.14</v>
      </c>
      <c r="F134" s="46">
        <f t="shared" si="611"/>
        <v>499.15</v>
      </c>
      <c r="G134" s="46">
        <f t="shared" si="611"/>
        <v>522.01</v>
      </c>
      <c r="H134" s="46">
        <f t="shared" si="611"/>
        <v>1207.05</v>
      </c>
      <c r="I134" s="46">
        <f t="shared" si="611"/>
        <v>1171.02</v>
      </c>
      <c r="J134" s="46">
        <f t="shared" si="611"/>
        <v>5800.2900000000009</v>
      </c>
      <c r="K134" s="46">
        <f t="shared" si="611"/>
        <v>1154.6600000000001</v>
      </c>
      <c r="L134" s="46">
        <f t="shared" si="611"/>
        <v>796.56999999999994</v>
      </c>
      <c r="M134" s="46">
        <f t="shared" si="611"/>
        <v>1500.66</v>
      </c>
      <c r="N134" s="46">
        <f t="shared" si="611"/>
        <v>27.14</v>
      </c>
      <c r="O134" s="46">
        <f t="shared" si="611"/>
        <v>1801.8</v>
      </c>
      <c r="P134" s="63">
        <f t="shared" si="611"/>
        <v>0</v>
      </c>
      <c r="Q134" s="63">
        <f t="shared" si="611"/>
        <v>0</v>
      </c>
      <c r="R134" s="63">
        <f t="shared" si="611"/>
        <v>0</v>
      </c>
      <c r="S134" s="63">
        <f t="shared" si="611"/>
        <v>0</v>
      </c>
      <c r="T134" s="63">
        <f>SUM(T135,T137,T151)</f>
        <v>33173</v>
      </c>
      <c r="U134" s="63">
        <f t="shared" ref="U134:AA134" si="612">SUM(U135:U158)</f>
        <v>0</v>
      </c>
      <c r="V134" s="63">
        <f t="shared" si="612"/>
        <v>0</v>
      </c>
      <c r="W134" s="63">
        <f t="shared" si="612"/>
        <v>0</v>
      </c>
      <c r="X134" s="63">
        <f t="shared" si="612"/>
        <v>0</v>
      </c>
      <c r="Y134" s="63">
        <f t="shared" si="612"/>
        <v>0</v>
      </c>
      <c r="Z134" s="63">
        <f t="shared" si="612"/>
        <v>0</v>
      </c>
      <c r="AA134" s="63">
        <f t="shared" si="612"/>
        <v>0</v>
      </c>
      <c r="AB134" s="57">
        <v>0</v>
      </c>
      <c r="AC134" s="57">
        <v>0</v>
      </c>
      <c r="AD134" s="57">
        <v>0</v>
      </c>
      <c r="AE134" s="57">
        <v>0</v>
      </c>
      <c r="AF134" s="57">
        <v>0</v>
      </c>
      <c r="AG134" s="57">
        <v>0</v>
      </c>
      <c r="AH134" s="57">
        <v>0</v>
      </c>
      <c r="AI134" s="57">
        <v>0</v>
      </c>
      <c r="AJ134" s="57">
        <v>0</v>
      </c>
      <c r="AK134" s="57">
        <v>0</v>
      </c>
      <c r="AL134" s="57">
        <v>0</v>
      </c>
      <c r="AM134" s="57">
        <v>0</v>
      </c>
      <c r="AN134" s="57">
        <v>0</v>
      </c>
      <c r="AO134" s="57">
        <v>0</v>
      </c>
      <c r="AP134" s="57">
        <v>0</v>
      </c>
      <c r="AQ134" s="57">
        <v>0</v>
      </c>
      <c r="AR134" s="57">
        <v>0</v>
      </c>
      <c r="AS134" s="57">
        <v>0</v>
      </c>
      <c r="AT134" s="57">
        <v>0</v>
      </c>
      <c r="AU134" s="57">
        <v>0</v>
      </c>
      <c r="AV134" s="57">
        <v>0</v>
      </c>
      <c r="AW134" s="57">
        <v>0</v>
      </c>
      <c r="AX134" s="57">
        <v>0</v>
      </c>
      <c r="AY134" s="57">
        <v>0</v>
      </c>
      <c r="AZ134" s="57">
        <v>0</v>
      </c>
      <c r="BA134" s="57">
        <v>0</v>
      </c>
      <c r="BB134" s="57">
        <v>0</v>
      </c>
      <c r="BD134" s="46">
        <f t="shared" si="607"/>
        <v>14607.06</v>
      </c>
      <c r="BG134" s="46">
        <f t="shared" si="608"/>
        <v>33173</v>
      </c>
      <c r="BH134" s="55"/>
      <c r="BI134" s="46">
        <f t="shared" si="609"/>
        <v>0</v>
      </c>
      <c r="BJ134" s="55"/>
      <c r="BK134" s="46">
        <f t="shared" si="610"/>
        <v>0</v>
      </c>
      <c r="BL134" s="55"/>
    </row>
    <row r="135" spans="1:64" outlineLevel="1">
      <c r="B135" s="33" t="s">
        <v>243</v>
      </c>
      <c r="C135" s="94" t="s">
        <v>17</v>
      </c>
      <c r="D135" s="57">
        <v>5.5</v>
      </c>
      <c r="E135" s="57">
        <v>39.229999999999997</v>
      </c>
      <c r="F135" s="57">
        <v>0</v>
      </c>
      <c r="G135" s="57">
        <v>20</v>
      </c>
      <c r="H135" s="57">
        <v>1177</v>
      </c>
      <c r="I135" s="57">
        <v>856.41999999999985</v>
      </c>
      <c r="J135" s="57">
        <v>2760.26</v>
      </c>
      <c r="K135" s="57">
        <v>171.71</v>
      </c>
      <c r="L135" s="57">
        <v>456.57</v>
      </c>
      <c r="M135" s="57">
        <v>136.18</v>
      </c>
      <c r="N135" s="57">
        <v>0</v>
      </c>
      <c r="O135" s="57">
        <v>1636.23</v>
      </c>
      <c r="P135" s="46">
        <v>0</v>
      </c>
      <c r="Q135" s="46">
        <v>0</v>
      </c>
      <c r="R135" s="46">
        <v>0</v>
      </c>
      <c r="S135" s="46">
        <v>0</v>
      </c>
      <c r="T135" s="46">
        <f>T136</f>
        <v>24000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0</v>
      </c>
      <c r="AA135" s="46">
        <v>0</v>
      </c>
      <c r="AB135" s="46">
        <v>0</v>
      </c>
      <c r="AC135" s="46">
        <v>0</v>
      </c>
      <c r="AD135" s="46">
        <v>0</v>
      </c>
      <c r="AE135" s="46">
        <v>0</v>
      </c>
      <c r="AF135" s="46">
        <v>0</v>
      </c>
      <c r="AG135" s="46">
        <v>0</v>
      </c>
      <c r="AH135" s="46">
        <v>0</v>
      </c>
      <c r="AI135" s="46">
        <v>0</v>
      </c>
      <c r="AJ135" s="46">
        <v>0</v>
      </c>
      <c r="AK135" s="46">
        <v>0</v>
      </c>
      <c r="AL135" s="46">
        <v>0</v>
      </c>
      <c r="AM135" s="46">
        <v>0</v>
      </c>
      <c r="AN135" s="46">
        <v>0</v>
      </c>
      <c r="AO135" s="46">
        <v>0</v>
      </c>
      <c r="AP135" s="46">
        <v>0</v>
      </c>
      <c r="AQ135" s="46">
        <v>0</v>
      </c>
      <c r="AR135" s="46">
        <v>0</v>
      </c>
      <c r="AS135" s="46">
        <v>0</v>
      </c>
      <c r="AT135" s="46">
        <v>0</v>
      </c>
      <c r="AU135" s="46">
        <v>0</v>
      </c>
      <c r="AV135" s="46">
        <v>0</v>
      </c>
      <c r="AW135" s="46">
        <v>0</v>
      </c>
      <c r="AX135" s="46">
        <v>0</v>
      </c>
      <c r="AY135" s="46">
        <v>0</v>
      </c>
      <c r="AZ135" s="46">
        <v>0</v>
      </c>
      <c r="BA135" s="46">
        <v>0</v>
      </c>
      <c r="BB135" s="46">
        <v>0</v>
      </c>
      <c r="BD135" s="46">
        <f t="shared" ref="BD135:BD160" si="613">SUM(D135:O135)</f>
        <v>7259.1</v>
      </c>
      <c r="BG135" s="46">
        <f t="shared" ref="BG135:BG160" si="614">SUM(P135:AA135)</f>
        <v>24000</v>
      </c>
      <c r="BH135" s="55"/>
      <c r="BI135" s="46">
        <f t="shared" ref="BI135:BI160" si="615">SUM(AB135:AM135)</f>
        <v>0</v>
      </c>
      <c r="BJ135" s="55"/>
      <c r="BK135" s="46">
        <f t="shared" si="610"/>
        <v>0</v>
      </c>
      <c r="BL135" s="55"/>
    </row>
    <row r="136" spans="1:64" outlineLevel="2">
      <c r="B136" s="34" t="s">
        <v>669</v>
      </c>
      <c r="C136" s="94" t="s">
        <v>17</v>
      </c>
      <c r="D136" s="57">
        <v>0</v>
      </c>
      <c r="E136" s="57">
        <v>0</v>
      </c>
      <c r="F136" s="57">
        <v>0</v>
      </c>
      <c r="G136" s="57">
        <v>0</v>
      </c>
      <c r="H136" s="57">
        <v>0</v>
      </c>
      <c r="I136" s="57">
        <v>0</v>
      </c>
      <c r="J136" s="57">
        <v>0</v>
      </c>
      <c r="K136" s="57">
        <v>0</v>
      </c>
      <c r="L136" s="57">
        <v>0</v>
      </c>
      <c r="M136" s="57">
        <v>0</v>
      </c>
      <c r="N136" s="57">
        <v>0</v>
      </c>
      <c r="O136" s="57">
        <v>0</v>
      </c>
      <c r="P136" s="57">
        <v>0</v>
      </c>
      <c r="Q136" s="57">
        <v>0</v>
      </c>
      <c r="R136" s="57">
        <v>0</v>
      </c>
      <c r="S136" s="57">
        <v>0</v>
      </c>
      <c r="T136" s="57">
        <v>24000</v>
      </c>
      <c r="U136" s="57">
        <v>0</v>
      </c>
      <c r="V136" s="57">
        <v>0</v>
      </c>
      <c r="W136" s="57">
        <v>0</v>
      </c>
      <c r="X136" s="57">
        <v>0</v>
      </c>
      <c r="Y136" s="57">
        <v>0</v>
      </c>
      <c r="Z136" s="57">
        <v>0</v>
      </c>
      <c r="AA136" s="57">
        <v>0</v>
      </c>
      <c r="AB136" s="57">
        <v>0</v>
      </c>
      <c r="AC136" s="57">
        <v>0</v>
      </c>
      <c r="AD136" s="57">
        <v>0</v>
      </c>
      <c r="AE136" s="57">
        <v>0</v>
      </c>
      <c r="AF136" s="57">
        <v>0</v>
      </c>
      <c r="AG136" s="57">
        <v>0</v>
      </c>
      <c r="AH136" s="57">
        <v>0</v>
      </c>
      <c r="AI136" s="57">
        <v>0</v>
      </c>
      <c r="AJ136" s="57">
        <v>0</v>
      </c>
      <c r="AK136" s="57">
        <v>0</v>
      </c>
      <c r="AL136" s="57">
        <v>0</v>
      </c>
      <c r="AM136" s="57">
        <v>0</v>
      </c>
      <c r="AN136" s="57">
        <v>0</v>
      </c>
      <c r="AO136" s="57">
        <v>0</v>
      </c>
      <c r="AP136" s="57">
        <v>0</v>
      </c>
      <c r="AQ136" s="57">
        <v>0</v>
      </c>
      <c r="AR136" s="57">
        <v>0</v>
      </c>
      <c r="AS136" s="57">
        <v>0</v>
      </c>
      <c r="AT136" s="57">
        <v>0</v>
      </c>
      <c r="AU136" s="57">
        <v>0</v>
      </c>
      <c r="AV136" s="57">
        <v>0</v>
      </c>
      <c r="AW136" s="57">
        <v>0</v>
      </c>
      <c r="AX136" s="57">
        <v>0</v>
      </c>
      <c r="AY136" s="57">
        <v>0</v>
      </c>
      <c r="AZ136" s="57">
        <v>0</v>
      </c>
      <c r="BA136" s="57">
        <v>0</v>
      </c>
      <c r="BB136" s="57">
        <v>0</v>
      </c>
      <c r="BD136" s="46">
        <f t="shared" si="613"/>
        <v>0</v>
      </c>
      <c r="BG136" s="46">
        <f t="shared" si="614"/>
        <v>24000</v>
      </c>
      <c r="BH136" s="55"/>
      <c r="BI136" s="46">
        <f t="shared" si="615"/>
        <v>0</v>
      </c>
      <c r="BJ136" s="55"/>
      <c r="BK136" s="46">
        <f t="shared" si="610"/>
        <v>0</v>
      </c>
      <c r="BL136" s="55"/>
    </row>
    <row r="137" spans="1:64" outlineLevel="1">
      <c r="B137" s="33" t="s">
        <v>365</v>
      </c>
      <c r="C137" s="94" t="s">
        <v>17</v>
      </c>
      <c r="D137" s="57">
        <v>71.069999999999993</v>
      </c>
      <c r="E137" s="57">
        <v>10.91</v>
      </c>
      <c r="F137" s="57">
        <v>499.15</v>
      </c>
      <c r="G137" s="57">
        <v>247.91</v>
      </c>
      <c r="H137" s="57">
        <v>0</v>
      </c>
      <c r="I137" s="57">
        <v>314.60000000000002</v>
      </c>
      <c r="J137" s="57">
        <v>1175.0300000000002</v>
      </c>
      <c r="K137" s="57">
        <v>218.46</v>
      </c>
      <c r="L137" s="57">
        <v>340</v>
      </c>
      <c r="M137" s="57">
        <v>91.47999999999999</v>
      </c>
      <c r="N137" s="57">
        <v>27.14</v>
      </c>
      <c r="O137" s="57">
        <v>123.22</v>
      </c>
      <c r="P137" s="46">
        <f>SUM(P138:P150)</f>
        <v>0</v>
      </c>
      <c r="Q137" s="46">
        <f t="shared" ref="Q137:BB137" si="616">SUM(Q138:Q150)</f>
        <v>0</v>
      </c>
      <c r="R137" s="46">
        <f t="shared" si="616"/>
        <v>0</v>
      </c>
      <c r="S137" s="46">
        <f t="shared" si="616"/>
        <v>0</v>
      </c>
      <c r="T137" s="46">
        <f t="shared" si="616"/>
        <v>3224</v>
      </c>
      <c r="U137" s="46">
        <f t="shared" si="616"/>
        <v>0</v>
      </c>
      <c r="V137" s="46">
        <f t="shared" si="616"/>
        <v>0</v>
      </c>
      <c r="W137" s="46">
        <f t="shared" si="616"/>
        <v>0</v>
      </c>
      <c r="X137" s="46">
        <f t="shared" si="616"/>
        <v>0</v>
      </c>
      <c r="Y137" s="46">
        <f t="shared" si="616"/>
        <v>0</v>
      </c>
      <c r="Z137" s="46">
        <f t="shared" si="616"/>
        <v>0</v>
      </c>
      <c r="AA137" s="46">
        <f t="shared" si="616"/>
        <v>0</v>
      </c>
      <c r="AB137" s="46">
        <f t="shared" si="616"/>
        <v>0</v>
      </c>
      <c r="AC137" s="46">
        <f t="shared" si="616"/>
        <v>0</v>
      </c>
      <c r="AD137" s="46">
        <f t="shared" si="616"/>
        <v>0</v>
      </c>
      <c r="AE137" s="46">
        <f t="shared" si="616"/>
        <v>0</v>
      </c>
      <c r="AF137" s="46">
        <f t="shared" si="616"/>
        <v>0</v>
      </c>
      <c r="AG137" s="46">
        <f t="shared" si="616"/>
        <v>0</v>
      </c>
      <c r="AH137" s="46">
        <f t="shared" si="616"/>
        <v>0</v>
      </c>
      <c r="AI137" s="46">
        <f t="shared" si="616"/>
        <v>0</v>
      </c>
      <c r="AJ137" s="46">
        <f t="shared" si="616"/>
        <v>0</v>
      </c>
      <c r="AK137" s="46">
        <f t="shared" si="616"/>
        <v>0</v>
      </c>
      <c r="AL137" s="46">
        <f t="shared" si="616"/>
        <v>0</v>
      </c>
      <c r="AM137" s="46">
        <f t="shared" si="616"/>
        <v>0</v>
      </c>
      <c r="AN137" s="46">
        <f t="shared" si="616"/>
        <v>0</v>
      </c>
      <c r="AO137" s="46">
        <f t="shared" si="616"/>
        <v>0</v>
      </c>
      <c r="AP137" s="46">
        <f t="shared" si="616"/>
        <v>0</v>
      </c>
      <c r="AQ137" s="46">
        <f t="shared" si="616"/>
        <v>0</v>
      </c>
      <c r="AR137" s="46">
        <f t="shared" si="616"/>
        <v>0</v>
      </c>
      <c r="AS137" s="46">
        <f t="shared" si="616"/>
        <v>0</v>
      </c>
      <c r="AT137" s="46">
        <f t="shared" si="616"/>
        <v>0</v>
      </c>
      <c r="AU137" s="46">
        <f t="shared" si="616"/>
        <v>0</v>
      </c>
      <c r="AV137" s="46">
        <f t="shared" si="616"/>
        <v>0</v>
      </c>
      <c r="AW137" s="46">
        <f t="shared" si="616"/>
        <v>0</v>
      </c>
      <c r="AX137" s="46">
        <f t="shared" si="616"/>
        <v>0</v>
      </c>
      <c r="AY137" s="46">
        <f t="shared" si="616"/>
        <v>0</v>
      </c>
      <c r="AZ137" s="46">
        <f t="shared" si="616"/>
        <v>0</v>
      </c>
      <c r="BA137" s="46">
        <f t="shared" si="616"/>
        <v>0</v>
      </c>
      <c r="BB137" s="46">
        <f t="shared" si="616"/>
        <v>0</v>
      </c>
      <c r="BD137" s="46">
        <f t="shared" si="613"/>
        <v>3118.97</v>
      </c>
      <c r="BG137" s="46">
        <f t="shared" si="614"/>
        <v>3224</v>
      </c>
      <c r="BH137" s="55"/>
      <c r="BI137" s="46">
        <f t="shared" si="615"/>
        <v>0</v>
      </c>
      <c r="BJ137" s="55"/>
      <c r="BK137" s="46">
        <f t="shared" si="610"/>
        <v>0</v>
      </c>
      <c r="BL137" s="55"/>
    </row>
    <row r="138" spans="1:64" outlineLevel="2">
      <c r="B138" s="34" t="s">
        <v>670</v>
      </c>
      <c r="C138" s="94" t="s">
        <v>17</v>
      </c>
      <c r="D138" s="57">
        <v>0</v>
      </c>
      <c r="E138" s="57">
        <v>0</v>
      </c>
      <c r="F138" s="57">
        <v>0</v>
      </c>
      <c r="G138" s="57">
        <v>0</v>
      </c>
      <c r="H138" s="57">
        <v>0</v>
      </c>
      <c r="I138" s="57">
        <v>0</v>
      </c>
      <c r="J138" s="57">
        <v>0</v>
      </c>
      <c r="K138" s="57">
        <v>0</v>
      </c>
      <c r="L138" s="57">
        <v>0</v>
      </c>
      <c r="M138" s="57">
        <v>0</v>
      </c>
      <c r="N138" s="57">
        <v>0</v>
      </c>
      <c r="O138" s="57">
        <v>0</v>
      </c>
      <c r="P138" s="57">
        <v>0</v>
      </c>
      <c r="Q138" s="57">
        <v>0</v>
      </c>
      <c r="R138" s="57">
        <v>0</v>
      </c>
      <c r="S138" s="57">
        <v>0</v>
      </c>
      <c r="T138" s="57">
        <v>175</v>
      </c>
      <c r="U138" s="57">
        <v>0</v>
      </c>
      <c r="V138" s="57">
        <v>0</v>
      </c>
      <c r="W138" s="57">
        <v>0</v>
      </c>
      <c r="X138" s="57">
        <v>0</v>
      </c>
      <c r="Y138" s="57">
        <v>0</v>
      </c>
      <c r="Z138" s="57">
        <v>0</v>
      </c>
      <c r="AA138" s="57">
        <v>0</v>
      </c>
      <c r="AB138" s="57">
        <v>0</v>
      </c>
      <c r="AC138" s="57">
        <v>0</v>
      </c>
      <c r="AD138" s="57">
        <v>0</v>
      </c>
      <c r="AE138" s="57">
        <v>0</v>
      </c>
      <c r="AF138" s="57">
        <v>0</v>
      </c>
      <c r="AG138" s="57">
        <v>0</v>
      </c>
      <c r="AH138" s="57">
        <v>0</v>
      </c>
      <c r="AI138" s="57">
        <v>0</v>
      </c>
      <c r="AJ138" s="57">
        <v>0</v>
      </c>
      <c r="AK138" s="57">
        <v>0</v>
      </c>
      <c r="AL138" s="57">
        <v>0</v>
      </c>
      <c r="AM138" s="57">
        <v>0</v>
      </c>
      <c r="AN138" s="57">
        <v>0</v>
      </c>
      <c r="AO138" s="57">
        <v>0</v>
      </c>
      <c r="AP138" s="57">
        <v>0</v>
      </c>
      <c r="AQ138" s="57">
        <v>0</v>
      </c>
      <c r="AR138" s="57">
        <v>0</v>
      </c>
      <c r="AS138" s="57">
        <v>0</v>
      </c>
      <c r="AT138" s="57">
        <v>0</v>
      </c>
      <c r="AU138" s="57">
        <v>0</v>
      </c>
      <c r="AV138" s="57">
        <v>0</v>
      </c>
      <c r="AW138" s="57">
        <v>0</v>
      </c>
      <c r="AX138" s="57">
        <v>0</v>
      </c>
      <c r="AY138" s="57">
        <v>0</v>
      </c>
      <c r="AZ138" s="57">
        <v>0</v>
      </c>
      <c r="BA138" s="57">
        <v>0</v>
      </c>
      <c r="BB138" s="57">
        <v>0</v>
      </c>
      <c r="BD138" s="46">
        <f t="shared" si="613"/>
        <v>0</v>
      </c>
      <c r="BG138" s="46">
        <f t="shared" si="614"/>
        <v>175</v>
      </c>
      <c r="BH138" s="55"/>
      <c r="BI138" s="46">
        <f t="shared" si="615"/>
        <v>0</v>
      </c>
      <c r="BJ138" s="55"/>
      <c r="BK138" s="46">
        <f t="shared" si="610"/>
        <v>0</v>
      </c>
      <c r="BL138" s="55"/>
    </row>
    <row r="139" spans="1:64" outlineLevel="2">
      <c r="B139" s="34" t="s">
        <v>671</v>
      </c>
      <c r="C139" s="94" t="s">
        <v>17</v>
      </c>
      <c r="D139" s="57">
        <v>0</v>
      </c>
      <c r="E139" s="57">
        <v>0</v>
      </c>
      <c r="F139" s="57">
        <v>0</v>
      </c>
      <c r="G139" s="57">
        <v>0</v>
      </c>
      <c r="H139" s="57">
        <v>0</v>
      </c>
      <c r="I139" s="57">
        <v>0</v>
      </c>
      <c r="J139" s="57">
        <v>0</v>
      </c>
      <c r="K139" s="57">
        <v>0</v>
      </c>
      <c r="L139" s="57">
        <v>0</v>
      </c>
      <c r="M139" s="57">
        <v>0</v>
      </c>
      <c r="N139" s="57">
        <v>0</v>
      </c>
      <c r="O139" s="57">
        <v>0</v>
      </c>
      <c r="P139" s="57">
        <v>0</v>
      </c>
      <c r="Q139" s="57">
        <v>0</v>
      </c>
      <c r="R139" s="57">
        <v>0</v>
      </c>
      <c r="S139" s="57">
        <v>0</v>
      </c>
      <c r="T139" s="57">
        <v>189</v>
      </c>
      <c r="U139" s="57">
        <v>0</v>
      </c>
      <c r="V139" s="57">
        <v>0</v>
      </c>
      <c r="W139" s="57">
        <v>0</v>
      </c>
      <c r="X139" s="57">
        <v>0</v>
      </c>
      <c r="Y139" s="57">
        <v>0</v>
      </c>
      <c r="Z139" s="57">
        <v>0</v>
      </c>
      <c r="AA139" s="57">
        <v>0</v>
      </c>
      <c r="AB139" s="57">
        <v>0</v>
      </c>
      <c r="AC139" s="57">
        <v>0</v>
      </c>
      <c r="AD139" s="57">
        <v>0</v>
      </c>
      <c r="AE139" s="57">
        <v>0</v>
      </c>
      <c r="AF139" s="57">
        <v>0</v>
      </c>
      <c r="AG139" s="57">
        <v>0</v>
      </c>
      <c r="AH139" s="57">
        <v>0</v>
      </c>
      <c r="AI139" s="57">
        <v>0</v>
      </c>
      <c r="AJ139" s="57">
        <v>0</v>
      </c>
      <c r="AK139" s="57">
        <v>0</v>
      </c>
      <c r="AL139" s="57">
        <v>0</v>
      </c>
      <c r="AM139" s="57">
        <v>0</v>
      </c>
      <c r="AN139" s="57">
        <v>0</v>
      </c>
      <c r="AO139" s="57">
        <v>0</v>
      </c>
      <c r="AP139" s="57">
        <v>0</v>
      </c>
      <c r="AQ139" s="57">
        <v>0</v>
      </c>
      <c r="AR139" s="57">
        <v>0</v>
      </c>
      <c r="AS139" s="57">
        <v>0</v>
      </c>
      <c r="AT139" s="57">
        <v>0</v>
      </c>
      <c r="AU139" s="57">
        <v>0</v>
      </c>
      <c r="AV139" s="57">
        <v>0</v>
      </c>
      <c r="AW139" s="57">
        <v>0</v>
      </c>
      <c r="AX139" s="57">
        <v>0</v>
      </c>
      <c r="AY139" s="57">
        <v>0</v>
      </c>
      <c r="AZ139" s="57">
        <v>0</v>
      </c>
      <c r="BA139" s="57">
        <v>0</v>
      </c>
      <c r="BB139" s="57">
        <v>0</v>
      </c>
      <c r="BD139" s="46">
        <f t="shared" si="613"/>
        <v>0</v>
      </c>
      <c r="BG139" s="46">
        <f t="shared" si="614"/>
        <v>189</v>
      </c>
      <c r="BH139" s="55"/>
      <c r="BI139" s="46">
        <f t="shared" si="615"/>
        <v>0</v>
      </c>
      <c r="BJ139" s="55"/>
      <c r="BK139" s="46">
        <f t="shared" si="610"/>
        <v>0</v>
      </c>
      <c r="BL139" s="55"/>
    </row>
    <row r="140" spans="1:64" outlineLevel="2">
      <c r="B140" s="34" t="s">
        <v>672</v>
      </c>
      <c r="C140" s="94" t="s">
        <v>17</v>
      </c>
      <c r="D140" s="57">
        <v>0</v>
      </c>
      <c r="E140" s="57">
        <v>0</v>
      </c>
      <c r="F140" s="57">
        <v>0</v>
      </c>
      <c r="G140" s="57">
        <v>0</v>
      </c>
      <c r="H140" s="57">
        <v>0</v>
      </c>
      <c r="I140" s="57">
        <v>0</v>
      </c>
      <c r="J140" s="57">
        <v>0</v>
      </c>
      <c r="K140" s="57">
        <v>0</v>
      </c>
      <c r="L140" s="57">
        <v>0</v>
      </c>
      <c r="M140" s="57">
        <v>0</v>
      </c>
      <c r="N140" s="57">
        <v>0</v>
      </c>
      <c r="O140" s="57">
        <v>0</v>
      </c>
      <c r="P140" s="57">
        <v>0</v>
      </c>
      <c r="Q140" s="57">
        <v>0</v>
      </c>
      <c r="R140" s="57">
        <v>0</v>
      </c>
      <c r="S140" s="57">
        <v>0</v>
      </c>
      <c r="T140" s="57">
        <v>175</v>
      </c>
      <c r="U140" s="57">
        <v>0</v>
      </c>
      <c r="V140" s="57">
        <v>0</v>
      </c>
      <c r="W140" s="57">
        <v>0</v>
      </c>
      <c r="X140" s="57">
        <v>0</v>
      </c>
      <c r="Y140" s="57">
        <v>0</v>
      </c>
      <c r="Z140" s="57">
        <v>0</v>
      </c>
      <c r="AA140" s="57">
        <v>0</v>
      </c>
      <c r="AB140" s="57">
        <v>0</v>
      </c>
      <c r="AC140" s="57">
        <v>0</v>
      </c>
      <c r="AD140" s="57">
        <v>0</v>
      </c>
      <c r="AE140" s="57">
        <v>0</v>
      </c>
      <c r="AF140" s="57">
        <v>0</v>
      </c>
      <c r="AG140" s="57">
        <v>0</v>
      </c>
      <c r="AH140" s="57">
        <v>0</v>
      </c>
      <c r="AI140" s="57">
        <v>0</v>
      </c>
      <c r="AJ140" s="57">
        <v>0</v>
      </c>
      <c r="AK140" s="57">
        <v>0</v>
      </c>
      <c r="AL140" s="57">
        <v>0</v>
      </c>
      <c r="AM140" s="57">
        <v>0</v>
      </c>
      <c r="AN140" s="57">
        <v>0</v>
      </c>
      <c r="AO140" s="57">
        <v>0</v>
      </c>
      <c r="AP140" s="57">
        <v>0</v>
      </c>
      <c r="AQ140" s="57">
        <v>0</v>
      </c>
      <c r="AR140" s="57">
        <v>0</v>
      </c>
      <c r="AS140" s="57">
        <v>0</v>
      </c>
      <c r="AT140" s="57">
        <v>0</v>
      </c>
      <c r="AU140" s="57">
        <v>0</v>
      </c>
      <c r="AV140" s="57">
        <v>0</v>
      </c>
      <c r="AW140" s="57">
        <v>0</v>
      </c>
      <c r="AX140" s="57">
        <v>0</v>
      </c>
      <c r="AY140" s="57">
        <v>0</v>
      </c>
      <c r="AZ140" s="57">
        <v>0</v>
      </c>
      <c r="BA140" s="57">
        <v>0</v>
      </c>
      <c r="BB140" s="57">
        <v>0</v>
      </c>
      <c r="BD140" s="46">
        <f t="shared" si="613"/>
        <v>0</v>
      </c>
      <c r="BG140" s="46">
        <f t="shared" si="614"/>
        <v>175</v>
      </c>
      <c r="BH140" s="55"/>
      <c r="BI140" s="46">
        <f t="shared" si="615"/>
        <v>0</v>
      </c>
      <c r="BJ140" s="55"/>
      <c r="BK140" s="46">
        <f t="shared" si="610"/>
        <v>0</v>
      </c>
      <c r="BL140" s="55"/>
    </row>
    <row r="141" spans="1:64" outlineLevel="2">
      <c r="B141" s="34" t="s">
        <v>673</v>
      </c>
      <c r="C141" s="94" t="s">
        <v>17</v>
      </c>
      <c r="D141" s="57">
        <v>0</v>
      </c>
      <c r="E141" s="57">
        <v>0</v>
      </c>
      <c r="F141" s="57">
        <v>0</v>
      </c>
      <c r="G141" s="57">
        <v>0</v>
      </c>
      <c r="H141" s="57">
        <v>0</v>
      </c>
      <c r="I141" s="57">
        <v>0</v>
      </c>
      <c r="J141" s="57">
        <v>0</v>
      </c>
      <c r="K141" s="57">
        <v>0</v>
      </c>
      <c r="L141" s="57">
        <v>0</v>
      </c>
      <c r="M141" s="57">
        <v>0</v>
      </c>
      <c r="N141" s="57">
        <v>0</v>
      </c>
      <c r="O141" s="57">
        <v>0</v>
      </c>
      <c r="P141" s="57">
        <v>0</v>
      </c>
      <c r="Q141" s="57">
        <v>0</v>
      </c>
      <c r="R141" s="57">
        <v>0</v>
      </c>
      <c r="S141" s="57">
        <v>0</v>
      </c>
      <c r="T141" s="57">
        <v>11</v>
      </c>
      <c r="U141" s="57">
        <v>0</v>
      </c>
      <c r="V141" s="57">
        <v>0</v>
      </c>
      <c r="W141" s="57">
        <v>0</v>
      </c>
      <c r="X141" s="57">
        <v>0</v>
      </c>
      <c r="Y141" s="57">
        <v>0</v>
      </c>
      <c r="Z141" s="57">
        <v>0</v>
      </c>
      <c r="AA141" s="57">
        <v>0</v>
      </c>
      <c r="AB141" s="57">
        <v>0</v>
      </c>
      <c r="AC141" s="57">
        <v>0</v>
      </c>
      <c r="AD141" s="57">
        <v>0</v>
      </c>
      <c r="AE141" s="57">
        <v>0</v>
      </c>
      <c r="AF141" s="57">
        <v>0</v>
      </c>
      <c r="AG141" s="57">
        <v>0</v>
      </c>
      <c r="AH141" s="57">
        <v>0</v>
      </c>
      <c r="AI141" s="57">
        <v>0</v>
      </c>
      <c r="AJ141" s="57">
        <v>0</v>
      </c>
      <c r="AK141" s="57">
        <v>0</v>
      </c>
      <c r="AL141" s="57">
        <v>0</v>
      </c>
      <c r="AM141" s="57">
        <v>0</v>
      </c>
      <c r="AN141" s="57">
        <v>0</v>
      </c>
      <c r="AO141" s="57">
        <v>0</v>
      </c>
      <c r="AP141" s="57">
        <v>0</v>
      </c>
      <c r="AQ141" s="57">
        <v>0</v>
      </c>
      <c r="AR141" s="57">
        <v>0</v>
      </c>
      <c r="AS141" s="57">
        <v>0</v>
      </c>
      <c r="AT141" s="57">
        <v>0</v>
      </c>
      <c r="AU141" s="57">
        <v>0</v>
      </c>
      <c r="AV141" s="57">
        <v>0</v>
      </c>
      <c r="AW141" s="57">
        <v>0</v>
      </c>
      <c r="AX141" s="57">
        <v>0</v>
      </c>
      <c r="AY141" s="57">
        <v>0</v>
      </c>
      <c r="AZ141" s="57">
        <v>0</v>
      </c>
      <c r="BA141" s="57">
        <v>0</v>
      </c>
      <c r="BB141" s="57">
        <v>0</v>
      </c>
      <c r="BD141" s="46">
        <f t="shared" si="613"/>
        <v>0</v>
      </c>
      <c r="BG141" s="46">
        <f t="shared" si="614"/>
        <v>11</v>
      </c>
      <c r="BH141" s="55"/>
      <c r="BI141" s="46">
        <f t="shared" si="615"/>
        <v>0</v>
      </c>
      <c r="BJ141" s="55"/>
      <c r="BK141" s="46">
        <f t="shared" si="610"/>
        <v>0</v>
      </c>
      <c r="BL141" s="55"/>
    </row>
    <row r="142" spans="1:64" outlineLevel="2">
      <c r="B142" s="34" t="s">
        <v>674</v>
      </c>
      <c r="C142" s="94" t="s">
        <v>17</v>
      </c>
      <c r="D142" s="57">
        <v>0</v>
      </c>
      <c r="E142" s="57">
        <v>0</v>
      </c>
      <c r="F142" s="57">
        <v>0</v>
      </c>
      <c r="G142" s="57">
        <v>0</v>
      </c>
      <c r="H142" s="57">
        <v>0</v>
      </c>
      <c r="I142" s="57">
        <v>0</v>
      </c>
      <c r="J142" s="57">
        <v>0</v>
      </c>
      <c r="K142" s="57">
        <v>0</v>
      </c>
      <c r="L142" s="57">
        <v>0</v>
      </c>
      <c r="M142" s="57">
        <v>0</v>
      </c>
      <c r="N142" s="57">
        <v>0</v>
      </c>
      <c r="O142" s="57">
        <v>0</v>
      </c>
      <c r="P142" s="57">
        <v>0</v>
      </c>
      <c r="Q142" s="57">
        <v>0</v>
      </c>
      <c r="R142" s="57">
        <v>0</v>
      </c>
      <c r="S142" s="57">
        <v>0</v>
      </c>
      <c r="T142" s="57">
        <v>100</v>
      </c>
      <c r="U142" s="57">
        <v>0</v>
      </c>
      <c r="V142" s="57">
        <v>0</v>
      </c>
      <c r="W142" s="57">
        <v>0</v>
      </c>
      <c r="X142" s="57">
        <v>0</v>
      </c>
      <c r="Y142" s="57">
        <v>0</v>
      </c>
      <c r="Z142" s="57">
        <v>0</v>
      </c>
      <c r="AA142" s="57">
        <v>0</v>
      </c>
      <c r="AB142" s="57">
        <v>0</v>
      </c>
      <c r="AC142" s="57">
        <v>0</v>
      </c>
      <c r="AD142" s="57">
        <v>0</v>
      </c>
      <c r="AE142" s="57">
        <v>0</v>
      </c>
      <c r="AF142" s="57">
        <v>0</v>
      </c>
      <c r="AG142" s="57">
        <v>0</v>
      </c>
      <c r="AH142" s="57">
        <v>0</v>
      </c>
      <c r="AI142" s="57">
        <v>0</v>
      </c>
      <c r="AJ142" s="57">
        <v>0</v>
      </c>
      <c r="AK142" s="57">
        <v>0</v>
      </c>
      <c r="AL142" s="57">
        <v>0</v>
      </c>
      <c r="AM142" s="57">
        <v>0</v>
      </c>
      <c r="AN142" s="57">
        <v>0</v>
      </c>
      <c r="AO142" s="57">
        <v>0</v>
      </c>
      <c r="AP142" s="57">
        <v>0</v>
      </c>
      <c r="AQ142" s="57">
        <v>0</v>
      </c>
      <c r="AR142" s="57">
        <v>0</v>
      </c>
      <c r="AS142" s="57">
        <v>0</v>
      </c>
      <c r="AT142" s="57">
        <v>0</v>
      </c>
      <c r="AU142" s="57">
        <v>0</v>
      </c>
      <c r="AV142" s="57">
        <v>0</v>
      </c>
      <c r="AW142" s="57">
        <v>0</v>
      </c>
      <c r="AX142" s="57">
        <v>0</v>
      </c>
      <c r="AY142" s="57">
        <v>0</v>
      </c>
      <c r="AZ142" s="57">
        <v>0</v>
      </c>
      <c r="BA142" s="57">
        <v>0</v>
      </c>
      <c r="BB142" s="57">
        <v>0</v>
      </c>
      <c r="BD142" s="46">
        <f t="shared" si="613"/>
        <v>0</v>
      </c>
      <c r="BG142" s="46">
        <f t="shared" si="614"/>
        <v>100</v>
      </c>
      <c r="BH142" s="55"/>
      <c r="BI142" s="46">
        <f t="shared" si="615"/>
        <v>0</v>
      </c>
      <c r="BJ142" s="55"/>
      <c r="BK142" s="46">
        <f t="shared" si="610"/>
        <v>0</v>
      </c>
      <c r="BL142" s="55"/>
    </row>
    <row r="143" spans="1:64" outlineLevel="2">
      <c r="B143" s="34" t="s">
        <v>675</v>
      </c>
      <c r="C143" s="94" t="s">
        <v>17</v>
      </c>
      <c r="D143" s="57">
        <v>0</v>
      </c>
      <c r="E143" s="57">
        <v>0</v>
      </c>
      <c r="F143" s="57">
        <v>0</v>
      </c>
      <c r="G143" s="57">
        <v>0</v>
      </c>
      <c r="H143" s="57">
        <v>0</v>
      </c>
      <c r="I143" s="57">
        <v>0</v>
      </c>
      <c r="J143" s="57">
        <v>0</v>
      </c>
      <c r="K143" s="57">
        <v>0</v>
      </c>
      <c r="L143" s="57">
        <v>0</v>
      </c>
      <c r="M143" s="57">
        <v>0</v>
      </c>
      <c r="N143" s="57">
        <v>0</v>
      </c>
      <c r="O143" s="57">
        <v>0</v>
      </c>
      <c r="P143" s="57">
        <v>0</v>
      </c>
      <c r="Q143" s="57">
        <v>0</v>
      </c>
      <c r="R143" s="57">
        <v>0</v>
      </c>
      <c r="S143" s="57">
        <v>0</v>
      </c>
      <c r="T143" s="57">
        <v>150</v>
      </c>
      <c r="U143" s="57">
        <v>0</v>
      </c>
      <c r="V143" s="57">
        <v>0</v>
      </c>
      <c r="W143" s="57">
        <v>0</v>
      </c>
      <c r="X143" s="57">
        <v>0</v>
      </c>
      <c r="Y143" s="57">
        <v>0</v>
      </c>
      <c r="Z143" s="57">
        <v>0</v>
      </c>
      <c r="AA143" s="57">
        <v>0</v>
      </c>
      <c r="AB143" s="57">
        <v>0</v>
      </c>
      <c r="AC143" s="57">
        <v>0</v>
      </c>
      <c r="AD143" s="57">
        <v>0</v>
      </c>
      <c r="AE143" s="57">
        <v>0</v>
      </c>
      <c r="AF143" s="57">
        <v>0</v>
      </c>
      <c r="AG143" s="57">
        <v>0</v>
      </c>
      <c r="AH143" s="57">
        <v>0</v>
      </c>
      <c r="AI143" s="57">
        <v>0</v>
      </c>
      <c r="AJ143" s="57">
        <v>0</v>
      </c>
      <c r="AK143" s="57">
        <v>0</v>
      </c>
      <c r="AL143" s="57">
        <v>0</v>
      </c>
      <c r="AM143" s="57">
        <v>0</v>
      </c>
      <c r="AN143" s="57">
        <v>0</v>
      </c>
      <c r="AO143" s="57">
        <v>0</v>
      </c>
      <c r="AP143" s="57">
        <v>0</v>
      </c>
      <c r="AQ143" s="57">
        <v>0</v>
      </c>
      <c r="AR143" s="57">
        <v>0</v>
      </c>
      <c r="AS143" s="57">
        <v>0</v>
      </c>
      <c r="AT143" s="57">
        <v>0</v>
      </c>
      <c r="AU143" s="57">
        <v>0</v>
      </c>
      <c r="AV143" s="57">
        <v>0</v>
      </c>
      <c r="AW143" s="57">
        <v>0</v>
      </c>
      <c r="AX143" s="57">
        <v>0</v>
      </c>
      <c r="AY143" s="57">
        <v>0</v>
      </c>
      <c r="AZ143" s="57">
        <v>0</v>
      </c>
      <c r="BA143" s="57">
        <v>0</v>
      </c>
      <c r="BB143" s="57">
        <v>0</v>
      </c>
      <c r="BD143" s="46">
        <f t="shared" si="613"/>
        <v>0</v>
      </c>
      <c r="BG143" s="46">
        <f t="shared" si="614"/>
        <v>150</v>
      </c>
      <c r="BH143" s="55"/>
      <c r="BI143" s="46">
        <f t="shared" si="615"/>
        <v>0</v>
      </c>
      <c r="BJ143" s="55"/>
      <c r="BK143" s="46">
        <f t="shared" si="610"/>
        <v>0</v>
      </c>
      <c r="BL143" s="55"/>
    </row>
    <row r="144" spans="1:64" outlineLevel="2">
      <c r="B144" s="34" t="s">
        <v>676</v>
      </c>
      <c r="C144" s="94" t="s">
        <v>17</v>
      </c>
      <c r="D144" s="57">
        <v>0</v>
      </c>
      <c r="E144" s="57">
        <v>0</v>
      </c>
      <c r="F144" s="57">
        <v>0</v>
      </c>
      <c r="G144" s="57">
        <v>0</v>
      </c>
      <c r="H144" s="57">
        <v>0</v>
      </c>
      <c r="I144" s="57">
        <v>0</v>
      </c>
      <c r="J144" s="57">
        <v>0</v>
      </c>
      <c r="K144" s="57">
        <v>0</v>
      </c>
      <c r="L144" s="57">
        <v>0</v>
      </c>
      <c r="M144" s="57">
        <v>0</v>
      </c>
      <c r="N144" s="57">
        <v>0</v>
      </c>
      <c r="O144" s="57">
        <v>0</v>
      </c>
      <c r="P144" s="57">
        <v>0</v>
      </c>
      <c r="Q144" s="57">
        <v>0</v>
      </c>
      <c r="R144" s="57">
        <v>0</v>
      </c>
      <c r="S144" s="57">
        <v>0</v>
      </c>
      <c r="T144" s="57">
        <v>200</v>
      </c>
      <c r="U144" s="57">
        <v>0</v>
      </c>
      <c r="V144" s="57">
        <v>0</v>
      </c>
      <c r="W144" s="57">
        <v>0</v>
      </c>
      <c r="X144" s="57">
        <v>0</v>
      </c>
      <c r="Y144" s="57">
        <v>0</v>
      </c>
      <c r="Z144" s="57">
        <v>0</v>
      </c>
      <c r="AA144" s="57">
        <v>0</v>
      </c>
      <c r="AB144" s="57">
        <v>0</v>
      </c>
      <c r="AC144" s="57">
        <v>0</v>
      </c>
      <c r="AD144" s="57">
        <v>0</v>
      </c>
      <c r="AE144" s="57">
        <v>0</v>
      </c>
      <c r="AF144" s="57">
        <v>0</v>
      </c>
      <c r="AG144" s="57">
        <v>0</v>
      </c>
      <c r="AH144" s="57">
        <v>0</v>
      </c>
      <c r="AI144" s="57">
        <v>0</v>
      </c>
      <c r="AJ144" s="57">
        <v>0</v>
      </c>
      <c r="AK144" s="57">
        <v>0</v>
      </c>
      <c r="AL144" s="57">
        <v>0</v>
      </c>
      <c r="AM144" s="57">
        <v>0</v>
      </c>
      <c r="AN144" s="57">
        <v>0</v>
      </c>
      <c r="AO144" s="57">
        <v>0</v>
      </c>
      <c r="AP144" s="57">
        <v>0</v>
      </c>
      <c r="AQ144" s="57">
        <v>0</v>
      </c>
      <c r="AR144" s="57">
        <v>0</v>
      </c>
      <c r="AS144" s="57">
        <v>0</v>
      </c>
      <c r="AT144" s="57">
        <v>0</v>
      </c>
      <c r="AU144" s="57">
        <v>0</v>
      </c>
      <c r="AV144" s="57">
        <v>0</v>
      </c>
      <c r="AW144" s="57">
        <v>0</v>
      </c>
      <c r="AX144" s="57">
        <v>0</v>
      </c>
      <c r="AY144" s="57">
        <v>0</v>
      </c>
      <c r="AZ144" s="57">
        <v>0</v>
      </c>
      <c r="BA144" s="57">
        <v>0</v>
      </c>
      <c r="BB144" s="57">
        <v>0</v>
      </c>
      <c r="BD144" s="46">
        <f t="shared" si="613"/>
        <v>0</v>
      </c>
      <c r="BG144" s="46">
        <f t="shared" si="614"/>
        <v>200</v>
      </c>
      <c r="BH144" s="55"/>
      <c r="BI144" s="46">
        <f t="shared" si="615"/>
        <v>0</v>
      </c>
      <c r="BJ144" s="55"/>
      <c r="BK144" s="46">
        <f t="shared" si="610"/>
        <v>0</v>
      </c>
      <c r="BL144" s="55"/>
    </row>
    <row r="145" spans="1:64" outlineLevel="2">
      <c r="B145" s="34" t="s">
        <v>677</v>
      </c>
      <c r="C145" s="94" t="s">
        <v>17</v>
      </c>
      <c r="D145" s="57">
        <v>0</v>
      </c>
      <c r="E145" s="57">
        <v>0</v>
      </c>
      <c r="F145" s="57">
        <v>0</v>
      </c>
      <c r="G145" s="57">
        <v>0</v>
      </c>
      <c r="H145" s="57">
        <v>0</v>
      </c>
      <c r="I145" s="57">
        <v>0</v>
      </c>
      <c r="J145" s="57">
        <v>0</v>
      </c>
      <c r="K145" s="57">
        <v>0</v>
      </c>
      <c r="L145" s="57">
        <v>0</v>
      </c>
      <c r="M145" s="57">
        <v>0</v>
      </c>
      <c r="N145" s="57">
        <v>0</v>
      </c>
      <c r="O145" s="57">
        <v>0</v>
      </c>
      <c r="P145" s="57">
        <v>0</v>
      </c>
      <c r="Q145" s="57">
        <v>0</v>
      </c>
      <c r="R145" s="57">
        <v>0</v>
      </c>
      <c r="S145" s="57">
        <v>0</v>
      </c>
      <c r="T145" s="57">
        <v>500</v>
      </c>
      <c r="U145" s="57">
        <v>0</v>
      </c>
      <c r="V145" s="57">
        <v>0</v>
      </c>
      <c r="W145" s="57">
        <v>0</v>
      </c>
      <c r="X145" s="57">
        <v>0</v>
      </c>
      <c r="Y145" s="57">
        <v>0</v>
      </c>
      <c r="Z145" s="57">
        <v>0</v>
      </c>
      <c r="AA145" s="57">
        <v>0</v>
      </c>
      <c r="AB145" s="57">
        <v>0</v>
      </c>
      <c r="AC145" s="57">
        <v>0</v>
      </c>
      <c r="AD145" s="57">
        <v>0</v>
      </c>
      <c r="AE145" s="57">
        <v>0</v>
      </c>
      <c r="AF145" s="57">
        <v>0</v>
      </c>
      <c r="AG145" s="57">
        <v>0</v>
      </c>
      <c r="AH145" s="57">
        <v>0</v>
      </c>
      <c r="AI145" s="57">
        <v>0</v>
      </c>
      <c r="AJ145" s="57">
        <v>0</v>
      </c>
      <c r="AK145" s="57">
        <v>0</v>
      </c>
      <c r="AL145" s="57">
        <v>0</v>
      </c>
      <c r="AM145" s="57">
        <v>0</v>
      </c>
      <c r="AN145" s="57">
        <v>0</v>
      </c>
      <c r="AO145" s="57">
        <v>0</v>
      </c>
      <c r="AP145" s="57">
        <v>0</v>
      </c>
      <c r="AQ145" s="57">
        <v>0</v>
      </c>
      <c r="AR145" s="57">
        <v>0</v>
      </c>
      <c r="AS145" s="57">
        <v>0</v>
      </c>
      <c r="AT145" s="57">
        <v>0</v>
      </c>
      <c r="AU145" s="57">
        <v>0</v>
      </c>
      <c r="AV145" s="57">
        <v>0</v>
      </c>
      <c r="AW145" s="57">
        <v>0</v>
      </c>
      <c r="AX145" s="57">
        <v>0</v>
      </c>
      <c r="AY145" s="57">
        <v>0</v>
      </c>
      <c r="AZ145" s="57">
        <v>0</v>
      </c>
      <c r="BA145" s="57">
        <v>0</v>
      </c>
      <c r="BB145" s="57">
        <v>0</v>
      </c>
      <c r="BD145" s="46">
        <f t="shared" si="613"/>
        <v>0</v>
      </c>
      <c r="BG145" s="46">
        <f t="shared" si="614"/>
        <v>500</v>
      </c>
      <c r="BH145" s="55"/>
      <c r="BI145" s="46">
        <f t="shared" si="615"/>
        <v>0</v>
      </c>
      <c r="BJ145" s="55"/>
      <c r="BK145" s="46">
        <f t="shared" si="610"/>
        <v>0</v>
      </c>
      <c r="BL145" s="55"/>
    </row>
    <row r="146" spans="1:64" outlineLevel="2">
      <c r="B146" s="34" t="s">
        <v>678</v>
      </c>
      <c r="C146" s="94" t="s">
        <v>17</v>
      </c>
      <c r="D146" s="57">
        <v>0</v>
      </c>
      <c r="E146" s="57">
        <v>0</v>
      </c>
      <c r="F146" s="57">
        <v>0</v>
      </c>
      <c r="G146" s="57">
        <v>0</v>
      </c>
      <c r="H146" s="57">
        <v>0</v>
      </c>
      <c r="I146" s="57">
        <v>0</v>
      </c>
      <c r="J146" s="57">
        <v>0</v>
      </c>
      <c r="K146" s="57">
        <v>0</v>
      </c>
      <c r="L146" s="57">
        <v>0</v>
      </c>
      <c r="M146" s="57">
        <v>0</v>
      </c>
      <c r="N146" s="57">
        <v>0</v>
      </c>
      <c r="O146" s="57">
        <v>0</v>
      </c>
      <c r="P146" s="57">
        <v>0</v>
      </c>
      <c r="Q146" s="57">
        <v>0</v>
      </c>
      <c r="R146" s="57">
        <v>0</v>
      </c>
      <c r="S146" s="57">
        <v>0</v>
      </c>
      <c r="T146" s="57">
        <v>260</v>
      </c>
      <c r="U146" s="57">
        <v>0</v>
      </c>
      <c r="V146" s="57">
        <v>0</v>
      </c>
      <c r="W146" s="57">
        <v>0</v>
      </c>
      <c r="X146" s="57">
        <v>0</v>
      </c>
      <c r="Y146" s="57">
        <v>0</v>
      </c>
      <c r="Z146" s="57">
        <v>0</v>
      </c>
      <c r="AA146" s="57">
        <v>0</v>
      </c>
      <c r="AB146" s="57">
        <v>0</v>
      </c>
      <c r="AC146" s="57">
        <v>0</v>
      </c>
      <c r="AD146" s="57">
        <v>0</v>
      </c>
      <c r="AE146" s="57">
        <v>0</v>
      </c>
      <c r="AF146" s="57">
        <v>0</v>
      </c>
      <c r="AG146" s="57">
        <v>0</v>
      </c>
      <c r="AH146" s="57">
        <v>0</v>
      </c>
      <c r="AI146" s="57">
        <v>0</v>
      </c>
      <c r="AJ146" s="57">
        <v>0</v>
      </c>
      <c r="AK146" s="57">
        <v>0</v>
      </c>
      <c r="AL146" s="57">
        <v>0</v>
      </c>
      <c r="AM146" s="57">
        <v>0</v>
      </c>
      <c r="AN146" s="57">
        <v>0</v>
      </c>
      <c r="AO146" s="57">
        <v>0</v>
      </c>
      <c r="AP146" s="57">
        <v>0</v>
      </c>
      <c r="AQ146" s="57">
        <v>0</v>
      </c>
      <c r="AR146" s="57">
        <v>0</v>
      </c>
      <c r="AS146" s="57">
        <v>0</v>
      </c>
      <c r="AT146" s="57">
        <v>0</v>
      </c>
      <c r="AU146" s="57">
        <v>0</v>
      </c>
      <c r="AV146" s="57">
        <v>0</v>
      </c>
      <c r="AW146" s="57">
        <v>0</v>
      </c>
      <c r="AX146" s="57">
        <v>0</v>
      </c>
      <c r="AY146" s="57">
        <v>0</v>
      </c>
      <c r="AZ146" s="57">
        <v>0</v>
      </c>
      <c r="BA146" s="57">
        <v>0</v>
      </c>
      <c r="BB146" s="57">
        <v>0</v>
      </c>
      <c r="BD146" s="46">
        <f t="shared" si="613"/>
        <v>0</v>
      </c>
      <c r="BG146" s="46">
        <f t="shared" si="614"/>
        <v>260</v>
      </c>
      <c r="BH146" s="55"/>
      <c r="BI146" s="46">
        <f t="shared" si="615"/>
        <v>0</v>
      </c>
      <c r="BJ146" s="55"/>
      <c r="BK146" s="46">
        <f t="shared" si="610"/>
        <v>0</v>
      </c>
      <c r="BL146" s="55"/>
    </row>
    <row r="147" spans="1:64" outlineLevel="2">
      <c r="B147" s="34" t="s">
        <v>679</v>
      </c>
      <c r="C147" s="94" t="s">
        <v>17</v>
      </c>
      <c r="D147" s="57">
        <v>0</v>
      </c>
      <c r="E147" s="57">
        <v>0</v>
      </c>
      <c r="F147" s="57">
        <v>0</v>
      </c>
      <c r="G147" s="57">
        <v>0</v>
      </c>
      <c r="H147" s="57">
        <v>0</v>
      </c>
      <c r="I147" s="57">
        <v>0</v>
      </c>
      <c r="J147" s="57">
        <v>0</v>
      </c>
      <c r="K147" s="57">
        <v>0</v>
      </c>
      <c r="L147" s="57">
        <v>0</v>
      </c>
      <c r="M147" s="57">
        <v>0</v>
      </c>
      <c r="N147" s="57">
        <v>0</v>
      </c>
      <c r="O147" s="57">
        <v>0</v>
      </c>
      <c r="P147" s="57">
        <v>0</v>
      </c>
      <c r="Q147" s="57">
        <v>0</v>
      </c>
      <c r="R147" s="57">
        <v>0</v>
      </c>
      <c r="S147" s="57">
        <v>0</v>
      </c>
      <c r="T147" s="57">
        <v>500</v>
      </c>
      <c r="U147" s="57">
        <v>0</v>
      </c>
      <c r="V147" s="57">
        <v>0</v>
      </c>
      <c r="W147" s="57">
        <v>0</v>
      </c>
      <c r="X147" s="57">
        <v>0</v>
      </c>
      <c r="Y147" s="57">
        <v>0</v>
      </c>
      <c r="Z147" s="57">
        <v>0</v>
      </c>
      <c r="AA147" s="57">
        <v>0</v>
      </c>
      <c r="AB147" s="57">
        <v>0</v>
      </c>
      <c r="AC147" s="57">
        <v>0</v>
      </c>
      <c r="AD147" s="57">
        <v>0</v>
      </c>
      <c r="AE147" s="57">
        <v>0</v>
      </c>
      <c r="AF147" s="57">
        <v>0</v>
      </c>
      <c r="AG147" s="57">
        <v>0</v>
      </c>
      <c r="AH147" s="57">
        <v>0</v>
      </c>
      <c r="AI147" s="57">
        <v>0</v>
      </c>
      <c r="AJ147" s="57">
        <v>0</v>
      </c>
      <c r="AK147" s="57">
        <v>0</v>
      </c>
      <c r="AL147" s="57">
        <v>0</v>
      </c>
      <c r="AM147" s="57">
        <v>0</v>
      </c>
      <c r="AN147" s="57">
        <v>0</v>
      </c>
      <c r="AO147" s="57">
        <v>0</v>
      </c>
      <c r="AP147" s="57">
        <v>0</v>
      </c>
      <c r="AQ147" s="57">
        <v>0</v>
      </c>
      <c r="AR147" s="57">
        <v>0</v>
      </c>
      <c r="AS147" s="57">
        <v>0</v>
      </c>
      <c r="AT147" s="57">
        <v>0</v>
      </c>
      <c r="AU147" s="57">
        <v>0</v>
      </c>
      <c r="AV147" s="57">
        <v>0</v>
      </c>
      <c r="AW147" s="57">
        <v>0</v>
      </c>
      <c r="AX147" s="57">
        <v>0</v>
      </c>
      <c r="AY147" s="57">
        <v>0</v>
      </c>
      <c r="AZ147" s="57">
        <v>0</v>
      </c>
      <c r="BA147" s="57">
        <v>0</v>
      </c>
      <c r="BB147" s="57">
        <v>0</v>
      </c>
      <c r="BD147" s="46">
        <f t="shared" si="613"/>
        <v>0</v>
      </c>
      <c r="BG147" s="46">
        <f t="shared" si="614"/>
        <v>500</v>
      </c>
      <c r="BH147" s="55"/>
      <c r="BI147" s="46">
        <f t="shared" si="615"/>
        <v>0</v>
      </c>
      <c r="BJ147" s="55"/>
      <c r="BK147" s="46">
        <f t="shared" si="610"/>
        <v>0</v>
      </c>
      <c r="BL147" s="55"/>
    </row>
    <row r="148" spans="1:64" outlineLevel="2">
      <c r="B148" s="34" t="s">
        <v>680</v>
      </c>
      <c r="C148" s="94" t="s">
        <v>17</v>
      </c>
      <c r="D148" s="57">
        <v>0</v>
      </c>
      <c r="E148" s="57">
        <v>0</v>
      </c>
      <c r="F148" s="57">
        <v>0</v>
      </c>
      <c r="G148" s="57">
        <v>0</v>
      </c>
      <c r="H148" s="57">
        <v>0</v>
      </c>
      <c r="I148" s="57">
        <v>0</v>
      </c>
      <c r="J148" s="57">
        <v>0</v>
      </c>
      <c r="K148" s="57">
        <v>0</v>
      </c>
      <c r="L148" s="57">
        <v>0</v>
      </c>
      <c r="M148" s="57">
        <v>0</v>
      </c>
      <c r="N148" s="57">
        <v>0</v>
      </c>
      <c r="O148" s="57">
        <v>0</v>
      </c>
      <c r="P148" s="57">
        <v>0</v>
      </c>
      <c r="Q148" s="57">
        <v>0</v>
      </c>
      <c r="R148" s="57">
        <v>0</v>
      </c>
      <c r="S148" s="57">
        <v>0</v>
      </c>
      <c r="T148" s="57">
        <v>400</v>
      </c>
      <c r="U148" s="57">
        <v>0</v>
      </c>
      <c r="V148" s="57">
        <v>0</v>
      </c>
      <c r="W148" s="57">
        <v>0</v>
      </c>
      <c r="X148" s="57">
        <v>0</v>
      </c>
      <c r="Y148" s="57">
        <v>0</v>
      </c>
      <c r="Z148" s="57">
        <v>0</v>
      </c>
      <c r="AA148" s="57">
        <v>0</v>
      </c>
      <c r="AB148" s="57">
        <v>0</v>
      </c>
      <c r="AC148" s="57">
        <v>0</v>
      </c>
      <c r="AD148" s="57">
        <v>0</v>
      </c>
      <c r="AE148" s="57">
        <v>0</v>
      </c>
      <c r="AF148" s="57">
        <v>0</v>
      </c>
      <c r="AG148" s="57">
        <v>0</v>
      </c>
      <c r="AH148" s="57">
        <v>0</v>
      </c>
      <c r="AI148" s="57">
        <v>0</v>
      </c>
      <c r="AJ148" s="57">
        <v>0</v>
      </c>
      <c r="AK148" s="57">
        <v>0</v>
      </c>
      <c r="AL148" s="57">
        <v>0</v>
      </c>
      <c r="AM148" s="57">
        <v>0</v>
      </c>
      <c r="AN148" s="57">
        <v>0</v>
      </c>
      <c r="AO148" s="57">
        <v>0</v>
      </c>
      <c r="AP148" s="57">
        <v>0</v>
      </c>
      <c r="AQ148" s="57">
        <v>0</v>
      </c>
      <c r="AR148" s="57">
        <v>0</v>
      </c>
      <c r="AS148" s="57">
        <v>0</v>
      </c>
      <c r="AT148" s="57">
        <v>0</v>
      </c>
      <c r="AU148" s="57">
        <v>0</v>
      </c>
      <c r="AV148" s="57">
        <v>0</v>
      </c>
      <c r="AW148" s="57">
        <v>0</v>
      </c>
      <c r="AX148" s="57">
        <v>0</v>
      </c>
      <c r="AY148" s="57">
        <v>0</v>
      </c>
      <c r="AZ148" s="57">
        <v>0</v>
      </c>
      <c r="BA148" s="57">
        <v>0</v>
      </c>
      <c r="BB148" s="57">
        <v>0</v>
      </c>
      <c r="BD148" s="46">
        <f t="shared" si="613"/>
        <v>0</v>
      </c>
      <c r="BG148" s="46">
        <f t="shared" si="614"/>
        <v>400</v>
      </c>
      <c r="BH148" s="55"/>
      <c r="BI148" s="46">
        <f t="shared" si="615"/>
        <v>0</v>
      </c>
      <c r="BJ148" s="55"/>
      <c r="BK148" s="46">
        <f t="shared" si="610"/>
        <v>0</v>
      </c>
      <c r="BL148" s="55"/>
    </row>
    <row r="149" spans="1:64" outlineLevel="2">
      <c r="B149" s="34" t="s">
        <v>681</v>
      </c>
      <c r="C149" s="94" t="s">
        <v>17</v>
      </c>
      <c r="D149" s="57">
        <v>0</v>
      </c>
      <c r="E149" s="57">
        <v>0</v>
      </c>
      <c r="F149" s="57">
        <v>0</v>
      </c>
      <c r="G149" s="57">
        <v>0</v>
      </c>
      <c r="H149" s="57">
        <v>0</v>
      </c>
      <c r="I149" s="57">
        <v>0</v>
      </c>
      <c r="J149" s="57">
        <v>0</v>
      </c>
      <c r="K149" s="57">
        <v>0</v>
      </c>
      <c r="L149" s="57">
        <v>0</v>
      </c>
      <c r="M149" s="57">
        <v>0</v>
      </c>
      <c r="N149" s="57">
        <v>0</v>
      </c>
      <c r="O149" s="57">
        <v>0</v>
      </c>
      <c r="P149" s="57">
        <v>0</v>
      </c>
      <c r="Q149" s="57">
        <v>0</v>
      </c>
      <c r="R149" s="57">
        <v>0</v>
      </c>
      <c r="S149" s="57">
        <v>0</v>
      </c>
      <c r="T149" s="57">
        <v>220</v>
      </c>
      <c r="U149" s="57">
        <v>0</v>
      </c>
      <c r="V149" s="57">
        <v>0</v>
      </c>
      <c r="W149" s="57">
        <v>0</v>
      </c>
      <c r="X149" s="57">
        <v>0</v>
      </c>
      <c r="Y149" s="57">
        <v>0</v>
      </c>
      <c r="Z149" s="57">
        <v>0</v>
      </c>
      <c r="AA149" s="57">
        <v>0</v>
      </c>
      <c r="AB149" s="57">
        <v>0</v>
      </c>
      <c r="AC149" s="57">
        <v>0</v>
      </c>
      <c r="AD149" s="57">
        <v>0</v>
      </c>
      <c r="AE149" s="57">
        <v>0</v>
      </c>
      <c r="AF149" s="57">
        <v>0</v>
      </c>
      <c r="AG149" s="57">
        <v>0</v>
      </c>
      <c r="AH149" s="57">
        <v>0</v>
      </c>
      <c r="AI149" s="57">
        <v>0</v>
      </c>
      <c r="AJ149" s="57">
        <v>0</v>
      </c>
      <c r="AK149" s="57">
        <v>0</v>
      </c>
      <c r="AL149" s="57">
        <v>0</v>
      </c>
      <c r="AM149" s="57">
        <v>0</v>
      </c>
      <c r="AN149" s="57">
        <v>0</v>
      </c>
      <c r="AO149" s="57">
        <v>0</v>
      </c>
      <c r="AP149" s="57">
        <v>0</v>
      </c>
      <c r="AQ149" s="57">
        <v>0</v>
      </c>
      <c r="AR149" s="57">
        <v>0</v>
      </c>
      <c r="AS149" s="57">
        <v>0</v>
      </c>
      <c r="AT149" s="57">
        <v>0</v>
      </c>
      <c r="AU149" s="57">
        <v>0</v>
      </c>
      <c r="AV149" s="57">
        <v>0</v>
      </c>
      <c r="AW149" s="57">
        <v>0</v>
      </c>
      <c r="AX149" s="57">
        <v>0</v>
      </c>
      <c r="AY149" s="57">
        <v>0</v>
      </c>
      <c r="AZ149" s="57">
        <v>0</v>
      </c>
      <c r="BA149" s="57">
        <v>0</v>
      </c>
      <c r="BB149" s="57">
        <v>0</v>
      </c>
      <c r="BD149" s="46">
        <f t="shared" si="613"/>
        <v>0</v>
      </c>
      <c r="BG149" s="46">
        <f t="shared" si="614"/>
        <v>220</v>
      </c>
      <c r="BH149" s="55"/>
      <c r="BI149" s="46">
        <f t="shared" si="615"/>
        <v>0</v>
      </c>
      <c r="BJ149" s="55"/>
      <c r="BK149" s="46">
        <f t="shared" si="610"/>
        <v>0</v>
      </c>
      <c r="BL149" s="55"/>
    </row>
    <row r="150" spans="1:64" outlineLevel="2">
      <c r="B150" s="34" t="s">
        <v>682</v>
      </c>
      <c r="C150" s="94" t="s">
        <v>17</v>
      </c>
      <c r="D150" s="57">
        <v>0</v>
      </c>
      <c r="E150" s="57">
        <v>0</v>
      </c>
      <c r="F150" s="57">
        <v>0</v>
      </c>
      <c r="G150" s="57">
        <v>0</v>
      </c>
      <c r="H150" s="57">
        <v>0</v>
      </c>
      <c r="I150" s="57">
        <v>0</v>
      </c>
      <c r="J150" s="57">
        <v>0</v>
      </c>
      <c r="K150" s="57">
        <v>0</v>
      </c>
      <c r="L150" s="57">
        <v>0</v>
      </c>
      <c r="M150" s="57">
        <v>0</v>
      </c>
      <c r="N150" s="57">
        <v>0</v>
      </c>
      <c r="O150" s="57">
        <v>0</v>
      </c>
      <c r="P150" s="57">
        <v>0</v>
      </c>
      <c r="Q150" s="57">
        <v>0</v>
      </c>
      <c r="R150" s="57">
        <v>0</v>
      </c>
      <c r="S150" s="57">
        <v>0</v>
      </c>
      <c r="T150" s="57">
        <v>344</v>
      </c>
      <c r="U150" s="57">
        <v>0</v>
      </c>
      <c r="V150" s="57">
        <v>0</v>
      </c>
      <c r="W150" s="57">
        <v>0</v>
      </c>
      <c r="X150" s="57">
        <v>0</v>
      </c>
      <c r="Y150" s="57">
        <v>0</v>
      </c>
      <c r="Z150" s="57">
        <v>0</v>
      </c>
      <c r="AA150" s="57">
        <v>0</v>
      </c>
      <c r="AB150" s="57">
        <v>0</v>
      </c>
      <c r="AC150" s="57">
        <v>0</v>
      </c>
      <c r="AD150" s="57">
        <v>0</v>
      </c>
      <c r="AE150" s="57">
        <v>0</v>
      </c>
      <c r="AF150" s="57">
        <v>0</v>
      </c>
      <c r="AG150" s="57">
        <v>0</v>
      </c>
      <c r="AH150" s="57">
        <v>0</v>
      </c>
      <c r="AI150" s="57">
        <v>0</v>
      </c>
      <c r="AJ150" s="57">
        <v>0</v>
      </c>
      <c r="AK150" s="57">
        <v>0</v>
      </c>
      <c r="AL150" s="57">
        <v>0</v>
      </c>
      <c r="AM150" s="57">
        <v>0</v>
      </c>
      <c r="AN150" s="57">
        <v>0</v>
      </c>
      <c r="AO150" s="57">
        <v>0</v>
      </c>
      <c r="AP150" s="57">
        <v>0</v>
      </c>
      <c r="AQ150" s="57">
        <v>0</v>
      </c>
      <c r="AR150" s="57">
        <v>0</v>
      </c>
      <c r="AS150" s="57">
        <v>0</v>
      </c>
      <c r="AT150" s="57">
        <v>0</v>
      </c>
      <c r="AU150" s="57">
        <v>0</v>
      </c>
      <c r="AV150" s="57">
        <v>0</v>
      </c>
      <c r="AW150" s="57">
        <v>0</v>
      </c>
      <c r="AX150" s="57">
        <v>0</v>
      </c>
      <c r="AY150" s="57">
        <v>0</v>
      </c>
      <c r="AZ150" s="57">
        <v>0</v>
      </c>
      <c r="BA150" s="57">
        <v>0</v>
      </c>
      <c r="BB150" s="57">
        <v>0</v>
      </c>
      <c r="BD150" s="46">
        <f t="shared" si="613"/>
        <v>0</v>
      </c>
      <c r="BG150" s="46">
        <f t="shared" si="614"/>
        <v>344</v>
      </c>
      <c r="BH150" s="55"/>
      <c r="BI150" s="46">
        <f t="shared" si="615"/>
        <v>0</v>
      </c>
      <c r="BJ150" s="55"/>
      <c r="BK150" s="46">
        <f t="shared" si="610"/>
        <v>0</v>
      </c>
      <c r="BL150" s="55"/>
    </row>
    <row r="151" spans="1:64" outlineLevel="1">
      <c r="B151" s="33" t="s">
        <v>244</v>
      </c>
      <c r="C151" s="94" t="s">
        <v>17</v>
      </c>
      <c r="D151" s="57">
        <v>0</v>
      </c>
      <c r="E151" s="57">
        <v>0</v>
      </c>
      <c r="F151" s="57">
        <v>0</v>
      </c>
      <c r="G151" s="57">
        <v>0</v>
      </c>
      <c r="H151" s="57">
        <v>0</v>
      </c>
      <c r="I151" s="57">
        <v>0</v>
      </c>
      <c r="J151" s="57">
        <f>1865</f>
        <v>1865</v>
      </c>
      <c r="K151" s="57">
        <v>764.49</v>
      </c>
      <c r="L151" s="57">
        <v>0</v>
      </c>
      <c r="M151" s="57">
        <v>1273</v>
      </c>
      <c r="N151" s="57">
        <v>0</v>
      </c>
      <c r="O151" s="57">
        <v>0</v>
      </c>
      <c r="P151" s="46">
        <f>SUM(P152:P156)</f>
        <v>0</v>
      </c>
      <c r="Q151" s="46">
        <f t="shared" ref="Q151:BB151" si="617">SUM(Q152:Q156)</f>
        <v>0</v>
      </c>
      <c r="R151" s="46">
        <f t="shared" si="617"/>
        <v>0</v>
      </c>
      <c r="S151" s="46">
        <f t="shared" si="617"/>
        <v>0</v>
      </c>
      <c r="T151" s="46">
        <f t="shared" si="617"/>
        <v>5949</v>
      </c>
      <c r="U151" s="46">
        <f t="shared" si="617"/>
        <v>0</v>
      </c>
      <c r="V151" s="46">
        <f t="shared" si="617"/>
        <v>0</v>
      </c>
      <c r="W151" s="46">
        <f t="shared" si="617"/>
        <v>0</v>
      </c>
      <c r="X151" s="46">
        <f t="shared" si="617"/>
        <v>0</v>
      </c>
      <c r="Y151" s="46">
        <f t="shared" si="617"/>
        <v>0</v>
      </c>
      <c r="Z151" s="46">
        <f t="shared" si="617"/>
        <v>0</v>
      </c>
      <c r="AA151" s="46">
        <f t="shared" si="617"/>
        <v>0</v>
      </c>
      <c r="AB151" s="46">
        <f t="shared" si="617"/>
        <v>0</v>
      </c>
      <c r="AC151" s="46">
        <f t="shared" si="617"/>
        <v>0</v>
      </c>
      <c r="AD151" s="46">
        <f t="shared" si="617"/>
        <v>0</v>
      </c>
      <c r="AE151" s="46">
        <f t="shared" si="617"/>
        <v>0</v>
      </c>
      <c r="AF151" s="46">
        <f t="shared" si="617"/>
        <v>0</v>
      </c>
      <c r="AG151" s="46">
        <f t="shared" si="617"/>
        <v>0</v>
      </c>
      <c r="AH151" s="46">
        <f t="shared" si="617"/>
        <v>0</v>
      </c>
      <c r="AI151" s="46">
        <f t="shared" si="617"/>
        <v>0</v>
      </c>
      <c r="AJ151" s="46">
        <f t="shared" si="617"/>
        <v>0</v>
      </c>
      <c r="AK151" s="46">
        <f t="shared" si="617"/>
        <v>0</v>
      </c>
      <c r="AL151" s="46">
        <f t="shared" si="617"/>
        <v>0</v>
      </c>
      <c r="AM151" s="46">
        <f t="shared" si="617"/>
        <v>0</v>
      </c>
      <c r="AN151" s="46">
        <f t="shared" si="617"/>
        <v>0</v>
      </c>
      <c r="AO151" s="46">
        <f t="shared" si="617"/>
        <v>0</v>
      </c>
      <c r="AP151" s="46">
        <f t="shared" si="617"/>
        <v>0</v>
      </c>
      <c r="AQ151" s="46">
        <f t="shared" si="617"/>
        <v>0</v>
      </c>
      <c r="AR151" s="46">
        <f t="shared" si="617"/>
        <v>0</v>
      </c>
      <c r="AS151" s="46">
        <f t="shared" si="617"/>
        <v>0</v>
      </c>
      <c r="AT151" s="46">
        <f t="shared" si="617"/>
        <v>0</v>
      </c>
      <c r="AU151" s="46">
        <f t="shared" si="617"/>
        <v>0</v>
      </c>
      <c r="AV151" s="46">
        <f t="shared" si="617"/>
        <v>0</v>
      </c>
      <c r="AW151" s="46">
        <f t="shared" si="617"/>
        <v>0</v>
      </c>
      <c r="AX151" s="46">
        <f t="shared" si="617"/>
        <v>0</v>
      </c>
      <c r="AY151" s="46">
        <f t="shared" si="617"/>
        <v>0</v>
      </c>
      <c r="AZ151" s="46">
        <f t="shared" si="617"/>
        <v>0</v>
      </c>
      <c r="BA151" s="46">
        <f t="shared" si="617"/>
        <v>0</v>
      </c>
      <c r="BB151" s="46">
        <f t="shared" si="617"/>
        <v>0</v>
      </c>
      <c r="BD151" s="46">
        <f t="shared" si="613"/>
        <v>3902.49</v>
      </c>
      <c r="BG151" s="46">
        <f t="shared" si="614"/>
        <v>5949</v>
      </c>
      <c r="BH151" s="55"/>
      <c r="BI151" s="46">
        <f t="shared" si="615"/>
        <v>0</v>
      </c>
      <c r="BJ151" s="55"/>
      <c r="BK151" s="46">
        <f t="shared" si="610"/>
        <v>0</v>
      </c>
      <c r="BL151" s="55"/>
    </row>
    <row r="152" spans="1:64" outlineLevel="2">
      <c r="B152" s="34" t="s">
        <v>683</v>
      </c>
      <c r="C152" s="94" t="s">
        <v>17</v>
      </c>
      <c r="D152" s="57">
        <v>0</v>
      </c>
      <c r="E152" s="57">
        <v>0</v>
      </c>
      <c r="F152" s="57">
        <v>0</v>
      </c>
      <c r="G152" s="57">
        <v>0</v>
      </c>
      <c r="H152" s="57">
        <v>0</v>
      </c>
      <c r="I152" s="57">
        <v>0</v>
      </c>
      <c r="J152" s="57">
        <v>0</v>
      </c>
      <c r="K152" s="57">
        <v>0</v>
      </c>
      <c r="L152" s="57">
        <v>0</v>
      </c>
      <c r="M152" s="57">
        <v>0</v>
      </c>
      <c r="N152" s="57">
        <v>0</v>
      </c>
      <c r="O152" s="57">
        <v>0</v>
      </c>
      <c r="P152" s="57">
        <v>0</v>
      </c>
      <c r="Q152" s="57">
        <v>0</v>
      </c>
      <c r="R152" s="57">
        <v>0</v>
      </c>
      <c r="S152" s="57">
        <v>0</v>
      </c>
      <c r="T152" s="57">
        <v>900</v>
      </c>
      <c r="U152" s="57">
        <v>0</v>
      </c>
      <c r="V152" s="57">
        <v>0</v>
      </c>
      <c r="W152" s="57">
        <v>0</v>
      </c>
      <c r="X152" s="57">
        <v>0</v>
      </c>
      <c r="Y152" s="57">
        <v>0</v>
      </c>
      <c r="Z152" s="57">
        <v>0</v>
      </c>
      <c r="AA152" s="57">
        <v>0</v>
      </c>
      <c r="AB152" s="57">
        <v>0</v>
      </c>
      <c r="AC152" s="57">
        <v>0</v>
      </c>
      <c r="AD152" s="57">
        <v>0</v>
      </c>
      <c r="AE152" s="57">
        <v>0</v>
      </c>
      <c r="AF152" s="57">
        <v>0</v>
      </c>
      <c r="AG152" s="57">
        <v>0</v>
      </c>
      <c r="AH152" s="57">
        <v>0</v>
      </c>
      <c r="AI152" s="57">
        <v>0</v>
      </c>
      <c r="AJ152" s="57">
        <v>0</v>
      </c>
      <c r="AK152" s="57">
        <v>0</v>
      </c>
      <c r="AL152" s="57">
        <v>0</v>
      </c>
      <c r="AM152" s="57">
        <v>0</v>
      </c>
      <c r="AN152" s="57">
        <v>0</v>
      </c>
      <c r="AO152" s="57">
        <v>0</v>
      </c>
      <c r="AP152" s="57">
        <v>0</v>
      </c>
      <c r="AQ152" s="57">
        <v>0</v>
      </c>
      <c r="AR152" s="57">
        <v>0</v>
      </c>
      <c r="AS152" s="57">
        <v>0</v>
      </c>
      <c r="AT152" s="57">
        <v>0</v>
      </c>
      <c r="AU152" s="57">
        <v>0</v>
      </c>
      <c r="AV152" s="57">
        <v>0</v>
      </c>
      <c r="AW152" s="57">
        <v>0</v>
      </c>
      <c r="AX152" s="57">
        <v>0</v>
      </c>
      <c r="AY152" s="57">
        <v>0</v>
      </c>
      <c r="AZ152" s="57">
        <v>0</v>
      </c>
      <c r="BA152" s="57">
        <v>0</v>
      </c>
      <c r="BB152" s="57">
        <v>0</v>
      </c>
      <c r="BD152" s="46">
        <f t="shared" si="613"/>
        <v>0</v>
      </c>
      <c r="BG152" s="46">
        <f t="shared" si="614"/>
        <v>900</v>
      </c>
      <c r="BH152" s="55"/>
      <c r="BI152" s="46">
        <f t="shared" si="615"/>
        <v>0</v>
      </c>
      <c r="BJ152" s="55"/>
      <c r="BK152" s="46">
        <f t="shared" si="610"/>
        <v>0</v>
      </c>
      <c r="BL152" s="55"/>
    </row>
    <row r="153" spans="1:64" outlineLevel="2">
      <c r="B153" s="34" t="s">
        <v>684</v>
      </c>
      <c r="C153" s="94" t="s">
        <v>17</v>
      </c>
      <c r="D153" s="57">
        <v>0</v>
      </c>
      <c r="E153" s="57">
        <v>0</v>
      </c>
      <c r="F153" s="57">
        <v>0</v>
      </c>
      <c r="G153" s="57">
        <v>0</v>
      </c>
      <c r="H153" s="57">
        <v>0</v>
      </c>
      <c r="I153" s="57">
        <v>0</v>
      </c>
      <c r="J153" s="57">
        <v>0</v>
      </c>
      <c r="K153" s="57">
        <v>0</v>
      </c>
      <c r="L153" s="57">
        <v>0</v>
      </c>
      <c r="M153" s="57">
        <v>0</v>
      </c>
      <c r="N153" s="57">
        <v>0</v>
      </c>
      <c r="O153" s="57">
        <v>0</v>
      </c>
      <c r="P153" s="57">
        <v>0</v>
      </c>
      <c r="Q153" s="57">
        <v>0</v>
      </c>
      <c r="R153" s="57">
        <v>0</v>
      </c>
      <c r="S153" s="57">
        <v>0</v>
      </c>
      <c r="T153" s="57">
        <v>1849</v>
      </c>
      <c r="U153" s="57">
        <v>0</v>
      </c>
      <c r="V153" s="57">
        <v>0</v>
      </c>
      <c r="W153" s="57">
        <v>0</v>
      </c>
      <c r="X153" s="57">
        <v>0</v>
      </c>
      <c r="Y153" s="57">
        <v>0</v>
      </c>
      <c r="Z153" s="57">
        <v>0</v>
      </c>
      <c r="AA153" s="57">
        <v>0</v>
      </c>
      <c r="AB153" s="57">
        <v>0</v>
      </c>
      <c r="AC153" s="57">
        <v>0</v>
      </c>
      <c r="AD153" s="57">
        <v>0</v>
      </c>
      <c r="AE153" s="57">
        <v>0</v>
      </c>
      <c r="AF153" s="57">
        <v>0</v>
      </c>
      <c r="AG153" s="57">
        <v>0</v>
      </c>
      <c r="AH153" s="57">
        <v>0</v>
      </c>
      <c r="AI153" s="57">
        <v>0</v>
      </c>
      <c r="AJ153" s="57">
        <v>0</v>
      </c>
      <c r="AK153" s="57">
        <v>0</v>
      </c>
      <c r="AL153" s="57">
        <v>0</v>
      </c>
      <c r="AM153" s="57">
        <v>0</v>
      </c>
      <c r="AN153" s="57">
        <v>0</v>
      </c>
      <c r="AO153" s="57">
        <v>0</v>
      </c>
      <c r="AP153" s="57">
        <v>0</v>
      </c>
      <c r="AQ153" s="57">
        <v>0</v>
      </c>
      <c r="AR153" s="57">
        <v>0</v>
      </c>
      <c r="AS153" s="57">
        <v>0</v>
      </c>
      <c r="AT153" s="57">
        <v>0</v>
      </c>
      <c r="AU153" s="57">
        <v>0</v>
      </c>
      <c r="AV153" s="57">
        <v>0</v>
      </c>
      <c r="AW153" s="57">
        <v>0</v>
      </c>
      <c r="AX153" s="57">
        <v>0</v>
      </c>
      <c r="AY153" s="57">
        <v>0</v>
      </c>
      <c r="AZ153" s="57">
        <v>0</v>
      </c>
      <c r="BA153" s="57">
        <v>0</v>
      </c>
      <c r="BB153" s="57">
        <v>0</v>
      </c>
      <c r="BD153" s="46">
        <f t="shared" si="613"/>
        <v>0</v>
      </c>
      <c r="BG153" s="46">
        <f t="shared" si="614"/>
        <v>1849</v>
      </c>
      <c r="BH153" s="55"/>
      <c r="BI153" s="46">
        <f t="shared" si="615"/>
        <v>0</v>
      </c>
      <c r="BJ153" s="55"/>
      <c r="BK153" s="46">
        <f t="shared" si="610"/>
        <v>0</v>
      </c>
      <c r="BL153" s="55"/>
    </row>
    <row r="154" spans="1:64" outlineLevel="2">
      <c r="B154" s="34" t="s">
        <v>685</v>
      </c>
      <c r="C154" s="94" t="s">
        <v>17</v>
      </c>
      <c r="D154" s="57">
        <v>0</v>
      </c>
      <c r="E154" s="57">
        <v>0</v>
      </c>
      <c r="F154" s="57">
        <v>0</v>
      </c>
      <c r="G154" s="57">
        <v>0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  <c r="M154" s="57">
        <v>0</v>
      </c>
      <c r="N154" s="57">
        <v>0</v>
      </c>
      <c r="O154" s="57">
        <v>0</v>
      </c>
      <c r="P154" s="57">
        <v>0</v>
      </c>
      <c r="Q154" s="57">
        <v>0</v>
      </c>
      <c r="R154" s="57">
        <v>0</v>
      </c>
      <c r="S154" s="57">
        <v>0</v>
      </c>
      <c r="T154" s="57">
        <v>2000</v>
      </c>
      <c r="U154" s="57">
        <v>0</v>
      </c>
      <c r="V154" s="57">
        <v>0</v>
      </c>
      <c r="W154" s="57">
        <v>0</v>
      </c>
      <c r="X154" s="57">
        <v>0</v>
      </c>
      <c r="Y154" s="57">
        <v>0</v>
      </c>
      <c r="Z154" s="57">
        <v>0</v>
      </c>
      <c r="AA154" s="57">
        <v>0</v>
      </c>
      <c r="AB154" s="57">
        <v>0</v>
      </c>
      <c r="AC154" s="57">
        <v>0</v>
      </c>
      <c r="AD154" s="57">
        <v>0</v>
      </c>
      <c r="AE154" s="57">
        <v>0</v>
      </c>
      <c r="AF154" s="57">
        <v>0</v>
      </c>
      <c r="AG154" s="57">
        <v>0</v>
      </c>
      <c r="AH154" s="57">
        <v>0</v>
      </c>
      <c r="AI154" s="57">
        <v>0</v>
      </c>
      <c r="AJ154" s="57">
        <v>0</v>
      </c>
      <c r="AK154" s="57">
        <v>0</v>
      </c>
      <c r="AL154" s="57">
        <v>0</v>
      </c>
      <c r="AM154" s="57">
        <v>0</v>
      </c>
      <c r="AN154" s="57">
        <v>0</v>
      </c>
      <c r="AO154" s="57">
        <v>0</v>
      </c>
      <c r="AP154" s="57">
        <v>0</v>
      </c>
      <c r="AQ154" s="57">
        <v>0</v>
      </c>
      <c r="AR154" s="57">
        <v>0</v>
      </c>
      <c r="AS154" s="57">
        <v>0</v>
      </c>
      <c r="AT154" s="57">
        <v>0</v>
      </c>
      <c r="AU154" s="57">
        <v>0</v>
      </c>
      <c r="AV154" s="57">
        <v>0</v>
      </c>
      <c r="AW154" s="57">
        <v>0</v>
      </c>
      <c r="AX154" s="57">
        <v>0</v>
      </c>
      <c r="AY154" s="57">
        <v>0</v>
      </c>
      <c r="AZ154" s="57">
        <v>0</v>
      </c>
      <c r="BA154" s="57">
        <v>0</v>
      </c>
      <c r="BB154" s="57">
        <v>0</v>
      </c>
      <c r="BD154" s="46">
        <f t="shared" si="613"/>
        <v>0</v>
      </c>
      <c r="BG154" s="46">
        <f t="shared" si="614"/>
        <v>2000</v>
      </c>
      <c r="BH154" s="55"/>
      <c r="BI154" s="46">
        <f t="shared" si="615"/>
        <v>0</v>
      </c>
      <c r="BJ154" s="55"/>
      <c r="BK154" s="46">
        <f t="shared" si="610"/>
        <v>0</v>
      </c>
      <c r="BL154" s="55"/>
    </row>
    <row r="155" spans="1:64" outlineLevel="2">
      <c r="B155" s="34" t="s">
        <v>686</v>
      </c>
      <c r="C155" s="94" t="s">
        <v>17</v>
      </c>
      <c r="D155" s="57">
        <v>0</v>
      </c>
      <c r="E155" s="57">
        <v>0</v>
      </c>
      <c r="F155" s="57">
        <v>0</v>
      </c>
      <c r="G155" s="57">
        <v>0</v>
      </c>
      <c r="H155" s="57">
        <v>0</v>
      </c>
      <c r="I155" s="57">
        <v>0</v>
      </c>
      <c r="J155" s="57">
        <v>0</v>
      </c>
      <c r="K155" s="57">
        <v>0</v>
      </c>
      <c r="L155" s="57">
        <v>0</v>
      </c>
      <c r="M155" s="57">
        <v>0</v>
      </c>
      <c r="N155" s="57">
        <v>0</v>
      </c>
      <c r="O155" s="57">
        <v>0</v>
      </c>
      <c r="P155" s="57">
        <v>0</v>
      </c>
      <c r="Q155" s="57">
        <v>0</v>
      </c>
      <c r="R155" s="57">
        <v>0</v>
      </c>
      <c r="S155" s="57">
        <v>0</v>
      </c>
      <c r="T155" s="57">
        <v>200</v>
      </c>
      <c r="U155" s="57">
        <v>0</v>
      </c>
      <c r="V155" s="57">
        <v>0</v>
      </c>
      <c r="W155" s="57">
        <v>0</v>
      </c>
      <c r="X155" s="57">
        <v>0</v>
      </c>
      <c r="Y155" s="57">
        <v>0</v>
      </c>
      <c r="Z155" s="57">
        <v>0</v>
      </c>
      <c r="AA155" s="57">
        <v>0</v>
      </c>
      <c r="AB155" s="57">
        <v>0</v>
      </c>
      <c r="AC155" s="57">
        <v>0</v>
      </c>
      <c r="AD155" s="57">
        <v>0</v>
      </c>
      <c r="AE155" s="57">
        <v>0</v>
      </c>
      <c r="AF155" s="57">
        <v>0</v>
      </c>
      <c r="AG155" s="57">
        <v>0</v>
      </c>
      <c r="AH155" s="57">
        <v>0</v>
      </c>
      <c r="AI155" s="57">
        <v>0</v>
      </c>
      <c r="AJ155" s="57">
        <v>0</v>
      </c>
      <c r="AK155" s="57">
        <v>0</v>
      </c>
      <c r="AL155" s="57">
        <v>0</v>
      </c>
      <c r="AM155" s="57">
        <v>0</v>
      </c>
      <c r="AN155" s="57">
        <v>0</v>
      </c>
      <c r="AO155" s="57">
        <v>0</v>
      </c>
      <c r="AP155" s="57">
        <v>0</v>
      </c>
      <c r="AQ155" s="57">
        <v>0</v>
      </c>
      <c r="AR155" s="57">
        <v>0</v>
      </c>
      <c r="AS155" s="57">
        <v>0</v>
      </c>
      <c r="AT155" s="57">
        <v>0</v>
      </c>
      <c r="AU155" s="57">
        <v>0</v>
      </c>
      <c r="AV155" s="57">
        <v>0</v>
      </c>
      <c r="AW155" s="57">
        <v>0</v>
      </c>
      <c r="AX155" s="57">
        <v>0</v>
      </c>
      <c r="AY155" s="57">
        <v>0</v>
      </c>
      <c r="AZ155" s="57">
        <v>0</v>
      </c>
      <c r="BA155" s="57">
        <v>0</v>
      </c>
      <c r="BB155" s="57">
        <v>0</v>
      </c>
      <c r="BD155" s="46">
        <f t="shared" si="613"/>
        <v>0</v>
      </c>
      <c r="BG155" s="46">
        <f t="shared" si="614"/>
        <v>200</v>
      </c>
      <c r="BH155" s="55"/>
      <c r="BI155" s="46">
        <f t="shared" si="615"/>
        <v>0</v>
      </c>
      <c r="BJ155" s="55"/>
      <c r="BK155" s="46">
        <f t="shared" si="610"/>
        <v>0</v>
      </c>
      <c r="BL155" s="55"/>
    </row>
    <row r="156" spans="1:64" outlineLevel="2">
      <c r="B156" s="34" t="s">
        <v>687</v>
      </c>
      <c r="C156" s="94" t="s">
        <v>17</v>
      </c>
      <c r="D156" s="57">
        <v>0</v>
      </c>
      <c r="E156" s="57">
        <v>0</v>
      </c>
      <c r="F156" s="57">
        <v>0</v>
      </c>
      <c r="G156" s="57">
        <v>0</v>
      </c>
      <c r="H156" s="57">
        <v>0</v>
      </c>
      <c r="I156" s="57">
        <v>0</v>
      </c>
      <c r="J156" s="57">
        <v>0</v>
      </c>
      <c r="K156" s="57">
        <v>0</v>
      </c>
      <c r="L156" s="57">
        <v>0</v>
      </c>
      <c r="M156" s="57">
        <v>0</v>
      </c>
      <c r="N156" s="57">
        <v>0</v>
      </c>
      <c r="O156" s="57">
        <v>0</v>
      </c>
      <c r="P156" s="57">
        <v>0</v>
      </c>
      <c r="Q156" s="57">
        <v>0</v>
      </c>
      <c r="R156" s="57">
        <v>0</v>
      </c>
      <c r="S156" s="57">
        <v>0</v>
      </c>
      <c r="T156" s="57">
        <v>1000</v>
      </c>
      <c r="U156" s="57">
        <v>0</v>
      </c>
      <c r="V156" s="57">
        <v>0</v>
      </c>
      <c r="W156" s="57">
        <v>0</v>
      </c>
      <c r="X156" s="57">
        <v>0</v>
      </c>
      <c r="Y156" s="57">
        <v>0</v>
      </c>
      <c r="Z156" s="57">
        <v>0</v>
      </c>
      <c r="AA156" s="57">
        <v>0</v>
      </c>
      <c r="AB156" s="57">
        <v>0</v>
      </c>
      <c r="AC156" s="57">
        <v>0</v>
      </c>
      <c r="AD156" s="57">
        <v>0</v>
      </c>
      <c r="AE156" s="57">
        <v>0</v>
      </c>
      <c r="AF156" s="57">
        <v>0</v>
      </c>
      <c r="AG156" s="57">
        <v>0</v>
      </c>
      <c r="AH156" s="57">
        <v>0</v>
      </c>
      <c r="AI156" s="57">
        <v>0</v>
      </c>
      <c r="AJ156" s="57">
        <v>0</v>
      </c>
      <c r="AK156" s="57">
        <v>0</v>
      </c>
      <c r="AL156" s="57">
        <v>0</v>
      </c>
      <c r="AM156" s="57">
        <v>0</v>
      </c>
      <c r="AN156" s="57">
        <v>0</v>
      </c>
      <c r="AO156" s="57">
        <v>0</v>
      </c>
      <c r="AP156" s="57">
        <v>0</v>
      </c>
      <c r="AQ156" s="57">
        <v>0</v>
      </c>
      <c r="AR156" s="57">
        <v>0</v>
      </c>
      <c r="AS156" s="57">
        <v>0</v>
      </c>
      <c r="AT156" s="57">
        <v>0</v>
      </c>
      <c r="AU156" s="57">
        <v>0</v>
      </c>
      <c r="AV156" s="57">
        <v>0</v>
      </c>
      <c r="AW156" s="57">
        <v>0</v>
      </c>
      <c r="AX156" s="57">
        <v>0</v>
      </c>
      <c r="AY156" s="57">
        <v>0</v>
      </c>
      <c r="AZ156" s="57">
        <v>0</v>
      </c>
      <c r="BA156" s="57">
        <v>0</v>
      </c>
      <c r="BB156" s="57">
        <v>0</v>
      </c>
      <c r="BD156" s="46">
        <f t="shared" si="613"/>
        <v>0</v>
      </c>
      <c r="BG156" s="46">
        <f t="shared" si="614"/>
        <v>1000</v>
      </c>
      <c r="BH156" s="55"/>
      <c r="BI156" s="46">
        <f t="shared" si="615"/>
        <v>0</v>
      </c>
      <c r="BJ156" s="55"/>
      <c r="BK156" s="46">
        <f t="shared" si="610"/>
        <v>0</v>
      </c>
      <c r="BL156" s="55"/>
    </row>
    <row r="157" spans="1:64" outlineLevel="1">
      <c r="B157" s="33" t="s">
        <v>245</v>
      </c>
      <c r="C157" s="94" t="s">
        <v>17</v>
      </c>
      <c r="D157" s="57">
        <v>0</v>
      </c>
      <c r="E157" s="57">
        <v>0</v>
      </c>
      <c r="F157" s="57">
        <v>0</v>
      </c>
      <c r="G157" s="76">
        <v>254.1</v>
      </c>
      <c r="H157" s="57">
        <v>0</v>
      </c>
      <c r="I157" s="57">
        <v>0</v>
      </c>
      <c r="J157" s="57">
        <v>0</v>
      </c>
      <c r="K157" s="57">
        <v>0</v>
      </c>
      <c r="L157" s="57">
        <v>0</v>
      </c>
      <c r="M157" s="57">
        <v>0</v>
      </c>
      <c r="N157" s="57">
        <v>0</v>
      </c>
      <c r="O157" s="57">
        <f>AVERAGE(D157:I157)</f>
        <v>42.35</v>
      </c>
      <c r="P157" s="57">
        <v>0</v>
      </c>
      <c r="Q157" s="57">
        <v>0</v>
      </c>
      <c r="R157" s="57">
        <v>0</v>
      </c>
      <c r="S157" s="57">
        <v>0</v>
      </c>
      <c r="T157" s="57">
        <v>0</v>
      </c>
      <c r="U157" s="57">
        <v>0</v>
      </c>
      <c r="V157" s="57">
        <v>0</v>
      </c>
      <c r="W157" s="57">
        <v>0</v>
      </c>
      <c r="X157" s="57">
        <v>0</v>
      </c>
      <c r="Y157" s="57">
        <v>0</v>
      </c>
      <c r="Z157" s="57">
        <v>0</v>
      </c>
      <c r="AA157" s="57">
        <v>0</v>
      </c>
      <c r="AB157" s="57">
        <v>0</v>
      </c>
      <c r="AC157" s="57">
        <v>0</v>
      </c>
      <c r="AD157" s="57">
        <v>0</v>
      </c>
      <c r="AE157" s="57">
        <v>0</v>
      </c>
      <c r="AF157" s="57">
        <v>0</v>
      </c>
      <c r="AG157" s="57">
        <v>0</v>
      </c>
      <c r="AH157" s="57">
        <v>0</v>
      </c>
      <c r="AI157" s="57">
        <v>0</v>
      </c>
      <c r="AJ157" s="57">
        <v>0</v>
      </c>
      <c r="AK157" s="57">
        <v>0</v>
      </c>
      <c r="AL157" s="57">
        <v>0</v>
      </c>
      <c r="AM157" s="57">
        <v>0</v>
      </c>
      <c r="AN157" s="57">
        <v>0</v>
      </c>
      <c r="AO157" s="57">
        <v>0</v>
      </c>
      <c r="AP157" s="57">
        <v>0</v>
      </c>
      <c r="AQ157" s="57">
        <v>0</v>
      </c>
      <c r="AR157" s="57">
        <v>0</v>
      </c>
      <c r="AS157" s="57">
        <v>0</v>
      </c>
      <c r="AT157" s="57">
        <v>0</v>
      </c>
      <c r="AU157" s="57">
        <v>0</v>
      </c>
      <c r="AV157" s="57">
        <v>0</v>
      </c>
      <c r="AW157" s="57">
        <v>0</v>
      </c>
      <c r="AX157" s="57">
        <v>0</v>
      </c>
      <c r="AY157" s="57">
        <v>0</v>
      </c>
      <c r="AZ157" s="57">
        <v>0</v>
      </c>
      <c r="BA157" s="57">
        <v>0</v>
      </c>
      <c r="BB157" s="57">
        <v>0</v>
      </c>
      <c r="BD157" s="46">
        <f t="shared" si="613"/>
        <v>296.45</v>
      </c>
      <c r="BG157" s="46">
        <f t="shared" si="614"/>
        <v>0</v>
      </c>
      <c r="BH157" s="55"/>
      <c r="BI157" s="46">
        <f t="shared" si="615"/>
        <v>0</v>
      </c>
      <c r="BJ157" s="55"/>
      <c r="BK157" s="46">
        <f t="shared" si="610"/>
        <v>0</v>
      </c>
      <c r="BL157" s="55"/>
    </row>
    <row r="158" spans="1:64" outlineLevel="1">
      <c r="B158" s="33" t="s">
        <v>232</v>
      </c>
      <c r="C158" s="94" t="s">
        <v>17</v>
      </c>
      <c r="D158" s="57">
        <v>0</v>
      </c>
      <c r="E158" s="57">
        <v>0</v>
      </c>
      <c r="F158" s="57">
        <v>0</v>
      </c>
      <c r="G158" s="57">
        <v>0</v>
      </c>
      <c r="H158" s="76">
        <v>30.05</v>
      </c>
      <c r="I158" s="57">
        <v>0</v>
      </c>
      <c r="J158" s="57">
        <v>0</v>
      </c>
      <c r="K158" s="57">
        <v>0</v>
      </c>
      <c r="L158" s="57">
        <v>0</v>
      </c>
      <c r="M158" s="57">
        <v>0</v>
      </c>
      <c r="N158" s="57">
        <v>0</v>
      </c>
      <c r="O158" s="57">
        <v>0</v>
      </c>
      <c r="P158" s="57">
        <v>0</v>
      </c>
      <c r="Q158" s="57">
        <v>0</v>
      </c>
      <c r="R158" s="57">
        <v>0</v>
      </c>
      <c r="S158" s="57">
        <v>0</v>
      </c>
      <c r="T158" s="57">
        <v>0</v>
      </c>
      <c r="U158" s="57">
        <v>0</v>
      </c>
      <c r="V158" s="57">
        <v>0</v>
      </c>
      <c r="W158" s="57">
        <v>0</v>
      </c>
      <c r="X158" s="57">
        <v>0</v>
      </c>
      <c r="Y158" s="57">
        <v>0</v>
      </c>
      <c r="Z158" s="57">
        <v>0</v>
      </c>
      <c r="AA158" s="57">
        <v>0</v>
      </c>
      <c r="AB158" s="57">
        <v>0</v>
      </c>
      <c r="AC158" s="57">
        <v>0</v>
      </c>
      <c r="AD158" s="57">
        <v>0</v>
      </c>
      <c r="AE158" s="57">
        <v>0</v>
      </c>
      <c r="AF158" s="57">
        <v>0</v>
      </c>
      <c r="AG158" s="57">
        <v>0</v>
      </c>
      <c r="AH158" s="57">
        <v>0</v>
      </c>
      <c r="AI158" s="57">
        <v>0</v>
      </c>
      <c r="AJ158" s="57">
        <v>0</v>
      </c>
      <c r="AK158" s="57">
        <v>0</v>
      </c>
      <c r="AL158" s="57">
        <v>0</v>
      </c>
      <c r="AM158" s="57">
        <v>0</v>
      </c>
      <c r="AN158" s="57">
        <v>0</v>
      </c>
      <c r="AO158" s="57">
        <v>0</v>
      </c>
      <c r="AP158" s="57">
        <v>0</v>
      </c>
      <c r="AQ158" s="57">
        <v>0</v>
      </c>
      <c r="AR158" s="57">
        <v>0</v>
      </c>
      <c r="AS158" s="57">
        <v>0</v>
      </c>
      <c r="AT158" s="57">
        <v>0</v>
      </c>
      <c r="AU158" s="57">
        <v>0</v>
      </c>
      <c r="AV158" s="57">
        <v>0</v>
      </c>
      <c r="AW158" s="57">
        <v>0</v>
      </c>
      <c r="AX158" s="57">
        <v>0</v>
      </c>
      <c r="AY158" s="57">
        <v>0</v>
      </c>
      <c r="AZ158" s="57">
        <v>0</v>
      </c>
      <c r="BA158" s="57">
        <v>0</v>
      </c>
      <c r="BB158" s="57">
        <v>0</v>
      </c>
      <c r="BD158" s="46">
        <f t="shared" si="613"/>
        <v>30.05</v>
      </c>
      <c r="BG158" s="46">
        <f t="shared" si="614"/>
        <v>0</v>
      </c>
      <c r="BH158" s="55"/>
      <c r="BI158" s="46">
        <f t="shared" si="615"/>
        <v>0</v>
      </c>
      <c r="BJ158" s="55"/>
      <c r="BK158" s="46">
        <f t="shared" si="610"/>
        <v>0</v>
      </c>
      <c r="BL158" s="55"/>
    </row>
    <row r="159" spans="1:64" outlineLevel="1">
      <c r="B159" s="300" t="s">
        <v>246</v>
      </c>
      <c r="C159" s="94" t="s">
        <v>17</v>
      </c>
      <c r="D159" s="57">
        <v>0</v>
      </c>
      <c r="E159" s="57">
        <v>0</v>
      </c>
      <c r="F159" s="57">
        <v>0</v>
      </c>
      <c r="G159" s="57">
        <v>0</v>
      </c>
      <c r="H159" s="57">
        <v>0</v>
      </c>
      <c r="I159" s="57">
        <v>0</v>
      </c>
      <c r="J159" s="57">
        <v>0</v>
      </c>
      <c r="K159" s="57">
        <v>213.88000000000002</v>
      </c>
      <c r="L159" s="57">
        <v>1727.9</v>
      </c>
      <c r="M159" s="57">
        <v>1275.1800000000003</v>
      </c>
      <c r="N159" s="57">
        <v>2589.4</v>
      </c>
      <c r="O159" s="57">
        <v>3529.81</v>
      </c>
      <c r="P159" s="57">
        <v>0</v>
      </c>
      <c r="Q159" s="57">
        <v>0</v>
      </c>
      <c r="R159" s="57">
        <v>0</v>
      </c>
      <c r="S159" s="57">
        <v>0</v>
      </c>
      <c r="T159" s="57">
        <v>0</v>
      </c>
      <c r="U159" s="57">
        <v>0</v>
      </c>
      <c r="V159" s="57">
        <v>0</v>
      </c>
      <c r="W159" s="57">
        <v>0</v>
      </c>
      <c r="X159" s="57">
        <v>0</v>
      </c>
      <c r="Y159" s="57">
        <v>0</v>
      </c>
      <c r="Z159" s="57">
        <v>0</v>
      </c>
      <c r="AA159" s="57">
        <v>0</v>
      </c>
      <c r="AB159" s="57">
        <v>0</v>
      </c>
      <c r="AC159" s="57">
        <v>0</v>
      </c>
      <c r="AD159" s="57">
        <v>0</v>
      </c>
      <c r="AE159" s="57">
        <v>0</v>
      </c>
      <c r="AF159" s="57">
        <v>0</v>
      </c>
      <c r="AG159" s="57">
        <v>0</v>
      </c>
      <c r="AH159" s="57">
        <v>0</v>
      </c>
      <c r="AI159" s="57">
        <v>0</v>
      </c>
      <c r="AJ159" s="57">
        <v>0</v>
      </c>
      <c r="AK159" s="57">
        <v>0</v>
      </c>
      <c r="AL159" s="57">
        <v>0</v>
      </c>
      <c r="AM159" s="57">
        <v>0</v>
      </c>
      <c r="AN159" s="57">
        <v>0</v>
      </c>
      <c r="AO159" s="57">
        <v>0</v>
      </c>
      <c r="AP159" s="57">
        <v>0</v>
      </c>
      <c r="AQ159" s="57">
        <v>0</v>
      </c>
      <c r="AR159" s="57">
        <v>0</v>
      </c>
      <c r="AS159" s="57">
        <v>0</v>
      </c>
      <c r="AT159" s="57">
        <v>0</v>
      </c>
      <c r="AU159" s="57">
        <v>0</v>
      </c>
      <c r="AV159" s="57">
        <v>0</v>
      </c>
      <c r="AW159" s="57">
        <v>0</v>
      </c>
      <c r="AX159" s="57">
        <v>0</v>
      </c>
      <c r="AY159" s="57">
        <v>0</v>
      </c>
      <c r="AZ159" s="57">
        <v>0</v>
      </c>
      <c r="BA159" s="57">
        <v>0</v>
      </c>
      <c r="BB159" s="57">
        <v>0</v>
      </c>
      <c r="BD159" s="46">
        <f t="shared" si="613"/>
        <v>9336.17</v>
      </c>
      <c r="BG159" s="46">
        <f t="shared" si="614"/>
        <v>0</v>
      </c>
      <c r="BH159" s="55"/>
      <c r="BI159" s="46">
        <f t="shared" si="615"/>
        <v>0</v>
      </c>
      <c r="BJ159" s="55"/>
      <c r="BK159" s="46">
        <f t="shared" si="610"/>
        <v>0</v>
      </c>
      <c r="BL159" s="55"/>
    </row>
    <row r="160" spans="1:64" s="74" customFormat="1">
      <c r="A160" s="17"/>
      <c r="B160" s="300" t="s">
        <v>324</v>
      </c>
      <c r="C160" s="94" t="s">
        <v>17</v>
      </c>
      <c r="D160" s="57">
        <v>0</v>
      </c>
      <c r="E160" s="57">
        <v>0</v>
      </c>
      <c r="F160" s="57">
        <v>0</v>
      </c>
      <c r="G160" s="76">
        <v>18.38</v>
      </c>
      <c r="H160" s="57">
        <v>0</v>
      </c>
      <c r="I160" s="76">
        <v>50</v>
      </c>
      <c r="J160" s="57">
        <v>0</v>
      </c>
      <c r="K160" s="57">
        <v>0</v>
      </c>
      <c r="L160" s="57">
        <v>0</v>
      </c>
      <c r="M160" s="81">
        <v>52</v>
      </c>
      <c r="N160" s="57">
        <v>40.619999999999997</v>
      </c>
      <c r="O160" s="57">
        <v>29.89</v>
      </c>
      <c r="P160" s="57">
        <v>0</v>
      </c>
      <c r="Q160" s="57">
        <v>0</v>
      </c>
      <c r="R160" s="57">
        <v>0</v>
      </c>
      <c r="S160" s="57">
        <v>0</v>
      </c>
      <c r="T160" s="57">
        <v>0</v>
      </c>
      <c r="U160" s="57">
        <v>0</v>
      </c>
      <c r="V160" s="57">
        <v>200</v>
      </c>
      <c r="W160" s="57">
        <v>200</v>
      </c>
      <c r="X160" s="57">
        <v>200</v>
      </c>
      <c r="Y160" s="57">
        <v>200</v>
      </c>
      <c r="Z160" s="57">
        <v>200</v>
      </c>
      <c r="AA160" s="57">
        <v>200</v>
      </c>
      <c r="AB160" s="57">
        <v>200</v>
      </c>
      <c r="AC160" s="57">
        <v>200</v>
      </c>
      <c r="AD160" s="57">
        <v>200</v>
      </c>
      <c r="AE160" s="57">
        <v>200</v>
      </c>
      <c r="AF160" s="57">
        <v>200</v>
      </c>
      <c r="AG160" s="57">
        <v>200</v>
      </c>
      <c r="AH160" s="57">
        <v>200</v>
      </c>
      <c r="AI160" s="57">
        <v>200</v>
      </c>
      <c r="AJ160" s="57">
        <v>200</v>
      </c>
      <c r="AK160" s="57">
        <v>200</v>
      </c>
      <c r="AL160" s="57">
        <v>200</v>
      </c>
      <c r="AM160" s="57">
        <v>200</v>
      </c>
      <c r="AN160" s="57">
        <v>200</v>
      </c>
      <c r="AO160" s="57">
        <v>200</v>
      </c>
      <c r="AP160" s="57">
        <v>200</v>
      </c>
      <c r="AQ160" s="57">
        <v>200</v>
      </c>
      <c r="AR160" s="57">
        <v>200</v>
      </c>
      <c r="AS160" s="57">
        <v>200</v>
      </c>
      <c r="AT160" s="57">
        <v>200</v>
      </c>
      <c r="AU160" s="57">
        <v>200</v>
      </c>
      <c r="AV160" s="57">
        <v>200</v>
      </c>
      <c r="AW160" s="57">
        <v>200</v>
      </c>
      <c r="AX160" s="57">
        <v>200</v>
      </c>
      <c r="AY160" s="57">
        <v>200</v>
      </c>
      <c r="AZ160" s="57">
        <v>200</v>
      </c>
      <c r="BA160" s="57">
        <v>200</v>
      </c>
      <c r="BB160" s="57">
        <v>200</v>
      </c>
      <c r="BC160" s="17"/>
      <c r="BD160" s="46">
        <f t="shared" si="613"/>
        <v>190.89</v>
      </c>
      <c r="BE160" s="17"/>
      <c r="BF160" s="17"/>
      <c r="BG160" s="46">
        <f t="shared" si="614"/>
        <v>1200</v>
      </c>
      <c r="BH160" s="55"/>
      <c r="BI160" s="46">
        <f t="shared" si="615"/>
        <v>2400</v>
      </c>
      <c r="BJ160" s="55"/>
      <c r="BK160" s="46">
        <f t="shared" si="610"/>
        <v>2400</v>
      </c>
      <c r="BL160" s="17"/>
    </row>
    <row r="161" spans="1:16383" s="90" customFormat="1">
      <c r="A161" s="74"/>
      <c r="B161" s="11"/>
      <c r="C161" s="104"/>
      <c r="D161" s="66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79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7"/>
      <c r="AN161" s="17"/>
      <c r="AO161" s="17"/>
      <c r="AP161" s="17"/>
      <c r="AQ161" s="17"/>
      <c r="AR161" s="10"/>
      <c r="AS161" s="10"/>
      <c r="AT161" s="10"/>
      <c r="AU161" s="10"/>
      <c r="AV161" s="10"/>
      <c r="AW161" s="10"/>
      <c r="AX161" s="10"/>
      <c r="AY161" s="17"/>
      <c r="AZ161" s="17"/>
      <c r="BA161" s="17"/>
      <c r="BB161" s="17"/>
      <c r="BC161" s="74"/>
      <c r="BD161" s="79"/>
      <c r="BE161" s="17"/>
      <c r="BF161" s="17"/>
      <c r="BG161" s="79"/>
      <c r="BH161" s="17"/>
      <c r="BI161" s="79"/>
      <c r="BK161" s="79"/>
    </row>
    <row r="162" spans="1:16383" ht="12.5" customHeight="1" outlineLevel="1">
      <c r="A162" s="90"/>
      <c r="B162" s="90" t="s">
        <v>396</v>
      </c>
      <c r="C162" s="94" t="s">
        <v>17</v>
      </c>
      <c r="D162" s="65">
        <f>SUM(D163:D173)</f>
        <v>0</v>
      </c>
      <c r="E162" s="65">
        <f>SUM(E163:E173)</f>
        <v>0</v>
      </c>
      <c r="F162" s="65">
        <f t="shared" ref="F162:AM162" si="618">SUM(F163:F173)</f>
        <v>0</v>
      </c>
      <c r="G162" s="65">
        <f t="shared" si="618"/>
        <v>0</v>
      </c>
      <c r="H162" s="65">
        <f t="shared" si="618"/>
        <v>0</v>
      </c>
      <c r="I162" s="65">
        <f t="shared" si="618"/>
        <v>0</v>
      </c>
      <c r="J162" s="65">
        <f t="shared" si="618"/>
        <v>0</v>
      </c>
      <c r="K162" s="65">
        <f t="shared" si="618"/>
        <v>0</v>
      </c>
      <c r="L162" s="65">
        <f t="shared" si="618"/>
        <v>0</v>
      </c>
      <c r="M162" s="65">
        <f t="shared" si="618"/>
        <v>0</v>
      </c>
      <c r="N162" s="65">
        <f t="shared" si="618"/>
        <v>0</v>
      </c>
      <c r="O162" s="65">
        <f t="shared" si="618"/>
        <v>0</v>
      </c>
      <c r="P162" s="65">
        <f>SUM(P163:P173)</f>
        <v>0</v>
      </c>
      <c r="Q162" s="65">
        <f t="shared" si="618"/>
        <v>0</v>
      </c>
      <c r="R162" s="65">
        <f t="shared" si="618"/>
        <v>0</v>
      </c>
      <c r="S162" s="65">
        <f t="shared" si="618"/>
        <v>0</v>
      </c>
      <c r="T162" s="65">
        <f>SUM(T163:T173)</f>
        <v>0</v>
      </c>
      <c r="U162" s="65">
        <f>SUM(U163:U173)</f>
        <v>0</v>
      </c>
      <c r="V162" s="65">
        <f>SUM(V163:V173)</f>
        <v>0</v>
      </c>
      <c r="W162" s="65">
        <f t="shared" si="618"/>
        <v>0</v>
      </c>
      <c r="X162" s="65">
        <f t="shared" si="618"/>
        <v>0</v>
      </c>
      <c r="Y162" s="65">
        <f t="shared" si="618"/>
        <v>0</v>
      </c>
      <c r="Z162" s="65">
        <f t="shared" si="618"/>
        <v>0</v>
      </c>
      <c r="AA162" s="65">
        <f t="shared" si="618"/>
        <v>0</v>
      </c>
      <c r="AB162" s="65">
        <f t="shared" si="618"/>
        <v>0</v>
      </c>
      <c r="AC162" s="65">
        <f t="shared" si="618"/>
        <v>0</v>
      </c>
      <c r="AD162" s="65">
        <f t="shared" si="618"/>
        <v>0</v>
      </c>
      <c r="AE162" s="65">
        <f t="shared" si="618"/>
        <v>0</v>
      </c>
      <c r="AF162" s="65">
        <f t="shared" si="618"/>
        <v>7295</v>
      </c>
      <c r="AG162" s="65">
        <f t="shared" si="618"/>
        <v>0</v>
      </c>
      <c r="AH162" s="65">
        <f t="shared" si="618"/>
        <v>0</v>
      </c>
      <c r="AI162" s="65">
        <f t="shared" si="618"/>
        <v>0</v>
      </c>
      <c r="AJ162" s="65">
        <f t="shared" si="618"/>
        <v>0</v>
      </c>
      <c r="AK162" s="65">
        <f t="shared" si="618"/>
        <v>0</v>
      </c>
      <c r="AL162" s="65">
        <f t="shared" si="618"/>
        <v>0</v>
      </c>
      <c r="AM162" s="65">
        <f t="shared" si="618"/>
        <v>0</v>
      </c>
      <c r="AN162" s="65">
        <f t="shared" ref="AN162:AY162" si="619">SUM(AN163:AN173)</f>
        <v>0</v>
      </c>
      <c r="AO162" s="65">
        <f t="shared" si="619"/>
        <v>0</v>
      </c>
      <c r="AP162" s="65">
        <f t="shared" si="619"/>
        <v>0</v>
      </c>
      <c r="AQ162" s="65">
        <f t="shared" si="619"/>
        <v>0</v>
      </c>
      <c r="AR162" s="65">
        <f t="shared" si="619"/>
        <v>0</v>
      </c>
      <c r="AS162" s="65">
        <f t="shared" si="619"/>
        <v>0</v>
      </c>
      <c r="AT162" s="65">
        <f t="shared" si="619"/>
        <v>0</v>
      </c>
      <c r="AU162" s="65">
        <f t="shared" si="619"/>
        <v>0</v>
      </c>
      <c r="AV162" s="65">
        <f t="shared" si="619"/>
        <v>0</v>
      </c>
      <c r="AW162" s="65">
        <f t="shared" si="619"/>
        <v>0</v>
      </c>
      <c r="AX162" s="65">
        <f t="shared" si="619"/>
        <v>0</v>
      </c>
      <c r="AY162" s="65">
        <f t="shared" si="619"/>
        <v>0</v>
      </c>
      <c r="AZ162" s="65">
        <f t="shared" ref="AZ162:BA162" si="620">SUM(AZ163:AZ173)</f>
        <v>0</v>
      </c>
      <c r="BA162" s="65">
        <f t="shared" si="620"/>
        <v>0</v>
      </c>
      <c r="BB162" s="65">
        <f>SUM(BB163:BB173)</f>
        <v>0</v>
      </c>
      <c r="BC162" s="90"/>
      <c r="BD162" s="65">
        <f t="shared" ref="BD162:BD173" si="621">SUM(D162:O162)</f>
        <v>0</v>
      </c>
      <c r="BG162" s="65">
        <f>SUM(P162:AA162)</f>
        <v>0</v>
      </c>
      <c r="BH162" s="90"/>
      <c r="BI162" s="65">
        <f t="shared" ref="BI162:BI173" si="622">SUM(AB162:AM162)</f>
        <v>7295</v>
      </c>
      <c r="BJ162" s="55"/>
      <c r="BK162" s="65">
        <f t="shared" ref="BK162" si="623">SUM(AN162:AY162)</f>
        <v>0</v>
      </c>
      <c r="BL162" s="55"/>
    </row>
    <row r="163" spans="1:16383" outlineLevel="1">
      <c r="B163" s="300" t="s">
        <v>248</v>
      </c>
      <c r="C163" s="94" t="s">
        <v>17</v>
      </c>
      <c r="D163" s="57">
        <v>0</v>
      </c>
      <c r="E163" s="57">
        <v>0</v>
      </c>
      <c r="F163" s="57">
        <v>0</v>
      </c>
      <c r="G163" s="57">
        <v>0</v>
      </c>
      <c r="H163" s="57">
        <v>0</v>
      </c>
      <c r="I163" s="57">
        <v>0</v>
      </c>
      <c r="J163" s="57">
        <v>0</v>
      </c>
      <c r="K163" s="57">
        <v>0</v>
      </c>
      <c r="L163" s="57">
        <v>0</v>
      </c>
      <c r="M163" s="57">
        <v>0</v>
      </c>
      <c r="N163" s="57">
        <v>0</v>
      </c>
      <c r="O163" s="57">
        <v>0</v>
      </c>
      <c r="P163" s="46">
        <f>'Pop-ups'!D42</f>
        <v>0</v>
      </c>
      <c r="Q163" s="46">
        <f>'Pop-ups'!E42</f>
        <v>0</v>
      </c>
      <c r="R163" s="46">
        <f>'Pop-ups'!F42</f>
        <v>0</v>
      </c>
      <c r="S163" s="46">
        <f>'Pop-ups'!G42</f>
        <v>0</v>
      </c>
      <c r="T163" s="46">
        <f>'Pop-ups'!H42</f>
        <v>0</v>
      </c>
      <c r="U163" s="46">
        <f>'Pop-ups'!I42</f>
        <v>0</v>
      </c>
      <c r="V163" s="46">
        <f>'Pop-ups'!J42</f>
        <v>0</v>
      </c>
      <c r="W163" s="46">
        <f>'Pop-ups'!K42</f>
        <v>0</v>
      </c>
      <c r="X163" s="46">
        <f>'Pop-ups'!L42</f>
        <v>0</v>
      </c>
      <c r="Y163" s="46">
        <f>'Pop-ups'!M42</f>
        <v>0</v>
      </c>
      <c r="Z163" s="46">
        <f>'Pop-ups'!N42</f>
        <v>0</v>
      </c>
      <c r="AA163" s="46">
        <f>'Pop-ups'!O42</f>
        <v>0</v>
      </c>
      <c r="AB163" s="46">
        <f>'Pop-ups'!P42</f>
        <v>0</v>
      </c>
      <c r="AC163" s="46">
        <f>'Pop-ups'!Q42</f>
        <v>0</v>
      </c>
      <c r="AD163" s="46">
        <f>'Pop-ups'!R42</f>
        <v>0</v>
      </c>
      <c r="AE163" s="46">
        <f>'Pop-ups'!S42</f>
        <v>0</v>
      </c>
      <c r="AF163" s="46">
        <f>'Pop-ups'!T42</f>
        <v>1500</v>
      </c>
      <c r="AG163" s="46">
        <f>'Pop-ups'!U42</f>
        <v>0</v>
      </c>
      <c r="AH163" s="46">
        <f>'Pop-ups'!V42</f>
        <v>0</v>
      </c>
      <c r="AI163" s="46">
        <f>'Pop-ups'!W42</f>
        <v>0</v>
      </c>
      <c r="AJ163" s="46">
        <f>'Pop-ups'!X42</f>
        <v>0</v>
      </c>
      <c r="AK163" s="46">
        <f>'Pop-ups'!Y42</f>
        <v>0</v>
      </c>
      <c r="AL163" s="46">
        <f>'Pop-ups'!Z42</f>
        <v>0</v>
      </c>
      <c r="AM163" s="46">
        <f>'Pop-ups'!AA42</f>
        <v>0</v>
      </c>
      <c r="AN163" s="46">
        <f>'Pop-ups'!AB42</f>
        <v>0</v>
      </c>
      <c r="AO163" s="46">
        <f>'Pop-ups'!AC42</f>
        <v>0</v>
      </c>
      <c r="AP163" s="46">
        <f>'Pop-ups'!AD42</f>
        <v>0</v>
      </c>
      <c r="AQ163" s="46">
        <f>'Pop-ups'!AE42</f>
        <v>0</v>
      </c>
      <c r="AR163" s="46">
        <f>'Pop-ups'!AF42</f>
        <v>0</v>
      </c>
      <c r="AS163" s="46">
        <f>'Pop-ups'!AG42</f>
        <v>0</v>
      </c>
      <c r="AT163" s="46">
        <f>'Pop-ups'!AH42</f>
        <v>0</v>
      </c>
      <c r="AU163" s="46">
        <f>'Pop-ups'!AI42</f>
        <v>0</v>
      </c>
      <c r="AV163" s="46">
        <f>'Pop-ups'!AJ42</f>
        <v>0</v>
      </c>
      <c r="AW163" s="46">
        <f>'Pop-ups'!AK42</f>
        <v>0</v>
      </c>
      <c r="AX163" s="46">
        <f>'Pop-ups'!AL42</f>
        <v>0</v>
      </c>
      <c r="AY163" s="46">
        <f>'Pop-ups'!AM42</f>
        <v>0</v>
      </c>
      <c r="AZ163" s="46">
        <f>'Pop-ups'!AN42</f>
        <v>0</v>
      </c>
      <c r="BA163" s="57">
        <v>0</v>
      </c>
      <c r="BB163" s="57">
        <v>0</v>
      </c>
      <c r="BD163" s="46">
        <f t="shared" si="621"/>
        <v>0</v>
      </c>
      <c r="BG163" s="46">
        <f t="shared" ref="BG163:BG173" si="624">SUM(P163:AA163)</f>
        <v>0</v>
      </c>
      <c r="BH163" s="55"/>
      <c r="BI163" s="46">
        <f t="shared" si="622"/>
        <v>1500</v>
      </c>
      <c r="BJ163" s="55"/>
      <c r="BK163" s="46">
        <f t="shared" ref="BK163:BK173" si="625">SUM(AN163:AY163)</f>
        <v>0</v>
      </c>
      <c r="BL163" s="55"/>
    </row>
    <row r="164" spans="1:16383" outlineLevel="1">
      <c r="B164" s="300" t="s">
        <v>249</v>
      </c>
      <c r="C164" s="94" t="s">
        <v>17</v>
      </c>
      <c r="D164" s="57">
        <v>0</v>
      </c>
      <c r="E164" s="57">
        <v>0</v>
      </c>
      <c r="F164" s="57">
        <v>0</v>
      </c>
      <c r="G164" s="57">
        <v>0</v>
      </c>
      <c r="H164" s="57">
        <v>0</v>
      </c>
      <c r="I164" s="57">
        <v>0</v>
      </c>
      <c r="J164" s="57">
        <v>0</v>
      </c>
      <c r="K164" s="57">
        <v>0</v>
      </c>
      <c r="L164" s="57">
        <v>0</v>
      </c>
      <c r="M164" s="57">
        <v>0</v>
      </c>
      <c r="N164" s="57">
        <v>0</v>
      </c>
      <c r="O164" s="57">
        <v>0</v>
      </c>
      <c r="P164" s="46">
        <f>'Pop-ups'!D43</f>
        <v>0</v>
      </c>
      <c r="Q164" s="46">
        <f>'Pop-ups'!E43</f>
        <v>0</v>
      </c>
      <c r="R164" s="46">
        <f>'Pop-ups'!F43</f>
        <v>0</v>
      </c>
      <c r="S164" s="46">
        <f>'Pop-ups'!G43</f>
        <v>0</v>
      </c>
      <c r="T164" s="46">
        <f>'Pop-ups'!H43</f>
        <v>0</v>
      </c>
      <c r="U164" s="46">
        <f>'Pop-ups'!I43</f>
        <v>0</v>
      </c>
      <c r="V164" s="46">
        <f>'Pop-ups'!J43</f>
        <v>0</v>
      </c>
      <c r="W164" s="46">
        <f>'Pop-ups'!K43</f>
        <v>0</v>
      </c>
      <c r="X164" s="46">
        <f>'Pop-ups'!L43</f>
        <v>0</v>
      </c>
      <c r="Y164" s="46">
        <f>'Pop-ups'!M43</f>
        <v>0</v>
      </c>
      <c r="Z164" s="46">
        <f>'Pop-ups'!N43</f>
        <v>0</v>
      </c>
      <c r="AA164" s="46">
        <f>'Pop-ups'!O43</f>
        <v>0</v>
      </c>
      <c r="AB164" s="46">
        <f>'Pop-ups'!P43</f>
        <v>0</v>
      </c>
      <c r="AC164" s="46">
        <f>'Pop-ups'!Q43</f>
        <v>0</v>
      </c>
      <c r="AD164" s="46">
        <f>'Pop-ups'!R43</f>
        <v>0</v>
      </c>
      <c r="AE164" s="46">
        <f>'Pop-ups'!S43</f>
        <v>0</v>
      </c>
      <c r="AF164" s="46">
        <f>'Pop-ups'!T43</f>
        <v>500</v>
      </c>
      <c r="AG164" s="46">
        <f>'Pop-ups'!U43</f>
        <v>0</v>
      </c>
      <c r="AH164" s="46">
        <f>'Pop-ups'!V43</f>
        <v>0</v>
      </c>
      <c r="AI164" s="46">
        <f>'Pop-ups'!W43</f>
        <v>0</v>
      </c>
      <c r="AJ164" s="46">
        <f>'Pop-ups'!X43</f>
        <v>0</v>
      </c>
      <c r="AK164" s="46">
        <f>'Pop-ups'!Y43</f>
        <v>0</v>
      </c>
      <c r="AL164" s="46">
        <f>'Pop-ups'!Z43</f>
        <v>0</v>
      </c>
      <c r="AM164" s="46">
        <f>'Pop-ups'!AA43</f>
        <v>0</v>
      </c>
      <c r="AN164" s="46">
        <f>'Pop-ups'!AB43</f>
        <v>0</v>
      </c>
      <c r="AO164" s="46">
        <f>'Pop-ups'!AC43</f>
        <v>0</v>
      </c>
      <c r="AP164" s="46">
        <f>'Pop-ups'!AD43</f>
        <v>0</v>
      </c>
      <c r="AQ164" s="46">
        <f>'Pop-ups'!AE43</f>
        <v>0</v>
      </c>
      <c r="AR164" s="46">
        <f>'Pop-ups'!AF43</f>
        <v>0</v>
      </c>
      <c r="AS164" s="46">
        <f>'Pop-ups'!AG43</f>
        <v>0</v>
      </c>
      <c r="AT164" s="46">
        <f>'Pop-ups'!AH43</f>
        <v>0</v>
      </c>
      <c r="AU164" s="46">
        <f>'Pop-ups'!AI43</f>
        <v>0</v>
      </c>
      <c r="AV164" s="46">
        <f>'Pop-ups'!AJ43</f>
        <v>0</v>
      </c>
      <c r="AW164" s="46">
        <f>'Pop-ups'!AK43</f>
        <v>0</v>
      </c>
      <c r="AX164" s="46">
        <f>'Pop-ups'!AL43</f>
        <v>0</v>
      </c>
      <c r="AY164" s="46">
        <f>'Pop-ups'!AM43</f>
        <v>0</v>
      </c>
      <c r="AZ164" s="46">
        <f>'Pop-ups'!AN43</f>
        <v>0</v>
      </c>
      <c r="BA164" s="57">
        <v>0</v>
      </c>
      <c r="BB164" s="57">
        <v>0</v>
      </c>
      <c r="BD164" s="46">
        <f t="shared" si="621"/>
        <v>0</v>
      </c>
      <c r="BG164" s="46">
        <f t="shared" si="624"/>
        <v>0</v>
      </c>
      <c r="BH164" s="55"/>
      <c r="BI164" s="46">
        <f t="shared" si="622"/>
        <v>500</v>
      </c>
      <c r="BJ164" s="55"/>
      <c r="BK164" s="46">
        <f t="shared" si="625"/>
        <v>0</v>
      </c>
      <c r="BL164" s="34"/>
      <c r="BM164" s="34"/>
      <c r="BN164" s="34" t="s">
        <v>392</v>
      </c>
      <c r="BO164" s="34" t="s">
        <v>392</v>
      </c>
      <c r="BP164" s="34" t="s">
        <v>392</v>
      </c>
      <c r="BQ164" s="34" t="s">
        <v>392</v>
      </c>
      <c r="BR164" s="34" t="s">
        <v>392</v>
      </c>
      <c r="BS164" s="34" t="s">
        <v>392</v>
      </c>
      <c r="BT164" s="34" t="s">
        <v>392</v>
      </c>
      <c r="BU164" s="34" t="s">
        <v>392</v>
      </c>
      <c r="BV164" s="34" t="s">
        <v>392</v>
      </c>
      <c r="BW164" s="34" t="s">
        <v>392</v>
      </c>
      <c r="BX164" s="34" t="s">
        <v>392</v>
      </c>
      <c r="BY164" s="34" t="s">
        <v>392</v>
      </c>
      <c r="BZ164" s="34" t="s">
        <v>392</v>
      </c>
      <c r="CA164" s="34" t="s">
        <v>392</v>
      </c>
      <c r="CB164" s="34" t="s">
        <v>392</v>
      </c>
      <c r="CC164" s="34" t="s">
        <v>392</v>
      </c>
      <c r="CD164" s="34" t="s">
        <v>392</v>
      </c>
      <c r="CE164" s="34" t="s">
        <v>392</v>
      </c>
      <c r="CF164" s="34" t="s">
        <v>392</v>
      </c>
      <c r="CG164" s="34" t="s">
        <v>392</v>
      </c>
      <c r="CH164" s="34" t="s">
        <v>392</v>
      </c>
      <c r="CI164" s="34" t="s">
        <v>392</v>
      </c>
      <c r="CJ164" s="34" t="s">
        <v>392</v>
      </c>
      <c r="CK164" s="34" t="s">
        <v>392</v>
      </c>
      <c r="CL164" s="34" t="s">
        <v>392</v>
      </c>
      <c r="CM164" s="34" t="s">
        <v>392</v>
      </c>
      <c r="CN164" s="34" t="s">
        <v>392</v>
      </c>
      <c r="CO164" s="34" t="s">
        <v>392</v>
      </c>
      <c r="CP164" s="34" t="s">
        <v>392</v>
      </c>
      <c r="CQ164" s="34" t="s">
        <v>392</v>
      </c>
      <c r="CR164" s="34" t="s">
        <v>392</v>
      </c>
      <c r="CS164" s="34" t="s">
        <v>392</v>
      </c>
      <c r="CT164" s="34" t="s">
        <v>392</v>
      </c>
      <c r="CU164" s="34" t="s">
        <v>392</v>
      </c>
      <c r="CV164" s="34" t="s">
        <v>392</v>
      </c>
      <c r="CW164" s="34" t="s">
        <v>392</v>
      </c>
      <c r="CX164" s="34" t="s">
        <v>392</v>
      </c>
      <c r="CY164" s="34" t="s">
        <v>392</v>
      </c>
      <c r="CZ164" s="34" t="s">
        <v>392</v>
      </c>
      <c r="DA164" s="34" t="s">
        <v>392</v>
      </c>
      <c r="DB164" s="34" t="s">
        <v>392</v>
      </c>
      <c r="DC164" s="34" t="s">
        <v>392</v>
      </c>
      <c r="DD164" s="34" t="s">
        <v>392</v>
      </c>
      <c r="DE164" s="34" t="s">
        <v>392</v>
      </c>
      <c r="DF164" s="34" t="s">
        <v>392</v>
      </c>
      <c r="DG164" s="34" t="s">
        <v>392</v>
      </c>
      <c r="DH164" s="34" t="s">
        <v>392</v>
      </c>
      <c r="DI164" s="34" t="s">
        <v>392</v>
      </c>
      <c r="DJ164" s="34" t="s">
        <v>392</v>
      </c>
      <c r="DK164" s="34" t="s">
        <v>392</v>
      </c>
      <c r="DL164" s="34" t="s">
        <v>392</v>
      </c>
      <c r="DM164" s="34" t="s">
        <v>392</v>
      </c>
      <c r="DN164" s="34" t="s">
        <v>392</v>
      </c>
      <c r="DO164" s="34" t="s">
        <v>392</v>
      </c>
      <c r="DP164" s="34" t="s">
        <v>392</v>
      </c>
      <c r="DQ164" s="34" t="s">
        <v>392</v>
      </c>
      <c r="DR164" s="34" t="s">
        <v>392</v>
      </c>
      <c r="DS164" s="34" t="s">
        <v>392</v>
      </c>
      <c r="DT164" s="34" t="s">
        <v>392</v>
      </c>
      <c r="DU164" s="34" t="s">
        <v>392</v>
      </c>
      <c r="DV164" s="34" t="s">
        <v>392</v>
      </c>
      <c r="DW164" s="34" t="s">
        <v>392</v>
      </c>
      <c r="DX164" s="34" t="s">
        <v>392</v>
      </c>
      <c r="DY164" s="34" t="s">
        <v>392</v>
      </c>
      <c r="DZ164" s="34" t="s">
        <v>392</v>
      </c>
      <c r="EA164" s="34" t="s">
        <v>392</v>
      </c>
      <c r="EB164" s="34" t="s">
        <v>392</v>
      </c>
      <c r="EC164" s="34" t="s">
        <v>392</v>
      </c>
      <c r="ED164" s="34" t="s">
        <v>392</v>
      </c>
      <c r="EE164" s="34" t="s">
        <v>392</v>
      </c>
      <c r="EF164" s="34" t="s">
        <v>392</v>
      </c>
      <c r="EG164" s="34" t="s">
        <v>392</v>
      </c>
      <c r="EH164" s="34" t="s">
        <v>392</v>
      </c>
      <c r="EI164" s="34" t="s">
        <v>392</v>
      </c>
      <c r="EJ164" s="34" t="s">
        <v>392</v>
      </c>
      <c r="EK164" s="34" t="s">
        <v>392</v>
      </c>
      <c r="EL164" s="34" t="s">
        <v>392</v>
      </c>
      <c r="EM164" s="34" t="s">
        <v>392</v>
      </c>
      <c r="EN164" s="34" t="s">
        <v>392</v>
      </c>
      <c r="EO164" s="34" t="s">
        <v>392</v>
      </c>
      <c r="EP164" s="34" t="s">
        <v>392</v>
      </c>
      <c r="EQ164" s="34" t="s">
        <v>392</v>
      </c>
      <c r="ER164" s="34" t="s">
        <v>392</v>
      </c>
      <c r="ES164" s="34" t="s">
        <v>392</v>
      </c>
      <c r="ET164" s="34" t="s">
        <v>392</v>
      </c>
      <c r="EU164" s="34" t="s">
        <v>392</v>
      </c>
      <c r="EV164" s="34" t="s">
        <v>392</v>
      </c>
      <c r="EW164" s="34" t="s">
        <v>392</v>
      </c>
      <c r="EX164" s="34" t="s">
        <v>392</v>
      </c>
      <c r="EY164" s="34" t="s">
        <v>392</v>
      </c>
      <c r="EZ164" s="34" t="s">
        <v>392</v>
      </c>
      <c r="FA164" s="34" t="s">
        <v>392</v>
      </c>
      <c r="FB164" s="34" t="s">
        <v>392</v>
      </c>
      <c r="FC164" s="34" t="s">
        <v>392</v>
      </c>
      <c r="FD164" s="34" t="s">
        <v>392</v>
      </c>
      <c r="FE164" s="34" t="s">
        <v>392</v>
      </c>
      <c r="FF164" s="34" t="s">
        <v>392</v>
      </c>
      <c r="FG164" s="34" t="s">
        <v>392</v>
      </c>
      <c r="FH164" s="34" t="s">
        <v>392</v>
      </c>
      <c r="FI164" s="34" t="s">
        <v>392</v>
      </c>
      <c r="FJ164" s="34" t="s">
        <v>392</v>
      </c>
      <c r="FK164" s="34" t="s">
        <v>392</v>
      </c>
      <c r="FL164" s="34" t="s">
        <v>392</v>
      </c>
      <c r="FM164" s="34" t="s">
        <v>392</v>
      </c>
      <c r="FN164" s="34" t="s">
        <v>392</v>
      </c>
      <c r="FO164" s="34" t="s">
        <v>392</v>
      </c>
      <c r="FP164" s="34" t="s">
        <v>392</v>
      </c>
      <c r="FQ164" s="34" t="s">
        <v>392</v>
      </c>
      <c r="FR164" s="34" t="s">
        <v>392</v>
      </c>
      <c r="FS164" s="34" t="s">
        <v>392</v>
      </c>
      <c r="FT164" s="34" t="s">
        <v>392</v>
      </c>
      <c r="FU164" s="34" t="s">
        <v>392</v>
      </c>
      <c r="FV164" s="34" t="s">
        <v>392</v>
      </c>
      <c r="FW164" s="34" t="s">
        <v>392</v>
      </c>
      <c r="FX164" s="34" t="s">
        <v>392</v>
      </c>
      <c r="FY164" s="34" t="s">
        <v>392</v>
      </c>
      <c r="FZ164" s="34" t="s">
        <v>392</v>
      </c>
      <c r="GA164" s="34" t="s">
        <v>392</v>
      </c>
      <c r="GB164" s="34" t="s">
        <v>392</v>
      </c>
      <c r="GC164" s="34" t="s">
        <v>392</v>
      </c>
      <c r="GD164" s="34" t="s">
        <v>392</v>
      </c>
      <c r="GE164" s="34" t="s">
        <v>392</v>
      </c>
      <c r="GF164" s="34" t="s">
        <v>392</v>
      </c>
      <c r="GG164" s="34" t="s">
        <v>392</v>
      </c>
      <c r="GH164" s="34" t="s">
        <v>392</v>
      </c>
      <c r="GI164" s="34" t="s">
        <v>392</v>
      </c>
      <c r="GJ164" s="34" t="s">
        <v>392</v>
      </c>
      <c r="GK164" s="34" t="s">
        <v>392</v>
      </c>
      <c r="GL164" s="34" t="s">
        <v>392</v>
      </c>
      <c r="GM164" s="34" t="s">
        <v>392</v>
      </c>
      <c r="GN164" s="34" t="s">
        <v>392</v>
      </c>
      <c r="GO164" s="34" t="s">
        <v>392</v>
      </c>
      <c r="GP164" s="34" t="s">
        <v>392</v>
      </c>
      <c r="GQ164" s="34" t="s">
        <v>392</v>
      </c>
      <c r="GR164" s="34" t="s">
        <v>392</v>
      </c>
      <c r="GS164" s="34" t="s">
        <v>392</v>
      </c>
      <c r="GT164" s="34" t="s">
        <v>392</v>
      </c>
      <c r="GU164" s="34" t="s">
        <v>392</v>
      </c>
      <c r="GV164" s="34" t="s">
        <v>392</v>
      </c>
      <c r="GW164" s="34" t="s">
        <v>392</v>
      </c>
      <c r="GX164" s="34" t="s">
        <v>392</v>
      </c>
      <c r="GY164" s="34" t="s">
        <v>392</v>
      </c>
      <c r="GZ164" s="34" t="s">
        <v>392</v>
      </c>
      <c r="HA164" s="34" t="s">
        <v>392</v>
      </c>
      <c r="HB164" s="34" t="s">
        <v>392</v>
      </c>
      <c r="HC164" s="34" t="s">
        <v>392</v>
      </c>
      <c r="HD164" s="34" t="s">
        <v>392</v>
      </c>
      <c r="HE164" s="34" t="s">
        <v>392</v>
      </c>
      <c r="HF164" s="34" t="s">
        <v>392</v>
      </c>
      <c r="HG164" s="34" t="s">
        <v>392</v>
      </c>
      <c r="HH164" s="34" t="s">
        <v>392</v>
      </c>
      <c r="HI164" s="34" t="s">
        <v>392</v>
      </c>
      <c r="HJ164" s="34" t="s">
        <v>392</v>
      </c>
      <c r="HK164" s="34" t="s">
        <v>392</v>
      </c>
      <c r="HL164" s="34" t="s">
        <v>392</v>
      </c>
      <c r="HM164" s="34" t="s">
        <v>392</v>
      </c>
      <c r="HN164" s="34" t="s">
        <v>392</v>
      </c>
      <c r="HO164" s="34" t="s">
        <v>392</v>
      </c>
      <c r="HP164" s="34" t="s">
        <v>392</v>
      </c>
      <c r="HQ164" s="34" t="s">
        <v>392</v>
      </c>
      <c r="HR164" s="34" t="s">
        <v>392</v>
      </c>
      <c r="HS164" s="34" t="s">
        <v>392</v>
      </c>
      <c r="HT164" s="34" t="s">
        <v>392</v>
      </c>
      <c r="HU164" s="34" t="s">
        <v>392</v>
      </c>
      <c r="HV164" s="34" t="s">
        <v>392</v>
      </c>
      <c r="HW164" s="34" t="s">
        <v>392</v>
      </c>
      <c r="HX164" s="34" t="s">
        <v>392</v>
      </c>
      <c r="HY164" s="34" t="s">
        <v>392</v>
      </c>
      <c r="HZ164" s="34" t="s">
        <v>392</v>
      </c>
      <c r="IA164" s="34" t="s">
        <v>392</v>
      </c>
      <c r="IB164" s="34" t="s">
        <v>392</v>
      </c>
      <c r="IC164" s="34" t="s">
        <v>392</v>
      </c>
      <c r="ID164" s="34" t="s">
        <v>392</v>
      </c>
      <c r="IE164" s="34" t="s">
        <v>392</v>
      </c>
      <c r="IF164" s="34" t="s">
        <v>392</v>
      </c>
      <c r="IG164" s="34" t="s">
        <v>392</v>
      </c>
      <c r="IH164" s="34" t="s">
        <v>392</v>
      </c>
      <c r="II164" s="34" t="s">
        <v>392</v>
      </c>
      <c r="IJ164" s="34" t="s">
        <v>392</v>
      </c>
      <c r="IK164" s="34" t="s">
        <v>392</v>
      </c>
      <c r="IL164" s="34" t="s">
        <v>392</v>
      </c>
      <c r="IM164" s="34" t="s">
        <v>392</v>
      </c>
      <c r="IN164" s="34" t="s">
        <v>392</v>
      </c>
      <c r="IO164" s="34" t="s">
        <v>392</v>
      </c>
      <c r="IP164" s="34" t="s">
        <v>392</v>
      </c>
      <c r="IQ164" s="34" t="s">
        <v>392</v>
      </c>
      <c r="IR164" s="34" t="s">
        <v>392</v>
      </c>
      <c r="IS164" s="34" t="s">
        <v>392</v>
      </c>
      <c r="IT164" s="34" t="s">
        <v>392</v>
      </c>
      <c r="IU164" s="34" t="s">
        <v>392</v>
      </c>
      <c r="IV164" s="34" t="s">
        <v>392</v>
      </c>
      <c r="IW164" s="34" t="s">
        <v>392</v>
      </c>
      <c r="IX164" s="34" t="s">
        <v>392</v>
      </c>
      <c r="IY164" s="34" t="s">
        <v>392</v>
      </c>
      <c r="IZ164" s="34" t="s">
        <v>392</v>
      </c>
      <c r="JA164" s="34" t="s">
        <v>392</v>
      </c>
      <c r="JB164" s="34" t="s">
        <v>392</v>
      </c>
      <c r="JC164" s="34" t="s">
        <v>392</v>
      </c>
      <c r="JD164" s="34" t="s">
        <v>392</v>
      </c>
      <c r="JE164" s="34" t="s">
        <v>392</v>
      </c>
      <c r="JF164" s="34" t="s">
        <v>392</v>
      </c>
      <c r="JG164" s="34" t="s">
        <v>392</v>
      </c>
      <c r="JH164" s="34" t="s">
        <v>392</v>
      </c>
      <c r="JI164" s="34" t="s">
        <v>392</v>
      </c>
      <c r="JJ164" s="34" t="s">
        <v>392</v>
      </c>
      <c r="JK164" s="34" t="s">
        <v>392</v>
      </c>
      <c r="JL164" s="34" t="s">
        <v>392</v>
      </c>
      <c r="JM164" s="34" t="s">
        <v>392</v>
      </c>
      <c r="JN164" s="34" t="s">
        <v>392</v>
      </c>
      <c r="JO164" s="34" t="s">
        <v>392</v>
      </c>
      <c r="JP164" s="34" t="s">
        <v>392</v>
      </c>
      <c r="JQ164" s="34" t="s">
        <v>392</v>
      </c>
      <c r="JR164" s="34" t="s">
        <v>392</v>
      </c>
      <c r="JS164" s="34" t="s">
        <v>392</v>
      </c>
      <c r="JT164" s="34" t="s">
        <v>392</v>
      </c>
      <c r="JU164" s="34" t="s">
        <v>392</v>
      </c>
      <c r="JV164" s="34" t="s">
        <v>392</v>
      </c>
      <c r="JW164" s="34" t="s">
        <v>392</v>
      </c>
      <c r="JX164" s="34" t="s">
        <v>392</v>
      </c>
      <c r="JY164" s="34" t="s">
        <v>392</v>
      </c>
      <c r="JZ164" s="34" t="s">
        <v>392</v>
      </c>
      <c r="KA164" s="34" t="s">
        <v>392</v>
      </c>
      <c r="KB164" s="34" t="s">
        <v>392</v>
      </c>
      <c r="KC164" s="34" t="s">
        <v>392</v>
      </c>
      <c r="KD164" s="34" t="s">
        <v>392</v>
      </c>
      <c r="KE164" s="34" t="s">
        <v>392</v>
      </c>
      <c r="KF164" s="34" t="s">
        <v>392</v>
      </c>
      <c r="KG164" s="34" t="s">
        <v>392</v>
      </c>
      <c r="KH164" s="34" t="s">
        <v>392</v>
      </c>
      <c r="KI164" s="34" t="s">
        <v>392</v>
      </c>
      <c r="KJ164" s="34" t="s">
        <v>392</v>
      </c>
      <c r="KK164" s="34" t="s">
        <v>392</v>
      </c>
      <c r="KL164" s="34" t="s">
        <v>392</v>
      </c>
      <c r="KM164" s="34" t="s">
        <v>392</v>
      </c>
      <c r="KN164" s="34" t="s">
        <v>392</v>
      </c>
      <c r="KO164" s="34" t="s">
        <v>392</v>
      </c>
      <c r="KP164" s="34" t="s">
        <v>392</v>
      </c>
      <c r="KQ164" s="34" t="s">
        <v>392</v>
      </c>
      <c r="KR164" s="34" t="s">
        <v>392</v>
      </c>
      <c r="KS164" s="34" t="s">
        <v>392</v>
      </c>
      <c r="KT164" s="34" t="s">
        <v>392</v>
      </c>
      <c r="KU164" s="34" t="s">
        <v>392</v>
      </c>
      <c r="KV164" s="34" t="s">
        <v>392</v>
      </c>
      <c r="KW164" s="34" t="s">
        <v>392</v>
      </c>
      <c r="KX164" s="34" t="s">
        <v>392</v>
      </c>
      <c r="KY164" s="34" t="s">
        <v>392</v>
      </c>
      <c r="KZ164" s="34" t="s">
        <v>392</v>
      </c>
      <c r="LA164" s="34" t="s">
        <v>392</v>
      </c>
      <c r="LB164" s="34" t="s">
        <v>392</v>
      </c>
      <c r="LC164" s="34" t="s">
        <v>392</v>
      </c>
      <c r="LD164" s="34" t="s">
        <v>392</v>
      </c>
      <c r="LE164" s="34" t="s">
        <v>392</v>
      </c>
      <c r="LF164" s="34" t="s">
        <v>392</v>
      </c>
      <c r="LG164" s="34" t="s">
        <v>392</v>
      </c>
      <c r="LH164" s="34" t="s">
        <v>392</v>
      </c>
      <c r="LI164" s="34" t="s">
        <v>392</v>
      </c>
      <c r="LJ164" s="34" t="s">
        <v>392</v>
      </c>
      <c r="LK164" s="34" t="s">
        <v>392</v>
      </c>
      <c r="LL164" s="34" t="s">
        <v>392</v>
      </c>
      <c r="LM164" s="34" t="s">
        <v>392</v>
      </c>
      <c r="LN164" s="34" t="s">
        <v>392</v>
      </c>
      <c r="LO164" s="34" t="s">
        <v>392</v>
      </c>
      <c r="LP164" s="34" t="s">
        <v>392</v>
      </c>
      <c r="LQ164" s="34" t="s">
        <v>392</v>
      </c>
      <c r="LR164" s="34" t="s">
        <v>392</v>
      </c>
      <c r="LS164" s="34" t="s">
        <v>392</v>
      </c>
      <c r="LT164" s="34" t="s">
        <v>392</v>
      </c>
      <c r="LU164" s="34" t="s">
        <v>392</v>
      </c>
      <c r="LV164" s="34" t="s">
        <v>392</v>
      </c>
      <c r="LW164" s="34" t="s">
        <v>392</v>
      </c>
      <c r="LX164" s="34" t="s">
        <v>392</v>
      </c>
      <c r="LY164" s="34" t="s">
        <v>392</v>
      </c>
      <c r="LZ164" s="34" t="s">
        <v>392</v>
      </c>
      <c r="MA164" s="34" t="s">
        <v>392</v>
      </c>
      <c r="MB164" s="34" t="s">
        <v>392</v>
      </c>
      <c r="MC164" s="34" t="s">
        <v>392</v>
      </c>
      <c r="MD164" s="34" t="s">
        <v>392</v>
      </c>
      <c r="ME164" s="34" t="s">
        <v>392</v>
      </c>
      <c r="MF164" s="34" t="s">
        <v>392</v>
      </c>
      <c r="MG164" s="34" t="s">
        <v>392</v>
      </c>
      <c r="MH164" s="34" t="s">
        <v>392</v>
      </c>
      <c r="MI164" s="34" t="s">
        <v>392</v>
      </c>
      <c r="MJ164" s="34" t="s">
        <v>392</v>
      </c>
      <c r="MK164" s="34" t="s">
        <v>392</v>
      </c>
      <c r="ML164" s="34" t="s">
        <v>392</v>
      </c>
      <c r="MM164" s="34" t="s">
        <v>392</v>
      </c>
      <c r="MN164" s="34" t="s">
        <v>392</v>
      </c>
      <c r="MO164" s="34" t="s">
        <v>392</v>
      </c>
      <c r="MP164" s="34" t="s">
        <v>392</v>
      </c>
      <c r="MQ164" s="34" t="s">
        <v>392</v>
      </c>
      <c r="MR164" s="34" t="s">
        <v>392</v>
      </c>
      <c r="MS164" s="34" t="s">
        <v>392</v>
      </c>
      <c r="MT164" s="34" t="s">
        <v>392</v>
      </c>
      <c r="MU164" s="34" t="s">
        <v>392</v>
      </c>
      <c r="MV164" s="34" t="s">
        <v>392</v>
      </c>
      <c r="MW164" s="34" t="s">
        <v>392</v>
      </c>
      <c r="MX164" s="34" t="s">
        <v>392</v>
      </c>
      <c r="MY164" s="34" t="s">
        <v>392</v>
      </c>
      <c r="MZ164" s="34" t="s">
        <v>392</v>
      </c>
      <c r="NA164" s="34" t="s">
        <v>392</v>
      </c>
      <c r="NB164" s="34" t="s">
        <v>392</v>
      </c>
      <c r="NC164" s="34" t="s">
        <v>392</v>
      </c>
      <c r="ND164" s="34" t="s">
        <v>392</v>
      </c>
      <c r="NE164" s="34" t="s">
        <v>392</v>
      </c>
      <c r="NF164" s="34" t="s">
        <v>392</v>
      </c>
      <c r="NG164" s="34" t="s">
        <v>392</v>
      </c>
      <c r="NH164" s="34" t="s">
        <v>392</v>
      </c>
      <c r="NI164" s="34" t="s">
        <v>392</v>
      </c>
      <c r="NJ164" s="34" t="s">
        <v>392</v>
      </c>
      <c r="NK164" s="34" t="s">
        <v>392</v>
      </c>
      <c r="NL164" s="34" t="s">
        <v>392</v>
      </c>
      <c r="NM164" s="34" t="s">
        <v>392</v>
      </c>
      <c r="NN164" s="34" t="s">
        <v>392</v>
      </c>
      <c r="NO164" s="34" t="s">
        <v>392</v>
      </c>
      <c r="NP164" s="34" t="s">
        <v>392</v>
      </c>
      <c r="NQ164" s="34" t="s">
        <v>392</v>
      </c>
      <c r="NR164" s="34" t="s">
        <v>392</v>
      </c>
      <c r="NS164" s="34" t="s">
        <v>392</v>
      </c>
      <c r="NT164" s="34" t="s">
        <v>392</v>
      </c>
      <c r="NU164" s="34" t="s">
        <v>392</v>
      </c>
      <c r="NV164" s="34" t="s">
        <v>392</v>
      </c>
      <c r="NW164" s="34" t="s">
        <v>392</v>
      </c>
      <c r="NX164" s="34" t="s">
        <v>392</v>
      </c>
      <c r="NY164" s="34" t="s">
        <v>392</v>
      </c>
      <c r="NZ164" s="34" t="s">
        <v>392</v>
      </c>
      <c r="OA164" s="34" t="s">
        <v>392</v>
      </c>
      <c r="OB164" s="34" t="s">
        <v>392</v>
      </c>
      <c r="OC164" s="34" t="s">
        <v>392</v>
      </c>
      <c r="OD164" s="34" t="s">
        <v>392</v>
      </c>
      <c r="OE164" s="34" t="s">
        <v>392</v>
      </c>
      <c r="OF164" s="34" t="s">
        <v>392</v>
      </c>
      <c r="OG164" s="34" t="s">
        <v>392</v>
      </c>
      <c r="OH164" s="34" t="s">
        <v>392</v>
      </c>
      <c r="OI164" s="34" t="s">
        <v>392</v>
      </c>
      <c r="OJ164" s="34" t="s">
        <v>392</v>
      </c>
      <c r="OK164" s="34" t="s">
        <v>392</v>
      </c>
      <c r="OL164" s="34" t="s">
        <v>392</v>
      </c>
      <c r="OM164" s="34" t="s">
        <v>392</v>
      </c>
      <c r="ON164" s="34" t="s">
        <v>392</v>
      </c>
      <c r="OO164" s="34" t="s">
        <v>392</v>
      </c>
      <c r="OP164" s="34" t="s">
        <v>392</v>
      </c>
      <c r="OQ164" s="34" t="s">
        <v>392</v>
      </c>
      <c r="OR164" s="34" t="s">
        <v>392</v>
      </c>
      <c r="OS164" s="34" t="s">
        <v>392</v>
      </c>
      <c r="OT164" s="34" t="s">
        <v>392</v>
      </c>
      <c r="OU164" s="34" t="s">
        <v>392</v>
      </c>
      <c r="OV164" s="34" t="s">
        <v>392</v>
      </c>
      <c r="OW164" s="34" t="s">
        <v>392</v>
      </c>
      <c r="OX164" s="34" t="s">
        <v>392</v>
      </c>
      <c r="OY164" s="34" t="s">
        <v>392</v>
      </c>
      <c r="OZ164" s="34" t="s">
        <v>392</v>
      </c>
      <c r="PA164" s="34" t="s">
        <v>392</v>
      </c>
      <c r="PB164" s="34" t="s">
        <v>392</v>
      </c>
      <c r="PC164" s="34" t="s">
        <v>392</v>
      </c>
      <c r="PD164" s="34" t="s">
        <v>392</v>
      </c>
      <c r="PE164" s="34" t="s">
        <v>392</v>
      </c>
      <c r="PF164" s="34" t="s">
        <v>392</v>
      </c>
      <c r="PG164" s="34" t="s">
        <v>392</v>
      </c>
      <c r="PH164" s="34" t="s">
        <v>392</v>
      </c>
      <c r="PI164" s="34" t="s">
        <v>392</v>
      </c>
      <c r="PJ164" s="34" t="s">
        <v>392</v>
      </c>
      <c r="PK164" s="34" t="s">
        <v>392</v>
      </c>
      <c r="PL164" s="34" t="s">
        <v>392</v>
      </c>
      <c r="PM164" s="34" t="s">
        <v>392</v>
      </c>
      <c r="PN164" s="34" t="s">
        <v>392</v>
      </c>
      <c r="PO164" s="34" t="s">
        <v>392</v>
      </c>
      <c r="PP164" s="34" t="s">
        <v>392</v>
      </c>
      <c r="PQ164" s="34" t="s">
        <v>392</v>
      </c>
      <c r="PR164" s="34" t="s">
        <v>392</v>
      </c>
      <c r="PS164" s="34" t="s">
        <v>392</v>
      </c>
      <c r="PT164" s="34" t="s">
        <v>392</v>
      </c>
      <c r="PU164" s="34" t="s">
        <v>392</v>
      </c>
      <c r="PV164" s="34" t="s">
        <v>392</v>
      </c>
      <c r="PW164" s="34" t="s">
        <v>392</v>
      </c>
      <c r="PX164" s="34" t="s">
        <v>392</v>
      </c>
      <c r="PY164" s="34" t="s">
        <v>392</v>
      </c>
      <c r="PZ164" s="34" t="s">
        <v>392</v>
      </c>
      <c r="QA164" s="34" t="s">
        <v>392</v>
      </c>
      <c r="QB164" s="34" t="s">
        <v>392</v>
      </c>
      <c r="QC164" s="34" t="s">
        <v>392</v>
      </c>
      <c r="QD164" s="34" t="s">
        <v>392</v>
      </c>
      <c r="QE164" s="34" t="s">
        <v>392</v>
      </c>
      <c r="QF164" s="34" t="s">
        <v>392</v>
      </c>
      <c r="QG164" s="34" t="s">
        <v>392</v>
      </c>
      <c r="QH164" s="34" t="s">
        <v>392</v>
      </c>
      <c r="QI164" s="34" t="s">
        <v>392</v>
      </c>
      <c r="QJ164" s="34" t="s">
        <v>392</v>
      </c>
      <c r="QK164" s="34" t="s">
        <v>392</v>
      </c>
      <c r="QL164" s="34" t="s">
        <v>392</v>
      </c>
      <c r="QM164" s="34" t="s">
        <v>392</v>
      </c>
      <c r="QN164" s="34" t="s">
        <v>392</v>
      </c>
      <c r="QO164" s="34" t="s">
        <v>392</v>
      </c>
      <c r="QP164" s="34" t="s">
        <v>392</v>
      </c>
      <c r="QQ164" s="34" t="s">
        <v>392</v>
      </c>
      <c r="QR164" s="34" t="s">
        <v>392</v>
      </c>
      <c r="QS164" s="34" t="s">
        <v>392</v>
      </c>
      <c r="QT164" s="34" t="s">
        <v>392</v>
      </c>
      <c r="QU164" s="34" t="s">
        <v>392</v>
      </c>
      <c r="QV164" s="34" t="s">
        <v>392</v>
      </c>
      <c r="QW164" s="34" t="s">
        <v>392</v>
      </c>
      <c r="QX164" s="34" t="s">
        <v>392</v>
      </c>
      <c r="QY164" s="34" t="s">
        <v>392</v>
      </c>
      <c r="QZ164" s="34" t="s">
        <v>392</v>
      </c>
      <c r="RA164" s="34" t="s">
        <v>392</v>
      </c>
      <c r="RB164" s="34" t="s">
        <v>392</v>
      </c>
      <c r="RC164" s="34" t="s">
        <v>392</v>
      </c>
      <c r="RD164" s="34" t="s">
        <v>392</v>
      </c>
      <c r="RE164" s="34" t="s">
        <v>392</v>
      </c>
      <c r="RF164" s="34" t="s">
        <v>392</v>
      </c>
      <c r="RG164" s="34" t="s">
        <v>392</v>
      </c>
      <c r="RH164" s="34" t="s">
        <v>392</v>
      </c>
      <c r="RI164" s="34" t="s">
        <v>392</v>
      </c>
      <c r="RJ164" s="34" t="s">
        <v>392</v>
      </c>
      <c r="RK164" s="34" t="s">
        <v>392</v>
      </c>
      <c r="RL164" s="34" t="s">
        <v>392</v>
      </c>
      <c r="RM164" s="34" t="s">
        <v>392</v>
      </c>
      <c r="RN164" s="34" t="s">
        <v>392</v>
      </c>
      <c r="RO164" s="34" t="s">
        <v>392</v>
      </c>
      <c r="RP164" s="34" t="s">
        <v>392</v>
      </c>
      <c r="RQ164" s="34" t="s">
        <v>392</v>
      </c>
      <c r="RR164" s="34" t="s">
        <v>392</v>
      </c>
      <c r="RS164" s="34" t="s">
        <v>392</v>
      </c>
      <c r="RT164" s="34" t="s">
        <v>392</v>
      </c>
      <c r="RU164" s="34" t="s">
        <v>392</v>
      </c>
      <c r="RV164" s="34" t="s">
        <v>392</v>
      </c>
      <c r="RW164" s="34" t="s">
        <v>392</v>
      </c>
      <c r="RX164" s="34" t="s">
        <v>392</v>
      </c>
      <c r="RY164" s="34" t="s">
        <v>392</v>
      </c>
      <c r="RZ164" s="34" t="s">
        <v>392</v>
      </c>
      <c r="SA164" s="34" t="s">
        <v>392</v>
      </c>
      <c r="SB164" s="34" t="s">
        <v>392</v>
      </c>
      <c r="SC164" s="34" t="s">
        <v>392</v>
      </c>
      <c r="SD164" s="34" t="s">
        <v>392</v>
      </c>
      <c r="SE164" s="34" t="s">
        <v>392</v>
      </c>
      <c r="SF164" s="34" t="s">
        <v>392</v>
      </c>
      <c r="SG164" s="34" t="s">
        <v>392</v>
      </c>
      <c r="SH164" s="34" t="s">
        <v>392</v>
      </c>
      <c r="SI164" s="34" t="s">
        <v>392</v>
      </c>
      <c r="SJ164" s="34" t="s">
        <v>392</v>
      </c>
      <c r="SK164" s="34" t="s">
        <v>392</v>
      </c>
      <c r="SL164" s="34" t="s">
        <v>392</v>
      </c>
      <c r="SM164" s="34" t="s">
        <v>392</v>
      </c>
      <c r="SN164" s="34" t="s">
        <v>392</v>
      </c>
      <c r="SO164" s="34" t="s">
        <v>392</v>
      </c>
      <c r="SP164" s="34" t="s">
        <v>392</v>
      </c>
      <c r="SQ164" s="34" t="s">
        <v>392</v>
      </c>
      <c r="SR164" s="34" t="s">
        <v>392</v>
      </c>
      <c r="SS164" s="34" t="s">
        <v>392</v>
      </c>
      <c r="ST164" s="34" t="s">
        <v>392</v>
      </c>
      <c r="SU164" s="34" t="s">
        <v>392</v>
      </c>
      <c r="SV164" s="34" t="s">
        <v>392</v>
      </c>
      <c r="SW164" s="34" t="s">
        <v>392</v>
      </c>
      <c r="SX164" s="34" t="s">
        <v>392</v>
      </c>
      <c r="SY164" s="34" t="s">
        <v>392</v>
      </c>
      <c r="SZ164" s="34" t="s">
        <v>392</v>
      </c>
      <c r="TA164" s="34" t="s">
        <v>392</v>
      </c>
      <c r="TB164" s="34" t="s">
        <v>392</v>
      </c>
      <c r="TC164" s="34" t="s">
        <v>392</v>
      </c>
      <c r="TD164" s="34" t="s">
        <v>392</v>
      </c>
      <c r="TE164" s="34" t="s">
        <v>392</v>
      </c>
      <c r="TF164" s="34" t="s">
        <v>392</v>
      </c>
      <c r="TG164" s="34" t="s">
        <v>392</v>
      </c>
      <c r="TH164" s="34" t="s">
        <v>392</v>
      </c>
      <c r="TI164" s="34" t="s">
        <v>392</v>
      </c>
      <c r="TJ164" s="34" t="s">
        <v>392</v>
      </c>
      <c r="TK164" s="34" t="s">
        <v>392</v>
      </c>
      <c r="TL164" s="34" t="s">
        <v>392</v>
      </c>
      <c r="TM164" s="34" t="s">
        <v>392</v>
      </c>
      <c r="TN164" s="34" t="s">
        <v>392</v>
      </c>
      <c r="TO164" s="34" t="s">
        <v>392</v>
      </c>
      <c r="TP164" s="34" t="s">
        <v>392</v>
      </c>
      <c r="TQ164" s="34" t="s">
        <v>392</v>
      </c>
      <c r="TR164" s="34" t="s">
        <v>392</v>
      </c>
      <c r="TS164" s="34" t="s">
        <v>392</v>
      </c>
      <c r="TT164" s="34" t="s">
        <v>392</v>
      </c>
      <c r="TU164" s="34" t="s">
        <v>392</v>
      </c>
      <c r="TV164" s="34" t="s">
        <v>392</v>
      </c>
      <c r="TW164" s="34" t="s">
        <v>392</v>
      </c>
      <c r="TX164" s="34" t="s">
        <v>392</v>
      </c>
      <c r="TY164" s="34" t="s">
        <v>392</v>
      </c>
      <c r="TZ164" s="34" t="s">
        <v>392</v>
      </c>
      <c r="UA164" s="34" t="s">
        <v>392</v>
      </c>
      <c r="UB164" s="34" t="s">
        <v>392</v>
      </c>
      <c r="UC164" s="34" t="s">
        <v>392</v>
      </c>
      <c r="UD164" s="34" t="s">
        <v>392</v>
      </c>
      <c r="UE164" s="34" t="s">
        <v>392</v>
      </c>
      <c r="UF164" s="34" t="s">
        <v>392</v>
      </c>
      <c r="UG164" s="34" t="s">
        <v>392</v>
      </c>
      <c r="UH164" s="34" t="s">
        <v>392</v>
      </c>
      <c r="UI164" s="34" t="s">
        <v>392</v>
      </c>
      <c r="UJ164" s="34" t="s">
        <v>392</v>
      </c>
      <c r="UK164" s="34" t="s">
        <v>392</v>
      </c>
      <c r="UL164" s="34" t="s">
        <v>392</v>
      </c>
      <c r="UM164" s="34" t="s">
        <v>392</v>
      </c>
      <c r="UN164" s="34" t="s">
        <v>392</v>
      </c>
      <c r="UO164" s="34" t="s">
        <v>392</v>
      </c>
      <c r="UP164" s="34" t="s">
        <v>392</v>
      </c>
      <c r="UQ164" s="34" t="s">
        <v>392</v>
      </c>
      <c r="UR164" s="34" t="s">
        <v>392</v>
      </c>
      <c r="US164" s="34" t="s">
        <v>392</v>
      </c>
      <c r="UT164" s="34" t="s">
        <v>392</v>
      </c>
      <c r="UU164" s="34" t="s">
        <v>392</v>
      </c>
      <c r="UV164" s="34" t="s">
        <v>392</v>
      </c>
      <c r="UW164" s="34" t="s">
        <v>392</v>
      </c>
      <c r="UX164" s="34" t="s">
        <v>392</v>
      </c>
      <c r="UY164" s="34" t="s">
        <v>392</v>
      </c>
      <c r="UZ164" s="34" t="s">
        <v>392</v>
      </c>
      <c r="VA164" s="34" t="s">
        <v>392</v>
      </c>
      <c r="VB164" s="34" t="s">
        <v>392</v>
      </c>
      <c r="VC164" s="34" t="s">
        <v>392</v>
      </c>
      <c r="VD164" s="34" t="s">
        <v>392</v>
      </c>
      <c r="VE164" s="34" t="s">
        <v>392</v>
      </c>
      <c r="VF164" s="34" t="s">
        <v>392</v>
      </c>
      <c r="VG164" s="34" t="s">
        <v>392</v>
      </c>
      <c r="VH164" s="34" t="s">
        <v>392</v>
      </c>
      <c r="VI164" s="34" t="s">
        <v>392</v>
      </c>
      <c r="VJ164" s="34" t="s">
        <v>392</v>
      </c>
      <c r="VK164" s="34" t="s">
        <v>392</v>
      </c>
      <c r="VL164" s="34" t="s">
        <v>392</v>
      </c>
      <c r="VM164" s="34" t="s">
        <v>392</v>
      </c>
      <c r="VN164" s="34" t="s">
        <v>392</v>
      </c>
      <c r="VO164" s="34" t="s">
        <v>392</v>
      </c>
      <c r="VP164" s="34" t="s">
        <v>392</v>
      </c>
      <c r="VQ164" s="34" t="s">
        <v>392</v>
      </c>
      <c r="VR164" s="34" t="s">
        <v>392</v>
      </c>
      <c r="VS164" s="34" t="s">
        <v>392</v>
      </c>
      <c r="VT164" s="34" t="s">
        <v>392</v>
      </c>
      <c r="VU164" s="34" t="s">
        <v>392</v>
      </c>
      <c r="VV164" s="34" t="s">
        <v>392</v>
      </c>
      <c r="VW164" s="34" t="s">
        <v>392</v>
      </c>
      <c r="VX164" s="34" t="s">
        <v>392</v>
      </c>
      <c r="VY164" s="34" t="s">
        <v>392</v>
      </c>
      <c r="VZ164" s="34" t="s">
        <v>392</v>
      </c>
      <c r="WA164" s="34" t="s">
        <v>392</v>
      </c>
      <c r="WB164" s="34" t="s">
        <v>392</v>
      </c>
      <c r="WC164" s="34" t="s">
        <v>392</v>
      </c>
      <c r="WD164" s="34" t="s">
        <v>392</v>
      </c>
      <c r="WE164" s="34" t="s">
        <v>392</v>
      </c>
      <c r="WF164" s="34" t="s">
        <v>392</v>
      </c>
      <c r="WG164" s="34" t="s">
        <v>392</v>
      </c>
      <c r="WH164" s="34" t="s">
        <v>392</v>
      </c>
      <c r="WI164" s="34" t="s">
        <v>392</v>
      </c>
      <c r="WJ164" s="34" t="s">
        <v>392</v>
      </c>
      <c r="WK164" s="34" t="s">
        <v>392</v>
      </c>
      <c r="WL164" s="34" t="s">
        <v>392</v>
      </c>
      <c r="WM164" s="34" t="s">
        <v>392</v>
      </c>
      <c r="WN164" s="34" t="s">
        <v>392</v>
      </c>
      <c r="WO164" s="34" t="s">
        <v>392</v>
      </c>
      <c r="WP164" s="34" t="s">
        <v>392</v>
      </c>
      <c r="WQ164" s="34" t="s">
        <v>392</v>
      </c>
      <c r="WR164" s="34" t="s">
        <v>392</v>
      </c>
      <c r="WS164" s="34" t="s">
        <v>392</v>
      </c>
      <c r="WT164" s="34" t="s">
        <v>392</v>
      </c>
      <c r="WU164" s="34" t="s">
        <v>392</v>
      </c>
      <c r="WV164" s="34" t="s">
        <v>392</v>
      </c>
      <c r="WW164" s="34" t="s">
        <v>392</v>
      </c>
      <c r="WX164" s="34" t="s">
        <v>392</v>
      </c>
      <c r="WY164" s="34" t="s">
        <v>392</v>
      </c>
      <c r="WZ164" s="34" t="s">
        <v>392</v>
      </c>
      <c r="XA164" s="34" t="s">
        <v>392</v>
      </c>
      <c r="XB164" s="34" t="s">
        <v>392</v>
      </c>
      <c r="XC164" s="34" t="s">
        <v>392</v>
      </c>
      <c r="XD164" s="34" t="s">
        <v>392</v>
      </c>
      <c r="XE164" s="34" t="s">
        <v>392</v>
      </c>
      <c r="XF164" s="34" t="s">
        <v>392</v>
      </c>
      <c r="XG164" s="34" t="s">
        <v>392</v>
      </c>
      <c r="XH164" s="34" t="s">
        <v>392</v>
      </c>
      <c r="XI164" s="34" t="s">
        <v>392</v>
      </c>
      <c r="XJ164" s="34" t="s">
        <v>392</v>
      </c>
      <c r="XK164" s="34" t="s">
        <v>392</v>
      </c>
      <c r="XL164" s="34" t="s">
        <v>392</v>
      </c>
      <c r="XM164" s="34" t="s">
        <v>392</v>
      </c>
      <c r="XN164" s="34" t="s">
        <v>392</v>
      </c>
      <c r="XO164" s="34" t="s">
        <v>392</v>
      </c>
      <c r="XP164" s="34" t="s">
        <v>392</v>
      </c>
      <c r="XQ164" s="34" t="s">
        <v>392</v>
      </c>
      <c r="XR164" s="34" t="s">
        <v>392</v>
      </c>
      <c r="XS164" s="34" t="s">
        <v>392</v>
      </c>
      <c r="XT164" s="34" t="s">
        <v>392</v>
      </c>
      <c r="XU164" s="34" t="s">
        <v>392</v>
      </c>
      <c r="XV164" s="34" t="s">
        <v>392</v>
      </c>
      <c r="XW164" s="34" t="s">
        <v>392</v>
      </c>
      <c r="XX164" s="34" t="s">
        <v>392</v>
      </c>
      <c r="XY164" s="34" t="s">
        <v>392</v>
      </c>
      <c r="XZ164" s="34" t="s">
        <v>392</v>
      </c>
      <c r="YA164" s="34" t="s">
        <v>392</v>
      </c>
      <c r="YB164" s="34" t="s">
        <v>392</v>
      </c>
      <c r="YC164" s="34" t="s">
        <v>392</v>
      </c>
      <c r="YD164" s="34" t="s">
        <v>392</v>
      </c>
      <c r="YE164" s="34" t="s">
        <v>392</v>
      </c>
      <c r="YF164" s="34" t="s">
        <v>392</v>
      </c>
      <c r="YG164" s="34" t="s">
        <v>392</v>
      </c>
      <c r="YH164" s="34" t="s">
        <v>392</v>
      </c>
      <c r="YI164" s="34" t="s">
        <v>392</v>
      </c>
      <c r="YJ164" s="34" t="s">
        <v>392</v>
      </c>
      <c r="YK164" s="34" t="s">
        <v>392</v>
      </c>
      <c r="YL164" s="34" t="s">
        <v>392</v>
      </c>
      <c r="YM164" s="34" t="s">
        <v>392</v>
      </c>
      <c r="YN164" s="34" t="s">
        <v>392</v>
      </c>
      <c r="YO164" s="34" t="s">
        <v>392</v>
      </c>
      <c r="YP164" s="34" t="s">
        <v>392</v>
      </c>
      <c r="YQ164" s="34" t="s">
        <v>392</v>
      </c>
      <c r="YR164" s="34" t="s">
        <v>392</v>
      </c>
      <c r="YS164" s="34" t="s">
        <v>392</v>
      </c>
      <c r="YT164" s="34" t="s">
        <v>392</v>
      </c>
      <c r="YU164" s="34" t="s">
        <v>392</v>
      </c>
      <c r="YV164" s="34" t="s">
        <v>392</v>
      </c>
      <c r="YW164" s="34" t="s">
        <v>392</v>
      </c>
      <c r="YX164" s="34" t="s">
        <v>392</v>
      </c>
      <c r="YY164" s="34" t="s">
        <v>392</v>
      </c>
      <c r="YZ164" s="34" t="s">
        <v>392</v>
      </c>
      <c r="ZA164" s="34" t="s">
        <v>392</v>
      </c>
      <c r="ZB164" s="34" t="s">
        <v>392</v>
      </c>
      <c r="ZC164" s="34" t="s">
        <v>392</v>
      </c>
      <c r="ZD164" s="34" t="s">
        <v>392</v>
      </c>
      <c r="ZE164" s="34" t="s">
        <v>392</v>
      </c>
      <c r="ZF164" s="34" t="s">
        <v>392</v>
      </c>
      <c r="ZG164" s="34" t="s">
        <v>392</v>
      </c>
      <c r="ZH164" s="34" t="s">
        <v>392</v>
      </c>
      <c r="ZI164" s="34" t="s">
        <v>392</v>
      </c>
      <c r="ZJ164" s="34" t="s">
        <v>392</v>
      </c>
      <c r="ZK164" s="34" t="s">
        <v>392</v>
      </c>
      <c r="ZL164" s="34" t="s">
        <v>392</v>
      </c>
      <c r="ZM164" s="34" t="s">
        <v>392</v>
      </c>
      <c r="ZN164" s="34" t="s">
        <v>392</v>
      </c>
      <c r="ZO164" s="34" t="s">
        <v>392</v>
      </c>
      <c r="ZP164" s="34" t="s">
        <v>392</v>
      </c>
      <c r="ZQ164" s="34" t="s">
        <v>392</v>
      </c>
      <c r="ZR164" s="34" t="s">
        <v>392</v>
      </c>
      <c r="ZS164" s="34" t="s">
        <v>392</v>
      </c>
      <c r="ZT164" s="34" t="s">
        <v>392</v>
      </c>
      <c r="ZU164" s="34" t="s">
        <v>392</v>
      </c>
      <c r="ZV164" s="34" t="s">
        <v>392</v>
      </c>
      <c r="ZW164" s="34" t="s">
        <v>392</v>
      </c>
      <c r="ZX164" s="34" t="s">
        <v>392</v>
      </c>
      <c r="ZY164" s="34" t="s">
        <v>392</v>
      </c>
      <c r="ZZ164" s="34" t="s">
        <v>392</v>
      </c>
      <c r="AAA164" s="34" t="s">
        <v>392</v>
      </c>
      <c r="AAB164" s="34" t="s">
        <v>392</v>
      </c>
      <c r="AAC164" s="34" t="s">
        <v>392</v>
      </c>
      <c r="AAD164" s="34" t="s">
        <v>392</v>
      </c>
      <c r="AAE164" s="34" t="s">
        <v>392</v>
      </c>
      <c r="AAF164" s="34" t="s">
        <v>392</v>
      </c>
      <c r="AAG164" s="34" t="s">
        <v>392</v>
      </c>
      <c r="AAH164" s="34" t="s">
        <v>392</v>
      </c>
      <c r="AAI164" s="34" t="s">
        <v>392</v>
      </c>
      <c r="AAJ164" s="34" t="s">
        <v>392</v>
      </c>
      <c r="AAK164" s="34" t="s">
        <v>392</v>
      </c>
      <c r="AAL164" s="34" t="s">
        <v>392</v>
      </c>
      <c r="AAM164" s="34" t="s">
        <v>392</v>
      </c>
      <c r="AAN164" s="34" t="s">
        <v>392</v>
      </c>
      <c r="AAO164" s="34" t="s">
        <v>392</v>
      </c>
      <c r="AAP164" s="34" t="s">
        <v>392</v>
      </c>
      <c r="AAQ164" s="34" t="s">
        <v>392</v>
      </c>
      <c r="AAR164" s="34" t="s">
        <v>392</v>
      </c>
      <c r="AAS164" s="34" t="s">
        <v>392</v>
      </c>
      <c r="AAT164" s="34" t="s">
        <v>392</v>
      </c>
      <c r="AAU164" s="34" t="s">
        <v>392</v>
      </c>
      <c r="AAV164" s="34" t="s">
        <v>392</v>
      </c>
      <c r="AAW164" s="34" t="s">
        <v>392</v>
      </c>
      <c r="AAX164" s="34" t="s">
        <v>392</v>
      </c>
      <c r="AAY164" s="34" t="s">
        <v>392</v>
      </c>
      <c r="AAZ164" s="34" t="s">
        <v>392</v>
      </c>
      <c r="ABA164" s="34" t="s">
        <v>392</v>
      </c>
      <c r="ABB164" s="34" t="s">
        <v>392</v>
      </c>
      <c r="ABC164" s="34" t="s">
        <v>392</v>
      </c>
      <c r="ABD164" s="34" t="s">
        <v>392</v>
      </c>
      <c r="ABE164" s="34" t="s">
        <v>392</v>
      </c>
      <c r="ABF164" s="34" t="s">
        <v>392</v>
      </c>
      <c r="ABG164" s="34" t="s">
        <v>392</v>
      </c>
      <c r="ABH164" s="34" t="s">
        <v>392</v>
      </c>
      <c r="ABI164" s="34" t="s">
        <v>392</v>
      </c>
      <c r="ABJ164" s="34" t="s">
        <v>392</v>
      </c>
      <c r="ABK164" s="34" t="s">
        <v>392</v>
      </c>
      <c r="ABL164" s="34" t="s">
        <v>392</v>
      </c>
      <c r="ABM164" s="34" t="s">
        <v>392</v>
      </c>
      <c r="ABN164" s="34" t="s">
        <v>392</v>
      </c>
      <c r="ABO164" s="34" t="s">
        <v>392</v>
      </c>
      <c r="ABP164" s="34" t="s">
        <v>392</v>
      </c>
      <c r="ABQ164" s="34" t="s">
        <v>392</v>
      </c>
      <c r="ABR164" s="34" t="s">
        <v>392</v>
      </c>
      <c r="ABS164" s="34" t="s">
        <v>392</v>
      </c>
      <c r="ABT164" s="34" t="s">
        <v>392</v>
      </c>
      <c r="ABU164" s="34" t="s">
        <v>392</v>
      </c>
      <c r="ABV164" s="34" t="s">
        <v>392</v>
      </c>
      <c r="ABW164" s="34" t="s">
        <v>392</v>
      </c>
      <c r="ABX164" s="34" t="s">
        <v>392</v>
      </c>
      <c r="ABY164" s="34" t="s">
        <v>392</v>
      </c>
      <c r="ABZ164" s="34" t="s">
        <v>392</v>
      </c>
      <c r="ACA164" s="34" t="s">
        <v>392</v>
      </c>
      <c r="ACB164" s="34" t="s">
        <v>392</v>
      </c>
      <c r="ACC164" s="34" t="s">
        <v>392</v>
      </c>
      <c r="ACD164" s="34" t="s">
        <v>392</v>
      </c>
      <c r="ACE164" s="34" t="s">
        <v>392</v>
      </c>
      <c r="ACF164" s="34" t="s">
        <v>392</v>
      </c>
      <c r="ACG164" s="34" t="s">
        <v>392</v>
      </c>
      <c r="ACH164" s="34" t="s">
        <v>392</v>
      </c>
      <c r="ACI164" s="34" t="s">
        <v>392</v>
      </c>
      <c r="ACJ164" s="34" t="s">
        <v>392</v>
      </c>
      <c r="ACK164" s="34" t="s">
        <v>392</v>
      </c>
      <c r="ACL164" s="34" t="s">
        <v>392</v>
      </c>
      <c r="ACM164" s="34" t="s">
        <v>392</v>
      </c>
      <c r="ACN164" s="34" t="s">
        <v>392</v>
      </c>
      <c r="ACO164" s="34" t="s">
        <v>392</v>
      </c>
      <c r="ACP164" s="34" t="s">
        <v>392</v>
      </c>
      <c r="ACQ164" s="34" t="s">
        <v>392</v>
      </c>
      <c r="ACR164" s="34" t="s">
        <v>392</v>
      </c>
      <c r="ACS164" s="34" t="s">
        <v>392</v>
      </c>
      <c r="ACT164" s="34" t="s">
        <v>392</v>
      </c>
      <c r="ACU164" s="34" t="s">
        <v>392</v>
      </c>
      <c r="ACV164" s="34" t="s">
        <v>392</v>
      </c>
      <c r="ACW164" s="34" t="s">
        <v>392</v>
      </c>
      <c r="ACX164" s="34" t="s">
        <v>392</v>
      </c>
      <c r="ACY164" s="34" t="s">
        <v>392</v>
      </c>
      <c r="ACZ164" s="34" t="s">
        <v>392</v>
      </c>
      <c r="ADA164" s="34" t="s">
        <v>392</v>
      </c>
      <c r="ADB164" s="34" t="s">
        <v>392</v>
      </c>
      <c r="ADC164" s="34" t="s">
        <v>392</v>
      </c>
      <c r="ADD164" s="34" t="s">
        <v>392</v>
      </c>
      <c r="ADE164" s="34" t="s">
        <v>392</v>
      </c>
      <c r="ADF164" s="34" t="s">
        <v>392</v>
      </c>
      <c r="ADG164" s="34" t="s">
        <v>392</v>
      </c>
      <c r="ADH164" s="34" t="s">
        <v>392</v>
      </c>
      <c r="ADI164" s="34" t="s">
        <v>392</v>
      </c>
      <c r="ADJ164" s="34" t="s">
        <v>392</v>
      </c>
      <c r="ADK164" s="34" t="s">
        <v>392</v>
      </c>
      <c r="ADL164" s="34" t="s">
        <v>392</v>
      </c>
      <c r="ADM164" s="34" t="s">
        <v>392</v>
      </c>
      <c r="ADN164" s="34" t="s">
        <v>392</v>
      </c>
      <c r="ADO164" s="34" t="s">
        <v>392</v>
      </c>
      <c r="ADP164" s="34" t="s">
        <v>392</v>
      </c>
      <c r="ADQ164" s="34" t="s">
        <v>392</v>
      </c>
      <c r="ADR164" s="34" t="s">
        <v>392</v>
      </c>
      <c r="ADS164" s="34" t="s">
        <v>392</v>
      </c>
      <c r="ADT164" s="34" t="s">
        <v>392</v>
      </c>
      <c r="ADU164" s="34" t="s">
        <v>392</v>
      </c>
      <c r="ADV164" s="34" t="s">
        <v>392</v>
      </c>
      <c r="ADW164" s="34" t="s">
        <v>392</v>
      </c>
      <c r="ADX164" s="34" t="s">
        <v>392</v>
      </c>
      <c r="ADY164" s="34" t="s">
        <v>392</v>
      </c>
      <c r="ADZ164" s="34" t="s">
        <v>392</v>
      </c>
      <c r="AEA164" s="34" t="s">
        <v>392</v>
      </c>
      <c r="AEB164" s="34" t="s">
        <v>392</v>
      </c>
      <c r="AEC164" s="34" t="s">
        <v>392</v>
      </c>
      <c r="AED164" s="34" t="s">
        <v>392</v>
      </c>
      <c r="AEE164" s="34" t="s">
        <v>392</v>
      </c>
      <c r="AEF164" s="34" t="s">
        <v>392</v>
      </c>
      <c r="AEG164" s="34" t="s">
        <v>392</v>
      </c>
      <c r="AEH164" s="34" t="s">
        <v>392</v>
      </c>
      <c r="AEI164" s="34" t="s">
        <v>392</v>
      </c>
      <c r="AEJ164" s="34" t="s">
        <v>392</v>
      </c>
      <c r="AEK164" s="34" t="s">
        <v>392</v>
      </c>
      <c r="AEL164" s="34" t="s">
        <v>392</v>
      </c>
      <c r="AEM164" s="34" t="s">
        <v>392</v>
      </c>
      <c r="AEN164" s="34" t="s">
        <v>392</v>
      </c>
      <c r="AEO164" s="34" t="s">
        <v>392</v>
      </c>
      <c r="AEP164" s="34" t="s">
        <v>392</v>
      </c>
      <c r="AEQ164" s="34" t="s">
        <v>392</v>
      </c>
      <c r="AER164" s="34" t="s">
        <v>392</v>
      </c>
      <c r="AES164" s="34" t="s">
        <v>392</v>
      </c>
      <c r="AET164" s="34" t="s">
        <v>392</v>
      </c>
      <c r="AEU164" s="34" t="s">
        <v>392</v>
      </c>
      <c r="AEV164" s="34" t="s">
        <v>392</v>
      </c>
      <c r="AEW164" s="34" t="s">
        <v>392</v>
      </c>
      <c r="AEX164" s="34" t="s">
        <v>392</v>
      </c>
      <c r="AEY164" s="34" t="s">
        <v>392</v>
      </c>
      <c r="AEZ164" s="34" t="s">
        <v>392</v>
      </c>
      <c r="AFA164" s="34" t="s">
        <v>392</v>
      </c>
      <c r="AFB164" s="34" t="s">
        <v>392</v>
      </c>
      <c r="AFC164" s="34" t="s">
        <v>392</v>
      </c>
      <c r="AFD164" s="34" t="s">
        <v>392</v>
      </c>
      <c r="AFE164" s="34" t="s">
        <v>392</v>
      </c>
      <c r="AFF164" s="34" t="s">
        <v>392</v>
      </c>
      <c r="AFG164" s="34" t="s">
        <v>392</v>
      </c>
      <c r="AFH164" s="34" t="s">
        <v>392</v>
      </c>
      <c r="AFI164" s="34" t="s">
        <v>392</v>
      </c>
      <c r="AFJ164" s="34" t="s">
        <v>392</v>
      </c>
      <c r="AFK164" s="34" t="s">
        <v>392</v>
      </c>
      <c r="AFL164" s="34" t="s">
        <v>392</v>
      </c>
      <c r="AFM164" s="34" t="s">
        <v>392</v>
      </c>
      <c r="AFN164" s="34" t="s">
        <v>392</v>
      </c>
      <c r="AFO164" s="34" t="s">
        <v>392</v>
      </c>
      <c r="AFP164" s="34" t="s">
        <v>392</v>
      </c>
      <c r="AFQ164" s="34" t="s">
        <v>392</v>
      </c>
      <c r="AFR164" s="34" t="s">
        <v>392</v>
      </c>
      <c r="AFS164" s="34" t="s">
        <v>392</v>
      </c>
      <c r="AFT164" s="34" t="s">
        <v>392</v>
      </c>
      <c r="AFU164" s="34" t="s">
        <v>392</v>
      </c>
      <c r="AFV164" s="34" t="s">
        <v>392</v>
      </c>
      <c r="AFW164" s="34" t="s">
        <v>392</v>
      </c>
      <c r="AFX164" s="34" t="s">
        <v>392</v>
      </c>
      <c r="AFY164" s="34" t="s">
        <v>392</v>
      </c>
      <c r="AFZ164" s="34" t="s">
        <v>392</v>
      </c>
      <c r="AGA164" s="34" t="s">
        <v>392</v>
      </c>
      <c r="AGB164" s="34" t="s">
        <v>392</v>
      </c>
      <c r="AGC164" s="34" t="s">
        <v>392</v>
      </c>
      <c r="AGD164" s="34" t="s">
        <v>392</v>
      </c>
      <c r="AGE164" s="34" t="s">
        <v>392</v>
      </c>
      <c r="AGF164" s="34" t="s">
        <v>392</v>
      </c>
      <c r="AGG164" s="34" t="s">
        <v>392</v>
      </c>
      <c r="AGH164" s="34" t="s">
        <v>392</v>
      </c>
      <c r="AGI164" s="34" t="s">
        <v>392</v>
      </c>
      <c r="AGJ164" s="34" t="s">
        <v>392</v>
      </c>
      <c r="AGK164" s="34" t="s">
        <v>392</v>
      </c>
      <c r="AGL164" s="34" t="s">
        <v>392</v>
      </c>
      <c r="AGM164" s="34" t="s">
        <v>392</v>
      </c>
      <c r="AGN164" s="34" t="s">
        <v>392</v>
      </c>
      <c r="AGO164" s="34" t="s">
        <v>392</v>
      </c>
      <c r="AGP164" s="34" t="s">
        <v>392</v>
      </c>
      <c r="AGQ164" s="34" t="s">
        <v>392</v>
      </c>
      <c r="AGR164" s="34" t="s">
        <v>392</v>
      </c>
      <c r="AGS164" s="34" t="s">
        <v>392</v>
      </c>
      <c r="AGT164" s="34" t="s">
        <v>392</v>
      </c>
      <c r="AGU164" s="34" t="s">
        <v>392</v>
      </c>
      <c r="AGV164" s="34" t="s">
        <v>392</v>
      </c>
      <c r="AGW164" s="34" t="s">
        <v>392</v>
      </c>
      <c r="AGX164" s="34" t="s">
        <v>392</v>
      </c>
      <c r="AGY164" s="34" t="s">
        <v>392</v>
      </c>
      <c r="AGZ164" s="34" t="s">
        <v>392</v>
      </c>
      <c r="AHA164" s="34" t="s">
        <v>392</v>
      </c>
      <c r="AHB164" s="34" t="s">
        <v>392</v>
      </c>
      <c r="AHC164" s="34" t="s">
        <v>392</v>
      </c>
      <c r="AHD164" s="34" t="s">
        <v>392</v>
      </c>
      <c r="AHE164" s="34" t="s">
        <v>392</v>
      </c>
      <c r="AHF164" s="34" t="s">
        <v>392</v>
      </c>
      <c r="AHG164" s="34" t="s">
        <v>392</v>
      </c>
      <c r="AHH164" s="34" t="s">
        <v>392</v>
      </c>
      <c r="AHI164" s="34" t="s">
        <v>392</v>
      </c>
      <c r="AHJ164" s="34" t="s">
        <v>392</v>
      </c>
      <c r="AHK164" s="34" t="s">
        <v>392</v>
      </c>
      <c r="AHL164" s="34" t="s">
        <v>392</v>
      </c>
      <c r="AHM164" s="34" t="s">
        <v>392</v>
      </c>
      <c r="AHN164" s="34" t="s">
        <v>392</v>
      </c>
      <c r="AHO164" s="34" t="s">
        <v>392</v>
      </c>
      <c r="AHP164" s="34" t="s">
        <v>392</v>
      </c>
      <c r="AHQ164" s="34" t="s">
        <v>392</v>
      </c>
      <c r="AHR164" s="34" t="s">
        <v>392</v>
      </c>
      <c r="AHS164" s="34" t="s">
        <v>392</v>
      </c>
      <c r="AHT164" s="34" t="s">
        <v>392</v>
      </c>
      <c r="AHU164" s="34" t="s">
        <v>392</v>
      </c>
      <c r="AHV164" s="34" t="s">
        <v>392</v>
      </c>
      <c r="AHW164" s="34" t="s">
        <v>392</v>
      </c>
      <c r="AHX164" s="34" t="s">
        <v>392</v>
      </c>
      <c r="AHY164" s="34" t="s">
        <v>392</v>
      </c>
      <c r="AHZ164" s="34" t="s">
        <v>392</v>
      </c>
      <c r="AIA164" s="34" t="s">
        <v>392</v>
      </c>
      <c r="AIB164" s="34" t="s">
        <v>392</v>
      </c>
      <c r="AIC164" s="34" t="s">
        <v>392</v>
      </c>
      <c r="AID164" s="34" t="s">
        <v>392</v>
      </c>
      <c r="AIE164" s="34" t="s">
        <v>392</v>
      </c>
      <c r="AIF164" s="34" t="s">
        <v>392</v>
      </c>
      <c r="AIG164" s="34" t="s">
        <v>392</v>
      </c>
      <c r="AIH164" s="34" t="s">
        <v>392</v>
      </c>
      <c r="AII164" s="34" t="s">
        <v>392</v>
      </c>
      <c r="AIJ164" s="34" t="s">
        <v>392</v>
      </c>
      <c r="AIK164" s="34" t="s">
        <v>392</v>
      </c>
      <c r="AIL164" s="34" t="s">
        <v>392</v>
      </c>
      <c r="AIM164" s="34" t="s">
        <v>392</v>
      </c>
      <c r="AIN164" s="34" t="s">
        <v>392</v>
      </c>
      <c r="AIO164" s="34" t="s">
        <v>392</v>
      </c>
      <c r="AIP164" s="34" t="s">
        <v>392</v>
      </c>
      <c r="AIQ164" s="34" t="s">
        <v>392</v>
      </c>
      <c r="AIR164" s="34" t="s">
        <v>392</v>
      </c>
      <c r="AIS164" s="34" t="s">
        <v>392</v>
      </c>
      <c r="AIT164" s="34" t="s">
        <v>392</v>
      </c>
      <c r="AIU164" s="34" t="s">
        <v>392</v>
      </c>
      <c r="AIV164" s="34" t="s">
        <v>392</v>
      </c>
      <c r="AIW164" s="34" t="s">
        <v>392</v>
      </c>
      <c r="AIX164" s="34" t="s">
        <v>392</v>
      </c>
      <c r="AIY164" s="34" t="s">
        <v>392</v>
      </c>
      <c r="AIZ164" s="34" t="s">
        <v>392</v>
      </c>
      <c r="AJA164" s="34" t="s">
        <v>392</v>
      </c>
      <c r="AJB164" s="34" t="s">
        <v>392</v>
      </c>
      <c r="AJC164" s="34" t="s">
        <v>392</v>
      </c>
      <c r="AJD164" s="34" t="s">
        <v>392</v>
      </c>
      <c r="AJE164" s="34" t="s">
        <v>392</v>
      </c>
      <c r="AJF164" s="34" t="s">
        <v>392</v>
      </c>
      <c r="AJG164" s="34" t="s">
        <v>392</v>
      </c>
      <c r="AJH164" s="34" t="s">
        <v>392</v>
      </c>
      <c r="AJI164" s="34" t="s">
        <v>392</v>
      </c>
      <c r="AJJ164" s="34" t="s">
        <v>392</v>
      </c>
      <c r="AJK164" s="34" t="s">
        <v>392</v>
      </c>
      <c r="AJL164" s="34" t="s">
        <v>392</v>
      </c>
      <c r="AJM164" s="34" t="s">
        <v>392</v>
      </c>
      <c r="AJN164" s="34" t="s">
        <v>392</v>
      </c>
      <c r="AJO164" s="34" t="s">
        <v>392</v>
      </c>
      <c r="AJP164" s="34" t="s">
        <v>392</v>
      </c>
      <c r="AJQ164" s="34" t="s">
        <v>392</v>
      </c>
      <c r="AJR164" s="34" t="s">
        <v>392</v>
      </c>
      <c r="AJS164" s="34" t="s">
        <v>392</v>
      </c>
      <c r="AJT164" s="34" t="s">
        <v>392</v>
      </c>
      <c r="AJU164" s="34" t="s">
        <v>392</v>
      </c>
      <c r="AJV164" s="34" t="s">
        <v>392</v>
      </c>
      <c r="AJW164" s="34" t="s">
        <v>392</v>
      </c>
      <c r="AJX164" s="34" t="s">
        <v>392</v>
      </c>
      <c r="AJY164" s="34" t="s">
        <v>392</v>
      </c>
      <c r="AJZ164" s="34" t="s">
        <v>392</v>
      </c>
      <c r="AKA164" s="34" t="s">
        <v>392</v>
      </c>
      <c r="AKB164" s="34" t="s">
        <v>392</v>
      </c>
      <c r="AKC164" s="34" t="s">
        <v>392</v>
      </c>
      <c r="AKD164" s="34" t="s">
        <v>392</v>
      </c>
      <c r="AKE164" s="34" t="s">
        <v>392</v>
      </c>
      <c r="AKF164" s="34" t="s">
        <v>392</v>
      </c>
      <c r="AKG164" s="34" t="s">
        <v>392</v>
      </c>
      <c r="AKH164" s="34" t="s">
        <v>392</v>
      </c>
      <c r="AKI164" s="34" t="s">
        <v>392</v>
      </c>
      <c r="AKJ164" s="34" t="s">
        <v>392</v>
      </c>
      <c r="AKK164" s="34" t="s">
        <v>392</v>
      </c>
      <c r="AKL164" s="34" t="s">
        <v>392</v>
      </c>
      <c r="AKM164" s="34" t="s">
        <v>392</v>
      </c>
      <c r="AKN164" s="34" t="s">
        <v>392</v>
      </c>
      <c r="AKO164" s="34" t="s">
        <v>392</v>
      </c>
      <c r="AKP164" s="34" t="s">
        <v>392</v>
      </c>
      <c r="AKQ164" s="34" t="s">
        <v>392</v>
      </c>
      <c r="AKR164" s="34" t="s">
        <v>392</v>
      </c>
      <c r="AKS164" s="34" t="s">
        <v>392</v>
      </c>
      <c r="AKT164" s="34" t="s">
        <v>392</v>
      </c>
      <c r="AKU164" s="34" t="s">
        <v>392</v>
      </c>
      <c r="AKV164" s="34" t="s">
        <v>392</v>
      </c>
      <c r="AKW164" s="34" t="s">
        <v>392</v>
      </c>
      <c r="AKX164" s="34" t="s">
        <v>392</v>
      </c>
      <c r="AKY164" s="34" t="s">
        <v>392</v>
      </c>
      <c r="AKZ164" s="34" t="s">
        <v>392</v>
      </c>
      <c r="ALA164" s="34" t="s">
        <v>392</v>
      </c>
      <c r="ALB164" s="34" t="s">
        <v>392</v>
      </c>
      <c r="ALC164" s="34" t="s">
        <v>392</v>
      </c>
      <c r="ALD164" s="34" t="s">
        <v>392</v>
      </c>
      <c r="ALE164" s="34" t="s">
        <v>392</v>
      </c>
      <c r="ALF164" s="34" t="s">
        <v>392</v>
      </c>
      <c r="ALG164" s="34" t="s">
        <v>392</v>
      </c>
      <c r="ALH164" s="34" t="s">
        <v>392</v>
      </c>
      <c r="ALI164" s="34" t="s">
        <v>392</v>
      </c>
      <c r="ALJ164" s="34" t="s">
        <v>392</v>
      </c>
      <c r="ALK164" s="34" t="s">
        <v>392</v>
      </c>
      <c r="ALL164" s="34" t="s">
        <v>392</v>
      </c>
      <c r="ALM164" s="34" t="s">
        <v>392</v>
      </c>
      <c r="ALN164" s="34" t="s">
        <v>392</v>
      </c>
      <c r="ALO164" s="34" t="s">
        <v>392</v>
      </c>
      <c r="ALP164" s="34" t="s">
        <v>392</v>
      </c>
      <c r="ALQ164" s="34" t="s">
        <v>392</v>
      </c>
      <c r="ALR164" s="34" t="s">
        <v>392</v>
      </c>
      <c r="ALS164" s="34" t="s">
        <v>392</v>
      </c>
      <c r="ALT164" s="34" t="s">
        <v>392</v>
      </c>
      <c r="ALU164" s="34" t="s">
        <v>392</v>
      </c>
      <c r="ALV164" s="34" t="s">
        <v>392</v>
      </c>
      <c r="ALW164" s="34" t="s">
        <v>392</v>
      </c>
      <c r="ALX164" s="34" t="s">
        <v>392</v>
      </c>
      <c r="ALY164" s="34" t="s">
        <v>392</v>
      </c>
      <c r="ALZ164" s="34" t="s">
        <v>392</v>
      </c>
      <c r="AMA164" s="34" t="s">
        <v>392</v>
      </c>
      <c r="AMB164" s="34" t="s">
        <v>392</v>
      </c>
      <c r="AMC164" s="34" t="s">
        <v>392</v>
      </c>
      <c r="AMD164" s="34" t="s">
        <v>392</v>
      </c>
      <c r="AME164" s="34" t="s">
        <v>392</v>
      </c>
      <c r="AMF164" s="34" t="s">
        <v>392</v>
      </c>
      <c r="AMG164" s="34" t="s">
        <v>392</v>
      </c>
      <c r="AMH164" s="34" t="s">
        <v>392</v>
      </c>
      <c r="AMI164" s="34" t="s">
        <v>392</v>
      </c>
      <c r="AMJ164" s="34" t="s">
        <v>392</v>
      </c>
      <c r="AMK164" s="34" t="s">
        <v>392</v>
      </c>
      <c r="AML164" s="34" t="s">
        <v>392</v>
      </c>
      <c r="AMM164" s="34" t="s">
        <v>392</v>
      </c>
      <c r="AMN164" s="34" t="s">
        <v>392</v>
      </c>
      <c r="AMO164" s="34" t="s">
        <v>392</v>
      </c>
      <c r="AMP164" s="34" t="s">
        <v>392</v>
      </c>
      <c r="AMQ164" s="34" t="s">
        <v>392</v>
      </c>
      <c r="AMR164" s="34" t="s">
        <v>392</v>
      </c>
      <c r="AMS164" s="34" t="s">
        <v>392</v>
      </c>
      <c r="AMT164" s="34" t="s">
        <v>392</v>
      </c>
      <c r="AMU164" s="34" t="s">
        <v>392</v>
      </c>
      <c r="AMV164" s="34" t="s">
        <v>392</v>
      </c>
      <c r="AMW164" s="34" t="s">
        <v>392</v>
      </c>
      <c r="AMX164" s="34" t="s">
        <v>392</v>
      </c>
      <c r="AMY164" s="34" t="s">
        <v>392</v>
      </c>
      <c r="AMZ164" s="34" t="s">
        <v>392</v>
      </c>
      <c r="ANA164" s="34" t="s">
        <v>392</v>
      </c>
      <c r="ANB164" s="34" t="s">
        <v>392</v>
      </c>
      <c r="ANC164" s="34" t="s">
        <v>392</v>
      </c>
      <c r="AND164" s="34" t="s">
        <v>392</v>
      </c>
      <c r="ANE164" s="34" t="s">
        <v>392</v>
      </c>
      <c r="ANF164" s="34" t="s">
        <v>392</v>
      </c>
      <c r="ANG164" s="34" t="s">
        <v>392</v>
      </c>
      <c r="ANH164" s="34" t="s">
        <v>392</v>
      </c>
      <c r="ANI164" s="34" t="s">
        <v>392</v>
      </c>
      <c r="ANJ164" s="34" t="s">
        <v>392</v>
      </c>
      <c r="ANK164" s="34" t="s">
        <v>392</v>
      </c>
      <c r="ANL164" s="34" t="s">
        <v>392</v>
      </c>
      <c r="ANM164" s="34" t="s">
        <v>392</v>
      </c>
      <c r="ANN164" s="34" t="s">
        <v>392</v>
      </c>
      <c r="ANO164" s="34" t="s">
        <v>392</v>
      </c>
      <c r="ANP164" s="34" t="s">
        <v>392</v>
      </c>
      <c r="ANQ164" s="34" t="s">
        <v>392</v>
      </c>
      <c r="ANR164" s="34" t="s">
        <v>392</v>
      </c>
      <c r="ANS164" s="34" t="s">
        <v>392</v>
      </c>
      <c r="ANT164" s="34" t="s">
        <v>392</v>
      </c>
      <c r="ANU164" s="34" t="s">
        <v>392</v>
      </c>
      <c r="ANV164" s="34" t="s">
        <v>392</v>
      </c>
      <c r="ANW164" s="34" t="s">
        <v>392</v>
      </c>
      <c r="ANX164" s="34" t="s">
        <v>392</v>
      </c>
      <c r="ANY164" s="34" t="s">
        <v>392</v>
      </c>
      <c r="ANZ164" s="34" t="s">
        <v>392</v>
      </c>
      <c r="AOA164" s="34" t="s">
        <v>392</v>
      </c>
      <c r="AOB164" s="34" t="s">
        <v>392</v>
      </c>
      <c r="AOC164" s="34" t="s">
        <v>392</v>
      </c>
      <c r="AOD164" s="34" t="s">
        <v>392</v>
      </c>
      <c r="AOE164" s="34" t="s">
        <v>392</v>
      </c>
      <c r="AOF164" s="34" t="s">
        <v>392</v>
      </c>
      <c r="AOG164" s="34" t="s">
        <v>392</v>
      </c>
      <c r="AOH164" s="34" t="s">
        <v>392</v>
      </c>
      <c r="AOI164" s="34" t="s">
        <v>392</v>
      </c>
      <c r="AOJ164" s="34" t="s">
        <v>392</v>
      </c>
      <c r="AOK164" s="34" t="s">
        <v>392</v>
      </c>
      <c r="AOL164" s="34" t="s">
        <v>392</v>
      </c>
      <c r="AOM164" s="34" t="s">
        <v>392</v>
      </c>
      <c r="AON164" s="34" t="s">
        <v>392</v>
      </c>
      <c r="AOO164" s="34" t="s">
        <v>392</v>
      </c>
      <c r="AOP164" s="34" t="s">
        <v>392</v>
      </c>
      <c r="AOQ164" s="34" t="s">
        <v>392</v>
      </c>
      <c r="AOR164" s="34" t="s">
        <v>392</v>
      </c>
      <c r="AOS164" s="34" t="s">
        <v>392</v>
      </c>
      <c r="AOT164" s="34" t="s">
        <v>392</v>
      </c>
      <c r="AOU164" s="34" t="s">
        <v>392</v>
      </c>
      <c r="AOV164" s="34" t="s">
        <v>392</v>
      </c>
      <c r="AOW164" s="34" t="s">
        <v>392</v>
      </c>
      <c r="AOX164" s="34" t="s">
        <v>392</v>
      </c>
      <c r="AOY164" s="34" t="s">
        <v>392</v>
      </c>
      <c r="AOZ164" s="34" t="s">
        <v>392</v>
      </c>
      <c r="APA164" s="34" t="s">
        <v>392</v>
      </c>
      <c r="APB164" s="34" t="s">
        <v>392</v>
      </c>
      <c r="APC164" s="34" t="s">
        <v>392</v>
      </c>
      <c r="APD164" s="34" t="s">
        <v>392</v>
      </c>
      <c r="APE164" s="34" t="s">
        <v>392</v>
      </c>
      <c r="APF164" s="34" t="s">
        <v>392</v>
      </c>
      <c r="APG164" s="34" t="s">
        <v>392</v>
      </c>
      <c r="APH164" s="34" t="s">
        <v>392</v>
      </c>
      <c r="API164" s="34" t="s">
        <v>392</v>
      </c>
      <c r="APJ164" s="34" t="s">
        <v>392</v>
      </c>
      <c r="APK164" s="34" t="s">
        <v>392</v>
      </c>
      <c r="APL164" s="34" t="s">
        <v>392</v>
      </c>
      <c r="APM164" s="34" t="s">
        <v>392</v>
      </c>
      <c r="APN164" s="34" t="s">
        <v>392</v>
      </c>
      <c r="APO164" s="34" t="s">
        <v>392</v>
      </c>
      <c r="APP164" s="34" t="s">
        <v>392</v>
      </c>
      <c r="APQ164" s="34" t="s">
        <v>392</v>
      </c>
      <c r="APR164" s="34" t="s">
        <v>392</v>
      </c>
      <c r="APS164" s="34" t="s">
        <v>392</v>
      </c>
      <c r="APT164" s="34" t="s">
        <v>392</v>
      </c>
      <c r="APU164" s="34" t="s">
        <v>392</v>
      </c>
      <c r="APV164" s="34" t="s">
        <v>392</v>
      </c>
      <c r="APW164" s="34" t="s">
        <v>392</v>
      </c>
      <c r="APX164" s="34" t="s">
        <v>392</v>
      </c>
      <c r="APY164" s="34" t="s">
        <v>392</v>
      </c>
      <c r="APZ164" s="34" t="s">
        <v>392</v>
      </c>
      <c r="AQA164" s="34" t="s">
        <v>392</v>
      </c>
      <c r="AQB164" s="34" t="s">
        <v>392</v>
      </c>
      <c r="AQC164" s="34" t="s">
        <v>392</v>
      </c>
      <c r="AQD164" s="34" t="s">
        <v>392</v>
      </c>
      <c r="AQE164" s="34" t="s">
        <v>392</v>
      </c>
      <c r="AQF164" s="34" t="s">
        <v>392</v>
      </c>
      <c r="AQG164" s="34" t="s">
        <v>392</v>
      </c>
      <c r="AQH164" s="34" t="s">
        <v>392</v>
      </c>
      <c r="AQI164" s="34" t="s">
        <v>392</v>
      </c>
      <c r="AQJ164" s="34" t="s">
        <v>392</v>
      </c>
      <c r="AQK164" s="34" t="s">
        <v>392</v>
      </c>
      <c r="AQL164" s="34" t="s">
        <v>392</v>
      </c>
      <c r="AQM164" s="34" t="s">
        <v>392</v>
      </c>
      <c r="AQN164" s="34" t="s">
        <v>392</v>
      </c>
      <c r="AQO164" s="34" t="s">
        <v>392</v>
      </c>
      <c r="AQP164" s="34" t="s">
        <v>392</v>
      </c>
      <c r="AQQ164" s="34" t="s">
        <v>392</v>
      </c>
      <c r="AQR164" s="34" t="s">
        <v>392</v>
      </c>
      <c r="AQS164" s="34" t="s">
        <v>392</v>
      </c>
      <c r="AQT164" s="34" t="s">
        <v>392</v>
      </c>
      <c r="AQU164" s="34" t="s">
        <v>392</v>
      </c>
      <c r="AQV164" s="34" t="s">
        <v>392</v>
      </c>
      <c r="AQW164" s="34" t="s">
        <v>392</v>
      </c>
      <c r="AQX164" s="34" t="s">
        <v>392</v>
      </c>
      <c r="AQY164" s="34" t="s">
        <v>392</v>
      </c>
      <c r="AQZ164" s="34" t="s">
        <v>392</v>
      </c>
      <c r="ARA164" s="34" t="s">
        <v>392</v>
      </c>
      <c r="ARB164" s="34" t="s">
        <v>392</v>
      </c>
      <c r="ARC164" s="34" t="s">
        <v>392</v>
      </c>
      <c r="ARD164" s="34" t="s">
        <v>392</v>
      </c>
      <c r="ARE164" s="34" t="s">
        <v>392</v>
      </c>
      <c r="ARF164" s="34" t="s">
        <v>392</v>
      </c>
      <c r="ARG164" s="34" t="s">
        <v>392</v>
      </c>
      <c r="ARH164" s="34" t="s">
        <v>392</v>
      </c>
      <c r="ARI164" s="34" t="s">
        <v>392</v>
      </c>
      <c r="ARJ164" s="34" t="s">
        <v>392</v>
      </c>
      <c r="ARK164" s="34" t="s">
        <v>392</v>
      </c>
      <c r="ARL164" s="34" t="s">
        <v>392</v>
      </c>
      <c r="ARM164" s="34" t="s">
        <v>392</v>
      </c>
      <c r="ARN164" s="34" t="s">
        <v>392</v>
      </c>
      <c r="ARO164" s="34" t="s">
        <v>392</v>
      </c>
      <c r="ARP164" s="34" t="s">
        <v>392</v>
      </c>
      <c r="ARQ164" s="34" t="s">
        <v>392</v>
      </c>
      <c r="ARR164" s="34" t="s">
        <v>392</v>
      </c>
      <c r="ARS164" s="34" t="s">
        <v>392</v>
      </c>
      <c r="ART164" s="34" t="s">
        <v>392</v>
      </c>
      <c r="ARU164" s="34" t="s">
        <v>392</v>
      </c>
      <c r="ARV164" s="34" t="s">
        <v>392</v>
      </c>
      <c r="ARW164" s="34" t="s">
        <v>392</v>
      </c>
      <c r="ARX164" s="34" t="s">
        <v>392</v>
      </c>
      <c r="ARY164" s="34" t="s">
        <v>392</v>
      </c>
      <c r="ARZ164" s="34" t="s">
        <v>392</v>
      </c>
      <c r="ASA164" s="34" t="s">
        <v>392</v>
      </c>
      <c r="ASB164" s="34" t="s">
        <v>392</v>
      </c>
      <c r="ASC164" s="34" t="s">
        <v>392</v>
      </c>
      <c r="ASD164" s="34" t="s">
        <v>392</v>
      </c>
      <c r="ASE164" s="34" t="s">
        <v>392</v>
      </c>
      <c r="ASF164" s="34" t="s">
        <v>392</v>
      </c>
      <c r="ASG164" s="34" t="s">
        <v>392</v>
      </c>
      <c r="ASH164" s="34" t="s">
        <v>392</v>
      </c>
      <c r="ASI164" s="34" t="s">
        <v>392</v>
      </c>
      <c r="ASJ164" s="34" t="s">
        <v>392</v>
      </c>
      <c r="ASK164" s="34" t="s">
        <v>392</v>
      </c>
      <c r="ASL164" s="34" t="s">
        <v>392</v>
      </c>
      <c r="ASM164" s="34" t="s">
        <v>392</v>
      </c>
      <c r="ASN164" s="34" t="s">
        <v>392</v>
      </c>
      <c r="ASO164" s="34" t="s">
        <v>392</v>
      </c>
      <c r="ASP164" s="34" t="s">
        <v>392</v>
      </c>
      <c r="ASQ164" s="34" t="s">
        <v>392</v>
      </c>
      <c r="ASR164" s="34" t="s">
        <v>392</v>
      </c>
      <c r="ASS164" s="34" t="s">
        <v>392</v>
      </c>
      <c r="AST164" s="34" t="s">
        <v>392</v>
      </c>
      <c r="ASU164" s="34" t="s">
        <v>392</v>
      </c>
      <c r="ASV164" s="34" t="s">
        <v>392</v>
      </c>
      <c r="ASW164" s="34" t="s">
        <v>392</v>
      </c>
      <c r="ASX164" s="34" t="s">
        <v>392</v>
      </c>
      <c r="ASY164" s="34" t="s">
        <v>392</v>
      </c>
      <c r="ASZ164" s="34" t="s">
        <v>392</v>
      </c>
      <c r="ATA164" s="34" t="s">
        <v>392</v>
      </c>
      <c r="ATB164" s="34" t="s">
        <v>392</v>
      </c>
      <c r="ATC164" s="34" t="s">
        <v>392</v>
      </c>
      <c r="ATD164" s="34" t="s">
        <v>392</v>
      </c>
      <c r="ATE164" s="34" t="s">
        <v>392</v>
      </c>
      <c r="ATF164" s="34" t="s">
        <v>392</v>
      </c>
      <c r="ATG164" s="34" t="s">
        <v>392</v>
      </c>
      <c r="ATH164" s="34" t="s">
        <v>392</v>
      </c>
      <c r="ATI164" s="34" t="s">
        <v>392</v>
      </c>
      <c r="ATJ164" s="34" t="s">
        <v>392</v>
      </c>
      <c r="ATK164" s="34" t="s">
        <v>392</v>
      </c>
      <c r="ATL164" s="34" t="s">
        <v>392</v>
      </c>
      <c r="ATM164" s="34" t="s">
        <v>392</v>
      </c>
      <c r="ATN164" s="34" t="s">
        <v>392</v>
      </c>
      <c r="ATO164" s="34" t="s">
        <v>392</v>
      </c>
      <c r="ATP164" s="34" t="s">
        <v>392</v>
      </c>
      <c r="ATQ164" s="34" t="s">
        <v>392</v>
      </c>
      <c r="ATR164" s="34" t="s">
        <v>392</v>
      </c>
      <c r="ATS164" s="34" t="s">
        <v>392</v>
      </c>
      <c r="ATT164" s="34" t="s">
        <v>392</v>
      </c>
      <c r="ATU164" s="34" t="s">
        <v>392</v>
      </c>
      <c r="ATV164" s="34" t="s">
        <v>392</v>
      </c>
      <c r="ATW164" s="34" t="s">
        <v>392</v>
      </c>
      <c r="ATX164" s="34" t="s">
        <v>392</v>
      </c>
      <c r="ATY164" s="34" t="s">
        <v>392</v>
      </c>
      <c r="ATZ164" s="34" t="s">
        <v>392</v>
      </c>
      <c r="AUA164" s="34" t="s">
        <v>392</v>
      </c>
      <c r="AUB164" s="34" t="s">
        <v>392</v>
      </c>
      <c r="AUC164" s="34" t="s">
        <v>392</v>
      </c>
      <c r="AUD164" s="34" t="s">
        <v>392</v>
      </c>
      <c r="AUE164" s="34" t="s">
        <v>392</v>
      </c>
      <c r="AUF164" s="34" t="s">
        <v>392</v>
      </c>
      <c r="AUG164" s="34" t="s">
        <v>392</v>
      </c>
      <c r="AUH164" s="34" t="s">
        <v>392</v>
      </c>
      <c r="AUI164" s="34" t="s">
        <v>392</v>
      </c>
      <c r="AUJ164" s="34" t="s">
        <v>392</v>
      </c>
      <c r="AUK164" s="34" t="s">
        <v>392</v>
      </c>
      <c r="AUL164" s="34" t="s">
        <v>392</v>
      </c>
      <c r="AUM164" s="34" t="s">
        <v>392</v>
      </c>
      <c r="AUN164" s="34" t="s">
        <v>392</v>
      </c>
      <c r="AUO164" s="34" t="s">
        <v>392</v>
      </c>
      <c r="AUP164" s="34" t="s">
        <v>392</v>
      </c>
      <c r="AUQ164" s="34" t="s">
        <v>392</v>
      </c>
      <c r="AUR164" s="34" t="s">
        <v>392</v>
      </c>
      <c r="AUS164" s="34" t="s">
        <v>392</v>
      </c>
      <c r="AUT164" s="34" t="s">
        <v>392</v>
      </c>
      <c r="AUU164" s="34" t="s">
        <v>392</v>
      </c>
      <c r="AUV164" s="34" t="s">
        <v>392</v>
      </c>
      <c r="AUW164" s="34" t="s">
        <v>392</v>
      </c>
      <c r="AUX164" s="34" t="s">
        <v>392</v>
      </c>
      <c r="AUY164" s="34" t="s">
        <v>392</v>
      </c>
      <c r="AUZ164" s="34" t="s">
        <v>392</v>
      </c>
      <c r="AVA164" s="34" t="s">
        <v>392</v>
      </c>
      <c r="AVB164" s="34" t="s">
        <v>392</v>
      </c>
      <c r="AVC164" s="34" t="s">
        <v>392</v>
      </c>
      <c r="AVD164" s="34" t="s">
        <v>392</v>
      </c>
      <c r="AVE164" s="34" t="s">
        <v>392</v>
      </c>
      <c r="AVF164" s="34" t="s">
        <v>392</v>
      </c>
      <c r="AVG164" s="34" t="s">
        <v>392</v>
      </c>
      <c r="AVH164" s="34" t="s">
        <v>392</v>
      </c>
      <c r="AVI164" s="34" t="s">
        <v>392</v>
      </c>
      <c r="AVJ164" s="34" t="s">
        <v>392</v>
      </c>
      <c r="AVK164" s="34" t="s">
        <v>392</v>
      </c>
      <c r="AVL164" s="34" t="s">
        <v>392</v>
      </c>
      <c r="AVM164" s="34" t="s">
        <v>392</v>
      </c>
      <c r="AVN164" s="34" t="s">
        <v>392</v>
      </c>
      <c r="AVO164" s="34" t="s">
        <v>392</v>
      </c>
      <c r="AVP164" s="34" t="s">
        <v>392</v>
      </c>
      <c r="AVQ164" s="34" t="s">
        <v>392</v>
      </c>
      <c r="AVR164" s="34" t="s">
        <v>392</v>
      </c>
      <c r="AVS164" s="34" t="s">
        <v>392</v>
      </c>
      <c r="AVT164" s="34" t="s">
        <v>392</v>
      </c>
      <c r="AVU164" s="34" t="s">
        <v>392</v>
      </c>
      <c r="AVV164" s="34" t="s">
        <v>392</v>
      </c>
      <c r="AVW164" s="34" t="s">
        <v>392</v>
      </c>
      <c r="AVX164" s="34" t="s">
        <v>392</v>
      </c>
      <c r="AVY164" s="34" t="s">
        <v>392</v>
      </c>
      <c r="AVZ164" s="34" t="s">
        <v>392</v>
      </c>
      <c r="AWA164" s="34" t="s">
        <v>392</v>
      </c>
      <c r="AWB164" s="34" t="s">
        <v>392</v>
      </c>
      <c r="AWC164" s="34" t="s">
        <v>392</v>
      </c>
      <c r="AWD164" s="34" t="s">
        <v>392</v>
      </c>
      <c r="AWE164" s="34" t="s">
        <v>392</v>
      </c>
      <c r="AWF164" s="34" t="s">
        <v>392</v>
      </c>
      <c r="AWG164" s="34" t="s">
        <v>392</v>
      </c>
      <c r="AWH164" s="34" t="s">
        <v>392</v>
      </c>
      <c r="AWI164" s="34" t="s">
        <v>392</v>
      </c>
      <c r="AWJ164" s="34" t="s">
        <v>392</v>
      </c>
      <c r="AWK164" s="34" t="s">
        <v>392</v>
      </c>
      <c r="AWL164" s="34" t="s">
        <v>392</v>
      </c>
      <c r="AWM164" s="34" t="s">
        <v>392</v>
      </c>
      <c r="AWN164" s="34" t="s">
        <v>392</v>
      </c>
      <c r="AWO164" s="34" t="s">
        <v>392</v>
      </c>
      <c r="AWP164" s="34" t="s">
        <v>392</v>
      </c>
      <c r="AWQ164" s="34" t="s">
        <v>392</v>
      </c>
      <c r="AWR164" s="34" t="s">
        <v>392</v>
      </c>
      <c r="AWS164" s="34" t="s">
        <v>392</v>
      </c>
      <c r="AWT164" s="34" t="s">
        <v>392</v>
      </c>
      <c r="AWU164" s="34" t="s">
        <v>392</v>
      </c>
      <c r="AWV164" s="34" t="s">
        <v>392</v>
      </c>
      <c r="AWW164" s="34" t="s">
        <v>392</v>
      </c>
      <c r="AWX164" s="34" t="s">
        <v>392</v>
      </c>
      <c r="AWY164" s="34" t="s">
        <v>392</v>
      </c>
      <c r="AWZ164" s="34" t="s">
        <v>392</v>
      </c>
      <c r="AXA164" s="34" t="s">
        <v>392</v>
      </c>
      <c r="AXB164" s="34" t="s">
        <v>392</v>
      </c>
      <c r="AXC164" s="34" t="s">
        <v>392</v>
      </c>
      <c r="AXD164" s="34" t="s">
        <v>392</v>
      </c>
      <c r="AXE164" s="34" t="s">
        <v>392</v>
      </c>
      <c r="AXF164" s="34" t="s">
        <v>392</v>
      </c>
      <c r="AXG164" s="34" t="s">
        <v>392</v>
      </c>
      <c r="AXH164" s="34" t="s">
        <v>392</v>
      </c>
      <c r="AXI164" s="34" t="s">
        <v>392</v>
      </c>
      <c r="AXJ164" s="34" t="s">
        <v>392</v>
      </c>
      <c r="AXK164" s="34" t="s">
        <v>392</v>
      </c>
      <c r="AXL164" s="34" t="s">
        <v>392</v>
      </c>
      <c r="AXM164" s="34" t="s">
        <v>392</v>
      </c>
      <c r="AXN164" s="34" t="s">
        <v>392</v>
      </c>
      <c r="AXO164" s="34" t="s">
        <v>392</v>
      </c>
      <c r="AXP164" s="34" t="s">
        <v>392</v>
      </c>
      <c r="AXQ164" s="34" t="s">
        <v>392</v>
      </c>
      <c r="AXR164" s="34" t="s">
        <v>392</v>
      </c>
      <c r="AXS164" s="34" t="s">
        <v>392</v>
      </c>
      <c r="AXT164" s="34" t="s">
        <v>392</v>
      </c>
      <c r="AXU164" s="34" t="s">
        <v>392</v>
      </c>
      <c r="AXV164" s="34" t="s">
        <v>392</v>
      </c>
      <c r="AXW164" s="34" t="s">
        <v>392</v>
      </c>
      <c r="AXX164" s="34" t="s">
        <v>392</v>
      </c>
      <c r="AXY164" s="34" t="s">
        <v>392</v>
      </c>
      <c r="AXZ164" s="34" t="s">
        <v>392</v>
      </c>
      <c r="AYA164" s="34" t="s">
        <v>392</v>
      </c>
      <c r="AYB164" s="34" t="s">
        <v>392</v>
      </c>
      <c r="AYC164" s="34" t="s">
        <v>392</v>
      </c>
      <c r="AYD164" s="34" t="s">
        <v>392</v>
      </c>
      <c r="AYE164" s="34" t="s">
        <v>392</v>
      </c>
      <c r="AYF164" s="34" t="s">
        <v>392</v>
      </c>
      <c r="AYG164" s="34" t="s">
        <v>392</v>
      </c>
      <c r="AYH164" s="34" t="s">
        <v>392</v>
      </c>
      <c r="AYI164" s="34" t="s">
        <v>392</v>
      </c>
      <c r="AYJ164" s="34" t="s">
        <v>392</v>
      </c>
      <c r="AYK164" s="34" t="s">
        <v>392</v>
      </c>
      <c r="AYL164" s="34" t="s">
        <v>392</v>
      </c>
      <c r="AYM164" s="34" t="s">
        <v>392</v>
      </c>
      <c r="AYN164" s="34" t="s">
        <v>392</v>
      </c>
      <c r="AYO164" s="34" t="s">
        <v>392</v>
      </c>
      <c r="AYP164" s="34" t="s">
        <v>392</v>
      </c>
      <c r="AYQ164" s="34" t="s">
        <v>392</v>
      </c>
      <c r="AYR164" s="34" t="s">
        <v>392</v>
      </c>
      <c r="AYS164" s="34" t="s">
        <v>392</v>
      </c>
      <c r="AYT164" s="34" t="s">
        <v>392</v>
      </c>
      <c r="AYU164" s="34" t="s">
        <v>392</v>
      </c>
      <c r="AYV164" s="34" t="s">
        <v>392</v>
      </c>
      <c r="AYW164" s="34" t="s">
        <v>392</v>
      </c>
      <c r="AYX164" s="34" t="s">
        <v>392</v>
      </c>
      <c r="AYY164" s="34" t="s">
        <v>392</v>
      </c>
      <c r="AYZ164" s="34" t="s">
        <v>392</v>
      </c>
      <c r="AZA164" s="34" t="s">
        <v>392</v>
      </c>
      <c r="AZB164" s="34" t="s">
        <v>392</v>
      </c>
      <c r="AZC164" s="34" t="s">
        <v>392</v>
      </c>
      <c r="AZD164" s="34" t="s">
        <v>392</v>
      </c>
      <c r="AZE164" s="34" t="s">
        <v>392</v>
      </c>
      <c r="AZF164" s="34" t="s">
        <v>392</v>
      </c>
      <c r="AZG164" s="34" t="s">
        <v>392</v>
      </c>
      <c r="AZH164" s="34" t="s">
        <v>392</v>
      </c>
      <c r="AZI164" s="34" t="s">
        <v>392</v>
      </c>
      <c r="AZJ164" s="34" t="s">
        <v>392</v>
      </c>
      <c r="AZK164" s="34" t="s">
        <v>392</v>
      </c>
      <c r="AZL164" s="34" t="s">
        <v>392</v>
      </c>
      <c r="AZM164" s="34" t="s">
        <v>392</v>
      </c>
      <c r="AZN164" s="34" t="s">
        <v>392</v>
      </c>
      <c r="AZO164" s="34" t="s">
        <v>392</v>
      </c>
      <c r="AZP164" s="34" t="s">
        <v>392</v>
      </c>
      <c r="AZQ164" s="34" t="s">
        <v>392</v>
      </c>
      <c r="AZR164" s="34" t="s">
        <v>392</v>
      </c>
      <c r="AZS164" s="34" t="s">
        <v>392</v>
      </c>
      <c r="AZT164" s="34" t="s">
        <v>392</v>
      </c>
      <c r="AZU164" s="34" t="s">
        <v>392</v>
      </c>
      <c r="AZV164" s="34" t="s">
        <v>392</v>
      </c>
      <c r="AZW164" s="34" t="s">
        <v>392</v>
      </c>
      <c r="AZX164" s="34" t="s">
        <v>392</v>
      </c>
      <c r="AZY164" s="34" t="s">
        <v>392</v>
      </c>
      <c r="AZZ164" s="34" t="s">
        <v>392</v>
      </c>
      <c r="BAA164" s="34" t="s">
        <v>392</v>
      </c>
      <c r="BAB164" s="34" t="s">
        <v>392</v>
      </c>
      <c r="BAC164" s="34" t="s">
        <v>392</v>
      </c>
      <c r="BAD164" s="34" t="s">
        <v>392</v>
      </c>
      <c r="BAE164" s="34" t="s">
        <v>392</v>
      </c>
      <c r="BAF164" s="34" t="s">
        <v>392</v>
      </c>
      <c r="BAG164" s="34" t="s">
        <v>392</v>
      </c>
      <c r="BAH164" s="34" t="s">
        <v>392</v>
      </c>
      <c r="BAI164" s="34" t="s">
        <v>392</v>
      </c>
      <c r="BAJ164" s="34" t="s">
        <v>392</v>
      </c>
      <c r="BAK164" s="34" t="s">
        <v>392</v>
      </c>
      <c r="BAL164" s="34" t="s">
        <v>392</v>
      </c>
      <c r="BAM164" s="34" t="s">
        <v>392</v>
      </c>
      <c r="BAN164" s="34" t="s">
        <v>392</v>
      </c>
      <c r="BAO164" s="34" t="s">
        <v>392</v>
      </c>
      <c r="BAP164" s="34" t="s">
        <v>392</v>
      </c>
      <c r="BAQ164" s="34" t="s">
        <v>392</v>
      </c>
      <c r="BAR164" s="34" t="s">
        <v>392</v>
      </c>
      <c r="BAS164" s="34" t="s">
        <v>392</v>
      </c>
      <c r="BAT164" s="34" t="s">
        <v>392</v>
      </c>
      <c r="BAU164" s="34" t="s">
        <v>392</v>
      </c>
      <c r="BAV164" s="34" t="s">
        <v>392</v>
      </c>
      <c r="BAW164" s="34" t="s">
        <v>392</v>
      </c>
      <c r="BAX164" s="34" t="s">
        <v>392</v>
      </c>
      <c r="BAY164" s="34" t="s">
        <v>392</v>
      </c>
      <c r="BAZ164" s="34" t="s">
        <v>392</v>
      </c>
      <c r="BBA164" s="34" t="s">
        <v>392</v>
      </c>
      <c r="BBB164" s="34" t="s">
        <v>392</v>
      </c>
      <c r="BBC164" s="34" t="s">
        <v>392</v>
      </c>
      <c r="BBD164" s="34" t="s">
        <v>392</v>
      </c>
      <c r="BBE164" s="34" t="s">
        <v>392</v>
      </c>
      <c r="BBF164" s="34" t="s">
        <v>392</v>
      </c>
      <c r="BBG164" s="34" t="s">
        <v>392</v>
      </c>
      <c r="BBH164" s="34" t="s">
        <v>392</v>
      </c>
      <c r="BBI164" s="34" t="s">
        <v>392</v>
      </c>
      <c r="BBJ164" s="34" t="s">
        <v>392</v>
      </c>
      <c r="BBK164" s="34" t="s">
        <v>392</v>
      </c>
      <c r="BBL164" s="34" t="s">
        <v>392</v>
      </c>
      <c r="BBM164" s="34" t="s">
        <v>392</v>
      </c>
      <c r="BBN164" s="34" t="s">
        <v>392</v>
      </c>
      <c r="BBO164" s="34" t="s">
        <v>392</v>
      </c>
      <c r="BBP164" s="34" t="s">
        <v>392</v>
      </c>
      <c r="BBQ164" s="34" t="s">
        <v>392</v>
      </c>
      <c r="BBR164" s="34" t="s">
        <v>392</v>
      </c>
      <c r="BBS164" s="34" t="s">
        <v>392</v>
      </c>
      <c r="BBT164" s="34" t="s">
        <v>392</v>
      </c>
      <c r="BBU164" s="34" t="s">
        <v>392</v>
      </c>
      <c r="BBV164" s="34" t="s">
        <v>392</v>
      </c>
      <c r="BBW164" s="34" t="s">
        <v>392</v>
      </c>
      <c r="BBX164" s="34" t="s">
        <v>392</v>
      </c>
      <c r="BBY164" s="34" t="s">
        <v>392</v>
      </c>
      <c r="BBZ164" s="34" t="s">
        <v>392</v>
      </c>
      <c r="BCA164" s="34" t="s">
        <v>392</v>
      </c>
      <c r="BCB164" s="34" t="s">
        <v>392</v>
      </c>
      <c r="BCC164" s="34" t="s">
        <v>392</v>
      </c>
      <c r="BCD164" s="34" t="s">
        <v>392</v>
      </c>
      <c r="BCE164" s="34" t="s">
        <v>392</v>
      </c>
      <c r="BCF164" s="34" t="s">
        <v>392</v>
      </c>
      <c r="BCG164" s="34" t="s">
        <v>392</v>
      </c>
      <c r="BCH164" s="34" t="s">
        <v>392</v>
      </c>
      <c r="BCI164" s="34" t="s">
        <v>392</v>
      </c>
      <c r="BCJ164" s="34" t="s">
        <v>392</v>
      </c>
      <c r="BCK164" s="34" t="s">
        <v>392</v>
      </c>
      <c r="BCL164" s="34" t="s">
        <v>392</v>
      </c>
      <c r="BCM164" s="34" t="s">
        <v>392</v>
      </c>
      <c r="BCN164" s="34" t="s">
        <v>392</v>
      </c>
      <c r="BCO164" s="34" t="s">
        <v>392</v>
      </c>
      <c r="BCP164" s="34" t="s">
        <v>392</v>
      </c>
      <c r="BCQ164" s="34" t="s">
        <v>392</v>
      </c>
      <c r="BCR164" s="34" t="s">
        <v>392</v>
      </c>
      <c r="BCS164" s="34" t="s">
        <v>392</v>
      </c>
      <c r="BCT164" s="34" t="s">
        <v>392</v>
      </c>
      <c r="BCU164" s="34" t="s">
        <v>392</v>
      </c>
      <c r="BCV164" s="34" t="s">
        <v>392</v>
      </c>
      <c r="BCW164" s="34" t="s">
        <v>392</v>
      </c>
      <c r="BCX164" s="34" t="s">
        <v>392</v>
      </c>
      <c r="BCY164" s="34" t="s">
        <v>392</v>
      </c>
      <c r="BCZ164" s="34" t="s">
        <v>392</v>
      </c>
      <c r="BDA164" s="34" t="s">
        <v>392</v>
      </c>
      <c r="BDB164" s="34" t="s">
        <v>392</v>
      </c>
      <c r="BDC164" s="34" t="s">
        <v>392</v>
      </c>
      <c r="BDD164" s="34" t="s">
        <v>392</v>
      </c>
      <c r="BDE164" s="34" t="s">
        <v>392</v>
      </c>
      <c r="BDF164" s="34" t="s">
        <v>392</v>
      </c>
      <c r="BDG164" s="34" t="s">
        <v>392</v>
      </c>
      <c r="BDH164" s="34" t="s">
        <v>392</v>
      </c>
      <c r="BDI164" s="34" t="s">
        <v>392</v>
      </c>
      <c r="BDJ164" s="34" t="s">
        <v>392</v>
      </c>
      <c r="BDK164" s="34" t="s">
        <v>392</v>
      </c>
      <c r="BDL164" s="34" t="s">
        <v>392</v>
      </c>
      <c r="BDM164" s="34" t="s">
        <v>392</v>
      </c>
      <c r="BDN164" s="34" t="s">
        <v>392</v>
      </c>
      <c r="BDO164" s="34" t="s">
        <v>392</v>
      </c>
      <c r="BDP164" s="34" t="s">
        <v>392</v>
      </c>
      <c r="BDQ164" s="34" t="s">
        <v>392</v>
      </c>
      <c r="BDR164" s="34" t="s">
        <v>392</v>
      </c>
      <c r="BDS164" s="34" t="s">
        <v>392</v>
      </c>
      <c r="BDT164" s="34" t="s">
        <v>392</v>
      </c>
      <c r="BDU164" s="34" t="s">
        <v>392</v>
      </c>
      <c r="BDV164" s="34" t="s">
        <v>392</v>
      </c>
      <c r="BDW164" s="34" t="s">
        <v>392</v>
      </c>
      <c r="BDX164" s="34" t="s">
        <v>392</v>
      </c>
      <c r="BDY164" s="34" t="s">
        <v>392</v>
      </c>
      <c r="BDZ164" s="34" t="s">
        <v>392</v>
      </c>
      <c r="BEA164" s="34" t="s">
        <v>392</v>
      </c>
      <c r="BEB164" s="34" t="s">
        <v>392</v>
      </c>
      <c r="BEC164" s="34" t="s">
        <v>392</v>
      </c>
      <c r="BED164" s="34" t="s">
        <v>392</v>
      </c>
      <c r="BEE164" s="34" t="s">
        <v>392</v>
      </c>
      <c r="BEF164" s="34" t="s">
        <v>392</v>
      </c>
      <c r="BEG164" s="34" t="s">
        <v>392</v>
      </c>
      <c r="BEH164" s="34" t="s">
        <v>392</v>
      </c>
      <c r="BEI164" s="34" t="s">
        <v>392</v>
      </c>
      <c r="BEJ164" s="34" t="s">
        <v>392</v>
      </c>
      <c r="BEK164" s="34" t="s">
        <v>392</v>
      </c>
      <c r="BEL164" s="34" t="s">
        <v>392</v>
      </c>
      <c r="BEM164" s="34" t="s">
        <v>392</v>
      </c>
      <c r="BEN164" s="34" t="s">
        <v>392</v>
      </c>
      <c r="BEO164" s="34" t="s">
        <v>392</v>
      </c>
      <c r="BEP164" s="34" t="s">
        <v>392</v>
      </c>
      <c r="BEQ164" s="34" t="s">
        <v>392</v>
      </c>
      <c r="BER164" s="34" t="s">
        <v>392</v>
      </c>
      <c r="BES164" s="34" t="s">
        <v>392</v>
      </c>
      <c r="BET164" s="34" t="s">
        <v>392</v>
      </c>
      <c r="BEU164" s="34" t="s">
        <v>392</v>
      </c>
      <c r="BEV164" s="34" t="s">
        <v>392</v>
      </c>
      <c r="BEW164" s="34" t="s">
        <v>392</v>
      </c>
      <c r="BEX164" s="34" t="s">
        <v>392</v>
      </c>
      <c r="BEY164" s="34" t="s">
        <v>392</v>
      </c>
      <c r="BEZ164" s="34" t="s">
        <v>392</v>
      </c>
      <c r="BFA164" s="34" t="s">
        <v>392</v>
      </c>
      <c r="BFB164" s="34" t="s">
        <v>392</v>
      </c>
      <c r="BFC164" s="34" t="s">
        <v>392</v>
      </c>
      <c r="BFD164" s="34" t="s">
        <v>392</v>
      </c>
      <c r="BFE164" s="34" t="s">
        <v>392</v>
      </c>
      <c r="BFF164" s="34" t="s">
        <v>392</v>
      </c>
      <c r="BFG164" s="34" t="s">
        <v>392</v>
      </c>
      <c r="BFH164" s="34" t="s">
        <v>392</v>
      </c>
      <c r="BFI164" s="34" t="s">
        <v>392</v>
      </c>
      <c r="BFJ164" s="34" t="s">
        <v>392</v>
      </c>
      <c r="BFK164" s="34" t="s">
        <v>392</v>
      </c>
      <c r="BFL164" s="34" t="s">
        <v>392</v>
      </c>
      <c r="BFM164" s="34" t="s">
        <v>392</v>
      </c>
      <c r="BFN164" s="34" t="s">
        <v>392</v>
      </c>
      <c r="BFO164" s="34" t="s">
        <v>392</v>
      </c>
      <c r="BFP164" s="34" t="s">
        <v>392</v>
      </c>
      <c r="BFQ164" s="34" t="s">
        <v>392</v>
      </c>
      <c r="BFR164" s="34" t="s">
        <v>392</v>
      </c>
      <c r="BFS164" s="34" t="s">
        <v>392</v>
      </c>
      <c r="BFT164" s="34" t="s">
        <v>392</v>
      </c>
      <c r="BFU164" s="34" t="s">
        <v>392</v>
      </c>
      <c r="BFV164" s="34" t="s">
        <v>392</v>
      </c>
      <c r="BFW164" s="34" t="s">
        <v>392</v>
      </c>
      <c r="BFX164" s="34" t="s">
        <v>392</v>
      </c>
      <c r="BFY164" s="34" t="s">
        <v>392</v>
      </c>
      <c r="BFZ164" s="34" t="s">
        <v>392</v>
      </c>
      <c r="BGA164" s="34" t="s">
        <v>392</v>
      </c>
      <c r="BGB164" s="34" t="s">
        <v>392</v>
      </c>
      <c r="BGC164" s="34" t="s">
        <v>392</v>
      </c>
      <c r="BGD164" s="34" t="s">
        <v>392</v>
      </c>
      <c r="BGE164" s="34" t="s">
        <v>392</v>
      </c>
      <c r="BGF164" s="34" t="s">
        <v>392</v>
      </c>
      <c r="BGG164" s="34" t="s">
        <v>392</v>
      </c>
      <c r="BGH164" s="34" t="s">
        <v>392</v>
      </c>
      <c r="BGI164" s="34" t="s">
        <v>392</v>
      </c>
      <c r="BGJ164" s="34" t="s">
        <v>392</v>
      </c>
      <c r="BGK164" s="34" t="s">
        <v>392</v>
      </c>
      <c r="BGL164" s="34" t="s">
        <v>392</v>
      </c>
      <c r="BGM164" s="34" t="s">
        <v>392</v>
      </c>
      <c r="BGN164" s="34" t="s">
        <v>392</v>
      </c>
      <c r="BGO164" s="34" t="s">
        <v>392</v>
      </c>
      <c r="BGP164" s="34" t="s">
        <v>392</v>
      </c>
      <c r="BGQ164" s="34" t="s">
        <v>392</v>
      </c>
      <c r="BGR164" s="34" t="s">
        <v>392</v>
      </c>
      <c r="BGS164" s="34" t="s">
        <v>392</v>
      </c>
      <c r="BGT164" s="34" t="s">
        <v>392</v>
      </c>
      <c r="BGU164" s="34" t="s">
        <v>392</v>
      </c>
      <c r="BGV164" s="34" t="s">
        <v>392</v>
      </c>
      <c r="BGW164" s="34" t="s">
        <v>392</v>
      </c>
      <c r="BGX164" s="34" t="s">
        <v>392</v>
      </c>
      <c r="BGY164" s="34" t="s">
        <v>392</v>
      </c>
      <c r="BGZ164" s="34" t="s">
        <v>392</v>
      </c>
      <c r="BHA164" s="34" t="s">
        <v>392</v>
      </c>
      <c r="BHB164" s="34" t="s">
        <v>392</v>
      </c>
      <c r="BHC164" s="34" t="s">
        <v>392</v>
      </c>
      <c r="BHD164" s="34" t="s">
        <v>392</v>
      </c>
      <c r="BHE164" s="34" t="s">
        <v>392</v>
      </c>
      <c r="BHF164" s="34" t="s">
        <v>392</v>
      </c>
      <c r="BHG164" s="34" t="s">
        <v>392</v>
      </c>
      <c r="BHH164" s="34" t="s">
        <v>392</v>
      </c>
      <c r="BHI164" s="34" t="s">
        <v>392</v>
      </c>
      <c r="BHJ164" s="34" t="s">
        <v>392</v>
      </c>
      <c r="BHK164" s="34" t="s">
        <v>392</v>
      </c>
      <c r="BHL164" s="34" t="s">
        <v>392</v>
      </c>
      <c r="BHM164" s="34" t="s">
        <v>392</v>
      </c>
      <c r="BHN164" s="34" t="s">
        <v>392</v>
      </c>
      <c r="BHO164" s="34" t="s">
        <v>392</v>
      </c>
      <c r="BHP164" s="34" t="s">
        <v>392</v>
      </c>
      <c r="BHQ164" s="34" t="s">
        <v>392</v>
      </c>
      <c r="BHR164" s="34" t="s">
        <v>392</v>
      </c>
      <c r="BHS164" s="34" t="s">
        <v>392</v>
      </c>
      <c r="BHT164" s="34" t="s">
        <v>392</v>
      </c>
      <c r="BHU164" s="34" t="s">
        <v>392</v>
      </c>
      <c r="BHV164" s="34" t="s">
        <v>392</v>
      </c>
      <c r="BHW164" s="34" t="s">
        <v>392</v>
      </c>
      <c r="BHX164" s="34" t="s">
        <v>392</v>
      </c>
      <c r="BHY164" s="34" t="s">
        <v>392</v>
      </c>
      <c r="BHZ164" s="34" t="s">
        <v>392</v>
      </c>
      <c r="BIA164" s="34" t="s">
        <v>392</v>
      </c>
      <c r="BIB164" s="34" t="s">
        <v>392</v>
      </c>
      <c r="BIC164" s="34" t="s">
        <v>392</v>
      </c>
      <c r="BID164" s="34" t="s">
        <v>392</v>
      </c>
      <c r="BIE164" s="34" t="s">
        <v>392</v>
      </c>
      <c r="BIF164" s="34" t="s">
        <v>392</v>
      </c>
      <c r="BIG164" s="34" t="s">
        <v>392</v>
      </c>
      <c r="BIH164" s="34" t="s">
        <v>392</v>
      </c>
      <c r="BII164" s="34" t="s">
        <v>392</v>
      </c>
      <c r="BIJ164" s="34" t="s">
        <v>392</v>
      </c>
      <c r="BIK164" s="34" t="s">
        <v>392</v>
      </c>
      <c r="BIL164" s="34" t="s">
        <v>392</v>
      </c>
      <c r="BIM164" s="34" t="s">
        <v>392</v>
      </c>
      <c r="BIN164" s="34" t="s">
        <v>392</v>
      </c>
      <c r="BIO164" s="34" t="s">
        <v>392</v>
      </c>
      <c r="BIP164" s="34" t="s">
        <v>392</v>
      </c>
      <c r="BIQ164" s="34" t="s">
        <v>392</v>
      </c>
      <c r="BIR164" s="34" t="s">
        <v>392</v>
      </c>
      <c r="BIS164" s="34" t="s">
        <v>392</v>
      </c>
      <c r="BIT164" s="34" t="s">
        <v>392</v>
      </c>
      <c r="BIU164" s="34" t="s">
        <v>392</v>
      </c>
      <c r="BIV164" s="34" t="s">
        <v>392</v>
      </c>
      <c r="BIW164" s="34" t="s">
        <v>392</v>
      </c>
      <c r="BIX164" s="34" t="s">
        <v>392</v>
      </c>
      <c r="BIY164" s="34" t="s">
        <v>392</v>
      </c>
      <c r="BIZ164" s="34" t="s">
        <v>392</v>
      </c>
      <c r="BJA164" s="34" t="s">
        <v>392</v>
      </c>
      <c r="BJB164" s="34" t="s">
        <v>392</v>
      </c>
      <c r="BJC164" s="34" t="s">
        <v>392</v>
      </c>
      <c r="BJD164" s="34" t="s">
        <v>392</v>
      </c>
      <c r="BJE164" s="34" t="s">
        <v>392</v>
      </c>
      <c r="BJF164" s="34" t="s">
        <v>392</v>
      </c>
      <c r="BJG164" s="34" t="s">
        <v>392</v>
      </c>
      <c r="BJH164" s="34" t="s">
        <v>392</v>
      </c>
      <c r="BJI164" s="34" t="s">
        <v>392</v>
      </c>
      <c r="BJJ164" s="34" t="s">
        <v>392</v>
      </c>
      <c r="BJK164" s="34" t="s">
        <v>392</v>
      </c>
      <c r="BJL164" s="34" t="s">
        <v>392</v>
      </c>
      <c r="BJM164" s="34" t="s">
        <v>392</v>
      </c>
      <c r="BJN164" s="34" t="s">
        <v>392</v>
      </c>
      <c r="BJO164" s="34" t="s">
        <v>392</v>
      </c>
      <c r="BJP164" s="34" t="s">
        <v>392</v>
      </c>
      <c r="BJQ164" s="34" t="s">
        <v>392</v>
      </c>
      <c r="BJR164" s="34" t="s">
        <v>392</v>
      </c>
      <c r="BJS164" s="34" t="s">
        <v>392</v>
      </c>
      <c r="BJT164" s="34" t="s">
        <v>392</v>
      </c>
      <c r="BJU164" s="34" t="s">
        <v>392</v>
      </c>
      <c r="BJV164" s="34" t="s">
        <v>392</v>
      </c>
      <c r="BJW164" s="34" t="s">
        <v>392</v>
      </c>
      <c r="BJX164" s="34" t="s">
        <v>392</v>
      </c>
      <c r="BJY164" s="34" t="s">
        <v>392</v>
      </c>
      <c r="BJZ164" s="34" t="s">
        <v>392</v>
      </c>
      <c r="BKA164" s="34" t="s">
        <v>392</v>
      </c>
      <c r="BKB164" s="34" t="s">
        <v>392</v>
      </c>
      <c r="BKC164" s="34" t="s">
        <v>392</v>
      </c>
      <c r="BKD164" s="34" t="s">
        <v>392</v>
      </c>
      <c r="BKE164" s="34" t="s">
        <v>392</v>
      </c>
      <c r="BKF164" s="34" t="s">
        <v>392</v>
      </c>
      <c r="BKG164" s="34" t="s">
        <v>392</v>
      </c>
      <c r="BKH164" s="34" t="s">
        <v>392</v>
      </c>
      <c r="BKI164" s="34" t="s">
        <v>392</v>
      </c>
      <c r="BKJ164" s="34" t="s">
        <v>392</v>
      </c>
      <c r="BKK164" s="34" t="s">
        <v>392</v>
      </c>
      <c r="BKL164" s="34" t="s">
        <v>392</v>
      </c>
      <c r="BKM164" s="34" t="s">
        <v>392</v>
      </c>
      <c r="BKN164" s="34" t="s">
        <v>392</v>
      </c>
      <c r="BKO164" s="34" t="s">
        <v>392</v>
      </c>
      <c r="BKP164" s="34" t="s">
        <v>392</v>
      </c>
      <c r="BKQ164" s="34" t="s">
        <v>392</v>
      </c>
      <c r="BKR164" s="34" t="s">
        <v>392</v>
      </c>
      <c r="BKS164" s="34" t="s">
        <v>392</v>
      </c>
      <c r="BKT164" s="34" t="s">
        <v>392</v>
      </c>
      <c r="BKU164" s="34" t="s">
        <v>392</v>
      </c>
      <c r="BKV164" s="34" t="s">
        <v>392</v>
      </c>
      <c r="BKW164" s="34" t="s">
        <v>392</v>
      </c>
      <c r="BKX164" s="34" t="s">
        <v>392</v>
      </c>
      <c r="BKY164" s="34" t="s">
        <v>392</v>
      </c>
      <c r="BKZ164" s="34" t="s">
        <v>392</v>
      </c>
      <c r="BLA164" s="34" t="s">
        <v>392</v>
      </c>
      <c r="BLB164" s="34" t="s">
        <v>392</v>
      </c>
      <c r="BLC164" s="34" t="s">
        <v>392</v>
      </c>
      <c r="BLD164" s="34" t="s">
        <v>392</v>
      </c>
      <c r="BLE164" s="34" t="s">
        <v>392</v>
      </c>
      <c r="BLF164" s="34" t="s">
        <v>392</v>
      </c>
      <c r="BLG164" s="34" t="s">
        <v>392</v>
      </c>
      <c r="BLH164" s="34" t="s">
        <v>392</v>
      </c>
      <c r="BLI164" s="34" t="s">
        <v>392</v>
      </c>
      <c r="BLJ164" s="34" t="s">
        <v>392</v>
      </c>
      <c r="BLK164" s="34" t="s">
        <v>392</v>
      </c>
      <c r="BLL164" s="34" t="s">
        <v>392</v>
      </c>
      <c r="BLM164" s="34" t="s">
        <v>392</v>
      </c>
      <c r="BLN164" s="34" t="s">
        <v>392</v>
      </c>
      <c r="BLO164" s="34" t="s">
        <v>392</v>
      </c>
      <c r="BLP164" s="34" t="s">
        <v>392</v>
      </c>
      <c r="BLQ164" s="34" t="s">
        <v>392</v>
      </c>
      <c r="BLR164" s="34" t="s">
        <v>392</v>
      </c>
      <c r="BLS164" s="34" t="s">
        <v>392</v>
      </c>
      <c r="BLT164" s="34" t="s">
        <v>392</v>
      </c>
      <c r="BLU164" s="34" t="s">
        <v>392</v>
      </c>
      <c r="BLV164" s="34" t="s">
        <v>392</v>
      </c>
      <c r="BLW164" s="34" t="s">
        <v>392</v>
      </c>
      <c r="BLX164" s="34" t="s">
        <v>392</v>
      </c>
      <c r="BLY164" s="34" t="s">
        <v>392</v>
      </c>
      <c r="BLZ164" s="34" t="s">
        <v>392</v>
      </c>
      <c r="BMA164" s="34" t="s">
        <v>392</v>
      </c>
      <c r="BMB164" s="34" t="s">
        <v>392</v>
      </c>
      <c r="BMC164" s="34" t="s">
        <v>392</v>
      </c>
      <c r="BMD164" s="34" t="s">
        <v>392</v>
      </c>
      <c r="BME164" s="34" t="s">
        <v>392</v>
      </c>
      <c r="BMF164" s="34" t="s">
        <v>392</v>
      </c>
      <c r="BMG164" s="34" t="s">
        <v>392</v>
      </c>
      <c r="BMH164" s="34" t="s">
        <v>392</v>
      </c>
      <c r="BMI164" s="34" t="s">
        <v>392</v>
      </c>
      <c r="BMJ164" s="34" t="s">
        <v>392</v>
      </c>
      <c r="BMK164" s="34" t="s">
        <v>392</v>
      </c>
      <c r="BML164" s="34" t="s">
        <v>392</v>
      </c>
      <c r="BMM164" s="34" t="s">
        <v>392</v>
      </c>
      <c r="BMN164" s="34" t="s">
        <v>392</v>
      </c>
      <c r="BMO164" s="34" t="s">
        <v>392</v>
      </c>
      <c r="BMP164" s="34" t="s">
        <v>392</v>
      </c>
      <c r="BMQ164" s="34" t="s">
        <v>392</v>
      </c>
      <c r="BMR164" s="34" t="s">
        <v>392</v>
      </c>
      <c r="BMS164" s="34" t="s">
        <v>392</v>
      </c>
      <c r="BMT164" s="34" t="s">
        <v>392</v>
      </c>
      <c r="BMU164" s="34" t="s">
        <v>392</v>
      </c>
      <c r="BMV164" s="34" t="s">
        <v>392</v>
      </c>
      <c r="BMW164" s="34" t="s">
        <v>392</v>
      </c>
      <c r="BMX164" s="34" t="s">
        <v>392</v>
      </c>
      <c r="BMY164" s="34" t="s">
        <v>392</v>
      </c>
      <c r="BMZ164" s="34" t="s">
        <v>392</v>
      </c>
      <c r="BNA164" s="34" t="s">
        <v>392</v>
      </c>
      <c r="BNB164" s="34" t="s">
        <v>392</v>
      </c>
      <c r="BNC164" s="34" t="s">
        <v>392</v>
      </c>
      <c r="BND164" s="34" t="s">
        <v>392</v>
      </c>
      <c r="BNE164" s="34" t="s">
        <v>392</v>
      </c>
      <c r="BNF164" s="34" t="s">
        <v>392</v>
      </c>
      <c r="BNG164" s="34" t="s">
        <v>392</v>
      </c>
      <c r="BNH164" s="34" t="s">
        <v>392</v>
      </c>
      <c r="BNI164" s="34" t="s">
        <v>392</v>
      </c>
      <c r="BNJ164" s="34" t="s">
        <v>392</v>
      </c>
      <c r="BNK164" s="34" t="s">
        <v>392</v>
      </c>
      <c r="BNL164" s="34" t="s">
        <v>392</v>
      </c>
      <c r="BNM164" s="34" t="s">
        <v>392</v>
      </c>
      <c r="BNN164" s="34" t="s">
        <v>392</v>
      </c>
      <c r="BNO164" s="34" t="s">
        <v>392</v>
      </c>
      <c r="BNP164" s="34" t="s">
        <v>392</v>
      </c>
      <c r="BNQ164" s="34" t="s">
        <v>392</v>
      </c>
      <c r="BNR164" s="34" t="s">
        <v>392</v>
      </c>
      <c r="BNS164" s="34" t="s">
        <v>392</v>
      </c>
      <c r="BNT164" s="34" t="s">
        <v>392</v>
      </c>
      <c r="BNU164" s="34" t="s">
        <v>392</v>
      </c>
      <c r="BNV164" s="34" t="s">
        <v>392</v>
      </c>
      <c r="BNW164" s="34" t="s">
        <v>392</v>
      </c>
      <c r="BNX164" s="34" t="s">
        <v>392</v>
      </c>
      <c r="BNY164" s="34" t="s">
        <v>392</v>
      </c>
      <c r="BNZ164" s="34" t="s">
        <v>392</v>
      </c>
      <c r="BOA164" s="34" t="s">
        <v>392</v>
      </c>
      <c r="BOB164" s="34" t="s">
        <v>392</v>
      </c>
      <c r="BOC164" s="34" t="s">
        <v>392</v>
      </c>
      <c r="BOD164" s="34" t="s">
        <v>392</v>
      </c>
      <c r="BOE164" s="34" t="s">
        <v>392</v>
      </c>
      <c r="BOF164" s="34" t="s">
        <v>392</v>
      </c>
      <c r="BOG164" s="34" t="s">
        <v>392</v>
      </c>
      <c r="BOH164" s="34" t="s">
        <v>392</v>
      </c>
      <c r="BOI164" s="34" t="s">
        <v>392</v>
      </c>
      <c r="BOJ164" s="34" t="s">
        <v>392</v>
      </c>
      <c r="BOK164" s="34" t="s">
        <v>392</v>
      </c>
      <c r="BOL164" s="34" t="s">
        <v>392</v>
      </c>
      <c r="BOM164" s="34" t="s">
        <v>392</v>
      </c>
      <c r="BON164" s="34" t="s">
        <v>392</v>
      </c>
      <c r="BOO164" s="34" t="s">
        <v>392</v>
      </c>
      <c r="BOP164" s="34" t="s">
        <v>392</v>
      </c>
      <c r="BOQ164" s="34" t="s">
        <v>392</v>
      </c>
      <c r="BOR164" s="34" t="s">
        <v>392</v>
      </c>
      <c r="BOS164" s="34" t="s">
        <v>392</v>
      </c>
      <c r="BOT164" s="34" t="s">
        <v>392</v>
      </c>
      <c r="BOU164" s="34" t="s">
        <v>392</v>
      </c>
      <c r="BOV164" s="34" t="s">
        <v>392</v>
      </c>
      <c r="BOW164" s="34" t="s">
        <v>392</v>
      </c>
      <c r="BOX164" s="34" t="s">
        <v>392</v>
      </c>
      <c r="BOY164" s="34" t="s">
        <v>392</v>
      </c>
      <c r="BOZ164" s="34" t="s">
        <v>392</v>
      </c>
      <c r="BPA164" s="34" t="s">
        <v>392</v>
      </c>
      <c r="BPB164" s="34" t="s">
        <v>392</v>
      </c>
      <c r="BPC164" s="34" t="s">
        <v>392</v>
      </c>
      <c r="BPD164" s="34" t="s">
        <v>392</v>
      </c>
      <c r="BPE164" s="34" t="s">
        <v>392</v>
      </c>
      <c r="BPF164" s="34" t="s">
        <v>392</v>
      </c>
      <c r="BPG164" s="34" t="s">
        <v>392</v>
      </c>
      <c r="BPH164" s="34" t="s">
        <v>392</v>
      </c>
      <c r="BPI164" s="34" t="s">
        <v>392</v>
      </c>
      <c r="BPJ164" s="34" t="s">
        <v>392</v>
      </c>
      <c r="BPK164" s="34" t="s">
        <v>392</v>
      </c>
      <c r="BPL164" s="34" t="s">
        <v>392</v>
      </c>
      <c r="BPM164" s="34" t="s">
        <v>392</v>
      </c>
      <c r="BPN164" s="34" t="s">
        <v>392</v>
      </c>
      <c r="BPO164" s="34" t="s">
        <v>392</v>
      </c>
      <c r="BPP164" s="34" t="s">
        <v>392</v>
      </c>
      <c r="BPQ164" s="34" t="s">
        <v>392</v>
      </c>
      <c r="BPR164" s="34" t="s">
        <v>392</v>
      </c>
      <c r="BPS164" s="34" t="s">
        <v>392</v>
      </c>
      <c r="BPT164" s="34" t="s">
        <v>392</v>
      </c>
      <c r="BPU164" s="34" t="s">
        <v>392</v>
      </c>
      <c r="BPV164" s="34" t="s">
        <v>392</v>
      </c>
      <c r="BPW164" s="34" t="s">
        <v>392</v>
      </c>
      <c r="BPX164" s="34" t="s">
        <v>392</v>
      </c>
      <c r="BPY164" s="34" t="s">
        <v>392</v>
      </c>
      <c r="BPZ164" s="34" t="s">
        <v>392</v>
      </c>
      <c r="BQA164" s="34" t="s">
        <v>392</v>
      </c>
      <c r="BQB164" s="34" t="s">
        <v>392</v>
      </c>
      <c r="BQC164" s="34" t="s">
        <v>392</v>
      </c>
      <c r="BQD164" s="34" t="s">
        <v>392</v>
      </c>
      <c r="BQE164" s="34" t="s">
        <v>392</v>
      </c>
      <c r="BQF164" s="34" t="s">
        <v>392</v>
      </c>
      <c r="BQG164" s="34" t="s">
        <v>392</v>
      </c>
      <c r="BQH164" s="34" t="s">
        <v>392</v>
      </c>
      <c r="BQI164" s="34" t="s">
        <v>392</v>
      </c>
      <c r="BQJ164" s="34" t="s">
        <v>392</v>
      </c>
      <c r="BQK164" s="34" t="s">
        <v>392</v>
      </c>
      <c r="BQL164" s="34" t="s">
        <v>392</v>
      </c>
      <c r="BQM164" s="34" t="s">
        <v>392</v>
      </c>
      <c r="BQN164" s="34" t="s">
        <v>392</v>
      </c>
      <c r="BQO164" s="34" t="s">
        <v>392</v>
      </c>
      <c r="BQP164" s="34" t="s">
        <v>392</v>
      </c>
      <c r="BQQ164" s="34" t="s">
        <v>392</v>
      </c>
      <c r="BQR164" s="34" t="s">
        <v>392</v>
      </c>
      <c r="BQS164" s="34" t="s">
        <v>392</v>
      </c>
      <c r="BQT164" s="34" t="s">
        <v>392</v>
      </c>
      <c r="BQU164" s="34" t="s">
        <v>392</v>
      </c>
      <c r="BQV164" s="34" t="s">
        <v>392</v>
      </c>
      <c r="BQW164" s="34" t="s">
        <v>392</v>
      </c>
      <c r="BQX164" s="34" t="s">
        <v>392</v>
      </c>
      <c r="BQY164" s="34" t="s">
        <v>392</v>
      </c>
      <c r="BQZ164" s="34" t="s">
        <v>392</v>
      </c>
      <c r="BRA164" s="34" t="s">
        <v>392</v>
      </c>
      <c r="BRB164" s="34" t="s">
        <v>392</v>
      </c>
      <c r="BRC164" s="34" t="s">
        <v>392</v>
      </c>
      <c r="BRD164" s="34" t="s">
        <v>392</v>
      </c>
      <c r="BRE164" s="34" t="s">
        <v>392</v>
      </c>
      <c r="BRF164" s="34" t="s">
        <v>392</v>
      </c>
      <c r="BRG164" s="34" t="s">
        <v>392</v>
      </c>
      <c r="BRH164" s="34" t="s">
        <v>392</v>
      </c>
      <c r="BRI164" s="34" t="s">
        <v>392</v>
      </c>
      <c r="BRJ164" s="34" t="s">
        <v>392</v>
      </c>
      <c r="BRK164" s="34" t="s">
        <v>392</v>
      </c>
      <c r="BRL164" s="34" t="s">
        <v>392</v>
      </c>
      <c r="BRM164" s="34" t="s">
        <v>392</v>
      </c>
      <c r="BRN164" s="34" t="s">
        <v>392</v>
      </c>
      <c r="BRO164" s="34" t="s">
        <v>392</v>
      </c>
      <c r="BRP164" s="34" t="s">
        <v>392</v>
      </c>
      <c r="BRQ164" s="34" t="s">
        <v>392</v>
      </c>
      <c r="BRR164" s="34" t="s">
        <v>392</v>
      </c>
      <c r="BRS164" s="34" t="s">
        <v>392</v>
      </c>
      <c r="BRT164" s="34" t="s">
        <v>392</v>
      </c>
      <c r="BRU164" s="34" t="s">
        <v>392</v>
      </c>
      <c r="BRV164" s="34" t="s">
        <v>392</v>
      </c>
      <c r="BRW164" s="34" t="s">
        <v>392</v>
      </c>
      <c r="BRX164" s="34" t="s">
        <v>392</v>
      </c>
      <c r="BRY164" s="34" t="s">
        <v>392</v>
      </c>
      <c r="BRZ164" s="34" t="s">
        <v>392</v>
      </c>
      <c r="BSA164" s="34" t="s">
        <v>392</v>
      </c>
      <c r="BSB164" s="34" t="s">
        <v>392</v>
      </c>
      <c r="BSC164" s="34" t="s">
        <v>392</v>
      </c>
      <c r="BSD164" s="34" t="s">
        <v>392</v>
      </c>
      <c r="BSE164" s="34" t="s">
        <v>392</v>
      </c>
      <c r="BSF164" s="34" t="s">
        <v>392</v>
      </c>
      <c r="BSG164" s="34" t="s">
        <v>392</v>
      </c>
      <c r="BSH164" s="34" t="s">
        <v>392</v>
      </c>
      <c r="BSI164" s="34" t="s">
        <v>392</v>
      </c>
      <c r="BSJ164" s="34" t="s">
        <v>392</v>
      </c>
      <c r="BSK164" s="34" t="s">
        <v>392</v>
      </c>
      <c r="BSL164" s="34" t="s">
        <v>392</v>
      </c>
      <c r="BSM164" s="34" t="s">
        <v>392</v>
      </c>
      <c r="BSN164" s="34" t="s">
        <v>392</v>
      </c>
      <c r="BSO164" s="34" t="s">
        <v>392</v>
      </c>
      <c r="BSP164" s="34" t="s">
        <v>392</v>
      </c>
      <c r="BSQ164" s="34" t="s">
        <v>392</v>
      </c>
      <c r="BSR164" s="34" t="s">
        <v>392</v>
      </c>
      <c r="BSS164" s="34" t="s">
        <v>392</v>
      </c>
      <c r="BST164" s="34" t="s">
        <v>392</v>
      </c>
      <c r="BSU164" s="34" t="s">
        <v>392</v>
      </c>
      <c r="BSV164" s="34" t="s">
        <v>392</v>
      </c>
      <c r="BSW164" s="34" t="s">
        <v>392</v>
      </c>
      <c r="BSX164" s="34" t="s">
        <v>392</v>
      </c>
      <c r="BSY164" s="34" t="s">
        <v>392</v>
      </c>
      <c r="BSZ164" s="34" t="s">
        <v>392</v>
      </c>
      <c r="BTA164" s="34" t="s">
        <v>392</v>
      </c>
      <c r="BTB164" s="34" t="s">
        <v>392</v>
      </c>
      <c r="BTC164" s="34" t="s">
        <v>392</v>
      </c>
      <c r="BTD164" s="34" t="s">
        <v>392</v>
      </c>
      <c r="BTE164" s="34" t="s">
        <v>392</v>
      </c>
      <c r="BTF164" s="34" t="s">
        <v>392</v>
      </c>
      <c r="BTG164" s="34" t="s">
        <v>392</v>
      </c>
      <c r="BTH164" s="34" t="s">
        <v>392</v>
      </c>
      <c r="BTI164" s="34" t="s">
        <v>392</v>
      </c>
      <c r="BTJ164" s="34" t="s">
        <v>392</v>
      </c>
      <c r="BTK164" s="34" t="s">
        <v>392</v>
      </c>
      <c r="BTL164" s="34" t="s">
        <v>392</v>
      </c>
      <c r="BTM164" s="34" t="s">
        <v>392</v>
      </c>
      <c r="BTN164" s="34" t="s">
        <v>392</v>
      </c>
      <c r="BTO164" s="34" t="s">
        <v>392</v>
      </c>
      <c r="BTP164" s="34" t="s">
        <v>392</v>
      </c>
      <c r="BTQ164" s="34" t="s">
        <v>392</v>
      </c>
      <c r="BTR164" s="34" t="s">
        <v>392</v>
      </c>
      <c r="BTS164" s="34" t="s">
        <v>392</v>
      </c>
      <c r="BTT164" s="34" t="s">
        <v>392</v>
      </c>
      <c r="BTU164" s="34" t="s">
        <v>392</v>
      </c>
      <c r="BTV164" s="34" t="s">
        <v>392</v>
      </c>
      <c r="BTW164" s="34" t="s">
        <v>392</v>
      </c>
      <c r="BTX164" s="34" t="s">
        <v>392</v>
      </c>
      <c r="BTY164" s="34" t="s">
        <v>392</v>
      </c>
      <c r="BTZ164" s="34" t="s">
        <v>392</v>
      </c>
      <c r="BUA164" s="34" t="s">
        <v>392</v>
      </c>
      <c r="BUB164" s="34" t="s">
        <v>392</v>
      </c>
      <c r="BUC164" s="34" t="s">
        <v>392</v>
      </c>
      <c r="BUD164" s="34" t="s">
        <v>392</v>
      </c>
      <c r="BUE164" s="34" t="s">
        <v>392</v>
      </c>
      <c r="BUF164" s="34" t="s">
        <v>392</v>
      </c>
      <c r="BUG164" s="34" t="s">
        <v>392</v>
      </c>
      <c r="BUH164" s="34" t="s">
        <v>392</v>
      </c>
      <c r="BUI164" s="34" t="s">
        <v>392</v>
      </c>
      <c r="BUJ164" s="34" t="s">
        <v>392</v>
      </c>
      <c r="BUK164" s="34" t="s">
        <v>392</v>
      </c>
      <c r="BUL164" s="34" t="s">
        <v>392</v>
      </c>
      <c r="BUM164" s="34" t="s">
        <v>392</v>
      </c>
      <c r="BUN164" s="34" t="s">
        <v>392</v>
      </c>
      <c r="BUO164" s="34" t="s">
        <v>392</v>
      </c>
      <c r="BUP164" s="34" t="s">
        <v>392</v>
      </c>
      <c r="BUQ164" s="34" t="s">
        <v>392</v>
      </c>
      <c r="BUR164" s="34" t="s">
        <v>392</v>
      </c>
      <c r="BUS164" s="34" t="s">
        <v>392</v>
      </c>
      <c r="BUT164" s="34" t="s">
        <v>392</v>
      </c>
      <c r="BUU164" s="34" t="s">
        <v>392</v>
      </c>
      <c r="BUV164" s="34" t="s">
        <v>392</v>
      </c>
      <c r="BUW164" s="34" t="s">
        <v>392</v>
      </c>
      <c r="BUX164" s="34" t="s">
        <v>392</v>
      </c>
      <c r="BUY164" s="34" t="s">
        <v>392</v>
      </c>
      <c r="BUZ164" s="34" t="s">
        <v>392</v>
      </c>
      <c r="BVA164" s="34" t="s">
        <v>392</v>
      </c>
      <c r="BVB164" s="34" t="s">
        <v>392</v>
      </c>
      <c r="BVC164" s="34" t="s">
        <v>392</v>
      </c>
      <c r="BVD164" s="34" t="s">
        <v>392</v>
      </c>
      <c r="BVE164" s="34" t="s">
        <v>392</v>
      </c>
      <c r="BVF164" s="34" t="s">
        <v>392</v>
      </c>
      <c r="BVG164" s="34" t="s">
        <v>392</v>
      </c>
      <c r="BVH164" s="34" t="s">
        <v>392</v>
      </c>
      <c r="BVI164" s="34" t="s">
        <v>392</v>
      </c>
      <c r="BVJ164" s="34" t="s">
        <v>392</v>
      </c>
      <c r="BVK164" s="34" t="s">
        <v>392</v>
      </c>
      <c r="BVL164" s="34" t="s">
        <v>392</v>
      </c>
      <c r="BVM164" s="34" t="s">
        <v>392</v>
      </c>
      <c r="BVN164" s="34" t="s">
        <v>392</v>
      </c>
      <c r="BVO164" s="34" t="s">
        <v>392</v>
      </c>
      <c r="BVP164" s="34" t="s">
        <v>392</v>
      </c>
      <c r="BVQ164" s="34" t="s">
        <v>392</v>
      </c>
      <c r="BVR164" s="34" t="s">
        <v>392</v>
      </c>
      <c r="BVS164" s="34" t="s">
        <v>392</v>
      </c>
      <c r="BVT164" s="34" t="s">
        <v>392</v>
      </c>
      <c r="BVU164" s="34" t="s">
        <v>392</v>
      </c>
      <c r="BVV164" s="34" t="s">
        <v>392</v>
      </c>
      <c r="BVW164" s="34" t="s">
        <v>392</v>
      </c>
      <c r="BVX164" s="34" t="s">
        <v>392</v>
      </c>
      <c r="BVY164" s="34" t="s">
        <v>392</v>
      </c>
      <c r="BVZ164" s="34" t="s">
        <v>392</v>
      </c>
      <c r="BWA164" s="34" t="s">
        <v>392</v>
      </c>
      <c r="BWB164" s="34" t="s">
        <v>392</v>
      </c>
      <c r="BWC164" s="34" t="s">
        <v>392</v>
      </c>
      <c r="BWD164" s="34" t="s">
        <v>392</v>
      </c>
      <c r="BWE164" s="34" t="s">
        <v>392</v>
      </c>
      <c r="BWF164" s="34" t="s">
        <v>392</v>
      </c>
      <c r="BWG164" s="34" t="s">
        <v>392</v>
      </c>
      <c r="BWH164" s="34" t="s">
        <v>392</v>
      </c>
      <c r="BWI164" s="34" t="s">
        <v>392</v>
      </c>
      <c r="BWJ164" s="34" t="s">
        <v>392</v>
      </c>
      <c r="BWK164" s="34" t="s">
        <v>392</v>
      </c>
      <c r="BWL164" s="34" t="s">
        <v>392</v>
      </c>
      <c r="BWM164" s="34" t="s">
        <v>392</v>
      </c>
      <c r="BWN164" s="34" t="s">
        <v>392</v>
      </c>
      <c r="BWO164" s="34" t="s">
        <v>392</v>
      </c>
      <c r="BWP164" s="34" t="s">
        <v>392</v>
      </c>
      <c r="BWQ164" s="34" t="s">
        <v>392</v>
      </c>
      <c r="BWR164" s="34" t="s">
        <v>392</v>
      </c>
      <c r="BWS164" s="34" t="s">
        <v>392</v>
      </c>
      <c r="BWT164" s="34" t="s">
        <v>392</v>
      </c>
      <c r="BWU164" s="34" t="s">
        <v>392</v>
      </c>
      <c r="BWV164" s="34" t="s">
        <v>392</v>
      </c>
      <c r="BWW164" s="34" t="s">
        <v>392</v>
      </c>
      <c r="BWX164" s="34" t="s">
        <v>392</v>
      </c>
      <c r="BWY164" s="34" t="s">
        <v>392</v>
      </c>
      <c r="BWZ164" s="34" t="s">
        <v>392</v>
      </c>
      <c r="BXA164" s="34" t="s">
        <v>392</v>
      </c>
      <c r="BXB164" s="34" t="s">
        <v>392</v>
      </c>
      <c r="BXC164" s="34" t="s">
        <v>392</v>
      </c>
      <c r="BXD164" s="34" t="s">
        <v>392</v>
      </c>
      <c r="BXE164" s="34" t="s">
        <v>392</v>
      </c>
      <c r="BXF164" s="34" t="s">
        <v>392</v>
      </c>
      <c r="BXG164" s="34" t="s">
        <v>392</v>
      </c>
      <c r="BXH164" s="34" t="s">
        <v>392</v>
      </c>
      <c r="BXI164" s="34" t="s">
        <v>392</v>
      </c>
      <c r="BXJ164" s="34" t="s">
        <v>392</v>
      </c>
      <c r="BXK164" s="34" t="s">
        <v>392</v>
      </c>
      <c r="BXL164" s="34" t="s">
        <v>392</v>
      </c>
      <c r="BXM164" s="34" t="s">
        <v>392</v>
      </c>
      <c r="BXN164" s="34" t="s">
        <v>392</v>
      </c>
      <c r="BXO164" s="34" t="s">
        <v>392</v>
      </c>
      <c r="BXP164" s="34" t="s">
        <v>392</v>
      </c>
      <c r="BXQ164" s="34" t="s">
        <v>392</v>
      </c>
      <c r="BXR164" s="34" t="s">
        <v>392</v>
      </c>
      <c r="BXS164" s="34" t="s">
        <v>392</v>
      </c>
      <c r="BXT164" s="34" t="s">
        <v>392</v>
      </c>
      <c r="BXU164" s="34" t="s">
        <v>392</v>
      </c>
      <c r="BXV164" s="34" t="s">
        <v>392</v>
      </c>
      <c r="BXW164" s="34" t="s">
        <v>392</v>
      </c>
      <c r="BXX164" s="34" t="s">
        <v>392</v>
      </c>
      <c r="BXY164" s="34" t="s">
        <v>392</v>
      </c>
      <c r="BXZ164" s="34" t="s">
        <v>392</v>
      </c>
      <c r="BYA164" s="34" t="s">
        <v>392</v>
      </c>
      <c r="BYB164" s="34" t="s">
        <v>392</v>
      </c>
      <c r="BYC164" s="34" t="s">
        <v>392</v>
      </c>
      <c r="BYD164" s="34" t="s">
        <v>392</v>
      </c>
      <c r="BYE164" s="34" t="s">
        <v>392</v>
      </c>
      <c r="BYF164" s="34" t="s">
        <v>392</v>
      </c>
      <c r="BYG164" s="34" t="s">
        <v>392</v>
      </c>
      <c r="BYH164" s="34" t="s">
        <v>392</v>
      </c>
      <c r="BYI164" s="34" t="s">
        <v>392</v>
      </c>
      <c r="BYJ164" s="34" t="s">
        <v>392</v>
      </c>
      <c r="BYK164" s="34" t="s">
        <v>392</v>
      </c>
      <c r="BYL164" s="34" t="s">
        <v>392</v>
      </c>
      <c r="BYM164" s="34" t="s">
        <v>392</v>
      </c>
      <c r="BYN164" s="34" t="s">
        <v>392</v>
      </c>
      <c r="BYO164" s="34" t="s">
        <v>392</v>
      </c>
      <c r="BYP164" s="34" t="s">
        <v>392</v>
      </c>
      <c r="BYQ164" s="34" t="s">
        <v>392</v>
      </c>
      <c r="BYR164" s="34" t="s">
        <v>392</v>
      </c>
      <c r="BYS164" s="34" t="s">
        <v>392</v>
      </c>
      <c r="BYT164" s="34" t="s">
        <v>392</v>
      </c>
      <c r="BYU164" s="34" t="s">
        <v>392</v>
      </c>
      <c r="BYV164" s="34" t="s">
        <v>392</v>
      </c>
      <c r="BYW164" s="34" t="s">
        <v>392</v>
      </c>
      <c r="BYX164" s="34" t="s">
        <v>392</v>
      </c>
      <c r="BYY164" s="34" t="s">
        <v>392</v>
      </c>
      <c r="BYZ164" s="34" t="s">
        <v>392</v>
      </c>
      <c r="BZA164" s="34" t="s">
        <v>392</v>
      </c>
      <c r="BZB164" s="34" t="s">
        <v>392</v>
      </c>
      <c r="BZC164" s="34" t="s">
        <v>392</v>
      </c>
      <c r="BZD164" s="34" t="s">
        <v>392</v>
      </c>
      <c r="BZE164" s="34" t="s">
        <v>392</v>
      </c>
      <c r="BZF164" s="34" t="s">
        <v>392</v>
      </c>
      <c r="BZG164" s="34" t="s">
        <v>392</v>
      </c>
      <c r="BZH164" s="34" t="s">
        <v>392</v>
      </c>
      <c r="BZI164" s="34" t="s">
        <v>392</v>
      </c>
      <c r="BZJ164" s="34" t="s">
        <v>392</v>
      </c>
      <c r="BZK164" s="34" t="s">
        <v>392</v>
      </c>
      <c r="BZL164" s="34" t="s">
        <v>392</v>
      </c>
      <c r="BZM164" s="34" t="s">
        <v>392</v>
      </c>
      <c r="BZN164" s="34" t="s">
        <v>392</v>
      </c>
      <c r="BZO164" s="34" t="s">
        <v>392</v>
      </c>
      <c r="BZP164" s="34" t="s">
        <v>392</v>
      </c>
      <c r="BZQ164" s="34" t="s">
        <v>392</v>
      </c>
      <c r="BZR164" s="34" t="s">
        <v>392</v>
      </c>
      <c r="BZS164" s="34" t="s">
        <v>392</v>
      </c>
      <c r="BZT164" s="34" t="s">
        <v>392</v>
      </c>
      <c r="BZU164" s="34" t="s">
        <v>392</v>
      </c>
      <c r="BZV164" s="34" t="s">
        <v>392</v>
      </c>
      <c r="BZW164" s="34" t="s">
        <v>392</v>
      </c>
      <c r="BZX164" s="34" t="s">
        <v>392</v>
      </c>
      <c r="BZY164" s="34" t="s">
        <v>392</v>
      </c>
      <c r="BZZ164" s="34" t="s">
        <v>392</v>
      </c>
      <c r="CAA164" s="34" t="s">
        <v>392</v>
      </c>
      <c r="CAB164" s="34" t="s">
        <v>392</v>
      </c>
      <c r="CAC164" s="34" t="s">
        <v>392</v>
      </c>
      <c r="CAD164" s="34" t="s">
        <v>392</v>
      </c>
      <c r="CAE164" s="34" t="s">
        <v>392</v>
      </c>
      <c r="CAF164" s="34" t="s">
        <v>392</v>
      </c>
      <c r="CAG164" s="34" t="s">
        <v>392</v>
      </c>
      <c r="CAH164" s="34" t="s">
        <v>392</v>
      </c>
      <c r="CAI164" s="34" t="s">
        <v>392</v>
      </c>
      <c r="CAJ164" s="34" t="s">
        <v>392</v>
      </c>
      <c r="CAK164" s="34" t="s">
        <v>392</v>
      </c>
      <c r="CAL164" s="34" t="s">
        <v>392</v>
      </c>
      <c r="CAM164" s="34" t="s">
        <v>392</v>
      </c>
      <c r="CAN164" s="34" t="s">
        <v>392</v>
      </c>
      <c r="CAO164" s="34" t="s">
        <v>392</v>
      </c>
      <c r="CAP164" s="34" t="s">
        <v>392</v>
      </c>
      <c r="CAQ164" s="34" t="s">
        <v>392</v>
      </c>
      <c r="CAR164" s="34" t="s">
        <v>392</v>
      </c>
      <c r="CAS164" s="34" t="s">
        <v>392</v>
      </c>
      <c r="CAT164" s="34" t="s">
        <v>392</v>
      </c>
      <c r="CAU164" s="34" t="s">
        <v>392</v>
      </c>
      <c r="CAV164" s="34" t="s">
        <v>392</v>
      </c>
      <c r="CAW164" s="34" t="s">
        <v>392</v>
      </c>
      <c r="CAX164" s="34" t="s">
        <v>392</v>
      </c>
      <c r="CAY164" s="34" t="s">
        <v>392</v>
      </c>
      <c r="CAZ164" s="34" t="s">
        <v>392</v>
      </c>
      <c r="CBA164" s="34" t="s">
        <v>392</v>
      </c>
      <c r="CBB164" s="34" t="s">
        <v>392</v>
      </c>
      <c r="CBC164" s="34" t="s">
        <v>392</v>
      </c>
      <c r="CBD164" s="34" t="s">
        <v>392</v>
      </c>
      <c r="CBE164" s="34" t="s">
        <v>392</v>
      </c>
      <c r="CBF164" s="34" t="s">
        <v>392</v>
      </c>
      <c r="CBG164" s="34" t="s">
        <v>392</v>
      </c>
      <c r="CBH164" s="34" t="s">
        <v>392</v>
      </c>
      <c r="CBI164" s="34" t="s">
        <v>392</v>
      </c>
      <c r="CBJ164" s="34" t="s">
        <v>392</v>
      </c>
      <c r="CBK164" s="34" t="s">
        <v>392</v>
      </c>
      <c r="CBL164" s="34" t="s">
        <v>392</v>
      </c>
      <c r="CBM164" s="34" t="s">
        <v>392</v>
      </c>
      <c r="CBN164" s="34" t="s">
        <v>392</v>
      </c>
      <c r="CBO164" s="34" t="s">
        <v>392</v>
      </c>
      <c r="CBP164" s="34" t="s">
        <v>392</v>
      </c>
      <c r="CBQ164" s="34" t="s">
        <v>392</v>
      </c>
      <c r="CBR164" s="34" t="s">
        <v>392</v>
      </c>
      <c r="CBS164" s="34" t="s">
        <v>392</v>
      </c>
      <c r="CBT164" s="34" t="s">
        <v>392</v>
      </c>
      <c r="CBU164" s="34" t="s">
        <v>392</v>
      </c>
      <c r="CBV164" s="34" t="s">
        <v>392</v>
      </c>
      <c r="CBW164" s="34" t="s">
        <v>392</v>
      </c>
      <c r="CBX164" s="34" t="s">
        <v>392</v>
      </c>
      <c r="CBY164" s="34" t="s">
        <v>392</v>
      </c>
      <c r="CBZ164" s="34" t="s">
        <v>392</v>
      </c>
      <c r="CCA164" s="34" t="s">
        <v>392</v>
      </c>
      <c r="CCB164" s="34" t="s">
        <v>392</v>
      </c>
      <c r="CCC164" s="34" t="s">
        <v>392</v>
      </c>
      <c r="CCD164" s="34" t="s">
        <v>392</v>
      </c>
      <c r="CCE164" s="34" t="s">
        <v>392</v>
      </c>
      <c r="CCF164" s="34" t="s">
        <v>392</v>
      </c>
      <c r="CCG164" s="34" t="s">
        <v>392</v>
      </c>
      <c r="CCH164" s="34" t="s">
        <v>392</v>
      </c>
      <c r="CCI164" s="34" t="s">
        <v>392</v>
      </c>
      <c r="CCJ164" s="34" t="s">
        <v>392</v>
      </c>
      <c r="CCK164" s="34" t="s">
        <v>392</v>
      </c>
      <c r="CCL164" s="34" t="s">
        <v>392</v>
      </c>
      <c r="CCM164" s="34" t="s">
        <v>392</v>
      </c>
      <c r="CCN164" s="34" t="s">
        <v>392</v>
      </c>
      <c r="CCO164" s="34" t="s">
        <v>392</v>
      </c>
      <c r="CCP164" s="34" t="s">
        <v>392</v>
      </c>
      <c r="CCQ164" s="34" t="s">
        <v>392</v>
      </c>
      <c r="CCR164" s="34" t="s">
        <v>392</v>
      </c>
      <c r="CCS164" s="34" t="s">
        <v>392</v>
      </c>
      <c r="CCT164" s="34" t="s">
        <v>392</v>
      </c>
      <c r="CCU164" s="34" t="s">
        <v>392</v>
      </c>
      <c r="CCV164" s="34" t="s">
        <v>392</v>
      </c>
      <c r="CCW164" s="34" t="s">
        <v>392</v>
      </c>
      <c r="CCX164" s="34" t="s">
        <v>392</v>
      </c>
      <c r="CCY164" s="34" t="s">
        <v>392</v>
      </c>
      <c r="CCZ164" s="34" t="s">
        <v>392</v>
      </c>
      <c r="CDA164" s="34" t="s">
        <v>392</v>
      </c>
      <c r="CDB164" s="34" t="s">
        <v>392</v>
      </c>
      <c r="CDC164" s="34" t="s">
        <v>392</v>
      </c>
      <c r="CDD164" s="34" t="s">
        <v>392</v>
      </c>
      <c r="CDE164" s="34" t="s">
        <v>392</v>
      </c>
      <c r="CDF164" s="34" t="s">
        <v>392</v>
      </c>
      <c r="CDG164" s="34" t="s">
        <v>392</v>
      </c>
      <c r="CDH164" s="34" t="s">
        <v>392</v>
      </c>
      <c r="CDI164" s="34" t="s">
        <v>392</v>
      </c>
      <c r="CDJ164" s="34" t="s">
        <v>392</v>
      </c>
      <c r="CDK164" s="34" t="s">
        <v>392</v>
      </c>
      <c r="CDL164" s="34" t="s">
        <v>392</v>
      </c>
      <c r="CDM164" s="34" t="s">
        <v>392</v>
      </c>
      <c r="CDN164" s="34" t="s">
        <v>392</v>
      </c>
      <c r="CDO164" s="34" t="s">
        <v>392</v>
      </c>
      <c r="CDP164" s="34" t="s">
        <v>392</v>
      </c>
      <c r="CDQ164" s="34" t="s">
        <v>392</v>
      </c>
      <c r="CDR164" s="34" t="s">
        <v>392</v>
      </c>
      <c r="CDS164" s="34" t="s">
        <v>392</v>
      </c>
      <c r="CDT164" s="34" t="s">
        <v>392</v>
      </c>
      <c r="CDU164" s="34" t="s">
        <v>392</v>
      </c>
      <c r="CDV164" s="34" t="s">
        <v>392</v>
      </c>
      <c r="CDW164" s="34" t="s">
        <v>392</v>
      </c>
      <c r="CDX164" s="34" t="s">
        <v>392</v>
      </c>
      <c r="CDY164" s="34" t="s">
        <v>392</v>
      </c>
      <c r="CDZ164" s="34" t="s">
        <v>392</v>
      </c>
      <c r="CEA164" s="34" t="s">
        <v>392</v>
      </c>
      <c r="CEB164" s="34" t="s">
        <v>392</v>
      </c>
      <c r="CEC164" s="34" t="s">
        <v>392</v>
      </c>
      <c r="CED164" s="34" t="s">
        <v>392</v>
      </c>
      <c r="CEE164" s="34" t="s">
        <v>392</v>
      </c>
      <c r="CEF164" s="34" t="s">
        <v>392</v>
      </c>
      <c r="CEG164" s="34" t="s">
        <v>392</v>
      </c>
      <c r="CEH164" s="34" t="s">
        <v>392</v>
      </c>
      <c r="CEI164" s="34" t="s">
        <v>392</v>
      </c>
      <c r="CEJ164" s="34" t="s">
        <v>392</v>
      </c>
      <c r="CEK164" s="34" t="s">
        <v>392</v>
      </c>
      <c r="CEL164" s="34" t="s">
        <v>392</v>
      </c>
      <c r="CEM164" s="34" t="s">
        <v>392</v>
      </c>
      <c r="CEN164" s="34" t="s">
        <v>392</v>
      </c>
      <c r="CEO164" s="34" t="s">
        <v>392</v>
      </c>
      <c r="CEP164" s="34" t="s">
        <v>392</v>
      </c>
      <c r="CEQ164" s="34" t="s">
        <v>392</v>
      </c>
      <c r="CER164" s="34" t="s">
        <v>392</v>
      </c>
      <c r="CES164" s="34" t="s">
        <v>392</v>
      </c>
      <c r="CET164" s="34" t="s">
        <v>392</v>
      </c>
      <c r="CEU164" s="34" t="s">
        <v>392</v>
      </c>
      <c r="CEV164" s="34" t="s">
        <v>392</v>
      </c>
      <c r="CEW164" s="34" t="s">
        <v>392</v>
      </c>
      <c r="CEX164" s="34" t="s">
        <v>392</v>
      </c>
      <c r="CEY164" s="34" t="s">
        <v>392</v>
      </c>
      <c r="CEZ164" s="34" t="s">
        <v>392</v>
      </c>
      <c r="CFA164" s="34" t="s">
        <v>392</v>
      </c>
      <c r="CFB164" s="34" t="s">
        <v>392</v>
      </c>
      <c r="CFC164" s="34" t="s">
        <v>392</v>
      </c>
      <c r="CFD164" s="34" t="s">
        <v>392</v>
      </c>
      <c r="CFE164" s="34" t="s">
        <v>392</v>
      </c>
      <c r="CFF164" s="34" t="s">
        <v>392</v>
      </c>
      <c r="CFG164" s="34" t="s">
        <v>392</v>
      </c>
      <c r="CFH164" s="34" t="s">
        <v>392</v>
      </c>
      <c r="CFI164" s="34" t="s">
        <v>392</v>
      </c>
      <c r="CFJ164" s="34" t="s">
        <v>392</v>
      </c>
      <c r="CFK164" s="34" t="s">
        <v>392</v>
      </c>
      <c r="CFL164" s="34" t="s">
        <v>392</v>
      </c>
      <c r="CFM164" s="34" t="s">
        <v>392</v>
      </c>
      <c r="CFN164" s="34" t="s">
        <v>392</v>
      </c>
      <c r="CFO164" s="34" t="s">
        <v>392</v>
      </c>
      <c r="CFP164" s="34" t="s">
        <v>392</v>
      </c>
      <c r="CFQ164" s="34" t="s">
        <v>392</v>
      </c>
      <c r="CFR164" s="34" t="s">
        <v>392</v>
      </c>
      <c r="CFS164" s="34" t="s">
        <v>392</v>
      </c>
      <c r="CFT164" s="34" t="s">
        <v>392</v>
      </c>
      <c r="CFU164" s="34" t="s">
        <v>392</v>
      </c>
      <c r="CFV164" s="34" t="s">
        <v>392</v>
      </c>
      <c r="CFW164" s="34" t="s">
        <v>392</v>
      </c>
      <c r="CFX164" s="34" t="s">
        <v>392</v>
      </c>
      <c r="CFY164" s="34" t="s">
        <v>392</v>
      </c>
      <c r="CFZ164" s="34" t="s">
        <v>392</v>
      </c>
      <c r="CGA164" s="34" t="s">
        <v>392</v>
      </c>
      <c r="CGB164" s="34" t="s">
        <v>392</v>
      </c>
      <c r="CGC164" s="34" t="s">
        <v>392</v>
      </c>
      <c r="CGD164" s="34" t="s">
        <v>392</v>
      </c>
      <c r="CGE164" s="34" t="s">
        <v>392</v>
      </c>
      <c r="CGF164" s="34" t="s">
        <v>392</v>
      </c>
      <c r="CGG164" s="34" t="s">
        <v>392</v>
      </c>
      <c r="CGH164" s="34" t="s">
        <v>392</v>
      </c>
      <c r="CGI164" s="34" t="s">
        <v>392</v>
      </c>
      <c r="CGJ164" s="34" t="s">
        <v>392</v>
      </c>
      <c r="CGK164" s="34" t="s">
        <v>392</v>
      </c>
      <c r="CGL164" s="34" t="s">
        <v>392</v>
      </c>
      <c r="CGM164" s="34" t="s">
        <v>392</v>
      </c>
      <c r="CGN164" s="34" t="s">
        <v>392</v>
      </c>
      <c r="CGO164" s="34" t="s">
        <v>392</v>
      </c>
      <c r="CGP164" s="34" t="s">
        <v>392</v>
      </c>
      <c r="CGQ164" s="34" t="s">
        <v>392</v>
      </c>
      <c r="CGR164" s="34" t="s">
        <v>392</v>
      </c>
      <c r="CGS164" s="34" t="s">
        <v>392</v>
      </c>
      <c r="CGT164" s="34" t="s">
        <v>392</v>
      </c>
      <c r="CGU164" s="34" t="s">
        <v>392</v>
      </c>
      <c r="CGV164" s="34" t="s">
        <v>392</v>
      </c>
      <c r="CGW164" s="34" t="s">
        <v>392</v>
      </c>
      <c r="CGX164" s="34" t="s">
        <v>392</v>
      </c>
      <c r="CGY164" s="34" t="s">
        <v>392</v>
      </c>
      <c r="CGZ164" s="34" t="s">
        <v>392</v>
      </c>
      <c r="CHA164" s="34" t="s">
        <v>392</v>
      </c>
      <c r="CHB164" s="34" t="s">
        <v>392</v>
      </c>
      <c r="CHC164" s="34" t="s">
        <v>392</v>
      </c>
      <c r="CHD164" s="34" t="s">
        <v>392</v>
      </c>
      <c r="CHE164" s="34" t="s">
        <v>392</v>
      </c>
      <c r="CHF164" s="34" t="s">
        <v>392</v>
      </c>
      <c r="CHG164" s="34" t="s">
        <v>392</v>
      </c>
      <c r="CHH164" s="34" t="s">
        <v>392</v>
      </c>
      <c r="CHI164" s="34" t="s">
        <v>392</v>
      </c>
      <c r="CHJ164" s="34" t="s">
        <v>392</v>
      </c>
      <c r="CHK164" s="34" t="s">
        <v>392</v>
      </c>
      <c r="CHL164" s="34" t="s">
        <v>392</v>
      </c>
      <c r="CHM164" s="34" t="s">
        <v>392</v>
      </c>
      <c r="CHN164" s="34" t="s">
        <v>392</v>
      </c>
      <c r="CHO164" s="34" t="s">
        <v>392</v>
      </c>
      <c r="CHP164" s="34" t="s">
        <v>392</v>
      </c>
      <c r="CHQ164" s="34" t="s">
        <v>392</v>
      </c>
      <c r="CHR164" s="34" t="s">
        <v>392</v>
      </c>
      <c r="CHS164" s="34" t="s">
        <v>392</v>
      </c>
      <c r="CHT164" s="34" t="s">
        <v>392</v>
      </c>
      <c r="CHU164" s="34" t="s">
        <v>392</v>
      </c>
      <c r="CHV164" s="34" t="s">
        <v>392</v>
      </c>
      <c r="CHW164" s="34" t="s">
        <v>392</v>
      </c>
      <c r="CHX164" s="34" t="s">
        <v>392</v>
      </c>
      <c r="CHY164" s="34" t="s">
        <v>392</v>
      </c>
      <c r="CHZ164" s="34" t="s">
        <v>392</v>
      </c>
      <c r="CIA164" s="34" t="s">
        <v>392</v>
      </c>
      <c r="CIB164" s="34" t="s">
        <v>392</v>
      </c>
      <c r="CIC164" s="34" t="s">
        <v>392</v>
      </c>
      <c r="CID164" s="34" t="s">
        <v>392</v>
      </c>
      <c r="CIE164" s="34" t="s">
        <v>392</v>
      </c>
      <c r="CIF164" s="34" t="s">
        <v>392</v>
      </c>
      <c r="CIG164" s="34" t="s">
        <v>392</v>
      </c>
      <c r="CIH164" s="34" t="s">
        <v>392</v>
      </c>
      <c r="CII164" s="34" t="s">
        <v>392</v>
      </c>
      <c r="CIJ164" s="34" t="s">
        <v>392</v>
      </c>
      <c r="CIK164" s="34" t="s">
        <v>392</v>
      </c>
      <c r="CIL164" s="34" t="s">
        <v>392</v>
      </c>
      <c r="CIM164" s="34" t="s">
        <v>392</v>
      </c>
      <c r="CIN164" s="34" t="s">
        <v>392</v>
      </c>
      <c r="CIO164" s="34" t="s">
        <v>392</v>
      </c>
      <c r="CIP164" s="34" t="s">
        <v>392</v>
      </c>
      <c r="CIQ164" s="34" t="s">
        <v>392</v>
      </c>
      <c r="CIR164" s="34" t="s">
        <v>392</v>
      </c>
      <c r="CIS164" s="34" t="s">
        <v>392</v>
      </c>
      <c r="CIT164" s="34" t="s">
        <v>392</v>
      </c>
      <c r="CIU164" s="34" t="s">
        <v>392</v>
      </c>
      <c r="CIV164" s="34" t="s">
        <v>392</v>
      </c>
      <c r="CIW164" s="34" t="s">
        <v>392</v>
      </c>
      <c r="CIX164" s="34" t="s">
        <v>392</v>
      </c>
      <c r="CIY164" s="34" t="s">
        <v>392</v>
      </c>
      <c r="CIZ164" s="34" t="s">
        <v>392</v>
      </c>
      <c r="CJA164" s="34" t="s">
        <v>392</v>
      </c>
      <c r="CJB164" s="34" t="s">
        <v>392</v>
      </c>
      <c r="CJC164" s="34" t="s">
        <v>392</v>
      </c>
      <c r="CJD164" s="34" t="s">
        <v>392</v>
      </c>
      <c r="CJE164" s="34" t="s">
        <v>392</v>
      </c>
      <c r="CJF164" s="34" t="s">
        <v>392</v>
      </c>
      <c r="CJG164" s="34" t="s">
        <v>392</v>
      </c>
      <c r="CJH164" s="34" t="s">
        <v>392</v>
      </c>
      <c r="CJI164" s="34" t="s">
        <v>392</v>
      </c>
      <c r="CJJ164" s="34" t="s">
        <v>392</v>
      </c>
      <c r="CJK164" s="34" t="s">
        <v>392</v>
      </c>
      <c r="CJL164" s="34" t="s">
        <v>392</v>
      </c>
      <c r="CJM164" s="34" t="s">
        <v>392</v>
      </c>
      <c r="CJN164" s="34" t="s">
        <v>392</v>
      </c>
      <c r="CJO164" s="34" t="s">
        <v>392</v>
      </c>
      <c r="CJP164" s="34" t="s">
        <v>392</v>
      </c>
      <c r="CJQ164" s="34" t="s">
        <v>392</v>
      </c>
      <c r="CJR164" s="34" t="s">
        <v>392</v>
      </c>
      <c r="CJS164" s="34" t="s">
        <v>392</v>
      </c>
      <c r="CJT164" s="34" t="s">
        <v>392</v>
      </c>
      <c r="CJU164" s="34" t="s">
        <v>392</v>
      </c>
      <c r="CJV164" s="34" t="s">
        <v>392</v>
      </c>
      <c r="CJW164" s="34" t="s">
        <v>392</v>
      </c>
      <c r="CJX164" s="34" t="s">
        <v>392</v>
      </c>
      <c r="CJY164" s="34" t="s">
        <v>392</v>
      </c>
      <c r="CJZ164" s="34" t="s">
        <v>392</v>
      </c>
      <c r="CKA164" s="34" t="s">
        <v>392</v>
      </c>
      <c r="CKB164" s="34" t="s">
        <v>392</v>
      </c>
      <c r="CKC164" s="34" t="s">
        <v>392</v>
      </c>
      <c r="CKD164" s="34" t="s">
        <v>392</v>
      </c>
      <c r="CKE164" s="34" t="s">
        <v>392</v>
      </c>
      <c r="CKF164" s="34" t="s">
        <v>392</v>
      </c>
      <c r="CKG164" s="34" t="s">
        <v>392</v>
      </c>
      <c r="CKH164" s="34" t="s">
        <v>392</v>
      </c>
      <c r="CKI164" s="34" t="s">
        <v>392</v>
      </c>
      <c r="CKJ164" s="34" t="s">
        <v>392</v>
      </c>
      <c r="CKK164" s="34" t="s">
        <v>392</v>
      </c>
      <c r="CKL164" s="34" t="s">
        <v>392</v>
      </c>
      <c r="CKM164" s="34" t="s">
        <v>392</v>
      </c>
      <c r="CKN164" s="34" t="s">
        <v>392</v>
      </c>
      <c r="CKO164" s="34" t="s">
        <v>392</v>
      </c>
      <c r="CKP164" s="34" t="s">
        <v>392</v>
      </c>
      <c r="CKQ164" s="34" t="s">
        <v>392</v>
      </c>
      <c r="CKR164" s="34" t="s">
        <v>392</v>
      </c>
      <c r="CKS164" s="34" t="s">
        <v>392</v>
      </c>
      <c r="CKT164" s="34" t="s">
        <v>392</v>
      </c>
      <c r="CKU164" s="34" t="s">
        <v>392</v>
      </c>
      <c r="CKV164" s="34" t="s">
        <v>392</v>
      </c>
      <c r="CKW164" s="34" t="s">
        <v>392</v>
      </c>
      <c r="CKX164" s="34" t="s">
        <v>392</v>
      </c>
      <c r="CKY164" s="34" t="s">
        <v>392</v>
      </c>
      <c r="CKZ164" s="34" t="s">
        <v>392</v>
      </c>
      <c r="CLA164" s="34" t="s">
        <v>392</v>
      </c>
      <c r="CLB164" s="34" t="s">
        <v>392</v>
      </c>
      <c r="CLC164" s="34" t="s">
        <v>392</v>
      </c>
      <c r="CLD164" s="34" t="s">
        <v>392</v>
      </c>
      <c r="CLE164" s="34" t="s">
        <v>392</v>
      </c>
      <c r="CLF164" s="34" t="s">
        <v>392</v>
      </c>
      <c r="CLG164" s="34" t="s">
        <v>392</v>
      </c>
      <c r="CLH164" s="34" t="s">
        <v>392</v>
      </c>
      <c r="CLI164" s="34" t="s">
        <v>392</v>
      </c>
      <c r="CLJ164" s="34" t="s">
        <v>392</v>
      </c>
      <c r="CLK164" s="34" t="s">
        <v>392</v>
      </c>
      <c r="CLL164" s="34" t="s">
        <v>392</v>
      </c>
      <c r="CLM164" s="34" t="s">
        <v>392</v>
      </c>
      <c r="CLN164" s="34" t="s">
        <v>392</v>
      </c>
      <c r="CLO164" s="34" t="s">
        <v>392</v>
      </c>
      <c r="CLP164" s="34" t="s">
        <v>392</v>
      </c>
      <c r="CLQ164" s="34" t="s">
        <v>392</v>
      </c>
      <c r="CLR164" s="34" t="s">
        <v>392</v>
      </c>
      <c r="CLS164" s="34" t="s">
        <v>392</v>
      </c>
      <c r="CLT164" s="34" t="s">
        <v>392</v>
      </c>
      <c r="CLU164" s="34" t="s">
        <v>392</v>
      </c>
      <c r="CLV164" s="34" t="s">
        <v>392</v>
      </c>
      <c r="CLW164" s="34" t="s">
        <v>392</v>
      </c>
      <c r="CLX164" s="34" t="s">
        <v>392</v>
      </c>
      <c r="CLY164" s="34" t="s">
        <v>392</v>
      </c>
      <c r="CLZ164" s="34" t="s">
        <v>392</v>
      </c>
      <c r="CMA164" s="34" t="s">
        <v>392</v>
      </c>
      <c r="CMB164" s="34" t="s">
        <v>392</v>
      </c>
      <c r="CMC164" s="34" t="s">
        <v>392</v>
      </c>
      <c r="CMD164" s="34" t="s">
        <v>392</v>
      </c>
      <c r="CME164" s="34" t="s">
        <v>392</v>
      </c>
      <c r="CMF164" s="34" t="s">
        <v>392</v>
      </c>
      <c r="CMG164" s="34" t="s">
        <v>392</v>
      </c>
      <c r="CMH164" s="34" t="s">
        <v>392</v>
      </c>
      <c r="CMI164" s="34" t="s">
        <v>392</v>
      </c>
      <c r="CMJ164" s="34" t="s">
        <v>392</v>
      </c>
      <c r="CMK164" s="34" t="s">
        <v>392</v>
      </c>
      <c r="CML164" s="34" t="s">
        <v>392</v>
      </c>
      <c r="CMM164" s="34" t="s">
        <v>392</v>
      </c>
      <c r="CMN164" s="34" t="s">
        <v>392</v>
      </c>
      <c r="CMO164" s="34" t="s">
        <v>392</v>
      </c>
      <c r="CMP164" s="34" t="s">
        <v>392</v>
      </c>
      <c r="CMQ164" s="34" t="s">
        <v>392</v>
      </c>
      <c r="CMR164" s="34" t="s">
        <v>392</v>
      </c>
      <c r="CMS164" s="34" t="s">
        <v>392</v>
      </c>
      <c r="CMT164" s="34" t="s">
        <v>392</v>
      </c>
      <c r="CMU164" s="34" t="s">
        <v>392</v>
      </c>
      <c r="CMV164" s="34" t="s">
        <v>392</v>
      </c>
      <c r="CMW164" s="34" t="s">
        <v>392</v>
      </c>
      <c r="CMX164" s="34" t="s">
        <v>392</v>
      </c>
      <c r="CMY164" s="34" t="s">
        <v>392</v>
      </c>
      <c r="CMZ164" s="34" t="s">
        <v>392</v>
      </c>
      <c r="CNA164" s="34" t="s">
        <v>392</v>
      </c>
      <c r="CNB164" s="34" t="s">
        <v>392</v>
      </c>
      <c r="CNC164" s="34" t="s">
        <v>392</v>
      </c>
      <c r="CND164" s="34" t="s">
        <v>392</v>
      </c>
      <c r="CNE164" s="34" t="s">
        <v>392</v>
      </c>
      <c r="CNF164" s="34" t="s">
        <v>392</v>
      </c>
      <c r="CNG164" s="34" t="s">
        <v>392</v>
      </c>
      <c r="CNH164" s="34" t="s">
        <v>392</v>
      </c>
      <c r="CNI164" s="34" t="s">
        <v>392</v>
      </c>
      <c r="CNJ164" s="34" t="s">
        <v>392</v>
      </c>
      <c r="CNK164" s="34" t="s">
        <v>392</v>
      </c>
      <c r="CNL164" s="34" t="s">
        <v>392</v>
      </c>
      <c r="CNM164" s="34" t="s">
        <v>392</v>
      </c>
      <c r="CNN164" s="34" t="s">
        <v>392</v>
      </c>
      <c r="CNO164" s="34" t="s">
        <v>392</v>
      </c>
      <c r="CNP164" s="34" t="s">
        <v>392</v>
      </c>
      <c r="CNQ164" s="34" t="s">
        <v>392</v>
      </c>
      <c r="CNR164" s="34" t="s">
        <v>392</v>
      </c>
      <c r="CNS164" s="34" t="s">
        <v>392</v>
      </c>
      <c r="CNT164" s="34" t="s">
        <v>392</v>
      </c>
      <c r="CNU164" s="34" t="s">
        <v>392</v>
      </c>
      <c r="CNV164" s="34" t="s">
        <v>392</v>
      </c>
      <c r="CNW164" s="34" t="s">
        <v>392</v>
      </c>
      <c r="CNX164" s="34" t="s">
        <v>392</v>
      </c>
      <c r="CNY164" s="34" t="s">
        <v>392</v>
      </c>
      <c r="CNZ164" s="34" t="s">
        <v>392</v>
      </c>
      <c r="COA164" s="34" t="s">
        <v>392</v>
      </c>
      <c r="COB164" s="34" t="s">
        <v>392</v>
      </c>
      <c r="COC164" s="34" t="s">
        <v>392</v>
      </c>
      <c r="COD164" s="34" t="s">
        <v>392</v>
      </c>
      <c r="COE164" s="34" t="s">
        <v>392</v>
      </c>
      <c r="COF164" s="34" t="s">
        <v>392</v>
      </c>
      <c r="COG164" s="34" t="s">
        <v>392</v>
      </c>
      <c r="COH164" s="34" t="s">
        <v>392</v>
      </c>
      <c r="COI164" s="34" t="s">
        <v>392</v>
      </c>
      <c r="COJ164" s="34" t="s">
        <v>392</v>
      </c>
      <c r="COK164" s="34" t="s">
        <v>392</v>
      </c>
      <c r="COL164" s="34" t="s">
        <v>392</v>
      </c>
      <c r="COM164" s="34" t="s">
        <v>392</v>
      </c>
      <c r="CON164" s="34" t="s">
        <v>392</v>
      </c>
      <c r="COO164" s="34" t="s">
        <v>392</v>
      </c>
      <c r="COP164" s="34" t="s">
        <v>392</v>
      </c>
      <c r="COQ164" s="34" t="s">
        <v>392</v>
      </c>
      <c r="COR164" s="34" t="s">
        <v>392</v>
      </c>
      <c r="COS164" s="34" t="s">
        <v>392</v>
      </c>
      <c r="COT164" s="34" t="s">
        <v>392</v>
      </c>
      <c r="COU164" s="34" t="s">
        <v>392</v>
      </c>
      <c r="COV164" s="34" t="s">
        <v>392</v>
      </c>
      <c r="COW164" s="34" t="s">
        <v>392</v>
      </c>
      <c r="COX164" s="34" t="s">
        <v>392</v>
      </c>
      <c r="COY164" s="34" t="s">
        <v>392</v>
      </c>
      <c r="COZ164" s="34" t="s">
        <v>392</v>
      </c>
      <c r="CPA164" s="34" t="s">
        <v>392</v>
      </c>
      <c r="CPB164" s="34" t="s">
        <v>392</v>
      </c>
      <c r="CPC164" s="34" t="s">
        <v>392</v>
      </c>
      <c r="CPD164" s="34" t="s">
        <v>392</v>
      </c>
      <c r="CPE164" s="34" t="s">
        <v>392</v>
      </c>
      <c r="CPF164" s="34" t="s">
        <v>392</v>
      </c>
      <c r="CPG164" s="34" t="s">
        <v>392</v>
      </c>
      <c r="CPH164" s="34" t="s">
        <v>392</v>
      </c>
      <c r="CPI164" s="34" t="s">
        <v>392</v>
      </c>
      <c r="CPJ164" s="34" t="s">
        <v>392</v>
      </c>
      <c r="CPK164" s="34" t="s">
        <v>392</v>
      </c>
      <c r="CPL164" s="34" t="s">
        <v>392</v>
      </c>
      <c r="CPM164" s="34" t="s">
        <v>392</v>
      </c>
      <c r="CPN164" s="34" t="s">
        <v>392</v>
      </c>
      <c r="CPO164" s="34" t="s">
        <v>392</v>
      </c>
      <c r="CPP164" s="34" t="s">
        <v>392</v>
      </c>
      <c r="CPQ164" s="34" t="s">
        <v>392</v>
      </c>
      <c r="CPR164" s="34" t="s">
        <v>392</v>
      </c>
      <c r="CPS164" s="34" t="s">
        <v>392</v>
      </c>
      <c r="CPT164" s="34" t="s">
        <v>392</v>
      </c>
      <c r="CPU164" s="34" t="s">
        <v>392</v>
      </c>
      <c r="CPV164" s="34" t="s">
        <v>392</v>
      </c>
      <c r="CPW164" s="34" t="s">
        <v>392</v>
      </c>
      <c r="CPX164" s="34" t="s">
        <v>392</v>
      </c>
      <c r="CPY164" s="34" t="s">
        <v>392</v>
      </c>
      <c r="CPZ164" s="34" t="s">
        <v>392</v>
      </c>
      <c r="CQA164" s="34" t="s">
        <v>392</v>
      </c>
      <c r="CQB164" s="34" t="s">
        <v>392</v>
      </c>
      <c r="CQC164" s="34" t="s">
        <v>392</v>
      </c>
      <c r="CQD164" s="34" t="s">
        <v>392</v>
      </c>
      <c r="CQE164" s="34" t="s">
        <v>392</v>
      </c>
      <c r="CQF164" s="34" t="s">
        <v>392</v>
      </c>
      <c r="CQG164" s="34" t="s">
        <v>392</v>
      </c>
      <c r="CQH164" s="34" t="s">
        <v>392</v>
      </c>
      <c r="CQI164" s="34" t="s">
        <v>392</v>
      </c>
      <c r="CQJ164" s="34" t="s">
        <v>392</v>
      </c>
      <c r="CQK164" s="34" t="s">
        <v>392</v>
      </c>
      <c r="CQL164" s="34" t="s">
        <v>392</v>
      </c>
      <c r="CQM164" s="34" t="s">
        <v>392</v>
      </c>
      <c r="CQN164" s="34" t="s">
        <v>392</v>
      </c>
      <c r="CQO164" s="34" t="s">
        <v>392</v>
      </c>
      <c r="CQP164" s="34" t="s">
        <v>392</v>
      </c>
      <c r="CQQ164" s="34" t="s">
        <v>392</v>
      </c>
      <c r="CQR164" s="34" t="s">
        <v>392</v>
      </c>
      <c r="CQS164" s="34" t="s">
        <v>392</v>
      </c>
      <c r="CQT164" s="34" t="s">
        <v>392</v>
      </c>
      <c r="CQU164" s="34" t="s">
        <v>392</v>
      </c>
      <c r="CQV164" s="34" t="s">
        <v>392</v>
      </c>
      <c r="CQW164" s="34" t="s">
        <v>392</v>
      </c>
      <c r="CQX164" s="34" t="s">
        <v>392</v>
      </c>
      <c r="CQY164" s="34" t="s">
        <v>392</v>
      </c>
      <c r="CQZ164" s="34" t="s">
        <v>392</v>
      </c>
      <c r="CRA164" s="34" t="s">
        <v>392</v>
      </c>
      <c r="CRB164" s="34" t="s">
        <v>392</v>
      </c>
      <c r="CRC164" s="34" t="s">
        <v>392</v>
      </c>
      <c r="CRD164" s="34" t="s">
        <v>392</v>
      </c>
      <c r="CRE164" s="34" t="s">
        <v>392</v>
      </c>
      <c r="CRF164" s="34" t="s">
        <v>392</v>
      </c>
      <c r="CRG164" s="34" t="s">
        <v>392</v>
      </c>
      <c r="CRH164" s="34" t="s">
        <v>392</v>
      </c>
      <c r="CRI164" s="34" t="s">
        <v>392</v>
      </c>
      <c r="CRJ164" s="34" t="s">
        <v>392</v>
      </c>
      <c r="CRK164" s="34" t="s">
        <v>392</v>
      </c>
      <c r="CRL164" s="34" t="s">
        <v>392</v>
      </c>
      <c r="CRM164" s="34" t="s">
        <v>392</v>
      </c>
      <c r="CRN164" s="34" t="s">
        <v>392</v>
      </c>
      <c r="CRO164" s="34" t="s">
        <v>392</v>
      </c>
      <c r="CRP164" s="34" t="s">
        <v>392</v>
      </c>
      <c r="CRQ164" s="34" t="s">
        <v>392</v>
      </c>
      <c r="CRR164" s="34" t="s">
        <v>392</v>
      </c>
      <c r="CRS164" s="34" t="s">
        <v>392</v>
      </c>
      <c r="CRT164" s="34" t="s">
        <v>392</v>
      </c>
      <c r="CRU164" s="34" t="s">
        <v>392</v>
      </c>
      <c r="CRV164" s="34" t="s">
        <v>392</v>
      </c>
      <c r="CRW164" s="34" t="s">
        <v>392</v>
      </c>
      <c r="CRX164" s="34" t="s">
        <v>392</v>
      </c>
      <c r="CRY164" s="34" t="s">
        <v>392</v>
      </c>
      <c r="CRZ164" s="34" t="s">
        <v>392</v>
      </c>
      <c r="CSA164" s="34" t="s">
        <v>392</v>
      </c>
      <c r="CSB164" s="34" t="s">
        <v>392</v>
      </c>
      <c r="CSC164" s="34" t="s">
        <v>392</v>
      </c>
      <c r="CSD164" s="34" t="s">
        <v>392</v>
      </c>
      <c r="CSE164" s="34" t="s">
        <v>392</v>
      </c>
      <c r="CSF164" s="34" t="s">
        <v>392</v>
      </c>
      <c r="CSG164" s="34" t="s">
        <v>392</v>
      </c>
      <c r="CSH164" s="34" t="s">
        <v>392</v>
      </c>
      <c r="CSI164" s="34" t="s">
        <v>392</v>
      </c>
      <c r="CSJ164" s="34" t="s">
        <v>392</v>
      </c>
      <c r="CSK164" s="34" t="s">
        <v>392</v>
      </c>
      <c r="CSL164" s="34" t="s">
        <v>392</v>
      </c>
      <c r="CSM164" s="34" t="s">
        <v>392</v>
      </c>
      <c r="CSN164" s="34" t="s">
        <v>392</v>
      </c>
      <c r="CSO164" s="34" t="s">
        <v>392</v>
      </c>
      <c r="CSP164" s="34" t="s">
        <v>392</v>
      </c>
      <c r="CSQ164" s="34" t="s">
        <v>392</v>
      </c>
      <c r="CSR164" s="34" t="s">
        <v>392</v>
      </c>
      <c r="CSS164" s="34" t="s">
        <v>392</v>
      </c>
      <c r="CST164" s="34" t="s">
        <v>392</v>
      </c>
      <c r="CSU164" s="34" t="s">
        <v>392</v>
      </c>
      <c r="CSV164" s="34" t="s">
        <v>392</v>
      </c>
      <c r="CSW164" s="34" t="s">
        <v>392</v>
      </c>
      <c r="CSX164" s="34" t="s">
        <v>392</v>
      </c>
      <c r="CSY164" s="34" t="s">
        <v>392</v>
      </c>
      <c r="CSZ164" s="34" t="s">
        <v>392</v>
      </c>
      <c r="CTA164" s="34" t="s">
        <v>392</v>
      </c>
      <c r="CTB164" s="34" t="s">
        <v>392</v>
      </c>
      <c r="CTC164" s="34" t="s">
        <v>392</v>
      </c>
      <c r="CTD164" s="34" t="s">
        <v>392</v>
      </c>
      <c r="CTE164" s="34" t="s">
        <v>392</v>
      </c>
      <c r="CTF164" s="34" t="s">
        <v>392</v>
      </c>
      <c r="CTG164" s="34" t="s">
        <v>392</v>
      </c>
      <c r="CTH164" s="34" t="s">
        <v>392</v>
      </c>
      <c r="CTI164" s="34" t="s">
        <v>392</v>
      </c>
      <c r="CTJ164" s="34" t="s">
        <v>392</v>
      </c>
      <c r="CTK164" s="34" t="s">
        <v>392</v>
      </c>
      <c r="CTL164" s="34" t="s">
        <v>392</v>
      </c>
      <c r="CTM164" s="34" t="s">
        <v>392</v>
      </c>
      <c r="CTN164" s="34" t="s">
        <v>392</v>
      </c>
      <c r="CTO164" s="34" t="s">
        <v>392</v>
      </c>
      <c r="CTP164" s="34" t="s">
        <v>392</v>
      </c>
      <c r="CTQ164" s="34" t="s">
        <v>392</v>
      </c>
      <c r="CTR164" s="34" t="s">
        <v>392</v>
      </c>
      <c r="CTS164" s="34" t="s">
        <v>392</v>
      </c>
      <c r="CTT164" s="34" t="s">
        <v>392</v>
      </c>
      <c r="CTU164" s="34" t="s">
        <v>392</v>
      </c>
      <c r="CTV164" s="34" t="s">
        <v>392</v>
      </c>
      <c r="CTW164" s="34" t="s">
        <v>392</v>
      </c>
      <c r="CTX164" s="34" t="s">
        <v>392</v>
      </c>
      <c r="CTY164" s="34" t="s">
        <v>392</v>
      </c>
      <c r="CTZ164" s="34" t="s">
        <v>392</v>
      </c>
      <c r="CUA164" s="34" t="s">
        <v>392</v>
      </c>
      <c r="CUB164" s="34" t="s">
        <v>392</v>
      </c>
      <c r="CUC164" s="34" t="s">
        <v>392</v>
      </c>
      <c r="CUD164" s="34" t="s">
        <v>392</v>
      </c>
      <c r="CUE164" s="34" t="s">
        <v>392</v>
      </c>
      <c r="CUF164" s="34" t="s">
        <v>392</v>
      </c>
      <c r="CUG164" s="34" t="s">
        <v>392</v>
      </c>
      <c r="CUH164" s="34" t="s">
        <v>392</v>
      </c>
      <c r="CUI164" s="34" t="s">
        <v>392</v>
      </c>
      <c r="CUJ164" s="34" t="s">
        <v>392</v>
      </c>
      <c r="CUK164" s="34" t="s">
        <v>392</v>
      </c>
      <c r="CUL164" s="34" t="s">
        <v>392</v>
      </c>
      <c r="CUM164" s="34" t="s">
        <v>392</v>
      </c>
      <c r="CUN164" s="34" t="s">
        <v>392</v>
      </c>
      <c r="CUO164" s="34" t="s">
        <v>392</v>
      </c>
      <c r="CUP164" s="34" t="s">
        <v>392</v>
      </c>
      <c r="CUQ164" s="34" t="s">
        <v>392</v>
      </c>
      <c r="CUR164" s="34" t="s">
        <v>392</v>
      </c>
      <c r="CUS164" s="34" t="s">
        <v>392</v>
      </c>
      <c r="CUT164" s="34" t="s">
        <v>392</v>
      </c>
      <c r="CUU164" s="34" t="s">
        <v>392</v>
      </c>
      <c r="CUV164" s="34" t="s">
        <v>392</v>
      </c>
      <c r="CUW164" s="34" t="s">
        <v>392</v>
      </c>
      <c r="CUX164" s="34" t="s">
        <v>392</v>
      </c>
      <c r="CUY164" s="34" t="s">
        <v>392</v>
      </c>
      <c r="CUZ164" s="34" t="s">
        <v>392</v>
      </c>
      <c r="CVA164" s="34" t="s">
        <v>392</v>
      </c>
      <c r="CVB164" s="34" t="s">
        <v>392</v>
      </c>
      <c r="CVC164" s="34" t="s">
        <v>392</v>
      </c>
      <c r="CVD164" s="34" t="s">
        <v>392</v>
      </c>
      <c r="CVE164" s="34" t="s">
        <v>392</v>
      </c>
      <c r="CVF164" s="34" t="s">
        <v>392</v>
      </c>
      <c r="CVG164" s="34" t="s">
        <v>392</v>
      </c>
      <c r="CVH164" s="34" t="s">
        <v>392</v>
      </c>
      <c r="CVI164" s="34" t="s">
        <v>392</v>
      </c>
      <c r="CVJ164" s="34" t="s">
        <v>392</v>
      </c>
      <c r="CVK164" s="34" t="s">
        <v>392</v>
      </c>
      <c r="CVL164" s="34" t="s">
        <v>392</v>
      </c>
      <c r="CVM164" s="34" t="s">
        <v>392</v>
      </c>
      <c r="CVN164" s="34" t="s">
        <v>392</v>
      </c>
      <c r="CVO164" s="34" t="s">
        <v>392</v>
      </c>
      <c r="CVP164" s="34" t="s">
        <v>392</v>
      </c>
      <c r="CVQ164" s="34" t="s">
        <v>392</v>
      </c>
      <c r="CVR164" s="34" t="s">
        <v>392</v>
      </c>
      <c r="CVS164" s="34" t="s">
        <v>392</v>
      </c>
      <c r="CVT164" s="34" t="s">
        <v>392</v>
      </c>
      <c r="CVU164" s="34" t="s">
        <v>392</v>
      </c>
      <c r="CVV164" s="34" t="s">
        <v>392</v>
      </c>
      <c r="CVW164" s="34" t="s">
        <v>392</v>
      </c>
      <c r="CVX164" s="34" t="s">
        <v>392</v>
      </c>
      <c r="CVY164" s="34" t="s">
        <v>392</v>
      </c>
      <c r="CVZ164" s="34" t="s">
        <v>392</v>
      </c>
      <c r="CWA164" s="34" t="s">
        <v>392</v>
      </c>
      <c r="CWB164" s="34" t="s">
        <v>392</v>
      </c>
      <c r="CWC164" s="34" t="s">
        <v>392</v>
      </c>
      <c r="CWD164" s="34" t="s">
        <v>392</v>
      </c>
      <c r="CWE164" s="34" t="s">
        <v>392</v>
      </c>
      <c r="CWF164" s="34" t="s">
        <v>392</v>
      </c>
      <c r="CWG164" s="34" t="s">
        <v>392</v>
      </c>
      <c r="CWH164" s="34" t="s">
        <v>392</v>
      </c>
      <c r="CWI164" s="34" t="s">
        <v>392</v>
      </c>
      <c r="CWJ164" s="34" t="s">
        <v>392</v>
      </c>
      <c r="CWK164" s="34" t="s">
        <v>392</v>
      </c>
      <c r="CWL164" s="34" t="s">
        <v>392</v>
      </c>
      <c r="CWM164" s="34" t="s">
        <v>392</v>
      </c>
      <c r="CWN164" s="34" t="s">
        <v>392</v>
      </c>
      <c r="CWO164" s="34" t="s">
        <v>392</v>
      </c>
      <c r="CWP164" s="34" t="s">
        <v>392</v>
      </c>
      <c r="CWQ164" s="34" t="s">
        <v>392</v>
      </c>
      <c r="CWR164" s="34" t="s">
        <v>392</v>
      </c>
      <c r="CWS164" s="34" t="s">
        <v>392</v>
      </c>
      <c r="CWT164" s="34" t="s">
        <v>392</v>
      </c>
      <c r="CWU164" s="34" t="s">
        <v>392</v>
      </c>
      <c r="CWV164" s="34" t="s">
        <v>392</v>
      </c>
      <c r="CWW164" s="34" t="s">
        <v>392</v>
      </c>
      <c r="CWX164" s="34" t="s">
        <v>392</v>
      </c>
      <c r="CWY164" s="34" t="s">
        <v>392</v>
      </c>
      <c r="CWZ164" s="34" t="s">
        <v>392</v>
      </c>
      <c r="CXA164" s="34" t="s">
        <v>392</v>
      </c>
      <c r="CXB164" s="34" t="s">
        <v>392</v>
      </c>
      <c r="CXC164" s="34" t="s">
        <v>392</v>
      </c>
      <c r="CXD164" s="34" t="s">
        <v>392</v>
      </c>
      <c r="CXE164" s="34" t="s">
        <v>392</v>
      </c>
      <c r="CXF164" s="34" t="s">
        <v>392</v>
      </c>
      <c r="CXG164" s="34" t="s">
        <v>392</v>
      </c>
      <c r="CXH164" s="34" t="s">
        <v>392</v>
      </c>
      <c r="CXI164" s="34" t="s">
        <v>392</v>
      </c>
      <c r="CXJ164" s="34" t="s">
        <v>392</v>
      </c>
      <c r="CXK164" s="34" t="s">
        <v>392</v>
      </c>
      <c r="CXL164" s="34" t="s">
        <v>392</v>
      </c>
      <c r="CXM164" s="34" t="s">
        <v>392</v>
      </c>
      <c r="CXN164" s="34" t="s">
        <v>392</v>
      </c>
      <c r="CXO164" s="34" t="s">
        <v>392</v>
      </c>
      <c r="CXP164" s="34" t="s">
        <v>392</v>
      </c>
      <c r="CXQ164" s="34" t="s">
        <v>392</v>
      </c>
      <c r="CXR164" s="34" t="s">
        <v>392</v>
      </c>
      <c r="CXS164" s="34" t="s">
        <v>392</v>
      </c>
      <c r="CXT164" s="34" t="s">
        <v>392</v>
      </c>
      <c r="CXU164" s="34" t="s">
        <v>392</v>
      </c>
      <c r="CXV164" s="34" t="s">
        <v>392</v>
      </c>
      <c r="CXW164" s="34" t="s">
        <v>392</v>
      </c>
      <c r="CXX164" s="34" t="s">
        <v>392</v>
      </c>
      <c r="CXY164" s="34" t="s">
        <v>392</v>
      </c>
      <c r="CXZ164" s="34" t="s">
        <v>392</v>
      </c>
      <c r="CYA164" s="34" t="s">
        <v>392</v>
      </c>
      <c r="CYB164" s="34" t="s">
        <v>392</v>
      </c>
      <c r="CYC164" s="34" t="s">
        <v>392</v>
      </c>
      <c r="CYD164" s="34" t="s">
        <v>392</v>
      </c>
      <c r="CYE164" s="34" t="s">
        <v>392</v>
      </c>
      <c r="CYF164" s="34" t="s">
        <v>392</v>
      </c>
      <c r="CYG164" s="34" t="s">
        <v>392</v>
      </c>
      <c r="CYH164" s="34" t="s">
        <v>392</v>
      </c>
      <c r="CYI164" s="34" t="s">
        <v>392</v>
      </c>
      <c r="CYJ164" s="34" t="s">
        <v>392</v>
      </c>
      <c r="CYK164" s="34" t="s">
        <v>392</v>
      </c>
      <c r="CYL164" s="34" t="s">
        <v>392</v>
      </c>
      <c r="CYM164" s="34" t="s">
        <v>392</v>
      </c>
      <c r="CYN164" s="34" t="s">
        <v>392</v>
      </c>
      <c r="CYO164" s="34" t="s">
        <v>392</v>
      </c>
      <c r="CYP164" s="34" t="s">
        <v>392</v>
      </c>
      <c r="CYQ164" s="34" t="s">
        <v>392</v>
      </c>
      <c r="CYR164" s="34" t="s">
        <v>392</v>
      </c>
      <c r="CYS164" s="34" t="s">
        <v>392</v>
      </c>
      <c r="CYT164" s="34" t="s">
        <v>392</v>
      </c>
      <c r="CYU164" s="34" t="s">
        <v>392</v>
      </c>
      <c r="CYV164" s="34" t="s">
        <v>392</v>
      </c>
      <c r="CYW164" s="34" t="s">
        <v>392</v>
      </c>
      <c r="CYX164" s="34" t="s">
        <v>392</v>
      </c>
      <c r="CYY164" s="34" t="s">
        <v>392</v>
      </c>
      <c r="CYZ164" s="34" t="s">
        <v>392</v>
      </c>
      <c r="CZA164" s="34" t="s">
        <v>392</v>
      </c>
      <c r="CZB164" s="34" t="s">
        <v>392</v>
      </c>
      <c r="CZC164" s="34" t="s">
        <v>392</v>
      </c>
      <c r="CZD164" s="34" t="s">
        <v>392</v>
      </c>
      <c r="CZE164" s="34" t="s">
        <v>392</v>
      </c>
      <c r="CZF164" s="34" t="s">
        <v>392</v>
      </c>
      <c r="CZG164" s="34" t="s">
        <v>392</v>
      </c>
      <c r="CZH164" s="34" t="s">
        <v>392</v>
      </c>
      <c r="CZI164" s="34" t="s">
        <v>392</v>
      </c>
      <c r="CZJ164" s="34" t="s">
        <v>392</v>
      </c>
      <c r="CZK164" s="34" t="s">
        <v>392</v>
      </c>
      <c r="CZL164" s="34" t="s">
        <v>392</v>
      </c>
      <c r="CZM164" s="34" t="s">
        <v>392</v>
      </c>
      <c r="CZN164" s="34" t="s">
        <v>392</v>
      </c>
      <c r="CZO164" s="34" t="s">
        <v>392</v>
      </c>
      <c r="CZP164" s="34" t="s">
        <v>392</v>
      </c>
      <c r="CZQ164" s="34" t="s">
        <v>392</v>
      </c>
      <c r="CZR164" s="34" t="s">
        <v>392</v>
      </c>
      <c r="CZS164" s="34" t="s">
        <v>392</v>
      </c>
      <c r="CZT164" s="34" t="s">
        <v>392</v>
      </c>
      <c r="CZU164" s="34" t="s">
        <v>392</v>
      </c>
      <c r="CZV164" s="34" t="s">
        <v>392</v>
      </c>
      <c r="CZW164" s="34" t="s">
        <v>392</v>
      </c>
      <c r="CZX164" s="34" t="s">
        <v>392</v>
      </c>
      <c r="CZY164" s="34" t="s">
        <v>392</v>
      </c>
      <c r="CZZ164" s="34" t="s">
        <v>392</v>
      </c>
      <c r="DAA164" s="34" t="s">
        <v>392</v>
      </c>
      <c r="DAB164" s="34" t="s">
        <v>392</v>
      </c>
      <c r="DAC164" s="34" t="s">
        <v>392</v>
      </c>
      <c r="DAD164" s="34" t="s">
        <v>392</v>
      </c>
      <c r="DAE164" s="34" t="s">
        <v>392</v>
      </c>
      <c r="DAF164" s="34" t="s">
        <v>392</v>
      </c>
      <c r="DAG164" s="34" t="s">
        <v>392</v>
      </c>
      <c r="DAH164" s="34" t="s">
        <v>392</v>
      </c>
      <c r="DAI164" s="34" t="s">
        <v>392</v>
      </c>
      <c r="DAJ164" s="34" t="s">
        <v>392</v>
      </c>
      <c r="DAK164" s="34" t="s">
        <v>392</v>
      </c>
      <c r="DAL164" s="34" t="s">
        <v>392</v>
      </c>
      <c r="DAM164" s="34" t="s">
        <v>392</v>
      </c>
      <c r="DAN164" s="34" t="s">
        <v>392</v>
      </c>
      <c r="DAO164" s="34" t="s">
        <v>392</v>
      </c>
      <c r="DAP164" s="34" t="s">
        <v>392</v>
      </c>
      <c r="DAQ164" s="34" t="s">
        <v>392</v>
      </c>
      <c r="DAR164" s="34" t="s">
        <v>392</v>
      </c>
      <c r="DAS164" s="34" t="s">
        <v>392</v>
      </c>
      <c r="DAT164" s="34" t="s">
        <v>392</v>
      </c>
      <c r="DAU164" s="34" t="s">
        <v>392</v>
      </c>
      <c r="DAV164" s="34" t="s">
        <v>392</v>
      </c>
      <c r="DAW164" s="34" t="s">
        <v>392</v>
      </c>
      <c r="DAX164" s="34" t="s">
        <v>392</v>
      </c>
      <c r="DAY164" s="34" t="s">
        <v>392</v>
      </c>
      <c r="DAZ164" s="34" t="s">
        <v>392</v>
      </c>
      <c r="DBA164" s="34" t="s">
        <v>392</v>
      </c>
      <c r="DBB164" s="34" t="s">
        <v>392</v>
      </c>
      <c r="DBC164" s="34" t="s">
        <v>392</v>
      </c>
      <c r="DBD164" s="34" t="s">
        <v>392</v>
      </c>
      <c r="DBE164" s="34" t="s">
        <v>392</v>
      </c>
      <c r="DBF164" s="34" t="s">
        <v>392</v>
      </c>
      <c r="DBG164" s="34" t="s">
        <v>392</v>
      </c>
      <c r="DBH164" s="34" t="s">
        <v>392</v>
      </c>
      <c r="DBI164" s="34" t="s">
        <v>392</v>
      </c>
      <c r="DBJ164" s="34" t="s">
        <v>392</v>
      </c>
      <c r="DBK164" s="34" t="s">
        <v>392</v>
      </c>
      <c r="DBL164" s="34" t="s">
        <v>392</v>
      </c>
      <c r="DBM164" s="34" t="s">
        <v>392</v>
      </c>
      <c r="DBN164" s="34" t="s">
        <v>392</v>
      </c>
      <c r="DBO164" s="34" t="s">
        <v>392</v>
      </c>
      <c r="DBP164" s="34" t="s">
        <v>392</v>
      </c>
      <c r="DBQ164" s="34" t="s">
        <v>392</v>
      </c>
      <c r="DBR164" s="34" t="s">
        <v>392</v>
      </c>
      <c r="DBS164" s="34" t="s">
        <v>392</v>
      </c>
      <c r="DBT164" s="34" t="s">
        <v>392</v>
      </c>
      <c r="DBU164" s="34" t="s">
        <v>392</v>
      </c>
      <c r="DBV164" s="34" t="s">
        <v>392</v>
      </c>
      <c r="DBW164" s="34" t="s">
        <v>392</v>
      </c>
      <c r="DBX164" s="34" t="s">
        <v>392</v>
      </c>
      <c r="DBY164" s="34" t="s">
        <v>392</v>
      </c>
      <c r="DBZ164" s="34" t="s">
        <v>392</v>
      </c>
      <c r="DCA164" s="34" t="s">
        <v>392</v>
      </c>
      <c r="DCB164" s="34" t="s">
        <v>392</v>
      </c>
      <c r="DCC164" s="34" t="s">
        <v>392</v>
      </c>
      <c r="DCD164" s="34" t="s">
        <v>392</v>
      </c>
      <c r="DCE164" s="34" t="s">
        <v>392</v>
      </c>
      <c r="DCF164" s="34" t="s">
        <v>392</v>
      </c>
      <c r="DCG164" s="34" t="s">
        <v>392</v>
      </c>
      <c r="DCH164" s="34" t="s">
        <v>392</v>
      </c>
      <c r="DCI164" s="34" t="s">
        <v>392</v>
      </c>
      <c r="DCJ164" s="34" t="s">
        <v>392</v>
      </c>
      <c r="DCK164" s="34" t="s">
        <v>392</v>
      </c>
      <c r="DCL164" s="34" t="s">
        <v>392</v>
      </c>
      <c r="DCM164" s="34" t="s">
        <v>392</v>
      </c>
      <c r="DCN164" s="34" t="s">
        <v>392</v>
      </c>
      <c r="DCO164" s="34" t="s">
        <v>392</v>
      </c>
      <c r="DCP164" s="34" t="s">
        <v>392</v>
      </c>
      <c r="DCQ164" s="34" t="s">
        <v>392</v>
      </c>
      <c r="DCR164" s="34" t="s">
        <v>392</v>
      </c>
      <c r="DCS164" s="34" t="s">
        <v>392</v>
      </c>
      <c r="DCT164" s="34" t="s">
        <v>392</v>
      </c>
      <c r="DCU164" s="34" t="s">
        <v>392</v>
      </c>
      <c r="DCV164" s="34" t="s">
        <v>392</v>
      </c>
      <c r="DCW164" s="34" t="s">
        <v>392</v>
      </c>
      <c r="DCX164" s="34" t="s">
        <v>392</v>
      </c>
      <c r="DCY164" s="34" t="s">
        <v>392</v>
      </c>
      <c r="DCZ164" s="34" t="s">
        <v>392</v>
      </c>
      <c r="DDA164" s="34" t="s">
        <v>392</v>
      </c>
      <c r="DDB164" s="34" t="s">
        <v>392</v>
      </c>
      <c r="DDC164" s="34" t="s">
        <v>392</v>
      </c>
      <c r="DDD164" s="34" t="s">
        <v>392</v>
      </c>
      <c r="DDE164" s="34" t="s">
        <v>392</v>
      </c>
      <c r="DDF164" s="34" t="s">
        <v>392</v>
      </c>
      <c r="DDG164" s="34" t="s">
        <v>392</v>
      </c>
      <c r="DDH164" s="34" t="s">
        <v>392</v>
      </c>
      <c r="DDI164" s="34" t="s">
        <v>392</v>
      </c>
      <c r="DDJ164" s="34" t="s">
        <v>392</v>
      </c>
      <c r="DDK164" s="34" t="s">
        <v>392</v>
      </c>
      <c r="DDL164" s="34" t="s">
        <v>392</v>
      </c>
      <c r="DDM164" s="34" t="s">
        <v>392</v>
      </c>
      <c r="DDN164" s="34" t="s">
        <v>392</v>
      </c>
      <c r="DDO164" s="34" t="s">
        <v>392</v>
      </c>
      <c r="DDP164" s="34" t="s">
        <v>392</v>
      </c>
      <c r="DDQ164" s="34" t="s">
        <v>392</v>
      </c>
      <c r="DDR164" s="34" t="s">
        <v>392</v>
      </c>
      <c r="DDS164" s="34" t="s">
        <v>392</v>
      </c>
      <c r="DDT164" s="34" t="s">
        <v>392</v>
      </c>
      <c r="DDU164" s="34" t="s">
        <v>392</v>
      </c>
      <c r="DDV164" s="34" t="s">
        <v>392</v>
      </c>
      <c r="DDW164" s="34" t="s">
        <v>392</v>
      </c>
      <c r="DDX164" s="34" t="s">
        <v>392</v>
      </c>
      <c r="DDY164" s="34" t="s">
        <v>392</v>
      </c>
      <c r="DDZ164" s="34" t="s">
        <v>392</v>
      </c>
      <c r="DEA164" s="34" t="s">
        <v>392</v>
      </c>
      <c r="DEB164" s="34" t="s">
        <v>392</v>
      </c>
      <c r="DEC164" s="34" t="s">
        <v>392</v>
      </c>
      <c r="DED164" s="34" t="s">
        <v>392</v>
      </c>
      <c r="DEE164" s="34" t="s">
        <v>392</v>
      </c>
      <c r="DEF164" s="34" t="s">
        <v>392</v>
      </c>
      <c r="DEG164" s="34" t="s">
        <v>392</v>
      </c>
      <c r="DEH164" s="34" t="s">
        <v>392</v>
      </c>
      <c r="DEI164" s="34" t="s">
        <v>392</v>
      </c>
      <c r="DEJ164" s="34" t="s">
        <v>392</v>
      </c>
      <c r="DEK164" s="34" t="s">
        <v>392</v>
      </c>
      <c r="DEL164" s="34" t="s">
        <v>392</v>
      </c>
      <c r="DEM164" s="34" t="s">
        <v>392</v>
      </c>
      <c r="DEN164" s="34" t="s">
        <v>392</v>
      </c>
      <c r="DEO164" s="34" t="s">
        <v>392</v>
      </c>
      <c r="DEP164" s="34" t="s">
        <v>392</v>
      </c>
      <c r="DEQ164" s="34" t="s">
        <v>392</v>
      </c>
      <c r="DER164" s="34" t="s">
        <v>392</v>
      </c>
      <c r="DES164" s="34" t="s">
        <v>392</v>
      </c>
      <c r="DET164" s="34" t="s">
        <v>392</v>
      </c>
      <c r="DEU164" s="34" t="s">
        <v>392</v>
      </c>
      <c r="DEV164" s="34" t="s">
        <v>392</v>
      </c>
      <c r="DEW164" s="34" t="s">
        <v>392</v>
      </c>
      <c r="DEX164" s="34" t="s">
        <v>392</v>
      </c>
      <c r="DEY164" s="34" t="s">
        <v>392</v>
      </c>
      <c r="DEZ164" s="34" t="s">
        <v>392</v>
      </c>
      <c r="DFA164" s="34" t="s">
        <v>392</v>
      </c>
      <c r="DFB164" s="34" t="s">
        <v>392</v>
      </c>
      <c r="DFC164" s="34" t="s">
        <v>392</v>
      </c>
      <c r="DFD164" s="34" t="s">
        <v>392</v>
      </c>
      <c r="DFE164" s="34" t="s">
        <v>392</v>
      </c>
      <c r="DFF164" s="34" t="s">
        <v>392</v>
      </c>
      <c r="DFG164" s="34" t="s">
        <v>392</v>
      </c>
      <c r="DFH164" s="34" t="s">
        <v>392</v>
      </c>
      <c r="DFI164" s="34" t="s">
        <v>392</v>
      </c>
      <c r="DFJ164" s="34" t="s">
        <v>392</v>
      </c>
      <c r="DFK164" s="34" t="s">
        <v>392</v>
      </c>
      <c r="DFL164" s="34" t="s">
        <v>392</v>
      </c>
      <c r="DFM164" s="34" t="s">
        <v>392</v>
      </c>
      <c r="DFN164" s="34" t="s">
        <v>392</v>
      </c>
      <c r="DFO164" s="34" t="s">
        <v>392</v>
      </c>
      <c r="DFP164" s="34" t="s">
        <v>392</v>
      </c>
      <c r="DFQ164" s="34" t="s">
        <v>392</v>
      </c>
      <c r="DFR164" s="34" t="s">
        <v>392</v>
      </c>
      <c r="DFS164" s="34" t="s">
        <v>392</v>
      </c>
      <c r="DFT164" s="34" t="s">
        <v>392</v>
      </c>
      <c r="DFU164" s="34" t="s">
        <v>392</v>
      </c>
      <c r="DFV164" s="34" t="s">
        <v>392</v>
      </c>
      <c r="DFW164" s="34" t="s">
        <v>392</v>
      </c>
      <c r="DFX164" s="34" t="s">
        <v>392</v>
      </c>
      <c r="DFY164" s="34" t="s">
        <v>392</v>
      </c>
      <c r="DFZ164" s="34" t="s">
        <v>392</v>
      </c>
      <c r="DGA164" s="34" t="s">
        <v>392</v>
      </c>
      <c r="DGB164" s="34" t="s">
        <v>392</v>
      </c>
      <c r="DGC164" s="34" t="s">
        <v>392</v>
      </c>
      <c r="DGD164" s="34" t="s">
        <v>392</v>
      </c>
      <c r="DGE164" s="34" t="s">
        <v>392</v>
      </c>
      <c r="DGF164" s="34" t="s">
        <v>392</v>
      </c>
      <c r="DGG164" s="34" t="s">
        <v>392</v>
      </c>
      <c r="DGH164" s="34" t="s">
        <v>392</v>
      </c>
      <c r="DGI164" s="34" t="s">
        <v>392</v>
      </c>
      <c r="DGJ164" s="34" t="s">
        <v>392</v>
      </c>
      <c r="DGK164" s="34" t="s">
        <v>392</v>
      </c>
      <c r="DGL164" s="34" t="s">
        <v>392</v>
      </c>
      <c r="DGM164" s="34" t="s">
        <v>392</v>
      </c>
      <c r="DGN164" s="34" t="s">
        <v>392</v>
      </c>
      <c r="DGO164" s="34" t="s">
        <v>392</v>
      </c>
      <c r="DGP164" s="34" t="s">
        <v>392</v>
      </c>
      <c r="DGQ164" s="34" t="s">
        <v>392</v>
      </c>
      <c r="DGR164" s="34" t="s">
        <v>392</v>
      </c>
      <c r="DGS164" s="34" t="s">
        <v>392</v>
      </c>
      <c r="DGT164" s="34" t="s">
        <v>392</v>
      </c>
      <c r="DGU164" s="34" t="s">
        <v>392</v>
      </c>
      <c r="DGV164" s="34" t="s">
        <v>392</v>
      </c>
      <c r="DGW164" s="34" t="s">
        <v>392</v>
      </c>
      <c r="DGX164" s="34" t="s">
        <v>392</v>
      </c>
      <c r="DGY164" s="34" t="s">
        <v>392</v>
      </c>
      <c r="DGZ164" s="34" t="s">
        <v>392</v>
      </c>
      <c r="DHA164" s="34" t="s">
        <v>392</v>
      </c>
      <c r="DHB164" s="34" t="s">
        <v>392</v>
      </c>
      <c r="DHC164" s="34" t="s">
        <v>392</v>
      </c>
      <c r="DHD164" s="34" t="s">
        <v>392</v>
      </c>
      <c r="DHE164" s="34" t="s">
        <v>392</v>
      </c>
      <c r="DHF164" s="34" t="s">
        <v>392</v>
      </c>
      <c r="DHG164" s="34" t="s">
        <v>392</v>
      </c>
      <c r="DHH164" s="34" t="s">
        <v>392</v>
      </c>
      <c r="DHI164" s="34" t="s">
        <v>392</v>
      </c>
      <c r="DHJ164" s="34" t="s">
        <v>392</v>
      </c>
      <c r="DHK164" s="34" t="s">
        <v>392</v>
      </c>
      <c r="DHL164" s="34" t="s">
        <v>392</v>
      </c>
      <c r="DHM164" s="34" t="s">
        <v>392</v>
      </c>
      <c r="DHN164" s="34" t="s">
        <v>392</v>
      </c>
      <c r="DHO164" s="34" t="s">
        <v>392</v>
      </c>
      <c r="DHP164" s="34" t="s">
        <v>392</v>
      </c>
      <c r="DHQ164" s="34" t="s">
        <v>392</v>
      </c>
      <c r="DHR164" s="34" t="s">
        <v>392</v>
      </c>
      <c r="DHS164" s="34" t="s">
        <v>392</v>
      </c>
      <c r="DHT164" s="34" t="s">
        <v>392</v>
      </c>
      <c r="DHU164" s="34" t="s">
        <v>392</v>
      </c>
      <c r="DHV164" s="34" t="s">
        <v>392</v>
      </c>
      <c r="DHW164" s="34" t="s">
        <v>392</v>
      </c>
      <c r="DHX164" s="34" t="s">
        <v>392</v>
      </c>
      <c r="DHY164" s="34" t="s">
        <v>392</v>
      </c>
      <c r="DHZ164" s="34" t="s">
        <v>392</v>
      </c>
      <c r="DIA164" s="34" t="s">
        <v>392</v>
      </c>
      <c r="DIB164" s="34" t="s">
        <v>392</v>
      </c>
      <c r="DIC164" s="34" t="s">
        <v>392</v>
      </c>
      <c r="DID164" s="34" t="s">
        <v>392</v>
      </c>
      <c r="DIE164" s="34" t="s">
        <v>392</v>
      </c>
      <c r="DIF164" s="34" t="s">
        <v>392</v>
      </c>
      <c r="DIG164" s="34" t="s">
        <v>392</v>
      </c>
      <c r="DIH164" s="34" t="s">
        <v>392</v>
      </c>
      <c r="DII164" s="34" t="s">
        <v>392</v>
      </c>
      <c r="DIJ164" s="34" t="s">
        <v>392</v>
      </c>
      <c r="DIK164" s="34" t="s">
        <v>392</v>
      </c>
      <c r="DIL164" s="34" t="s">
        <v>392</v>
      </c>
      <c r="DIM164" s="34" t="s">
        <v>392</v>
      </c>
      <c r="DIN164" s="34" t="s">
        <v>392</v>
      </c>
      <c r="DIO164" s="34" t="s">
        <v>392</v>
      </c>
      <c r="DIP164" s="34" t="s">
        <v>392</v>
      </c>
      <c r="DIQ164" s="34" t="s">
        <v>392</v>
      </c>
      <c r="DIR164" s="34" t="s">
        <v>392</v>
      </c>
      <c r="DIS164" s="34" t="s">
        <v>392</v>
      </c>
      <c r="DIT164" s="34" t="s">
        <v>392</v>
      </c>
      <c r="DIU164" s="34" t="s">
        <v>392</v>
      </c>
      <c r="DIV164" s="34" t="s">
        <v>392</v>
      </c>
      <c r="DIW164" s="34" t="s">
        <v>392</v>
      </c>
      <c r="DIX164" s="34" t="s">
        <v>392</v>
      </c>
      <c r="DIY164" s="34" t="s">
        <v>392</v>
      </c>
      <c r="DIZ164" s="34" t="s">
        <v>392</v>
      </c>
      <c r="DJA164" s="34" t="s">
        <v>392</v>
      </c>
      <c r="DJB164" s="34" t="s">
        <v>392</v>
      </c>
      <c r="DJC164" s="34" t="s">
        <v>392</v>
      </c>
      <c r="DJD164" s="34" t="s">
        <v>392</v>
      </c>
      <c r="DJE164" s="34" t="s">
        <v>392</v>
      </c>
      <c r="DJF164" s="34" t="s">
        <v>392</v>
      </c>
      <c r="DJG164" s="34" t="s">
        <v>392</v>
      </c>
      <c r="DJH164" s="34" t="s">
        <v>392</v>
      </c>
      <c r="DJI164" s="34" t="s">
        <v>392</v>
      </c>
      <c r="DJJ164" s="34" t="s">
        <v>392</v>
      </c>
      <c r="DJK164" s="34" t="s">
        <v>392</v>
      </c>
      <c r="DJL164" s="34" t="s">
        <v>392</v>
      </c>
      <c r="DJM164" s="34" t="s">
        <v>392</v>
      </c>
      <c r="DJN164" s="34" t="s">
        <v>392</v>
      </c>
      <c r="DJO164" s="34" t="s">
        <v>392</v>
      </c>
      <c r="DJP164" s="34" t="s">
        <v>392</v>
      </c>
      <c r="DJQ164" s="34" t="s">
        <v>392</v>
      </c>
      <c r="DJR164" s="34" t="s">
        <v>392</v>
      </c>
      <c r="DJS164" s="34" t="s">
        <v>392</v>
      </c>
      <c r="DJT164" s="34" t="s">
        <v>392</v>
      </c>
      <c r="DJU164" s="34" t="s">
        <v>392</v>
      </c>
      <c r="DJV164" s="34" t="s">
        <v>392</v>
      </c>
      <c r="DJW164" s="34" t="s">
        <v>392</v>
      </c>
      <c r="DJX164" s="34" t="s">
        <v>392</v>
      </c>
      <c r="DJY164" s="34" t="s">
        <v>392</v>
      </c>
      <c r="DJZ164" s="34" t="s">
        <v>392</v>
      </c>
      <c r="DKA164" s="34" t="s">
        <v>392</v>
      </c>
      <c r="DKB164" s="34" t="s">
        <v>392</v>
      </c>
      <c r="DKC164" s="34" t="s">
        <v>392</v>
      </c>
      <c r="DKD164" s="34" t="s">
        <v>392</v>
      </c>
      <c r="DKE164" s="34" t="s">
        <v>392</v>
      </c>
      <c r="DKF164" s="34" t="s">
        <v>392</v>
      </c>
      <c r="DKG164" s="34" t="s">
        <v>392</v>
      </c>
      <c r="DKH164" s="34" t="s">
        <v>392</v>
      </c>
      <c r="DKI164" s="34" t="s">
        <v>392</v>
      </c>
      <c r="DKJ164" s="34" t="s">
        <v>392</v>
      </c>
      <c r="DKK164" s="34" t="s">
        <v>392</v>
      </c>
      <c r="DKL164" s="34" t="s">
        <v>392</v>
      </c>
      <c r="DKM164" s="34" t="s">
        <v>392</v>
      </c>
      <c r="DKN164" s="34" t="s">
        <v>392</v>
      </c>
      <c r="DKO164" s="34" t="s">
        <v>392</v>
      </c>
      <c r="DKP164" s="34" t="s">
        <v>392</v>
      </c>
      <c r="DKQ164" s="34" t="s">
        <v>392</v>
      </c>
      <c r="DKR164" s="34" t="s">
        <v>392</v>
      </c>
      <c r="DKS164" s="34" t="s">
        <v>392</v>
      </c>
      <c r="DKT164" s="34" t="s">
        <v>392</v>
      </c>
      <c r="DKU164" s="34" t="s">
        <v>392</v>
      </c>
      <c r="DKV164" s="34" t="s">
        <v>392</v>
      </c>
      <c r="DKW164" s="34" t="s">
        <v>392</v>
      </c>
      <c r="DKX164" s="34" t="s">
        <v>392</v>
      </c>
      <c r="DKY164" s="34" t="s">
        <v>392</v>
      </c>
      <c r="DKZ164" s="34" t="s">
        <v>392</v>
      </c>
      <c r="DLA164" s="34" t="s">
        <v>392</v>
      </c>
      <c r="DLB164" s="34" t="s">
        <v>392</v>
      </c>
      <c r="DLC164" s="34" t="s">
        <v>392</v>
      </c>
      <c r="DLD164" s="34" t="s">
        <v>392</v>
      </c>
      <c r="DLE164" s="34" t="s">
        <v>392</v>
      </c>
      <c r="DLF164" s="34" t="s">
        <v>392</v>
      </c>
      <c r="DLG164" s="34" t="s">
        <v>392</v>
      </c>
      <c r="DLH164" s="34" t="s">
        <v>392</v>
      </c>
      <c r="DLI164" s="34" t="s">
        <v>392</v>
      </c>
      <c r="DLJ164" s="34" t="s">
        <v>392</v>
      </c>
      <c r="DLK164" s="34" t="s">
        <v>392</v>
      </c>
      <c r="DLL164" s="34" t="s">
        <v>392</v>
      </c>
      <c r="DLM164" s="34" t="s">
        <v>392</v>
      </c>
      <c r="DLN164" s="34" t="s">
        <v>392</v>
      </c>
      <c r="DLO164" s="34" t="s">
        <v>392</v>
      </c>
      <c r="DLP164" s="34" t="s">
        <v>392</v>
      </c>
      <c r="DLQ164" s="34" t="s">
        <v>392</v>
      </c>
      <c r="DLR164" s="34" t="s">
        <v>392</v>
      </c>
      <c r="DLS164" s="34" t="s">
        <v>392</v>
      </c>
      <c r="DLT164" s="34" t="s">
        <v>392</v>
      </c>
      <c r="DLU164" s="34" t="s">
        <v>392</v>
      </c>
      <c r="DLV164" s="34" t="s">
        <v>392</v>
      </c>
      <c r="DLW164" s="34" t="s">
        <v>392</v>
      </c>
      <c r="DLX164" s="34" t="s">
        <v>392</v>
      </c>
      <c r="DLY164" s="34" t="s">
        <v>392</v>
      </c>
      <c r="DLZ164" s="34" t="s">
        <v>392</v>
      </c>
      <c r="DMA164" s="34" t="s">
        <v>392</v>
      </c>
      <c r="DMB164" s="34" t="s">
        <v>392</v>
      </c>
      <c r="DMC164" s="34" t="s">
        <v>392</v>
      </c>
      <c r="DMD164" s="34" t="s">
        <v>392</v>
      </c>
      <c r="DME164" s="34" t="s">
        <v>392</v>
      </c>
      <c r="DMF164" s="34" t="s">
        <v>392</v>
      </c>
      <c r="DMG164" s="34" t="s">
        <v>392</v>
      </c>
      <c r="DMH164" s="34" t="s">
        <v>392</v>
      </c>
      <c r="DMI164" s="34" t="s">
        <v>392</v>
      </c>
      <c r="DMJ164" s="34" t="s">
        <v>392</v>
      </c>
      <c r="DMK164" s="34" t="s">
        <v>392</v>
      </c>
      <c r="DML164" s="34" t="s">
        <v>392</v>
      </c>
      <c r="DMM164" s="34" t="s">
        <v>392</v>
      </c>
      <c r="DMN164" s="34" t="s">
        <v>392</v>
      </c>
      <c r="DMO164" s="34" t="s">
        <v>392</v>
      </c>
      <c r="DMP164" s="34" t="s">
        <v>392</v>
      </c>
      <c r="DMQ164" s="34" t="s">
        <v>392</v>
      </c>
      <c r="DMR164" s="34" t="s">
        <v>392</v>
      </c>
      <c r="DMS164" s="34" t="s">
        <v>392</v>
      </c>
      <c r="DMT164" s="34" t="s">
        <v>392</v>
      </c>
      <c r="DMU164" s="34" t="s">
        <v>392</v>
      </c>
      <c r="DMV164" s="34" t="s">
        <v>392</v>
      </c>
      <c r="DMW164" s="34" t="s">
        <v>392</v>
      </c>
      <c r="DMX164" s="34" t="s">
        <v>392</v>
      </c>
      <c r="DMY164" s="34" t="s">
        <v>392</v>
      </c>
      <c r="DMZ164" s="34" t="s">
        <v>392</v>
      </c>
      <c r="DNA164" s="34" t="s">
        <v>392</v>
      </c>
      <c r="DNB164" s="34" t="s">
        <v>392</v>
      </c>
      <c r="DNC164" s="34" t="s">
        <v>392</v>
      </c>
      <c r="DND164" s="34" t="s">
        <v>392</v>
      </c>
      <c r="DNE164" s="34" t="s">
        <v>392</v>
      </c>
      <c r="DNF164" s="34" t="s">
        <v>392</v>
      </c>
      <c r="DNG164" s="34" t="s">
        <v>392</v>
      </c>
      <c r="DNH164" s="34" t="s">
        <v>392</v>
      </c>
      <c r="DNI164" s="34" t="s">
        <v>392</v>
      </c>
      <c r="DNJ164" s="34" t="s">
        <v>392</v>
      </c>
      <c r="DNK164" s="34" t="s">
        <v>392</v>
      </c>
      <c r="DNL164" s="34" t="s">
        <v>392</v>
      </c>
      <c r="DNM164" s="34" t="s">
        <v>392</v>
      </c>
      <c r="DNN164" s="34" t="s">
        <v>392</v>
      </c>
      <c r="DNO164" s="34" t="s">
        <v>392</v>
      </c>
      <c r="DNP164" s="34" t="s">
        <v>392</v>
      </c>
      <c r="DNQ164" s="34" t="s">
        <v>392</v>
      </c>
      <c r="DNR164" s="34" t="s">
        <v>392</v>
      </c>
      <c r="DNS164" s="34" t="s">
        <v>392</v>
      </c>
      <c r="DNT164" s="34" t="s">
        <v>392</v>
      </c>
      <c r="DNU164" s="34" t="s">
        <v>392</v>
      </c>
      <c r="DNV164" s="34" t="s">
        <v>392</v>
      </c>
      <c r="DNW164" s="34" t="s">
        <v>392</v>
      </c>
      <c r="DNX164" s="34" t="s">
        <v>392</v>
      </c>
      <c r="DNY164" s="34" t="s">
        <v>392</v>
      </c>
      <c r="DNZ164" s="34" t="s">
        <v>392</v>
      </c>
      <c r="DOA164" s="34" t="s">
        <v>392</v>
      </c>
      <c r="DOB164" s="34" t="s">
        <v>392</v>
      </c>
      <c r="DOC164" s="34" t="s">
        <v>392</v>
      </c>
      <c r="DOD164" s="34" t="s">
        <v>392</v>
      </c>
      <c r="DOE164" s="34" t="s">
        <v>392</v>
      </c>
      <c r="DOF164" s="34" t="s">
        <v>392</v>
      </c>
      <c r="DOG164" s="34" t="s">
        <v>392</v>
      </c>
      <c r="DOH164" s="34" t="s">
        <v>392</v>
      </c>
      <c r="DOI164" s="34" t="s">
        <v>392</v>
      </c>
      <c r="DOJ164" s="34" t="s">
        <v>392</v>
      </c>
      <c r="DOK164" s="34" t="s">
        <v>392</v>
      </c>
      <c r="DOL164" s="34" t="s">
        <v>392</v>
      </c>
      <c r="DOM164" s="34" t="s">
        <v>392</v>
      </c>
      <c r="DON164" s="34" t="s">
        <v>392</v>
      </c>
      <c r="DOO164" s="34" t="s">
        <v>392</v>
      </c>
      <c r="DOP164" s="34" t="s">
        <v>392</v>
      </c>
      <c r="DOQ164" s="34" t="s">
        <v>392</v>
      </c>
      <c r="DOR164" s="34" t="s">
        <v>392</v>
      </c>
      <c r="DOS164" s="34" t="s">
        <v>392</v>
      </c>
      <c r="DOT164" s="34" t="s">
        <v>392</v>
      </c>
      <c r="DOU164" s="34" t="s">
        <v>392</v>
      </c>
      <c r="DOV164" s="34" t="s">
        <v>392</v>
      </c>
      <c r="DOW164" s="34" t="s">
        <v>392</v>
      </c>
      <c r="DOX164" s="34" t="s">
        <v>392</v>
      </c>
      <c r="DOY164" s="34" t="s">
        <v>392</v>
      </c>
      <c r="DOZ164" s="34" t="s">
        <v>392</v>
      </c>
      <c r="DPA164" s="34" t="s">
        <v>392</v>
      </c>
      <c r="DPB164" s="34" t="s">
        <v>392</v>
      </c>
      <c r="DPC164" s="34" t="s">
        <v>392</v>
      </c>
      <c r="DPD164" s="34" t="s">
        <v>392</v>
      </c>
      <c r="DPE164" s="34" t="s">
        <v>392</v>
      </c>
      <c r="DPF164" s="34" t="s">
        <v>392</v>
      </c>
      <c r="DPG164" s="34" t="s">
        <v>392</v>
      </c>
      <c r="DPH164" s="34" t="s">
        <v>392</v>
      </c>
      <c r="DPI164" s="34" t="s">
        <v>392</v>
      </c>
      <c r="DPJ164" s="34" t="s">
        <v>392</v>
      </c>
      <c r="DPK164" s="34" t="s">
        <v>392</v>
      </c>
      <c r="DPL164" s="34" t="s">
        <v>392</v>
      </c>
      <c r="DPM164" s="34" t="s">
        <v>392</v>
      </c>
      <c r="DPN164" s="34" t="s">
        <v>392</v>
      </c>
      <c r="DPO164" s="34" t="s">
        <v>392</v>
      </c>
      <c r="DPP164" s="34" t="s">
        <v>392</v>
      </c>
      <c r="DPQ164" s="34" t="s">
        <v>392</v>
      </c>
      <c r="DPR164" s="34" t="s">
        <v>392</v>
      </c>
      <c r="DPS164" s="34" t="s">
        <v>392</v>
      </c>
      <c r="DPT164" s="34" t="s">
        <v>392</v>
      </c>
      <c r="DPU164" s="34" t="s">
        <v>392</v>
      </c>
      <c r="DPV164" s="34" t="s">
        <v>392</v>
      </c>
      <c r="DPW164" s="34" t="s">
        <v>392</v>
      </c>
      <c r="DPX164" s="34" t="s">
        <v>392</v>
      </c>
      <c r="DPY164" s="34" t="s">
        <v>392</v>
      </c>
      <c r="DPZ164" s="34" t="s">
        <v>392</v>
      </c>
      <c r="DQA164" s="34" t="s">
        <v>392</v>
      </c>
      <c r="DQB164" s="34" t="s">
        <v>392</v>
      </c>
      <c r="DQC164" s="34" t="s">
        <v>392</v>
      </c>
      <c r="DQD164" s="34" t="s">
        <v>392</v>
      </c>
      <c r="DQE164" s="34" t="s">
        <v>392</v>
      </c>
      <c r="DQF164" s="34" t="s">
        <v>392</v>
      </c>
      <c r="DQG164" s="34" t="s">
        <v>392</v>
      </c>
      <c r="DQH164" s="34" t="s">
        <v>392</v>
      </c>
      <c r="DQI164" s="34" t="s">
        <v>392</v>
      </c>
      <c r="DQJ164" s="34" t="s">
        <v>392</v>
      </c>
      <c r="DQK164" s="34" t="s">
        <v>392</v>
      </c>
      <c r="DQL164" s="34" t="s">
        <v>392</v>
      </c>
      <c r="DQM164" s="34" t="s">
        <v>392</v>
      </c>
      <c r="DQN164" s="34" t="s">
        <v>392</v>
      </c>
      <c r="DQO164" s="34" t="s">
        <v>392</v>
      </c>
      <c r="DQP164" s="34" t="s">
        <v>392</v>
      </c>
      <c r="DQQ164" s="34" t="s">
        <v>392</v>
      </c>
      <c r="DQR164" s="34" t="s">
        <v>392</v>
      </c>
      <c r="DQS164" s="34" t="s">
        <v>392</v>
      </c>
      <c r="DQT164" s="34" t="s">
        <v>392</v>
      </c>
      <c r="DQU164" s="34" t="s">
        <v>392</v>
      </c>
      <c r="DQV164" s="34" t="s">
        <v>392</v>
      </c>
      <c r="DQW164" s="34" t="s">
        <v>392</v>
      </c>
      <c r="DQX164" s="34" t="s">
        <v>392</v>
      </c>
      <c r="DQY164" s="34" t="s">
        <v>392</v>
      </c>
      <c r="DQZ164" s="34" t="s">
        <v>392</v>
      </c>
      <c r="DRA164" s="34" t="s">
        <v>392</v>
      </c>
      <c r="DRB164" s="34" t="s">
        <v>392</v>
      </c>
      <c r="DRC164" s="34" t="s">
        <v>392</v>
      </c>
      <c r="DRD164" s="34" t="s">
        <v>392</v>
      </c>
      <c r="DRE164" s="34" t="s">
        <v>392</v>
      </c>
      <c r="DRF164" s="34" t="s">
        <v>392</v>
      </c>
      <c r="DRG164" s="34" t="s">
        <v>392</v>
      </c>
      <c r="DRH164" s="34" t="s">
        <v>392</v>
      </c>
      <c r="DRI164" s="34" t="s">
        <v>392</v>
      </c>
      <c r="DRJ164" s="34" t="s">
        <v>392</v>
      </c>
      <c r="DRK164" s="34" t="s">
        <v>392</v>
      </c>
      <c r="DRL164" s="34" t="s">
        <v>392</v>
      </c>
      <c r="DRM164" s="34" t="s">
        <v>392</v>
      </c>
      <c r="DRN164" s="34" t="s">
        <v>392</v>
      </c>
      <c r="DRO164" s="34" t="s">
        <v>392</v>
      </c>
      <c r="DRP164" s="34" t="s">
        <v>392</v>
      </c>
      <c r="DRQ164" s="34" t="s">
        <v>392</v>
      </c>
      <c r="DRR164" s="34" t="s">
        <v>392</v>
      </c>
      <c r="DRS164" s="34" t="s">
        <v>392</v>
      </c>
      <c r="DRT164" s="34" t="s">
        <v>392</v>
      </c>
      <c r="DRU164" s="34" t="s">
        <v>392</v>
      </c>
      <c r="DRV164" s="34" t="s">
        <v>392</v>
      </c>
      <c r="DRW164" s="34" t="s">
        <v>392</v>
      </c>
      <c r="DRX164" s="34" t="s">
        <v>392</v>
      </c>
      <c r="DRY164" s="34" t="s">
        <v>392</v>
      </c>
      <c r="DRZ164" s="34" t="s">
        <v>392</v>
      </c>
      <c r="DSA164" s="34" t="s">
        <v>392</v>
      </c>
      <c r="DSB164" s="34" t="s">
        <v>392</v>
      </c>
      <c r="DSC164" s="34" t="s">
        <v>392</v>
      </c>
      <c r="DSD164" s="34" t="s">
        <v>392</v>
      </c>
      <c r="DSE164" s="34" t="s">
        <v>392</v>
      </c>
      <c r="DSF164" s="34" t="s">
        <v>392</v>
      </c>
      <c r="DSG164" s="34" t="s">
        <v>392</v>
      </c>
      <c r="DSH164" s="34" t="s">
        <v>392</v>
      </c>
      <c r="DSI164" s="34" t="s">
        <v>392</v>
      </c>
      <c r="DSJ164" s="34" t="s">
        <v>392</v>
      </c>
      <c r="DSK164" s="34" t="s">
        <v>392</v>
      </c>
      <c r="DSL164" s="34" t="s">
        <v>392</v>
      </c>
      <c r="DSM164" s="34" t="s">
        <v>392</v>
      </c>
      <c r="DSN164" s="34" t="s">
        <v>392</v>
      </c>
      <c r="DSO164" s="34" t="s">
        <v>392</v>
      </c>
      <c r="DSP164" s="34" t="s">
        <v>392</v>
      </c>
      <c r="DSQ164" s="34" t="s">
        <v>392</v>
      </c>
      <c r="DSR164" s="34" t="s">
        <v>392</v>
      </c>
      <c r="DSS164" s="34" t="s">
        <v>392</v>
      </c>
      <c r="DST164" s="34" t="s">
        <v>392</v>
      </c>
      <c r="DSU164" s="34" t="s">
        <v>392</v>
      </c>
      <c r="DSV164" s="34" t="s">
        <v>392</v>
      </c>
      <c r="DSW164" s="34" t="s">
        <v>392</v>
      </c>
      <c r="DSX164" s="34" t="s">
        <v>392</v>
      </c>
      <c r="DSY164" s="34" t="s">
        <v>392</v>
      </c>
      <c r="DSZ164" s="34" t="s">
        <v>392</v>
      </c>
      <c r="DTA164" s="34" t="s">
        <v>392</v>
      </c>
      <c r="DTB164" s="34" t="s">
        <v>392</v>
      </c>
      <c r="DTC164" s="34" t="s">
        <v>392</v>
      </c>
      <c r="DTD164" s="34" t="s">
        <v>392</v>
      </c>
      <c r="DTE164" s="34" t="s">
        <v>392</v>
      </c>
      <c r="DTF164" s="34" t="s">
        <v>392</v>
      </c>
      <c r="DTG164" s="34" t="s">
        <v>392</v>
      </c>
      <c r="DTH164" s="34" t="s">
        <v>392</v>
      </c>
      <c r="DTI164" s="34" t="s">
        <v>392</v>
      </c>
      <c r="DTJ164" s="34" t="s">
        <v>392</v>
      </c>
      <c r="DTK164" s="34" t="s">
        <v>392</v>
      </c>
      <c r="DTL164" s="34" t="s">
        <v>392</v>
      </c>
      <c r="DTM164" s="34" t="s">
        <v>392</v>
      </c>
      <c r="DTN164" s="34" t="s">
        <v>392</v>
      </c>
      <c r="DTO164" s="34" t="s">
        <v>392</v>
      </c>
      <c r="DTP164" s="34" t="s">
        <v>392</v>
      </c>
      <c r="DTQ164" s="34" t="s">
        <v>392</v>
      </c>
      <c r="DTR164" s="34" t="s">
        <v>392</v>
      </c>
      <c r="DTS164" s="34" t="s">
        <v>392</v>
      </c>
      <c r="DTT164" s="34" t="s">
        <v>392</v>
      </c>
      <c r="DTU164" s="34" t="s">
        <v>392</v>
      </c>
      <c r="DTV164" s="34" t="s">
        <v>392</v>
      </c>
      <c r="DTW164" s="34" t="s">
        <v>392</v>
      </c>
      <c r="DTX164" s="34" t="s">
        <v>392</v>
      </c>
      <c r="DTY164" s="34" t="s">
        <v>392</v>
      </c>
      <c r="DTZ164" s="34" t="s">
        <v>392</v>
      </c>
      <c r="DUA164" s="34" t="s">
        <v>392</v>
      </c>
      <c r="DUB164" s="34" t="s">
        <v>392</v>
      </c>
      <c r="DUC164" s="34" t="s">
        <v>392</v>
      </c>
      <c r="DUD164" s="34" t="s">
        <v>392</v>
      </c>
      <c r="DUE164" s="34" t="s">
        <v>392</v>
      </c>
      <c r="DUF164" s="34" t="s">
        <v>392</v>
      </c>
      <c r="DUG164" s="34" t="s">
        <v>392</v>
      </c>
      <c r="DUH164" s="34" t="s">
        <v>392</v>
      </c>
      <c r="DUI164" s="34" t="s">
        <v>392</v>
      </c>
      <c r="DUJ164" s="34" t="s">
        <v>392</v>
      </c>
      <c r="DUK164" s="34" t="s">
        <v>392</v>
      </c>
      <c r="DUL164" s="34" t="s">
        <v>392</v>
      </c>
      <c r="DUM164" s="34" t="s">
        <v>392</v>
      </c>
      <c r="DUN164" s="34" t="s">
        <v>392</v>
      </c>
      <c r="DUO164" s="34" t="s">
        <v>392</v>
      </c>
      <c r="DUP164" s="34" t="s">
        <v>392</v>
      </c>
      <c r="DUQ164" s="34" t="s">
        <v>392</v>
      </c>
      <c r="DUR164" s="34" t="s">
        <v>392</v>
      </c>
      <c r="DUS164" s="34" t="s">
        <v>392</v>
      </c>
      <c r="DUT164" s="34" t="s">
        <v>392</v>
      </c>
      <c r="DUU164" s="34" t="s">
        <v>392</v>
      </c>
      <c r="DUV164" s="34" t="s">
        <v>392</v>
      </c>
      <c r="DUW164" s="34" t="s">
        <v>392</v>
      </c>
      <c r="DUX164" s="34" t="s">
        <v>392</v>
      </c>
      <c r="DUY164" s="34" t="s">
        <v>392</v>
      </c>
      <c r="DUZ164" s="34" t="s">
        <v>392</v>
      </c>
      <c r="DVA164" s="34" t="s">
        <v>392</v>
      </c>
      <c r="DVB164" s="34" t="s">
        <v>392</v>
      </c>
      <c r="DVC164" s="34" t="s">
        <v>392</v>
      </c>
      <c r="DVD164" s="34" t="s">
        <v>392</v>
      </c>
      <c r="DVE164" s="34" t="s">
        <v>392</v>
      </c>
      <c r="DVF164" s="34" t="s">
        <v>392</v>
      </c>
      <c r="DVG164" s="34" t="s">
        <v>392</v>
      </c>
      <c r="DVH164" s="34" t="s">
        <v>392</v>
      </c>
      <c r="DVI164" s="34" t="s">
        <v>392</v>
      </c>
      <c r="DVJ164" s="34" t="s">
        <v>392</v>
      </c>
      <c r="DVK164" s="34" t="s">
        <v>392</v>
      </c>
      <c r="DVL164" s="34" t="s">
        <v>392</v>
      </c>
      <c r="DVM164" s="34" t="s">
        <v>392</v>
      </c>
      <c r="DVN164" s="34" t="s">
        <v>392</v>
      </c>
      <c r="DVO164" s="34" t="s">
        <v>392</v>
      </c>
      <c r="DVP164" s="34" t="s">
        <v>392</v>
      </c>
      <c r="DVQ164" s="34" t="s">
        <v>392</v>
      </c>
      <c r="DVR164" s="34" t="s">
        <v>392</v>
      </c>
      <c r="DVS164" s="34" t="s">
        <v>392</v>
      </c>
      <c r="DVT164" s="34" t="s">
        <v>392</v>
      </c>
      <c r="DVU164" s="34" t="s">
        <v>392</v>
      </c>
      <c r="DVV164" s="34" t="s">
        <v>392</v>
      </c>
      <c r="DVW164" s="34" t="s">
        <v>392</v>
      </c>
      <c r="DVX164" s="34" t="s">
        <v>392</v>
      </c>
      <c r="DVY164" s="34" t="s">
        <v>392</v>
      </c>
      <c r="DVZ164" s="34" t="s">
        <v>392</v>
      </c>
      <c r="DWA164" s="34" t="s">
        <v>392</v>
      </c>
      <c r="DWB164" s="34" t="s">
        <v>392</v>
      </c>
      <c r="DWC164" s="34" t="s">
        <v>392</v>
      </c>
      <c r="DWD164" s="34" t="s">
        <v>392</v>
      </c>
      <c r="DWE164" s="34" t="s">
        <v>392</v>
      </c>
      <c r="DWF164" s="34" t="s">
        <v>392</v>
      </c>
      <c r="DWG164" s="34" t="s">
        <v>392</v>
      </c>
      <c r="DWH164" s="34" t="s">
        <v>392</v>
      </c>
      <c r="DWI164" s="34" t="s">
        <v>392</v>
      </c>
      <c r="DWJ164" s="34" t="s">
        <v>392</v>
      </c>
      <c r="DWK164" s="34" t="s">
        <v>392</v>
      </c>
      <c r="DWL164" s="34" t="s">
        <v>392</v>
      </c>
      <c r="DWM164" s="34" t="s">
        <v>392</v>
      </c>
      <c r="DWN164" s="34" t="s">
        <v>392</v>
      </c>
      <c r="DWO164" s="34" t="s">
        <v>392</v>
      </c>
      <c r="DWP164" s="34" t="s">
        <v>392</v>
      </c>
      <c r="DWQ164" s="34" t="s">
        <v>392</v>
      </c>
      <c r="DWR164" s="34" t="s">
        <v>392</v>
      </c>
      <c r="DWS164" s="34" t="s">
        <v>392</v>
      </c>
      <c r="DWT164" s="34" t="s">
        <v>392</v>
      </c>
      <c r="DWU164" s="34" t="s">
        <v>392</v>
      </c>
      <c r="DWV164" s="34" t="s">
        <v>392</v>
      </c>
      <c r="DWW164" s="34" t="s">
        <v>392</v>
      </c>
      <c r="DWX164" s="34" t="s">
        <v>392</v>
      </c>
      <c r="DWY164" s="34" t="s">
        <v>392</v>
      </c>
      <c r="DWZ164" s="34" t="s">
        <v>392</v>
      </c>
      <c r="DXA164" s="34" t="s">
        <v>392</v>
      </c>
      <c r="DXB164" s="34" t="s">
        <v>392</v>
      </c>
      <c r="DXC164" s="34" t="s">
        <v>392</v>
      </c>
      <c r="DXD164" s="34" t="s">
        <v>392</v>
      </c>
      <c r="DXE164" s="34" t="s">
        <v>392</v>
      </c>
      <c r="DXF164" s="34" t="s">
        <v>392</v>
      </c>
      <c r="DXG164" s="34" t="s">
        <v>392</v>
      </c>
      <c r="DXH164" s="34" t="s">
        <v>392</v>
      </c>
      <c r="DXI164" s="34" t="s">
        <v>392</v>
      </c>
      <c r="DXJ164" s="34" t="s">
        <v>392</v>
      </c>
      <c r="DXK164" s="34" t="s">
        <v>392</v>
      </c>
      <c r="DXL164" s="34" t="s">
        <v>392</v>
      </c>
      <c r="DXM164" s="34" t="s">
        <v>392</v>
      </c>
      <c r="DXN164" s="34" t="s">
        <v>392</v>
      </c>
      <c r="DXO164" s="34" t="s">
        <v>392</v>
      </c>
      <c r="DXP164" s="34" t="s">
        <v>392</v>
      </c>
      <c r="DXQ164" s="34" t="s">
        <v>392</v>
      </c>
      <c r="DXR164" s="34" t="s">
        <v>392</v>
      </c>
      <c r="DXS164" s="34" t="s">
        <v>392</v>
      </c>
      <c r="DXT164" s="34" t="s">
        <v>392</v>
      </c>
      <c r="DXU164" s="34" t="s">
        <v>392</v>
      </c>
      <c r="DXV164" s="34" t="s">
        <v>392</v>
      </c>
      <c r="DXW164" s="34" t="s">
        <v>392</v>
      </c>
      <c r="DXX164" s="34" t="s">
        <v>392</v>
      </c>
      <c r="DXY164" s="34" t="s">
        <v>392</v>
      </c>
      <c r="DXZ164" s="34" t="s">
        <v>392</v>
      </c>
      <c r="DYA164" s="34" t="s">
        <v>392</v>
      </c>
      <c r="DYB164" s="34" t="s">
        <v>392</v>
      </c>
      <c r="DYC164" s="34" t="s">
        <v>392</v>
      </c>
      <c r="DYD164" s="34" t="s">
        <v>392</v>
      </c>
      <c r="DYE164" s="34" t="s">
        <v>392</v>
      </c>
      <c r="DYF164" s="34" t="s">
        <v>392</v>
      </c>
      <c r="DYG164" s="34" t="s">
        <v>392</v>
      </c>
      <c r="DYH164" s="34" t="s">
        <v>392</v>
      </c>
      <c r="DYI164" s="34" t="s">
        <v>392</v>
      </c>
      <c r="DYJ164" s="34" t="s">
        <v>392</v>
      </c>
      <c r="DYK164" s="34" t="s">
        <v>392</v>
      </c>
      <c r="DYL164" s="34" t="s">
        <v>392</v>
      </c>
      <c r="DYM164" s="34" t="s">
        <v>392</v>
      </c>
      <c r="DYN164" s="34" t="s">
        <v>392</v>
      </c>
      <c r="DYO164" s="34" t="s">
        <v>392</v>
      </c>
      <c r="DYP164" s="34" t="s">
        <v>392</v>
      </c>
      <c r="DYQ164" s="34" t="s">
        <v>392</v>
      </c>
      <c r="DYR164" s="34" t="s">
        <v>392</v>
      </c>
      <c r="DYS164" s="34" t="s">
        <v>392</v>
      </c>
      <c r="DYT164" s="34" t="s">
        <v>392</v>
      </c>
      <c r="DYU164" s="34" t="s">
        <v>392</v>
      </c>
      <c r="DYV164" s="34" t="s">
        <v>392</v>
      </c>
      <c r="DYW164" s="34" t="s">
        <v>392</v>
      </c>
      <c r="DYX164" s="34" t="s">
        <v>392</v>
      </c>
      <c r="DYY164" s="34" t="s">
        <v>392</v>
      </c>
      <c r="DYZ164" s="34" t="s">
        <v>392</v>
      </c>
      <c r="DZA164" s="34" t="s">
        <v>392</v>
      </c>
      <c r="DZB164" s="34" t="s">
        <v>392</v>
      </c>
      <c r="DZC164" s="34" t="s">
        <v>392</v>
      </c>
      <c r="DZD164" s="34" t="s">
        <v>392</v>
      </c>
      <c r="DZE164" s="34" t="s">
        <v>392</v>
      </c>
      <c r="DZF164" s="34" t="s">
        <v>392</v>
      </c>
      <c r="DZG164" s="34" t="s">
        <v>392</v>
      </c>
      <c r="DZH164" s="34" t="s">
        <v>392</v>
      </c>
      <c r="DZI164" s="34" t="s">
        <v>392</v>
      </c>
      <c r="DZJ164" s="34" t="s">
        <v>392</v>
      </c>
      <c r="DZK164" s="34" t="s">
        <v>392</v>
      </c>
      <c r="DZL164" s="34" t="s">
        <v>392</v>
      </c>
      <c r="DZM164" s="34" t="s">
        <v>392</v>
      </c>
      <c r="DZN164" s="34" t="s">
        <v>392</v>
      </c>
      <c r="DZO164" s="34" t="s">
        <v>392</v>
      </c>
      <c r="DZP164" s="34" t="s">
        <v>392</v>
      </c>
      <c r="DZQ164" s="34" t="s">
        <v>392</v>
      </c>
      <c r="DZR164" s="34" t="s">
        <v>392</v>
      </c>
      <c r="DZS164" s="34" t="s">
        <v>392</v>
      </c>
      <c r="DZT164" s="34" t="s">
        <v>392</v>
      </c>
      <c r="DZU164" s="34" t="s">
        <v>392</v>
      </c>
      <c r="DZV164" s="34" t="s">
        <v>392</v>
      </c>
      <c r="DZW164" s="34" t="s">
        <v>392</v>
      </c>
      <c r="DZX164" s="34" t="s">
        <v>392</v>
      </c>
      <c r="DZY164" s="34" t="s">
        <v>392</v>
      </c>
      <c r="DZZ164" s="34" t="s">
        <v>392</v>
      </c>
      <c r="EAA164" s="34" t="s">
        <v>392</v>
      </c>
      <c r="EAB164" s="34" t="s">
        <v>392</v>
      </c>
      <c r="EAC164" s="34" t="s">
        <v>392</v>
      </c>
      <c r="EAD164" s="34" t="s">
        <v>392</v>
      </c>
      <c r="EAE164" s="34" t="s">
        <v>392</v>
      </c>
      <c r="EAF164" s="34" t="s">
        <v>392</v>
      </c>
      <c r="EAG164" s="34" t="s">
        <v>392</v>
      </c>
      <c r="EAH164" s="34" t="s">
        <v>392</v>
      </c>
      <c r="EAI164" s="34" t="s">
        <v>392</v>
      </c>
      <c r="EAJ164" s="34" t="s">
        <v>392</v>
      </c>
      <c r="EAK164" s="34" t="s">
        <v>392</v>
      </c>
      <c r="EAL164" s="34" t="s">
        <v>392</v>
      </c>
      <c r="EAM164" s="34" t="s">
        <v>392</v>
      </c>
      <c r="EAN164" s="34" t="s">
        <v>392</v>
      </c>
      <c r="EAO164" s="34" t="s">
        <v>392</v>
      </c>
      <c r="EAP164" s="34" t="s">
        <v>392</v>
      </c>
      <c r="EAQ164" s="34" t="s">
        <v>392</v>
      </c>
      <c r="EAR164" s="34" t="s">
        <v>392</v>
      </c>
      <c r="EAS164" s="34" t="s">
        <v>392</v>
      </c>
      <c r="EAT164" s="34" t="s">
        <v>392</v>
      </c>
      <c r="EAU164" s="34" t="s">
        <v>392</v>
      </c>
      <c r="EAV164" s="34" t="s">
        <v>392</v>
      </c>
      <c r="EAW164" s="34" t="s">
        <v>392</v>
      </c>
      <c r="EAX164" s="34" t="s">
        <v>392</v>
      </c>
      <c r="EAY164" s="34" t="s">
        <v>392</v>
      </c>
      <c r="EAZ164" s="34" t="s">
        <v>392</v>
      </c>
      <c r="EBA164" s="34" t="s">
        <v>392</v>
      </c>
      <c r="EBB164" s="34" t="s">
        <v>392</v>
      </c>
      <c r="EBC164" s="34" t="s">
        <v>392</v>
      </c>
      <c r="EBD164" s="34" t="s">
        <v>392</v>
      </c>
      <c r="EBE164" s="34" t="s">
        <v>392</v>
      </c>
      <c r="EBF164" s="34" t="s">
        <v>392</v>
      </c>
      <c r="EBG164" s="34" t="s">
        <v>392</v>
      </c>
      <c r="EBH164" s="34" t="s">
        <v>392</v>
      </c>
      <c r="EBI164" s="34" t="s">
        <v>392</v>
      </c>
      <c r="EBJ164" s="34" t="s">
        <v>392</v>
      </c>
      <c r="EBK164" s="34" t="s">
        <v>392</v>
      </c>
      <c r="EBL164" s="34" t="s">
        <v>392</v>
      </c>
      <c r="EBM164" s="34" t="s">
        <v>392</v>
      </c>
      <c r="EBN164" s="34" t="s">
        <v>392</v>
      </c>
      <c r="EBO164" s="34" t="s">
        <v>392</v>
      </c>
      <c r="EBP164" s="34" t="s">
        <v>392</v>
      </c>
      <c r="EBQ164" s="34" t="s">
        <v>392</v>
      </c>
      <c r="EBR164" s="34" t="s">
        <v>392</v>
      </c>
      <c r="EBS164" s="34" t="s">
        <v>392</v>
      </c>
      <c r="EBT164" s="34" t="s">
        <v>392</v>
      </c>
      <c r="EBU164" s="34" t="s">
        <v>392</v>
      </c>
      <c r="EBV164" s="34" t="s">
        <v>392</v>
      </c>
      <c r="EBW164" s="34" t="s">
        <v>392</v>
      </c>
      <c r="EBX164" s="34" t="s">
        <v>392</v>
      </c>
      <c r="EBY164" s="34" t="s">
        <v>392</v>
      </c>
      <c r="EBZ164" s="34" t="s">
        <v>392</v>
      </c>
      <c r="ECA164" s="34" t="s">
        <v>392</v>
      </c>
      <c r="ECB164" s="34" t="s">
        <v>392</v>
      </c>
      <c r="ECC164" s="34" t="s">
        <v>392</v>
      </c>
      <c r="ECD164" s="34" t="s">
        <v>392</v>
      </c>
      <c r="ECE164" s="34" t="s">
        <v>392</v>
      </c>
      <c r="ECF164" s="34" t="s">
        <v>392</v>
      </c>
      <c r="ECG164" s="34" t="s">
        <v>392</v>
      </c>
      <c r="ECH164" s="34" t="s">
        <v>392</v>
      </c>
      <c r="ECI164" s="34" t="s">
        <v>392</v>
      </c>
      <c r="ECJ164" s="34" t="s">
        <v>392</v>
      </c>
      <c r="ECK164" s="34" t="s">
        <v>392</v>
      </c>
      <c r="ECL164" s="34" t="s">
        <v>392</v>
      </c>
      <c r="ECM164" s="34" t="s">
        <v>392</v>
      </c>
      <c r="ECN164" s="34" t="s">
        <v>392</v>
      </c>
      <c r="ECO164" s="34" t="s">
        <v>392</v>
      </c>
      <c r="ECP164" s="34" t="s">
        <v>392</v>
      </c>
      <c r="ECQ164" s="34" t="s">
        <v>392</v>
      </c>
      <c r="ECR164" s="34" t="s">
        <v>392</v>
      </c>
      <c r="ECS164" s="34" t="s">
        <v>392</v>
      </c>
      <c r="ECT164" s="34" t="s">
        <v>392</v>
      </c>
      <c r="ECU164" s="34" t="s">
        <v>392</v>
      </c>
      <c r="ECV164" s="34" t="s">
        <v>392</v>
      </c>
      <c r="ECW164" s="34" t="s">
        <v>392</v>
      </c>
      <c r="ECX164" s="34" t="s">
        <v>392</v>
      </c>
      <c r="ECY164" s="34" t="s">
        <v>392</v>
      </c>
      <c r="ECZ164" s="34" t="s">
        <v>392</v>
      </c>
      <c r="EDA164" s="34" t="s">
        <v>392</v>
      </c>
      <c r="EDB164" s="34" t="s">
        <v>392</v>
      </c>
      <c r="EDC164" s="34" t="s">
        <v>392</v>
      </c>
      <c r="EDD164" s="34" t="s">
        <v>392</v>
      </c>
      <c r="EDE164" s="34" t="s">
        <v>392</v>
      </c>
      <c r="EDF164" s="34" t="s">
        <v>392</v>
      </c>
      <c r="EDG164" s="34" t="s">
        <v>392</v>
      </c>
      <c r="EDH164" s="34" t="s">
        <v>392</v>
      </c>
      <c r="EDI164" s="34" t="s">
        <v>392</v>
      </c>
      <c r="EDJ164" s="34" t="s">
        <v>392</v>
      </c>
      <c r="EDK164" s="34" t="s">
        <v>392</v>
      </c>
      <c r="EDL164" s="34" t="s">
        <v>392</v>
      </c>
      <c r="EDM164" s="34" t="s">
        <v>392</v>
      </c>
      <c r="EDN164" s="34" t="s">
        <v>392</v>
      </c>
      <c r="EDO164" s="34" t="s">
        <v>392</v>
      </c>
      <c r="EDP164" s="34" t="s">
        <v>392</v>
      </c>
      <c r="EDQ164" s="34" t="s">
        <v>392</v>
      </c>
      <c r="EDR164" s="34" t="s">
        <v>392</v>
      </c>
      <c r="EDS164" s="34" t="s">
        <v>392</v>
      </c>
      <c r="EDT164" s="34" t="s">
        <v>392</v>
      </c>
      <c r="EDU164" s="34" t="s">
        <v>392</v>
      </c>
      <c r="EDV164" s="34" t="s">
        <v>392</v>
      </c>
      <c r="EDW164" s="34" t="s">
        <v>392</v>
      </c>
      <c r="EDX164" s="34" t="s">
        <v>392</v>
      </c>
      <c r="EDY164" s="34" t="s">
        <v>392</v>
      </c>
      <c r="EDZ164" s="34" t="s">
        <v>392</v>
      </c>
      <c r="EEA164" s="34" t="s">
        <v>392</v>
      </c>
      <c r="EEB164" s="34" t="s">
        <v>392</v>
      </c>
      <c r="EEC164" s="34" t="s">
        <v>392</v>
      </c>
      <c r="EED164" s="34" t="s">
        <v>392</v>
      </c>
      <c r="EEE164" s="34" t="s">
        <v>392</v>
      </c>
      <c r="EEF164" s="34" t="s">
        <v>392</v>
      </c>
      <c r="EEG164" s="34" t="s">
        <v>392</v>
      </c>
      <c r="EEH164" s="34" t="s">
        <v>392</v>
      </c>
      <c r="EEI164" s="34" t="s">
        <v>392</v>
      </c>
      <c r="EEJ164" s="34" t="s">
        <v>392</v>
      </c>
      <c r="EEK164" s="34" t="s">
        <v>392</v>
      </c>
      <c r="EEL164" s="34" t="s">
        <v>392</v>
      </c>
      <c r="EEM164" s="34" t="s">
        <v>392</v>
      </c>
      <c r="EEN164" s="34" t="s">
        <v>392</v>
      </c>
      <c r="EEO164" s="34" t="s">
        <v>392</v>
      </c>
      <c r="EEP164" s="34" t="s">
        <v>392</v>
      </c>
      <c r="EEQ164" s="34" t="s">
        <v>392</v>
      </c>
      <c r="EER164" s="34" t="s">
        <v>392</v>
      </c>
      <c r="EES164" s="34" t="s">
        <v>392</v>
      </c>
      <c r="EET164" s="34" t="s">
        <v>392</v>
      </c>
      <c r="EEU164" s="34" t="s">
        <v>392</v>
      </c>
      <c r="EEV164" s="34" t="s">
        <v>392</v>
      </c>
      <c r="EEW164" s="34" t="s">
        <v>392</v>
      </c>
      <c r="EEX164" s="34" t="s">
        <v>392</v>
      </c>
      <c r="EEY164" s="34" t="s">
        <v>392</v>
      </c>
      <c r="EEZ164" s="34" t="s">
        <v>392</v>
      </c>
      <c r="EFA164" s="34" t="s">
        <v>392</v>
      </c>
      <c r="EFB164" s="34" t="s">
        <v>392</v>
      </c>
      <c r="EFC164" s="34" t="s">
        <v>392</v>
      </c>
      <c r="EFD164" s="34" t="s">
        <v>392</v>
      </c>
      <c r="EFE164" s="34" t="s">
        <v>392</v>
      </c>
      <c r="EFF164" s="34" t="s">
        <v>392</v>
      </c>
      <c r="EFG164" s="34" t="s">
        <v>392</v>
      </c>
      <c r="EFH164" s="34" t="s">
        <v>392</v>
      </c>
      <c r="EFI164" s="34" t="s">
        <v>392</v>
      </c>
      <c r="EFJ164" s="34" t="s">
        <v>392</v>
      </c>
      <c r="EFK164" s="34" t="s">
        <v>392</v>
      </c>
      <c r="EFL164" s="34" t="s">
        <v>392</v>
      </c>
      <c r="EFM164" s="34" t="s">
        <v>392</v>
      </c>
      <c r="EFN164" s="34" t="s">
        <v>392</v>
      </c>
      <c r="EFO164" s="34" t="s">
        <v>392</v>
      </c>
      <c r="EFP164" s="34" t="s">
        <v>392</v>
      </c>
      <c r="EFQ164" s="34" t="s">
        <v>392</v>
      </c>
      <c r="EFR164" s="34" t="s">
        <v>392</v>
      </c>
      <c r="EFS164" s="34" t="s">
        <v>392</v>
      </c>
      <c r="EFT164" s="34" t="s">
        <v>392</v>
      </c>
      <c r="EFU164" s="34" t="s">
        <v>392</v>
      </c>
      <c r="EFV164" s="34" t="s">
        <v>392</v>
      </c>
      <c r="EFW164" s="34" t="s">
        <v>392</v>
      </c>
      <c r="EFX164" s="34" t="s">
        <v>392</v>
      </c>
      <c r="EFY164" s="34" t="s">
        <v>392</v>
      </c>
      <c r="EFZ164" s="34" t="s">
        <v>392</v>
      </c>
      <c r="EGA164" s="34" t="s">
        <v>392</v>
      </c>
      <c r="EGB164" s="34" t="s">
        <v>392</v>
      </c>
      <c r="EGC164" s="34" t="s">
        <v>392</v>
      </c>
      <c r="EGD164" s="34" t="s">
        <v>392</v>
      </c>
      <c r="EGE164" s="34" t="s">
        <v>392</v>
      </c>
      <c r="EGF164" s="34" t="s">
        <v>392</v>
      </c>
      <c r="EGG164" s="34" t="s">
        <v>392</v>
      </c>
      <c r="EGH164" s="34" t="s">
        <v>392</v>
      </c>
      <c r="EGI164" s="34" t="s">
        <v>392</v>
      </c>
      <c r="EGJ164" s="34" t="s">
        <v>392</v>
      </c>
      <c r="EGK164" s="34" t="s">
        <v>392</v>
      </c>
      <c r="EGL164" s="34" t="s">
        <v>392</v>
      </c>
      <c r="EGM164" s="34" t="s">
        <v>392</v>
      </c>
      <c r="EGN164" s="34" t="s">
        <v>392</v>
      </c>
      <c r="EGO164" s="34" t="s">
        <v>392</v>
      </c>
      <c r="EGP164" s="34" t="s">
        <v>392</v>
      </c>
      <c r="EGQ164" s="34" t="s">
        <v>392</v>
      </c>
      <c r="EGR164" s="34" t="s">
        <v>392</v>
      </c>
      <c r="EGS164" s="34" t="s">
        <v>392</v>
      </c>
      <c r="EGT164" s="34" t="s">
        <v>392</v>
      </c>
      <c r="EGU164" s="34" t="s">
        <v>392</v>
      </c>
      <c r="EGV164" s="34" t="s">
        <v>392</v>
      </c>
      <c r="EGW164" s="34" t="s">
        <v>392</v>
      </c>
      <c r="EGX164" s="34" t="s">
        <v>392</v>
      </c>
      <c r="EGY164" s="34" t="s">
        <v>392</v>
      </c>
      <c r="EGZ164" s="34" t="s">
        <v>392</v>
      </c>
      <c r="EHA164" s="34" t="s">
        <v>392</v>
      </c>
      <c r="EHB164" s="34" t="s">
        <v>392</v>
      </c>
      <c r="EHC164" s="34" t="s">
        <v>392</v>
      </c>
      <c r="EHD164" s="34" t="s">
        <v>392</v>
      </c>
      <c r="EHE164" s="34" t="s">
        <v>392</v>
      </c>
      <c r="EHF164" s="34" t="s">
        <v>392</v>
      </c>
      <c r="EHG164" s="34" t="s">
        <v>392</v>
      </c>
      <c r="EHH164" s="34" t="s">
        <v>392</v>
      </c>
      <c r="EHI164" s="34" t="s">
        <v>392</v>
      </c>
      <c r="EHJ164" s="34" t="s">
        <v>392</v>
      </c>
      <c r="EHK164" s="34" t="s">
        <v>392</v>
      </c>
      <c r="EHL164" s="34" t="s">
        <v>392</v>
      </c>
      <c r="EHM164" s="34" t="s">
        <v>392</v>
      </c>
      <c r="EHN164" s="34" t="s">
        <v>392</v>
      </c>
      <c r="EHO164" s="34" t="s">
        <v>392</v>
      </c>
      <c r="EHP164" s="34" t="s">
        <v>392</v>
      </c>
      <c r="EHQ164" s="34" t="s">
        <v>392</v>
      </c>
      <c r="EHR164" s="34" t="s">
        <v>392</v>
      </c>
      <c r="EHS164" s="34" t="s">
        <v>392</v>
      </c>
      <c r="EHT164" s="34" t="s">
        <v>392</v>
      </c>
      <c r="EHU164" s="34" t="s">
        <v>392</v>
      </c>
      <c r="EHV164" s="34" t="s">
        <v>392</v>
      </c>
      <c r="EHW164" s="34" t="s">
        <v>392</v>
      </c>
      <c r="EHX164" s="34" t="s">
        <v>392</v>
      </c>
      <c r="EHY164" s="34" t="s">
        <v>392</v>
      </c>
      <c r="EHZ164" s="34" t="s">
        <v>392</v>
      </c>
      <c r="EIA164" s="34" t="s">
        <v>392</v>
      </c>
      <c r="EIB164" s="34" t="s">
        <v>392</v>
      </c>
      <c r="EIC164" s="34" t="s">
        <v>392</v>
      </c>
      <c r="EID164" s="34" t="s">
        <v>392</v>
      </c>
      <c r="EIE164" s="34" t="s">
        <v>392</v>
      </c>
      <c r="EIF164" s="34" t="s">
        <v>392</v>
      </c>
      <c r="EIG164" s="34" t="s">
        <v>392</v>
      </c>
      <c r="EIH164" s="34" t="s">
        <v>392</v>
      </c>
      <c r="EII164" s="34" t="s">
        <v>392</v>
      </c>
      <c r="EIJ164" s="34" t="s">
        <v>392</v>
      </c>
      <c r="EIK164" s="34" t="s">
        <v>392</v>
      </c>
      <c r="EIL164" s="34" t="s">
        <v>392</v>
      </c>
      <c r="EIM164" s="34" t="s">
        <v>392</v>
      </c>
      <c r="EIN164" s="34" t="s">
        <v>392</v>
      </c>
      <c r="EIO164" s="34" t="s">
        <v>392</v>
      </c>
      <c r="EIP164" s="34" t="s">
        <v>392</v>
      </c>
      <c r="EIQ164" s="34" t="s">
        <v>392</v>
      </c>
      <c r="EIR164" s="34" t="s">
        <v>392</v>
      </c>
      <c r="EIS164" s="34" t="s">
        <v>392</v>
      </c>
      <c r="EIT164" s="34" t="s">
        <v>392</v>
      </c>
      <c r="EIU164" s="34" t="s">
        <v>392</v>
      </c>
      <c r="EIV164" s="34" t="s">
        <v>392</v>
      </c>
      <c r="EIW164" s="34" t="s">
        <v>392</v>
      </c>
      <c r="EIX164" s="34" t="s">
        <v>392</v>
      </c>
      <c r="EIY164" s="34" t="s">
        <v>392</v>
      </c>
      <c r="EIZ164" s="34" t="s">
        <v>392</v>
      </c>
      <c r="EJA164" s="34" t="s">
        <v>392</v>
      </c>
      <c r="EJB164" s="34" t="s">
        <v>392</v>
      </c>
      <c r="EJC164" s="34" t="s">
        <v>392</v>
      </c>
      <c r="EJD164" s="34" t="s">
        <v>392</v>
      </c>
      <c r="EJE164" s="34" t="s">
        <v>392</v>
      </c>
      <c r="EJF164" s="34" t="s">
        <v>392</v>
      </c>
      <c r="EJG164" s="34" t="s">
        <v>392</v>
      </c>
      <c r="EJH164" s="34" t="s">
        <v>392</v>
      </c>
      <c r="EJI164" s="34" t="s">
        <v>392</v>
      </c>
      <c r="EJJ164" s="34" t="s">
        <v>392</v>
      </c>
      <c r="EJK164" s="34" t="s">
        <v>392</v>
      </c>
      <c r="EJL164" s="34" t="s">
        <v>392</v>
      </c>
      <c r="EJM164" s="34" t="s">
        <v>392</v>
      </c>
      <c r="EJN164" s="34" t="s">
        <v>392</v>
      </c>
      <c r="EJO164" s="34" t="s">
        <v>392</v>
      </c>
      <c r="EJP164" s="34" t="s">
        <v>392</v>
      </c>
      <c r="EJQ164" s="34" t="s">
        <v>392</v>
      </c>
      <c r="EJR164" s="34" t="s">
        <v>392</v>
      </c>
      <c r="EJS164" s="34" t="s">
        <v>392</v>
      </c>
      <c r="EJT164" s="34" t="s">
        <v>392</v>
      </c>
      <c r="EJU164" s="34" t="s">
        <v>392</v>
      </c>
      <c r="EJV164" s="34" t="s">
        <v>392</v>
      </c>
      <c r="EJW164" s="34" t="s">
        <v>392</v>
      </c>
      <c r="EJX164" s="34" t="s">
        <v>392</v>
      </c>
      <c r="EJY164" s="34" t="s">
        <v>392</v>
      </c>
      <c r="EJZ164" s="34" t="s">
        <v>392</v>
      </c>
      <c r="EKA164" s="34" t="s">
        <v>392</v>
      </c>
      <c r="EKB164" s="34" t="s">
        <v>392</v>
      </c>
      <c r="EKC164" s="34" t="s">
        <v>392</v>
      </c>
      <c r="EKD164" s="34" t="s">
        <v>392</v>
      </c>
      <c r="EKE164" s="34" t="s">
        <v>392</v>
      </c>
      <c r="EKF164" s="34" t="s">
        <v>392</v>
      </c>
      <c r="EKG164" s="34" t="s">
        <v>392</v>
      </c>
      <c r="EKH164" s="34" t="s">
        <v>392</v>
      </c>
      <c r="EKI164" s="34" t="s">
        <v>392</v>
      </c>
      <c r="EKJ164" s="34" t="s">
        <v>392</v>
      </c>
      <c r="EKK164" s="34" t="s">
        <v>392</v>
      </c>
      <c r="EKL164" s="34" t="s">
        <v>392</v>
      </c>
      <c r="EKM164" s="34" t="s">
        <v>392</v>
      </c>
      <c r="EKN164" s="34" t="s">
        <v>392</v>
      </c>
      <c r="EKO164" s="34" t="s">
        <v>392</v>
      </c>
      <c r="EKP164" s="34" t="s">
        <v>392</v>
      </c>
      <c r="EKQ164" s="34" t="s">
        <v>392</v>
      </c>
      <c r="EKR164" s="34" t="s">
        <v>392</v>
      </c>
      <c r="EKS164" s="34" t="s">
        <v>392</v>
      </c>
      <c r="EKT164" s="34" t="s">
        <v>392</v>
      </c>
      <c r="EKU164" s="34" t="s">
        <v>392</v>
      </c>
      <c r="EKV164" s="34" t="s">
        <v>392</v>
      </c>
      <c r="EKW164" s="34" t="s">
        <v>392</v>
      </c>
      <c r="EKX164" s="34" t="s">
        <v>392</v>
      </c>
      <c r="EKY164" s="34" t="s">
        <v>392</v>
      </c>
      <c r="EKZ164" s="34" t="s">
        <v>392</v>
      </c>
      <c r="ELA164" s="34" t="s">
        <v>392</v>
      </c>
      <c r="ELB164" s="34" t="s">
        <v>392</v>
      </c>
      <c r="ELC164" s="34" t="s">
        <v>392</v>
      </c>
      <c r="ELD164" s="34" t="s">
        <v>392</v>
      </c>
      <c r="ELE164" s="34" t="s">
        <v>392</v>
      </c>
      <c r="ELF164" s="34" t="s">
        <v>392</v>
      </c>
      <c r="ELG164" s="34" t="s">
        <v>392</v>
      </c>
      <c r="ELH164" s="34" t="s">
        <v>392</v>
      </c>
      <c r="ELI164" s="34" t="s">
        <v>392</v>
      </c>
      <c r="ELJ164" s="34" t="s">
        <v>392</v>
      </c>
      <c r="ELK164" s="34" t="s">
        <v>392</v>
      </c>
      <c r="ELL164" s="34" t="s">
        <v>392</v>
      </c>
      <c r="ELM164" s="34" t="s">
        <v>392</v>
      </c>
      <c r="ELN164" s="34" t="s">
        <v>392</v>
      </c>
      <c r="ELO164" s="34" t="s">
        <v>392</v>
      </c>
      <c r="ELP164" s="34" t="s">
        <v>392</v>
      </c>
      <c r="ELQ164" s="34" t="s">
        <v>392</v>
      </c>
      <c r="ELR164" s="34" t="s">
        <v>392</v>
      </c>
      <c r="ELS164" s="34" t="s">
        <v>392</v>
      </c>
      <c r="ELT164" s="34" t="s">
        <v>392</v>
      </c>
      <c r="ELU164" s="34" t="s">
        <v>392</v>
      </c>
      <c r="ELV164" s="34" t="s">
        <v>392</v>
      </c>
      <c r="ELW164" s="34" t="s">
        <v>392</v>
      </c>
      <c r="ELX164" s="34" t="s">
        <v>392</v>
      </c>
      <c r="ELY164" s="34" t="s">
        <v>392</v>
      </c>
      <c r="ELZ164" s="34" t="s">
        <v>392</v>
      </c>
      <c r="EMA164" s="34" t="s">
        <v>392</v>
      </c>
      <c r="EMB164" s="34" t="s">
        <v>392</v>
      </c>
      <c r="EMC164" s="34" t="s">
        <v>392</v>
      </c>
      <c r="EMD164" s="34" t="s">
        <v>392</v>
      </c>
      <c r="EME164" s="34" t="s">
        <v>392</v>
      </c>
      <c r="EMF164" s="34" t="s">
        <v>392</v>
      </c>
      <c r="EMG164" s="34" t="s">
        <v>392</v>
      </c>
      <c r="EMH164" s="34" t="s">
        <v>392</v>
      </c>
      <c r="EMI164" s="34" t="s">
        <v>392</v>
      </c>
      <c r="EMJ164" s="34" t="s">
        <v>392</v>
      </c>
      <c r="EMK164" s="34" t="s">
        <v>392</v>
      </c>
      <c r="EML164" s="34" t="s">
        <v>392</v>
      </c>
      <c r="EMM164" s="34" t="s">
        <v>392</v>
      </c>
      <c r="EMN164" s="34" t="s">
        <v>392</v>
      </c>
      <c r="EMO164" s="34" t="s">
        <v>392</v>
      </c>
      <c r="EMP164" s="34" t="s">
        <v>392</v>
      </c>
      <c r="EMQ164" s="34" t="s">
        <v>392</v>
      </c>
      <c r="EMR164" s="34" t="s">
        <v>392</v>
      </c>
      <c r="EMS164" s="34" t="s">
        <v>392</v>
      </c>
      <c r="EMT164" s="34" t="s">
        <v>392</v>
      </c>
      <c r="EMU164" s="34" t="s">
        <v>392</v>
      </c>
      <c r="EMV164" s="34" t="s">
        <v>392</v>
      </c>
      <c r="EMW164" s="34" t="s">
        <v>392</v>
      </c>
      <c r="EMX164" s="34" t="s">
        <v>392</v>
      </c>
      <c r="EMY164" s="34" t="s">
        <v>392</v>
      </c>
      <c r="EMZ164" s="34" t="s">
        <v>392</v>
      </c>
      <c r="ENA164" s="34" t="s">
        <v>392</v>
      </c>
      <c r="ENB164" s="34" t="s">
        <v>392</v>
      </c>
      <c r="ENC164" s="34" t="s">
        <v>392</v>
      </c>
      <c r="END164" s="34" t="s">
        <v>392</v>
      </c>
      <c r="ENE164" s="34" t="s">
        <v>392</v>
      </c>
      <c r="ENF164" s="34" t="s">
        <v>392</v>
      </c>
      <c r="ENG164" s="34" t="s">
        <v>392</v>
      </c>
      <c r="ENH164" s="34" t="s">
        <v>392</v>
      </c>
      <c r="ENI164" s="34" t="s">
        <v>392</v>
      </c>
      <c r="ENJ164" s="34" t="s">
        <v>392</v>
      </c>
      <c r="ENK164" s="34" t="s">
        <v>392</v>
      </c>
      <c r="ENL164" s="34" t="s">
        <v>392</v>
      </c>
      <c r="ENM164" s="34" t="s">
        <v>392</v>
      </c>
      <c r="ENN164" s="34" t="s">
        <v>392</v>
      </c>
      <c r="ENO164" s="34" t="s">
        <v>392</v>
      </c>
      <c r="ENP164" s="34" t="s">
        <v>392</v>
      </c>
      <c r="ENQ164" s="34" t="s">
        <v>392</v>
      </c>
      <c r="ENR164" s="34" t="s">
        <v>392</v>
      </c>
      <c r="ENS164" s="34" t="s">
        <v>392</v>
      </c>
      <c r="ENT164" s="34" t="s">
        <v>392</v>
      </c>
      <c r="ENU164" s="34" t="s">
        <v>392</v>
      </c>
      <c r="ENV164" s="34" t="s">
        <v>392</v>
      </c>
      <c r="ENW164" s="34" t="s">
        <v>392</v>
      </c>
      <c r="ENX164" s="34" t="s">
        <v>392</v>
      </c>
      <c r="ENY164" s="34" t="s">
        <v>392</v>
      </c>
      <c r="ENZ164" s="34" t="s">
        <v>392</v>
      </c>
      <c r="EOA164" s="34" t="s">
        <v>392</v>
      </c>
      <c r="EOB164" s="34" t="s">
        <v>392</v>
      </c>
      <c r="EOC164" s="34" t="s">
        <v>392</v>
      </c>
      <c r="EOD164" s="34" t="s">
        <v>392</v>
      </c>
      <c r="EOE164" s="34" t="s">
        <v>392</v>
      </c>
      <c r="EOF164" s="34" t="s">
        <v>392</v>
      </c>
      <c r="EOG164" s="34" t="s">
        <v>392</v>
      </c>
      <c r="EOH164" s="34" t="s">
        <v>392</v>
      </c>
      <c r="EOI164" s="34" t="s">
        <v>392</v>
      </c>
      <c r="EOJ164" s="34" t="s">
        <v>392</v>
      </c>
      <c r="EOK164" s="34" t="s">
        <v>392</v>
      </c>
      <c r="EOL164" s="34" t="s">
        <v>392</v>
      </c>
      <c r="EOM164" s="34" t="s">
        <v>392</v>
      </c>
      <c r="EON164" s="34" t="s">
        <v>392</v>
      </c>
      <c r="EOO164" s="34" t="s">
        <v>392</v>
      </c>
      <c r="EOP164" s="34" t="s">
        <v>392</v>
      </c>
      <c r="EOQ164" s="34" t="s">
        <v>392</v>
      </c>
      <c r="EOR164" s="34" t="s">
        <v>392</v>
      </c>
      <c r="EOS164" s="34" t="s">
        <v>392</v>
      </c>
      <c r="EOT164" s="34" t="s">
        <v>392</v>
      </c>
      <c r="EOU164" s="34" t="s">
        <v>392</v>
      </c>
      <c r="EOV164" s="34" t="s">
        <v>392</v>
      </c>
      <c r="EOW164" s="34" t="s">
        <v>392</v>
      </c>
      <c r="EOX164" s="34" t="s">
        <v>392</v>
      </c>
      <c r="EOY164" s="34" t="s">
        <v>392</v>
      </c>
      <c r="EOZ164" s="34" t="s">
        <v>392</v>
      </c>
      <c r="EPA164" s="34" t="s">
        <v>392</v>
      </c>
      <c r="EPB164" s="34" t="s">
        <v>392</v>
      </c>
      <c r="EPC164" s="34" t="s">
        <v>392</v>
      </c>
      <c r="EPD164" s="34" t="s">
        <v>392</v>
      </c>
      <c r="EPE164" s="34" t="s">
        <v>392</v>
      </c>
      <c r="EPF164" s="34" t="s">
        <v>392</v>
      </c>
      <c r="EPG164" s="34" t="s">
        <v>392</v>
      </c>
      <c r="EPH164" s="34" t="s">
        <v>392</v>
      </c>
      <c r="EPI164" s="34" t="s">
        <v>392</v>
      </c>
      <c r="EPJ164" s="34" t="s">
        <v>392</v>
      </c>
      <c r="EPK164" s="34" t="s">
        <v>392</v>
      </c>
      <c r="EPL164" s="34" t="s">
        <v>392</v>
      </c>
      <c r="EPM164" s="34" t="s">
        <v>392</v>
      </c>
      <c r="EPN164" s="34" t="s">
        <v>392</v>
      </c>
      <c r="EPO164" s="34" t="s">
        <v>392</v>
      </c>
      <c r="EPP164" s="34" t="s">
        <v>392</v>
      </c>
      <c r="EPQ164" s="34" t="s">
        <v>392</v>
      </c>
      <c r="EPR164" s="34" t="s">
        <v>392</v>
      </c>
      <c r="EPS164" s="34" t="s">
        <v>392</v>
      </c>
      <c r="EPT164" s="34" t="s">
        <v>392</v>
      </c>
      <c r="EPU164" s="34" t="s">
        <v>392</v>
      </c>
      <c r="EPV164" s="34" t="s">
        <v>392</v>
      </c>
      <c r="EPW164" s="34" t="s">
        <v>392</v>
      </c>
      <c r="EPX164" s="34" t="s">
        <v>392</v>
      </c>
      <c r="EPY164" s="34" t="s">
        <v>392</v>
      </c>
      <c r="EPZ164" s="34" t="s">
        <v>392</v>
      </c>
      <c r="EQA164" s="34" t="s">
        <v>392</v>
      </c>
      <c r="EQB164" s="34" t="s">
        <v>392</v>
      </c>
      <c r="EQC164" s="34" t="s">
        <v>392</v>
      </c>
      <c r="EQD164" s="34" t="s">
        <v>392</v>
      </c>
      <c r="EQE164" s="34" t="s">
        <v>392</v>
      </c>
      <c r="EQF164" s="34" t="s">
        <v>392</v>
      </c>
      <c r="EQG164" s="34" t="s">
        <v>392</v>
      </c>
      <c r="EQH164" s="34" t="s">
        <v>392</v>
      </c>
      <c r="EQI164" s="34" t="s">
        <v>392</v>
      </c>
      <c r="EQJ164" s="34" t="s">
        <v>392</v>
      </c>
      <c r="EQK164" s="34" t="s">
        <v>392</v>
      </c>
      <c r="EQL164" s="34" t="s">
        <v>392</v>
      </c>
      <c r="EQM164" s="34" t="s">
        <v>392</v>
      </c>
      <c r="EQN164" s="34" t="s">
        <v>392</v>
      </c>
      <c r="EQO164" s="34" t="s">
        <v>392</v>
      </c>
      <c r="EQP164" s="34" t="s">
        <v>392</v>
      </c>
      <c r="EQQ164" s="34" t="s">
        <v>392</v>
      </c>
      <c r="EQR164" s="34" t="s">
        <v>392</v>
      </c>
      <c r="EQS164" s="34" t="s">
        <v>392</v>
      </c>
      <c r="EQT164" s="34" t="s">
        <v>392</v>
      </c>
      <c r="EQU164" s="34" t="s">
        <v>392</v>
      </c>
      <c r="EQV164" s="34" t="s">
        <v>392</v>
      </c>
      <c r="EQW164" s="34" t="s">
        <v>392</v>
      </c>
      <c r="EQX164" s="34" t="s">
        <v>392</v>
      </c>
      <c r="EQY164" s="34" t="s">
        <v>392</v>
      </c>
      <c r="EQZ164" s="34" t="s">
        <v>392</v>
      </c>
      <c r="ERA164" s="34" t="s">
        <v>392</v>
      </c>
      <c r="ERB164" s="34" t="s">
        <v>392</v>
      </c>
      <c r="ERC164" s="34" t="s">
        <v>392</v>
      </c>
      <c r="ERD164" s="34" t="s">
        <v>392</v>
      </c>
      <c r="ERE164" s="34" t="s">
        <v>392</v>
      </c>
      <c r="ERF164" s="34" t="s">
        <v>392</v>
      </c>
      <c r="ERG164" s="34" t="s">
        <v>392</v>
      </c>
      <c r="ERH164" s="34" t="s">
        <v>392</v>
      </c>
      <c r="ERI164" s="34" t="s">
        <v>392</v>
      </c>
      <c r="ERJ164" s="34" t="s">
        <v>392</v>
      </c>
      <c r="ERK164" s="34" t="s">
        <v>392</v>
      </c>
      <c r="ERL164" s="34" t="s">
        <v>392</v>
      </c>
      <c r="ERM164" s="34" t="s">
        <v>392</v>
      </c>
      <c r="ERN164" s="34" t="s">
        <v>392</v>
      </c>
      <c r="ERO164" s="34" t="s">
        <v>392</v>
      </c>
      <c r="ERP164" s="34" t="s">
        <v>392</v>
      </c>
      <c r="ERQ164" s="34" t="s">
        <v>392</v>
      </c>
      <c r="ERR164" s="34" t="s">
        <v>392</v>
      </c>
      <c r="ERS164" s="34" t="s">
        <v>392</v>
      </c>
      <c r="ERT164" s="34" t="s">
        <v>392</v>
      </c>
      <c r="ERU164" s="34" t="s">
        <v>392</v>
      </c>
      <c r="ERV164" s="34" t="s">
        <v>392</v>
      </c>
      <c r="ERW164" s="34" t="s">
        <v>392</v>
      </c>
      <c r="ERX164" s="34" t="s">
        <v>392</v>
      </c>
      <c r="ERY164" s="34" t="s">
        <v>392</v>
      </c>
      <c r="ERZ164" s="34" t="s">
        <v>392</v>
      </c>
      <c r="ESA164" s="34" t="s">
        <v>392</v>
      </c>
      <c r="ESB164" s="34" t="s">
        <v>392</v>
      </c>
      <c r="ESC164" s="34" t="s">
        <v>392</v>
      </c>
      <c r="ESD164" s="34" t="s">
        <v>392</v>
      </c>
      <c r="ESE164" s="34" t="s">
        <v>392</v>
      </c>
      <c r="ESF164" s="34" t="s">
        <v>392</v>
      </c>
      <c r="ESG164" s="34" t="s">
        <v>392</v>
      </c>
      <c r="ESH164" s="34" t="s">
        <v>392</v>
      </c>
      <c r="ESI164" s="34" t="s">
        <v>392</v>
      </c>
      <c r="ESJ164" s="34" t="s">
        <v>392</v>
      </c>
      <c r="ESK164" s="34" t="s">
        <v>392</v>
      </c>
      <c r="ESL164" s="34" t="s">
        <v>392</v>
      </c>
      <c r="ESM164" s="34" t="s">
        <v>392</v>
      </c>
      <c r="ESN164" s="34" t="s">
        <v>392</v>
      </c>
      <c r="ESO164" s="34" t="s">
        <v>392</v>
      </c>
      <c r="ESP164" s="34" t="s">
        <v>392</v>
      </c>
      <c r="ESQ164" s="34" t="s">
        <v>392</v>
      </c>
      <c r="ESR164" s="34" t="s">
        <v>392</v>
      </c>
      <c r="ESS164" s="34" t="s">
        <v>392</v>
      </c>
      <c r="EST164" s="34" t="s">
        <v>392</v>
      </c>
      <c r="ESU164" s="34" t="s">
        <v>392</v>
      </c>
      <c r="ESV164" s="34" t="s">
        <v>392</v>
      </c>
      <c r="ESW164" s="34" t="s">
        <v>392</v>
      </c>
      <c r="ESX164" s="34" t="s">
        <v>392</v>
      </c>
      <c r="ESY164" s="34" t="s">
        <v>392</v>
      </c>
      <c r="ESZ164" s="34" t="s">
        <v>392</v>
      </c>
      <c r="ETA164" s="34" t="s">
        <v>392</v>
      </c>
      <c r="ETB164" s="34" t="s">
        <v>392</v>
      </c>
      <c r="ETC164" s="34" t="s">
        <v>392</v>
      </c>
      <c r="ETD164" s="34" t="s">
        <v>392</v>
      </c>
      <c r="ETE164" s="34" t="s">
        <v>392</v>
      </c>
      <c r="ETF164" s="34" t="s">
        <v>392</v>
      </c>
      <c r="ETG164" s="34" t="s">
        <v>392</v>
      </c>
      <c r="ETH164" s="34" t="s">
        <v>392</v>
      </c>
      <c r="ETI164" s="34" t="s">
        <v>392</v>
      </c>
      <c r="ETJ164" s="34" t="s">
        <v>392</v>
      </c>
      <c r="ETK164" s="34" t="s">
        <v>392</v>
      </c>
      <c r="ETL164" s="34" t="s">
        <v>392</v>
      </c>
      <c r="ETM164" s="34" t="s">
        <v>392</v>
      </c>
      <c r="ETN164" s="34" t="s">
        <v>392</v>
      </c>
      <c r="ETO164" s="34" t="s">
        <v>392</v>
      </c>
      <c r="ETP164" s="34" t="s">
        <v>392</v>
      </c>
      <c r="ETQ164" s="34" t="s">
        <v>392</v>
      </c>
      <c r="ETR164" s="34" t="s">
        <v>392</v>
      </c>
      <c r="ETS164" s="34" t="s">
        <v>392</v>
      </c>
      <c r="ETT164" s="34" t="s">
        <v>392</v>
      </c>
      <c r="ETU164" s="34" t="s">
        <v>392</v>
      </c>
      <c r="ETV164" s="34" t="s">
        <v>392</v>
      </c>
      <c r="ETW164" s="34" t="s">
        <v>392</v>
      </c>
      <c r="ETX164" s="34" t="s">
        <v>392</v>
      </c>
      <c r="ETY164" s="34" t="s">
        <v>392</v>
      </c>
      <c r="ETZ164" s="34" t="s">
        <v>392</v>
      </c>
      <c r="EUA164" s="34" t="s">
        <v>392</v>
      </c>
      <c r="EUB164" s="34" t="s">
        <v>392</v>
      </c>
      <c r="EUC164" s="34" t="s">
        <v>392</v>
      </c>
      <c r="EUD164" s="34" t="s">
        <v>392</v>
      </c>
      <c r="EUE164" s="34" t="s">
        <v>392</v>
      </c>
      <c r="EUF164" s="34" t="s">
        <v>392</v>
      </c>
      <c r="EUG164" s="34" t="s">
        <v>392</v>
      </c>
      <c r="EUH164" s="34" t="s">
        <v>392</v>
      </c>
      <c r="EUI164" s="34" t="s">
        <v>392</v>
      </c>
      <c r="EUJ164" s="34" t="s">
        <v>392</v>
      </c>
      <c r="EUK164" s="34" t="s">
        <v>392</v>
      </c>
      <c r="EUL164" s="34" t="s">
        <v>392</v>
      </c>
      <c r="EUM164" s="34" t="s">
        <v>392</v>
      </c>
      <c r="EUN164" s="34" t="s">
        <v>392</v>
      </c>
      <c r="EUO164" s="34" t="s">
        <v>392</v>
      </c>
      <c r="EUP164" s="34" t="s">
        <v>392</v>
      </c>
      <c r="EUQ164" s="34" t="s">
        <v>392</v>
      </c>
      <c r="EUR164" s="34" t="s">
        <v>392</v>
      </c>
      <c r="EUS164" s="34" t="s">
        <v>392</v>
      </c>
      <c r="EUT164" s="34" t="s">
        <v>392</v>
      </c>
      <c r="EUU164" s="34" t="s">
        <v>392</v>
      </c>
      <c r="EUV164" s="34" t="s">
        <v>392</v>
      </c>
      <c r="EUW164" s="34" t="s">
        <v>392</v>
      </c>
      <c r="EUX164" s="34" t="s">
        <v>392</v>
      </c>
      <c r="EUY164" s="34" t="s">
        <v>392</v>
      </c>
      <c r="EUZ164" s="34" t="s">
        <v>392</v>
      </c>
      <c r="EVA164" s="34" t="s">
        <v>392</v>
      </c>
      <c r="EVB164" s="34" t="s">
        <v>392</v>
      </c>
      <c r="EVC164" s="34" t="s">
        <v>392</v>
      </c>
      <c r="EVD164" s="34" t="s">
        <v>392</v>
      </c>
      <c r="EVE164" s="34" t="s">
        <v>392</v>
      </c>
      <c r="EVF164" s="34" t="s">
        <v>392</v>
      </c>
      <c r="EVG164" s="34" t="s">
        <v>392</v>
      </c>
      <c r="EVH164" s="34" t="s">
        <v>392</v>
      </c>
      <c r="EVI164" s="34" t="s">
        <v>392</v>
      </c>
      <c r="EVJ164" s="34" t="s">
        <v>392</v>
      </c>
      <c r="EVK164" s="34" t="s">
        <v>392</v>
      </c>
      <c r="EVL164" s="34" t="s">
        <v>392</v>
      </c>
      <c r="EVM164" s="34" t="s">
        <v>392</v>
      </c>
      <c r="EVN164" s="34" t="s">
        <v>392</v>
      </c>
      <c r="EVO164" s="34" t="s">
        <v>392</v>
      </c>
      <c r="EVP164" s="34" t="s">
        <v>392</v>
      </c>
      <c r="EVQ164" s="34" t="s">
        <v>392</v>
      </c>
      <c r="EVR164" s="34" t="s">
        <v>392</v>
      </c>
      <c r="EVS164" s="34" t="s">
        <v>392</v>
      </c>
      <c r="EVT164" s="34" t="s">
        <v>392</v>
      </c>
      <c r="EVU164" s="34" t="s">
        <v>392</v>
      </c>
      <c r="EVV164" s="34" t="s">
        <v>392</v>
      </c>
      <c r="EVW164" s="34" t="s">
        <v>392</v>
      </c>
      <c r="EVX164" s="34" t="s">
        <v>392</v>
      </c>
      <c r="EVY164" s="34" t="s">
        <v>392</v>
      </c>
      <c r="EVZ164" s="34" t="s">
        <v>392</v>
      </c>
      <c r="EWA164" s="34" t="s">
        <v>392</v>
      </c>
      <c r="EWB164" s="34" t="s">
        <v>392</v>
      </c>
      <c r="EWC164" s="34" t="s">
        <v>392</v>
      </c>
      <c r="EWD164" s="34" t="s">
        <v>392</v>
      </c>
      <c r="EWE164" s="34" t="s">
        <v>392</v>
      </c>
      <c r="EWF164" s="34" t="s">
        <v>392</v>
      </c>
      <c r="EWG164" s="34" t="s">
        <v>392</v>
      </c>
      <c r="EWH164" s="34" t="s">
        <v>392</v>
      </c>
      <c r="EWI164" s="34" t="s">
        <v>392</v>
      </c>
      <c r="EWJ164" s="34" t="s">
        <v>392</v>
      </c>
      <c r="EWK164" s="34" t="s">
        <v>392</v>
      </c>
      <c r="EWL164" s="34" t="s">
        <v>392</v>
      </c>
      <c r="EWM164" s="34" t="s">
        <v>392</v>
      </c>
      <c r="EWN164" s="34" t="s">
        <v>392</v>
      </c>
      <c r="EWO164" s="34" t="s">
        <v>392</v>
      </c>
      <c r="EWP164" s="34" t="s">
        <v>392</v>
      </c>
      <c r="EWQ164" s="34" t="s">
        <v>392</v>
      </c>
      <c r="EWR164" s="34" t="s">
        <v>392</v>
      </c>
      <c r="EWS164" s="34" t="s">
        <v>392</v>
      </c>
      <c r="EWT164" s="34" t="s">
        <v>392</v>
      </c>
      <c r="EWU164" s="34" t="s">
        <v>392</v>
      </c>
      <c r="EWV164" s="34" t="s">
        <v>392</v>
      </c>
      <c r="EWW164" s="34" t="s">
        <v>392</v>
      </c>
      <c r="EWX164" s="34" t="s">
        <v>392</v>
      </c>
      <c r="EWY164" s="34" t="s">
        <v>392</v>
      </c>
      <c r="EWZ164" s="34" t="s">
        <v>392</v>
      </c>
      <c r="EXA164" s="34" t="s">
        <v>392</v>
      </c>
      <c r="EXB164" s="34" t="s">
        <v>392</v>
      </c>
      <c r="EXC164" s="34" t="s">
        <v>392</v>
      </c>
      <c r="EXD164" s="34" t="s">
        <v>392</v>
      </c>
      <c r="EXE164" s="34" t="s">
        <v>392</v>
      </c>
      <c r="EXF164" s="34" t="s">
        <v>392</v>
      </c>
      <c r="EXG164" s="34" t="s">
        <v>392</v>
      </c>
      <c r="EXH164" s="34" t="s">
        <v>392</v>
      </c>
      <c r="EXI164" s="34" t="s">
        <v>392</v>
      </c>
      <c r="EXJ164" s="34" t="s">
        <v>392</v>
      </c>
      <c r="EXK164" s="34" t="s">
        <v>392</v>
      </c>
      <c r="EXL164" s="34" t="s">
        <v>392</v>
      </c>
      <c r="EXM164" s="34" t="s">
        <v>392</v>
      </c>
      <c r="EXN164" s="34" t="s">
        <v>392</v>
      </c>
      <c r="EXO164" s="34" t="s">
        <v>392</v>
      </c>
      <c r="EXP164" s="34" t="s">
        <v>392</v>
      </c>
      <c r="EXQ164" s="34" t="s">
        <v>392</v>
      </c>
      <c r="EXR164" s="34" t="s">
        <v>392</v>
      </c>
      <c r="EXS164" s="34" t="s">
        <v>392</v>
      </c>
      <c r="EXT164" s="34" t="s">
        <v>392</v>
      </c>
      <c r="EXU164" s="34" t="s">
        <v>392</v>
      </c>
      <c r="EXV164" s="34" t="s">
        <v>392</v>
      </c>
      <c r="EXW164" s="34" t="s">
        <v>392</v>
      </c>
      <c r="EXX164" s="34" t="s">
        <v>392</v>
      </c>
      <c r="EXY164" s="34" t="s">
        <v>392</v>
      </c>
      <c r="EXZ164" s="34" t="s">
        <v>392</v>
      </c>
      <c r="EYA164" s="34" t="s">
        <v>392</v>
      </c>
      <c r="EYB164" s="34" t="s">
        <v>392</v>
      </c>
      <c r="EYC164" s="34" t="s">
        <v>392</v>
      </c>
      <c r="EYD164" s="34" t="s">
        <v>392</v>
      </c>
      <c r="EYE164" s="34" t="s">
        <v>392</v>
      </c>
      <c r="EYF164" s="34" t="s">
        <v>392</v>
      </c>
      <c r="EYG164" s="34" t="s">
        <v>392</v>
      </c>
      <c r="EYH164" s="34" t="s">
        <v>392</v>
      </c>
      <c r="EYI164" s="34" t="s">
        <v>392</v>
      </c>
      <c r="EYJ164" s="34" t="s">
        <v>392</v>
      </c>
      <c r="EYK164" s="34" t="s">
        <v>392</v>
      </c>
      <c r="EYL164" s="34" t="s">
        <v>392</v>
      </c>
      <c r="EYM164" s="34" t="s">
        <v>392</v>
      </c>
      <c r="EYN164" s="34" t="s">
        <v>392</v>
      </c>
      <c r="EYO164" s="34" t="s">
        <v>392</v>
      </c>
      <c r="EYP164" s="34" t="s">
        <v>392</v>
      </c>
      <c r="EYQ164" s="34" t="s">
        <v>392</v>
      </c>
      <c r="EYR164" s="34" t="s">
        <v>392</v>
      </c>
      <c r="EYS164" s="34" t="s">
        <v>392</v>
      </c>
      <c r="EYT164" s="34" t="s">
        <v>392</v>
      </c>
      <c r="EYU164" s="34" t="s">
        <v>392</v>
      </c>
      <c r="EYV164" s="34" t="s">
        <v>392</v>
      </c>
      <c r="EYW164" s="34" t="s">
        <v>392</v>
      </c>
      <c r="EYX164" s="34" t="s">
        <v>392</v>
      </c>
      <c r="EYY164" s="34" t="s">
        <v>392</v>
      </c>
      <c r="EYZ164" s="34" t="s">
        <v>392</v>
      </c>
      <c r="EZA164" s="34" t="s">
        <v>392</v>
      </c>
      <c r="EZB164" s="34" t="s">
        <v>392</v>
      </c>
      <c r="EZC164" s="34" t="s">
        <v>392</v>
      </c>
      <c r="EZD164" s="34" t="s">
        <v>392</v>
      </c>
      <c r="EZE164" s="34" t="s">
        <v>392</v>
      </c>
      <c r="EZF164" s="34" t="s">
        <v>392</v>
      </c>
      <c r="EZG164" s="34" t="s">
        <v>392</v>
      </c>
      <c r="EZH164" s="34" t="s">
        <v>392</v>
      </c>
      <c r="EZI164" s="34" t="s">
        <v>392</v>
      </c>
      <c r="EZJ164" s="34" t="s">
        <v>392</v>
      </c>
      <c r="EZK164" s="34" t="s">
        <v>392</v>
      </c>
      <c r="EZL164" s="34" t="s">
        <v>392</v>
      </c>
      <c r="EZM164" s="34" t="s">
        <v>392</v>
      </c>
      <c r="EZN164" s="34" t="s">
        <v>392</v>
      </c>
      <c r="EZO164" s="34" t="s">
        <v>392</v>
      </c>
      <c r="EZP164" s="34" t="s">
        <v>392</v>
      </c>
      <c r="EZQ164" s="34" t="s">
        <v>392</v>
      </c>
      <c r="EZR164" s="34" t="s">
        <v>392</v>
      </c>
      <c r="EZS164" s="34" t="s">
        <v>392</v>
      </c>
      <c r="EZT164" s="34" t="s">
        <v>392</v>
      </c>
      <c r="EZU164" s="34" t="s">
        <v>392</v>
      </c>
      <c r="EZV164" s="34" t="s">
        <v>392</v>
      </c>
      <c r="EZW164" s="34" t="s">
        <v>392</v>
      </c>
      <c r="EZX164" s="34" t="s">
        <v>392</v>
      </c>
      <c r="EZY164" s="34" t="s">
        <v>392</v>
      </c>
      <c r="EZZ164" s="34" t="s">
        <v>392</v>
      </c>
      <c r="FAA164" s="34" t="s">
        <v>392</v>
      </c>
      <c r="FAB164" s="34" t="s">
        <v>392</v>
      </c>
      <c r="FAC164" s="34" t="s">
        <v>392</v>
      </c>
      <c r="FAD164" s="34" t="s">
        <v>392</v>
      </c>
      <c r="FAE164" s="34" t="s">
        <v>392</v>
      </c>
      <c r="FAF164" s="34" t="s">
        <v>392</v>
      </c>
      <c r="FAG164" s="34" t="s">
        <v>392</v>
      </c>
      <c r="FAH164" s="34" t="s">
        <v>392</v>
      </c>
      <c r="FAI164" s="34" t="s">
        <v>392</v>
      </c>
      <c r="FAJ164" s="34" t="s">
        <v>392</v>
      </c>
      <c r="FAK164" s="34" t="s">
        <v>392</v>
      </c>
      <c r="FAL164" s="34" t="s">
        <v>392</v>
      </c>
      <c r="FAM164" s="34" t="s">
        <v>392</v>
      </c>
      <c r="FAN164" s="34" t="s">
        <v>392</v>
      </c>
      <c r="FAO164" s="34" t="s">
        <v>392</v>
      </c>
      <c r="FAP164" s="34" t="s">
        <v>392</v>
      </c>
      <c r="FAQ164" s="34" t="s">
        <v>392</v>
      </c>
      <c r="FAR164" s="34" t="s">
        <v>392</v>
      </c>
      <c r="FAS164" s="34" t="s">
        <v>392</v>
      </c>
      <c r="FAT164" s="34" t="s">
        <v>392</v>
      </c>
      <c r="FAU164" s="34" t="s">
        <v>392</v>
      </c>
      <c r="FAV164" s="34" t="s">
        <v>392</v>
      </c>
      <c r="FAW164" s="34" t="s">
        <v>392</v>
      </c>
      <c r="FAX164" s="34" t="s">
        <v>392</v>
      </c>
      <c r="FAY164" s="34" t="s">
        <v>392</v>
      </c>
      <c r="FAZ164" s="34" t="s">
        <v>392</v>
      </c>
      <c r="FBA164" s="34" t="s">
        <v>392</v>
      </c>
      <c r="FBB164" s="34" t="s">
        <v>392</v>
      </c>
      <c r="FBC164" s="34" t="s">
        <v>392</v>
      </c>
      <c r="FBD164" s="34" t="s">
        <v>392</v>
      </c>
      <c r="FBE164" s="34" t="s">
        <v>392</v>
      </c>
      <c r="FBF164" s="34" t="s">
        <v>392</v>
      </c>
      <c r="FBG164" s="34" t="s">
        <v>392</v>
      </c>
      <c r="FBH164" s="34" t="s">
        <v>392</v>
      </c>
      <c r="FBI164" s="34" t="s">
        <v>392</v>
      </c>
      <c r="FBJ164" s="34" t="s">
        <v>392</v>
      </c>
      <c r="FBK164" s="34" t="s">
        <v>392</v>
      </c>
      <c r="FBL164" s="34" t="s">
        <v>392</v>
      </c>
      <c r="FBM164" s="34" t="s">
        <v>392</v>
      </c>
      <c r="FBN164" s="34" t="s">
        <v>392</v>
      </c>
      <c r="FBO164" s="34" t="s">
        <v>392</v>
      </c>
      <c r="FBP164" s="34" t="s">
        <v>392</v>
      </c>
      <c r="FBQ164" s="34" t="s">
        <v>392</v>
      </c>
      <c r="FBR164" s="34" t="s">
        <v>392</v>
      </c>
      <c r="FBS164" s="34" t="s">
        <v>392</v>
      </c>
      <c r="FBT164" s="34" t="s">
        <v>392</v>
      </c>
      <c r="FBU164" s="34" t="s">
        <v>392</v>
      </c>
      <c r="FBV164" s="34" t="s">
        <v>392</v>
      </c>
      <c r="FBW164" s="34" t="s">
        <v>392</v>
      </c>
      <c r="FBX164" s="34" t="s">
        <v>392</v>
      </c>
      <c r="FBY164" s="34" t="s">
        <v>392</v>
      </c>
      <c r="FBZ164" s="34" t="s">
        <v>392</v>
      </c>
      <c r="FCA164" s="34" t="s">
        <v>392</v>
      </c>
      <c r="FCB164" s="34" t="s">
        <v>392</v>
      </c>
      <c r="FCC164" s="34" t="s">
        <v>392</v>
      </c>
      <c r="FCD164" s="34" t="s">
        <v>392</v>
      </c>
      <c r="FCE164" s="34" t="s">
        <v>392</v>
      </c>
      <c r="FCF164" s="34" t="s">
        <v>392</v>
      </c>
      <c r="FCG164" s="34" t="s">
        <v>392</v>
      </c>
      <c r="FCH164" s="34" t="s">
        <v>392</v>
      </c>
      <c r="FCI164" s="34" t="s">
        <v>392</v>
      </c>
      <c r="FCJ164" s="34" t="s">
        <v>392</v>
      </c>
      <c r="FCK164" s="34" t="s">
        <v>392</v>
      </c>
      <c r="FCL164" s="34" t="s">
        <v>392</v>
      </c>
      <c r="FCM164" s="34" t="s">
        <v>392</v>
      </c>
      <c r="FCN164" s="34" t="s">
        <v>392</v>
      </c>
      <c r="FCO164" s="34" t="s">
        <v>392</v>
      </c>
      <c r="FCP164" s="34" t="s">
        <v>392</v>
      </c>
      <c r="FCQ164" s="34" t="s">
        <v>392</v>
      </c>
      <c r="FCR164" s="34" t="s">
        <v>392</v>
      </c>
      <c r="FCS164" s="34" t="s">
        <v>392</v>
      </c>
      <c r="FCT164" s="34" t="s">
        <v>392</v>
      </c>
      <c r="FCU164" s="34" t="s">
        <v>392</v>
      </c>
      <c r="FCV164" s="34" t="s">
        <v>392</v>
      </c>
      <c r="FCW164" s="34" t="s">
        <v>392</v>
      </c>
      <c r="FCX164" s="34" t="s">
        <v>392</v>
      </c>
      <c r="FCY164" s="34" t="s">
        <v>392</v>
      </c>
      <c r="FCZ164" s="34" t="s">
        <v>392</v>
      </c>
      <c r="FDA164" s="34" t="s">
        <v>392</v>
      </c>
      <c r="FDB164" s="34" t="s">
        <v>392</v>
      </c>
      <c r="FDC164" s="34" t="s">
        <v>392</v>
      </c>
      <c r="FDD164" s="34" t="s">
        <v>392</v>
      </c>
      <c r="FDE164" s="34" t="s">
        <v>392</v>
      </c>
      <c r="FDF164" s="34" t="s">
        <v>392</v>
      </c>
      <c r="FDG164" s="34" t="s">
        <v>392</v>
      </c>
      <c r="FDH164" s="34" t="s">
        <v>392</v>
      </c>
      <c r="FDI164" s="34" t="s">
        <v>392</v>
      </c>
      <c r="FDJ164" s="34" t="s">
        <v>392</v>
      </c>
      <c r="FDK164" s="34" t="s">
        <v>392</v>
      </c>
      <c r="FDL164" s="34" t="s">
        <v>392</v>
      </c>
      <c r="FDM164" s="34" t="s">
        <v>392</v>
      </c>
      <c r="FDN164" s="34" t="s">
        <v>392</v>
      </c>
      <c r="FDO164" s="34" t="s">
        <v>392</v>
      </c>
      <c r="FDP164" s="34" t="s">
        <v>392</v>
      </c>
      <c r="FDQ164" s="34" t="s">
        <v>392</v>
      </c>
      <c r="FDR164" s="34" t="s">
        <v>392</v>
      </c>
      <c r="FDS164" s="34" t="s">
        <v>392</v>
      </c>
      <c r="FDT164" s="34" t="s">
        <v>392</v>
      </c>
      <c r="FDU164" s="34" t="s">
        <v>392</v>
      </c>
      <c r="FDV164" s="34" t="s">
        <v>392</v>
      </c>
      <c r="FDW164" s="34" t="s">
        <v>392</v>
      </c>
      <c r="FDX164" s="34" t="s">
        <v>392</v>
      </c>
      <c r="FDY164" s="34" t="s">
        <v>392</v>
      </c>
      <c r="FDZ164" s="34" t="s">
        <v>392</v>
      </c>
      <c r="FEA164" s="34" t="s">
        <v>392</v>
      </c>
      <c r="FEB164" s="34" t="s">
        <v>392</v>
      </c>
      <c r="FEC164" s="34" t="s">
        <v>392</v>
      </c>
      <c r="FED164" s="34" t="s">
        <v>392</v>
      </c>
      <c r="FEE164" s="34" t="s">
        <v>392</v>
      </c>
      <c r="FEF164" s="34" t="s">
        <v>392</v>
      </c>
      <c r="FEG164" s="34" t="s">
        <v>392</v>
      </c>
      <c r="FEH164" s="34" t="s">
        <v>392</v>
      </c>
      <c r="FEI164" s="34" t="s">
        <v>392</v>
      </c>
      <c r="FEJ164" s="34" t="s">
        <v>392</v>
      </c>
      <c r="FEK164" s="34" t="s">
        <v>392</v>
      </c>
      <c r="FEL164" s="34" t="s">
        <v>392</v>
      </c>
      <c r="FEM164" s="34" t="s">
        <v>392</v>
      </c>
      <c r="FEN164" s="34" t="s">
        <v>392</v>
      </c>
      <c r="FEO164" s="34" t="s">
        <v>392</v>
      </c>
      <c r="FEP164" s="34" t="s">
        <v>392</v>
      </c>
      <c r="FEQ164" s="34" t="s">
        <v>392</v>
      </c>
      <c r="FER164" s="34" t="s">
        <v>392</v>
      </c>
      <c r="FES164" s="34" t="s">
        <v>392</v>
      </c>
      <c r="FET164" s="34" t="s">
        <v>392</v>
      </c>
      <c r="FEU164" s="34" t="s">
        <v>392</v>
      </c>
      <c r="FEV164" s="34" t="s">
        <v>392</v>
      </c>
      <c r="FEW164" s="34" t="s">
        <v>392</v>
      </c>
      <c r="FEX164" s="34" t="s">
        <v>392</v>
      </c>
      <c r="FEY164" s="34" t="s">
        <v>392</v>
      </c>
      <c r="FEZ164" s="34" t="s">
        <v>392</v>
      </c>
      <c r="FFA164" s="34" t="s">
        <v>392</v>
      </c>
      <c r="FFB164" s="34" t="s">
        <v>392</v>
      </c>
      <c r="FFC164" s="34" t="s">
        <v>392</v>
      </c>
      <c r="FFD164" s="34" t="s">
        <v>392</v>
      </c>
      <c r="FFE164" s="34" t="s">
        <v>392</v>
      </c>
      <c r="FFF164" s="34" t="s">
        <v>392</v>
      </c>
      <c r="FFG164" s="34" t="s">
        <v>392</v>
      </c>
      <c r="FFH164" s="34" t="s">
        <v>392</v>
      </c>
      <c r="FFI164" s="34" t="s">
        <v>392</v>
      </c>
      <c r="FFJ164" s="34" t="s">
        <v>392</v>
      </c>
      <c r="FFK164" s="34" t="s">
        <v>392</v>
      </c>
      <c r="FFL164" s="34" t="s">
        <v>392</v>
      </c>
      <c r="FFM164" s="34" t="s">
        <v>392</v>
      </c>
      <c r="FFN164" s="34" t="s">
        <v>392</v>
      </c>
      <c r="FFO164" s="34" t="s">
        <v>392</v>
      </c>
      <c r="FFP164" s="34" t="s">
        <v>392</v>
      </c>
      <c r="FFQ164" s="34" t="s">
        <v>392</v>
      </c>
      <c r="FFR164" s="34" t="s">
        <v>392</v>
      </c>
      <c r="FFS164" s="34" t="s">
        <v>392</v>
      </c>
      <c r="FFT164" s="34" t="s">
        <v>392</v>
      </c>
      <c r="FFU164" s="34" t="s">
        <v>392</v>
      </c>
      <c r="FFV164" s="34" t="s">
        <v>392</v>
      </c>
      <c r="FFW164" s="34" t="s">
        <v>392</v>
      </c>
      <c r="FFX164" s="34" t="s">
        <v>392</v>
      </c>
      <c r="FFY164" s="34" t="s">
        <v>392</v>
      </c>
      <c r="FFZ164" s="34" t="s">
        <v>392</v>
      </c>
      <c r="FGA164" s="34" t="s">
        <v>392</v>
      </c>
      <c r="FGB164" s="34" t="s">
        <v>392</v>
      </c>
      <c r="FGC164" s="34" t="s">
        <v>392</v>
      </c>
      <c r="FGD164" s="34" t="s">
        <v>392</v>
      </c>
      <c r="FGE164" s="34" t="s">
        <v>392</v>
      </c>
      <c r="FGF164" s="34" t="s">
        <v>392</v>
      </c>
      <c r="FGG164" s="34" t="s">
        <v>392</v>
      </c>
      <c r="FGH164" s="34" t="s">
        <v>392</v>
      </c>
      <c r="FGI164" s="34" t="s">
        <v>392</v>
      </c>
      <c r="FGJ164" s="34" t="s">
        <v>392</v>
      </c>
      <c r="FGK164" s="34" t="s">
        <v>392</v>
      </c>
      <c r="FGL164" s="34" t="s">
        <v>392</v>
      </c>
      <c r="FGM164" s="34" t="s">
        <v>392</v>
      </c>
      <c r="FGN164" s="34" t="s">
        <v>392</v>
      </c>
      <c r="FGO164" s="34" t="s">
        <v>392</v>
      </c>
      <c r="FGP164" s="34" t="s">
        <v>392</v>
      </c>
      <c r="FGQ164" s="34" t="s">
        <v>392</v>
      </c>
      <c r="FGR164" s="34" t="s">
        <v>392</v>
      </c>
      <c r="FGS164" s="34" t="s">
        <v>392</v>
      </c>
      <c r="FGT164" s="34" t="s">
        <v>392</v>
      </c>
      <c r="FGU164" s="34" t="s">
        <v>392</v>
      </c>
      <c r="FGV164" s="34" t="s">
        <v>392</v>
      </c>
      <c r="FGW164" s="34" t="s">
        <v>392</v>
      </c>
      <c r="FGX164" s="34" t="s">
        <v>392</v>
      </c>
      <c r="FGY164" s="34" t="s">
        <v>392</v>
      </c>
      <c r="FGZ164" s="34" t="s">
        <v>392</v>
      </c>
      <c r="FHA164" s="34" t="s">
        <v>392</v>
      </c>
      <c r="FHB164" s="34" t="s">
        <v>392</v>
      </c>
      <c r="FHC164" s="34" t="s">
        <v>392</v>
      </c>
      <c r="FHD164" s="34" t="s">
        <v>392</v>
      </c>
      <c r="FHE164" s="34" t="s">
        <v>392</v>
      </c>
      <c r="FHF164" s="34" t="s">
        <v>392</v>
      </c>
      <c r="FHG164" s="34" t="s">
        <v>392</v>
      </c>
      <c r="FHH164" s="34" t="s">
        <v>392</v>
      </c>
      <c r="FHI164" s="34" t="s">
        <v>392</v>
      </c>
      <c r="FHJ164" s="34" t="s">
        <v>392</v>
      </c>
      <c r="FHK164" s="34" t="s">
        <v>392</v>
      </c>
      <c r="FHL164" s="34" t="s">
        <v>392</v>
      </c>
      <c r="FHM164" s="34" t="s">
        <v>392</v>
      </c>
      <c r="FHN164" s="34" t="s">
        <v>392</v>
      </c>
      <c r="FHO164" s="34" t="s">
        <v>392</v>
      </c>
      <c r="FHP164" s="34" t="s">
        <v>392</v>
      </c>
      <c r="FHQ164" s="34" t="s">
        <v>392</v>
      </c>
      <c r="FHR164" s="34" t="s">
        <v>392</v>
      </c>
      <c r="FHS164" s="34" t="s">
        <v>392</v>
      </c>
      <c r="FHT164" s="34" t="s">
        <v>392</v>
      </c>
      <c r="FHU164" s="34" t="s">
        <v>392</v>
      </c>
      <c r="FHV164" s="34" t="s">
        <v>392</v>
      </c>
      <c r="FHW164" s="34" t="s">
        <v>392</v>
      </c>
      <c r="FHX164" s="34" t="s">
        <v>392</v>
      </c>
      <c r="FHY164" s="34" t="s">
        <v>392</v>
      </c>
      <c r="FHZ164" s="34" t="s">
        <v>392</v>
      </c>
      <c r="FIA164" s="34" t="s">
        <v>392</v>
      </c>
      <c r="FIB164" s="34" t="s">
        <v>392</v>
      </c>
      <c r="FIC164" s="34" t="s">
        <v>392</v>
      </c>
      <c r="FID164" s="34" t="s">
        <v>392</v>
      </c>
      <c r="FIE164" s="34" t="s">
        <v>392</v>
      </c>
      <c r="FIF164" s="34" t="s">
        <v>392</v>
      </c>
      <c r="FIG164" s="34" t="s">
        <v>392</v>
      </c>
      <c r="FIH164" s="34" t="s">
        <v>392</v>
      </c>
      <c r="FII164" s="34" t="s">
        <v>392</v>
      </c>
      <c r="FIJ164" s="34" t="s">
        <v>392</v>
      </c>
      <c r="FIK164" s="34" t="s">
        <v>392</v>
      </c>
      <c r="FIL164" s="34" t="s">
        <v>392</v>
      </c>
      <c r="FIM164" s="34" t="s">
        <v>392</v>
      </c>
      <c r="FIN164" s="34" t="s">
        <v>392</v>
      </c>
      <c r="FIO164" s="34" t="s">
        <v>392</v>
      </c>
      <c r="FIP164" s="34" t="s">
        <v>392</v>
      </c>
      <c r="FIQ164" s="34" t="s">
        <v>392</v>
      </c>
      <c r="FIR164" s="34" t="s">
        <v>392</v>
      </c>
      <c r="FIS164" s="34" t="s">
        <v>392</v>
      </c>
      <c r="FIT164" s="34" t="s">
        <v>392</v>
      </c>
      <c r="FIU164" s="34" t="s">
        <v>392</v>
      </c>
      <c r="FIV164" s="34" t="s">
        <v>392</v>
      </c>
      <c r="FIW164" s="34" t="s">
        <v>392</v>
      </c>
      <c r="FIX164" s="34" t="s">
        <v>392</v>
      </c>
      <c r="FIY164" s="34" t="s">
        <v>392</v>
      </c>
      <c r="FIZ164" s="34" t="s">
        <v>392</v>
      </c>
      <c r="FJA164" s="34" t="s">
        <v>392</v>
      </c>
      <c r="FJB164" s="34" t="s">
        <v>392</v>
      </c>
      <c r="FJC164" s="34" t="s">
        <v>392</v>
      </c>
      <c r="FJD164" s="34" t="s">
        <v>392</v>
      </c>
      <c r="FJE164" s="34" t="s">
        <v>392</v>
      </c>
      <c r="FJF164" s="34" t="s">
        <v>392</v>
      </c>
      <c r="FJG164" s="34" t="s">
        <v>392</v>
      </c>
      <c r="FJH164" s="34" t="s">
        <v>392</v>
      </c>
      <c r="FJI164" s="34" t="s">
        <v>392</v>
      </c>
      <c r="FJJ164" s="34" t="s">
        <v>392</v>
      </c>
      <c r="FJK164" s="34" t="s">
        <v>392</v>
      </c>
      <c r="FJL164" s="34" t="s">
        <v>392</v>
      </c>
      <c r="FJM164" s="34" t="s">
        <v>392</v>
      </c>
      <c r="FJN164" s="34" t="s">
        <v>392</v>
      </c>
      <c r="FJO164" s="34" t="s">
        <v>392</v>
      </c>
      <c r="FJP164" s="34" t="s">
        <v>392</v>
      </c>
      <c r="FJQ164" s="34" t="s">
        <v>392</v>
      </c>
      <c r="FJR164" s="34" t="s">
        <v>392</v>
      </c>
      <c r="FJS164" s="34" t="s">
        <v>392</v>
      </c>
      <c r="FJT164" s="34" t="s">
        <v>392</v>
      </c>
      <c r="FJU164" s="34" t="s">
        <v>392</v>
      </c>
      <c r="FJV164" s="34" t="s">
        <v>392</v>
      </c>
      <c r="FJW164" s="34" t="s">
        <v>392</v>
      </c>
      <c r="FJX164" s="34" t="s">
        <v>392</v>
      </c>
      <c r="FJY164" s="34" t="s">
        <v>392</v>
      </c>
      <c r="FJZ164" s="34" t="s">
        <v>392</v>
      </c>
      <c r="FKA164" s="34" t="s">
        <v>392</v>
      </c>
      <c r="FKB164" s="34" t="s">
        <v>392</v>
      </c>
      <c r="FKC164" s="34" t="s">
        <v>392</v>
      </c>
      <c r="FKD164" s="34" t="s">
        <v>392</v>
      </c>
      <c r="FKE164" s="34" t="s">
        <v>392</v>
      </c>
      <c r="FKF164" s="34" t="s">
        <v>392</v>
      </c>
      <c r="FKG164" s="34" t="s">
        <v>392</v>
      </c>
      <c r="FKH164" s="34" t="s">
        <v>392</v>
      </c>
      <c r="FKI164" s="34" t="s">
        <v>392</v>
      </c>
      <c r="FKJ164" s="34" t="s">
        <v>392</v>
      </c>
      <c r="FKK164" s="34" t="s">
        <v>392</v>
      </c>
      <c r="FKL164" s="34" t="s">
        <v>392</v>
      </c>
      <c r="FKM164" s="34" t="s">
        <v>392</v>
      </c>
      <c r="FKN164" s="34" t="s">
        <v>392</v>
      </c>
      <c r="FKO164" s="34" t="s">
        <v>392</v>
      </c>
      <c r="FKP164" s="34" t="s">
        <v>392</v>
      </c>
      <c r="FKQ164" s="34" t="s">
        <v>392</v>
      </c>
      <c r="FKR164" s="34" t="s">
        <v>392</v>
      </c>
      <c r="FKS164" s="34" t="s">
        <v>392</v>
      </c>
      <c r="FKT164" s="34" t="s">
        <v>392</v>
      </c>
      <c r="FKU164" s="34" t="s">
        <v>392</v>
      </c>
      <c r="FKV164" s="34" t="s">
        <v>392</v>
      </c>
      <c r="FKW164" s="34" t="s">
        <v>392</v>
      </c>
      <c r="FKX164" s="34" t="s">
        <v>392</v>
      </c>
      <c r="FKY164" s="34" t="s">
        <v>392</v>
      </c>
      <c r="FKZ164" s="34" t="s">
        <v>392</v>
      </c>
      <c r="FLA164" s="34" t="s">
        <v>392</v>
      </c>
      <c r="FLB164" s="34" t="s">
        <v>392</v>
      </c>
      <c r="FLC164" s="34" t="s">
        <v>392</v>
      </c>
      <c r="FLD164" s="34" t="s">
        <v>392</v>
      </c>
      <c r="FLE164" s="34" t="s">
        <v>392</v>
      </c>
      <c r="FLF164" s="34" t="s">
        <v>392</v>
      </c>
      <c r="FLG164" s="34" t="s">
        <v>392</v>
      </c>
      <c r="FLH164" s="34" t="s">
        <v>392</v>
      </c>
      <c r="FLI164" s="34" t="s">
        <v>392</v>
      </c>
      <c r="FLJ164" s="34" t="s">
        <v>392</v>
      </c>
      <c r="FLK164" s="34" t="s">
        <v>392</v>
      </c>
      <c r="FLL164" s="34" t="s">
        <v>392</v>
      </c>
      <c r="FLM164" s="34" t="s">
        <v>392</v>
      </c>
      <c r="FLN164" s="34" t="s">
        <v>392</v>
      </c>
      <c r="FLO164" s="34" t="s">
        <v>392</v>
      </c>
      <c r="FLP164" s="34" t="s">
        <v>392</v>
      </c>
      <c r="FLQ164" s="34" t="s">
        <v>392</v>
      </c>
      <c r="FLR164" s="34" t="s">
        <v>392</v>
      </c>
      <c r="FLS164" s="34" t="s">
        <v>392</v>
      </c>
      <c r="FLT164" s="34" t="s">
        <v>392</v>
      </c>
      <c r="FLU164" s="34" t="s">
        <v>392</v>
      </c>
      <c r="FLV164" s="34" t="s">
        <v>392</v>
      </c>
      <c r="FLW164" s="34" t="s">
        <v>392</v>
      </c>
      <c r="FLX164" s="34" t="s">
        <v>392</v>
      </c>
      <c r="FLY164" s="34" t="s">
        <v>392</v>
      </c>
      <c r="FLZ164" s="34" t="s">
        <v>392</v>
      </c>
      <c r="FMA164" s="34" t="s">
        <v>392</v>
      </c>
      <c r="FMB164" s="34" t="s">
        <v>392</v>
      </c>
      <c r="FMC164" s="34" t="s">
        <v>392</v>
      </c>
      <c r="FMD164" s="34" t="s">
        <v>392</v>
      </c>
      <c r="FME164" s="34" t="s">
        <v>392</v>
      </c>
      <c r="FMF164" s="34" t="s">
        <v>392</v>
      </c>
      <c r="FMG164" s="34" t="s">
        <v>392</v>
      </c>
      <c r="FMH164" s="34" t="s">
        <v>392</v>
      </c>
      <c r="FMI164" s="34" t="s">
        <v>392</v>
      </c>
      <c r="FMJ164" s="34" t="s">
        <v>392</v>
      </c>
      <c r="FMK164" s="34" t="s">
        <v>392</v>
      </c>
      <c r="FML164" s="34" t="s">
        <v>392</v>
      </c>
      <c r="FMM164" s="34" t="s">
        <v>392</v>
      </c>
      <c r="FMN164" s="34" t="s">
        <v>392</v>
      </c>
      <c r="FMO164" s="34" t="s">
        <v>392</v>
      </c>
      <c r="FMP164" s="34" t="s">
        <v>392</v>
      </c>
      <c r="FMQ164" s="34" t="s">
        <v>392</v>
      </c>
      <c r="FMR164" s="34" t="s">
        <v>392</v>
      </c>
      <c r="FMS164" s="34" t="s">
        <v>392</v>
      </c>
      <c r="FMT164" s="34" t="s">
        <v>392</v>
      </c>
      <c r="FMU164" s="34" t="s">
        <v>392</v>
      </c>
      <c r="FMV164" s="34" t="s">
        <v>392</v>
      </c>
      <c r="FMW164" s="34" t="s">
        <v>392</v>
      </c>
      <c r="FMX164" s="34" t="s">
        <v>392</v>
      </c>
      <c r="FMY164" s="34" t="s">
        <v>392</v>
      </c>
      <c r="FMZ164" s="34" t="s">
        <v>392</v>
      </c>
      <c r="FNA164" s="34" t="s">
        <v>392</v>
      </c>
      <c r="FNB164" s="34" t="s">
        <v>392</v>
      </c>
      <c r="FNC164" s="34" t="s">
        <v>392</v>
      </c>
      <c r="FND164" s="34" t="s">
        <v>392</v>
      </c>
      <c r="FNE164" s="34" t="s">
        <v>392</v>
      </c>
      <c r="FNF164" s="34" t="s">
        <v>392</v>
      </c>
      <c r="FNG164" s="34" t="s">
        <v>392</v>
      </c>
      <c r="FNH164" s="34" t="s">
        <v>392</v>
      </c>
      <c r="FNI164" s="34" t="s">
        <v>392</v>
      </c>
      <c r="FNJ164" s="34" t="s">
        <v>392</v>
      </c>
      <c r="FNK164" s="34" t="s">
        <v>392</v>
      </c>
      <c r="FNL164" s="34" t="s">
        <v>392</v>
      </c>
      <c r="FNM164" s="34" t="s">
        <v>392</v>
      </c>
      <c r="FNN164" s="34" t="s">
        <v>392</v>
      </c>
      <c r="FNO164" s="34" t="s">
        <v>392</v>
      </c>
      <c r="FNP164" s="34" t="s">
        <v>392</v>
      </c>
      <c r="FNQ164" s="34" t="s">
        <v>392</v>
      </c>
      <c r="FNR164" s="34" t="s">
        <v>392</v>
      </c>
      <c r="FNS164" s="34" t="s">
        <v>392</v>
      </c>
      <c r="FNT164" s="34" t="s">
        <v>392</v>
      </c>
      <c r="FNU164" s="34" t="s">
        <v>392</v>
      </c>
      <c r="FNV164" s="34" t="s">
        <v>392</v>
      </c>
      <c r="FNW164" s="34" t="s">
        <v>392</v>
      </c>
      <c r="FNX164" s="34" t="s">
        <v>392</v>
      </c>
      <c r="FNY164" s="34" t="s">
        <v>392</v>
      </c>
      <c r="FNZ164" s="34" t="s">
        <v>392</v>
      </c>
      <c r="FOA164" s="34" t="s">
        <v>392</v>
      </c>
      <c r="FOB164" s="34" t="s">
        <v>392</v>
      </c>
      <c r="FOC164" s="34" t="s">
        <v>392</v>
      </c>
      <c r="FOD164" s="34" t="s">
        <v>392</v>
      </c>
      <c r="FOE164" s="34" t="s">
        <v>392</v>
      </c>
      <c r="FOF164" s="34" t="s">
        <v>392</v>
      </c>
      <c r="FOG164" s="34" t="s">
        <v>392</v>
      </c>
      <c r="FOH164" s="34" t="s">
        <v>392</v>
      </c>
      <c r="FOI164" s="34" t="s">
        <v>392</v>
      </c>
      <c r="FOJ164" s="34" t="s">
        <v>392</v>
      </c>
      <c r="FOK164" s="34" t="s">
        <v>392</v>
      </c>
      <c r="FOL164" s="34" t="s">
        <v>392</v>
      </c>
      <c r="FOM164" s="34" t="s">
        <v>392</v>
      </c>
      <c r="FON164" s="34" t="s">
        <v>392</v>
      </c>
      <c r="FOO164" s="34" t="s">
        <v>392</v>
      </c>
      <c r="FOP164" s="34" t="s">
        <v>392</v>
      </c>
      <c r="FOQ164" s="34" t="s">
        <v>392</v>
      </c>
      <c r="FOR164" s="34" t="s">
        <v>392</v>
      </c>
      <c r="FOS164" s="34" t="s">
        <v>392</v>
      </c>
      <c r="FOT164" s="34" t="s">
        <v>392</v>
      </c>
      <c r="FOU164" s="34" t="s">
        <v>392</v>
      </c>
      <c r="FOV164" s="34" t="s">
        <v>392</v>
      </c>
      <c r="FOW164" s="34" t="s">
        <v>392</v>
      </c>
      <c r="FOX164" s="34" t="s">
        <v>392</v>
      </c>
      <c r="FOY164" s="34" t="s">
        <v>392</v>
      </c>
      <c r="FOZ164" s="34" t="s">
        <v>392</v>
      </c>
      <c r="FPA164" s="34" t="s">
        <v>392</v>
      </c>
      <c r="FPB164" s="34" t="s">
        <v>392</v>
      </c>
      <c r="FPC164" s="34" t="s">
        <v>392</v>
      </c>
      <c r="FPD164" s="34" t="s">
        <v>392</v>
      </c>
      <c r="FPE164" s="34" t="s">
        <v>392</v>
      </c>
      <c r="FPF164" s="34" t="s">
        <v>392</v>
      </c>
      <c r="FPG164" s="34" t="s">
        <v>392</v>
      </c>
      <c r="FPH164" s="34" t="s">
        <v>392</v>
      </c>
      <c r="FPI164" s="34" t="s">
        <v>392</v>
      </c>
      <c r="FPJ164" s="34" t="s">
        <v>392</v>
      </c>
      <c r="FPK164" s="34" t="s">
        <v>392</v>
      </c>
      <c r="FPL164" s="34" t="s">
        <v>392</v>
      </c>
      <c r="FPM164" s="34" t="s">
        <v>392</v>
      </c>
      <c r="FPN164" s="34" t="s">
        <v>392</v>
      </c>
      <c r="FPO164" s="34" t="s">
        <v>392</v>
      </c>
      <c r="FPP164" s="34" t="s">
        <v>392</v>
      </c>
      <c r="FPQ164" s="34" t="s">
        <v>392</v>
      </c>
      <c r="FPR164" s="34" t="s">
        <v>392</v>
      </c>
      <c r="FPS164" s="34" t="s">
        <v>392</v>
      </c>
      <c r="FPT164" s="34" t="s">
        <v>392</v>
      </c>
      <c r="FPU164" s="34" t="s">
        <v>392</v>
      </c>
      <c r="FPV164" s="34" t="s">
        <v>392</v>
      </c>
      <c r="FPW164" s="34" t="s">
        <v>392</v>
      </c>
      <c r="FPX164" s="34" t="s">
        <v>392</v>
      </c>
      <c r="FPY164" s="34" t="s">
        <v>392</v>
      </c>
      <c r="FPZ164" s="34" t="s">
        <v>392</v>
      </c>
      <c r="FQA164" s="34" t="s">
        <v>392</v>
      </c>
      <c r="FQB164" s="34" t="s">
        <v>392</v>
      </c>
      <c r="FQC164" s="34" t="s">
        <v>392</v>
      </c>
      <c r="FQD164" s="34" t="s">
        <v>392</v>
      </c>
      <c r="FQE164" s="34" t="s">
        <v>392</v>
      </c>
      <c r="FQF164" s="34" t="s">
        <v>392</v>
      </c>
      <c r="FQG164" s="34" t="s">
        <v>392</v>
      </c>
      <c r="FQH164" s="34" t="s">
        <v>392</v>
      </c>
      <c r="FQI164" s="34" t="s">
        <v>392</v>
      </c>
      <c r="FQJ164" s="34" t="s">
        <v>392</v>
      </c>
      <c r="FQK164" s="34" t="s">
        <v>392</v>
      </c>
      <c r="FQL164" s="34" t="s">
        <v>392</v>
      </c>
      <c r="FQM164" s="34" t="s">
        <v>392</v>
      </c>
      <c r="FQN164" s="34" t="s">
        <v>392</v>
      </c>
      <c r="FQO164" s="34" t="s">
        <v>392</v>
      </c>
      <c r="FQP164" s="34" t="s">
        <v>392</v>
      </c>
      <c r="FQQ164" s="34" t="s">
        <v>392</v>
      </c>
      <c r="FQR164" s="34" t="s">
        <v>392</v>
      </c>
      <c r="FQS164" s="34" t="s">
        <v>392</v>
      </c>
      <c r="FQT164" s="34" t="s">
        <v>392</v>
      </c>
      <c r="FQU164" s="34" t="s">
        <v>392</v>
      </c>
      <c r="FQV164" s="34" t="s">
        <v>392</v>
      </c>
      <c r="FQW164" s="34" t="s">
        <v>392</v>
      </c>
      <c r="FQX164" s="34" t="s">
        <v>392</v>
      </c>
      <c r="FQY164" s="34" t="s">
        <v>392</v>
      </c>
      <c r="FQZ164" s="34" t="s">
        <v>392</v>
      </c>
      <c r="FRA164" s="34" t="s">
        <v>392</v>
      </c>
      <c r="FRB164" s="34" t="s">
        <v>392</v>
      </c>
      <c r="FRC164" s="34" t="s">
        <v>392</v>
      </c>
      <c r="FRD164" s="34" t="s">
        <v>392</v>
      </c>
      <c r="FRE164" s="34" t="s">
        <v>392</v>
      </c>
      <c r="FRF164" s="34" t="s">
        <v>392</v>
      </c>
      <c r="FRG164" s="34" t="s">
        <v>392</v>
      </c>
      <c r="FRH164" s="34" t="s">
        <v>392</v>
      </c>
      <c r="FRI164" s="34" t="s">
        <v>392</v>
      </c>
      <c r="FRJ164" s="34" t="s">
        <v>392</v>
      </c>
      <c r="FRK164" s="34" t="s">
        <v>392</v>
      </c>
      <c r="FRL164" s="34" t="s">
        <v>392</v>
      </c>
      <c r="FRM164" s="34" t="s">
        <v>392</v>
      </c>
      <c r="FRN164" s="34" t="s">
        <v>392</v>
      </c>
      <c r="FRO164" s="34" t="s">
        <v>392</v>
      </c>
      <c r="FRP164" s="34" t="s">
        <v>392</v>
      </c>
      <c r="FRQ164" s="34" t="s">
        <v>392</v>
      </c>
      <c r="FRR164" s="34" t="s">
        <v>392</v>
      </c>
      <c r="FRS164" s="34" t="s">
        <v>392</v>
      </c>
      <c r="FRT164" s="34" t="s">
        <v>392</v>
      </c>
      <c r="FRU164" s="34" t="s">
        <v>392</v>
      </c>
      <c r="FRV164" s="34" t="s">
        <v>392</v>
      </c>
      <c r="FRW164" s="34" t="s">
        <v>392</v>
      </c>
      <c r="FRX164" s="34" t="s">
        <v>392</v>
      </c>
      <c r="FRY164" s="34" t="s">
        <v>392</v>
      </c>
      <c r="FRZ164" s="34" t="s">
        <v>392</v>
      </c>
      <c r="FSA164" s="34" t="s">
        <v>392</v>
      </c>
      <c r="FSB164" s="34" t="s">
        <v>392</v>
      </c>
      <c r="FSC164" s="34" t="s">
        <v>392</v>
      </c>
      <c r="FSD164" s="34" t="s">
        <v>392</v>
      </c>
      <c r="FSE164" s="34" t="s">
        <v>392</v>
      </c>
      <c r="FSF164" s="34" t="s">
        <v>392</v>
      </c>
      <c r="FSG164" s="34" t="s">
        <v>392</v>
      </c>
      <c r="FSH164" s="34" t="s">
        <v>392</v>
      </c>
      <c r="FSI164" s="34" t="s">
        <v>392</v>
      </c>
      <c r="FSJ164" s="34" t="s">
        <v>392</v>
      </c>
      <c r="FSK164" s="34" t="s">
        <v>392</v>
      </c>
      <c r="FSL164" s="34" t="s">
        <v>392</v>
      </c>
      <c r="FSM164" s="34" t="s">
        <v>392</v>
      </c>
      <c r="FSN164" s="34" t="s">
        <v>392</v>
      </c>
      <c r="FSO164" s="34" t="s">
        <v>392</v>
      </c>
      <c r="FSP164" s="34" t="s">
        <v>392</v>
      </c>
      <c r="FSQ164" s="34" t="s">
        <v>392</v>
      </c>
      <c r="FSR164" s="34" t="s">
        <v>392</v>
      </c>
      <c r="FSS164" s="34" t="s">
        <v>392</v>
      </c>
      <c r="FST164" s="34" t="s">
        <v>392</v>
      </c>
      <c r="FSU164" s="34" t="s">
        <v>392</v>
      </c>
      <c r="FSV164" s="34" t="s">
        <v>392</v>
      </c>
      <c r="FSW164" s="34" t="s">
        <v>392</v>
      </c>
      <c r="FSX164" s="34" t="s">
        <v>392</v>
      </c>
      <c r="FSY164" s="34" t="s">
        <v>392</v>
      </c>
      <c r="FSZ164" s="34" t="s">
        <v>392</v>
      </c>
      <c r="FTA164" s="34" t="s">
        <v>392</v>
      </c>
      <c r="FTB164" s="34" t="s">
        <v>392</v>
      </c>
      <c r="FTC164" s="34" t="s">
        <v>392</v>
      </c>
      <c r="FTD164" s="34" t="s">
        <v>392</v>
      </c>
      <c r="FTE164" s="34" t="s">
        <v>392</v>
      </c>
      <c r="FTF164" s="34" t="s">
        <v>392</v>
      </c>
      <c r="FTG164" s="34" t="s">
        <v>392</v>
      </c>
      <c r="FTH164" s="34" t="s">
        <v>392</v>
      </c>
      <c r="FTI164" s="34" t="s">
        <v>392</v>
      </c>
      <c r="FTJ164" s="34" t="s">
        <v>392</v>
      </c>
      <c r="FTK164" s="34" t="s">
        <v>392</v>
      </c>
      <c r="FTL164" s="34" t="s">
        <v>392</v>
      </c>
      <c r="FTM164" s="34" t="s">
        <v>392</v>
      </c>
      <c r="FTN164" s="34" t="s">
        <v>392</v>
      </c>
      <c r="FTO164" s="34" t="s">
        <v>392</v>
      </c>
      <c r="FTP164" s="34" t="s">
        <v>392</v>
      </c>
      <c r="FTQ164" s="34" t="s">
        <v>392</v>
      </c>
      <c r="FTR164" s="34" t="s">
        <v>392</v>
      </c>
      <c r="FTS164" s="34" t="s">
        <v>392</v>
      </c>
      <c r="FTT164" s="34" t="s">
        <v>392</v>
      </c>
      <c r="FTU164" s="34" t="s">
        <v>392</v>
      </c>
      <c r="FTV164" s="34" t="s">
        <v>392</v>
      </c>
      <c r="FTW164" s="34" t="s">
        <v>392</v>
      </c>
      <c r="FTX164" s="34" t="s">
        <v>392</v>
      </c>
      <c r="FTY164" s="34" t="s">
        <v>392</v>
      </c>
      <c r="FTZ164" s="34" t="s">
        <v>392</v>
      </c>
      <c r="FUA164" s="34" t="s">
        <v>392</v>
      </c>
      <c r="FUB164" s="34" t="s">
        <v>392</v>
      </c>
      <c r="FUC164" s="34" t="s">
        <v>392</v>
      </c>
      <c r="FUD164" s="34" t="s">
        <v>392</v>
      </c>
      <c r="FUE164" s="34" t="s">
        <v>392</v>
      </c>
      <c r="FUF164" s="34" t="s">
        <v>392</v>
      </c>
      <c r="FUG164" s="34" t="s">
        <v>392</v>
      </c>
      <c r="FUH164" s="34" t="s">
        <v>392</v>
      </c>
      <c r="FUI164" s="34" t="s">
        <v>392</v>
      </c>
      <c r="FUJ164" s="34" t="s">
        <v>392</v>
      </c>
      <c r="FUK164" s="34" t="s">
        <v>392</v>
      </c>
      <c r="FUL164" s="34" t="s">
        <v>392</v>
      </c>
      <c r="FUM164" s="34" t="s">
        <v>392</v>
      </c>
      <c r="FUN164" s="34" t="s">
        <v>392</v>
      </c>
      <c r="FUO164" s="34" t="s">
        <v>392</v>
      </c>
      <c r="FUP164" s="34" t="s">
        <v>392</v>
      </c>
      <c r="FUQ164" s="34" t="s">
        <v>392</v>
      </c>
      <c r="FUR164" s="34" t="s">
        <v>392</v>
      </c>
      <c r="FUS164" s="34" t="s">
        <v>392</v>
      </c>
      <c r="FUT164" s="34" t="s">
        <v>392</v>
      </c>
      <c r="FUU164" s="34" t="s">
        <v>392</v>
      </c>
      <c r="FUV164" s="34" t="s">
        <v>392</v>
      </c>
      <c r="FUW164" s="34" t="s">
        <v>392</v>
      </c>
      <c r="FUX164" s="34" t="s">
        <v>392</v>
      </c>
      <c r="FUY164" s="34" t="s">
        <v>392</v>
      </c>
      <c r="FUZ164" s="34" t="s">
        <v>392</v>
      </c>
      <c r="FVA164" s="34" t="s">
        <v>392</v>
      </c>
      <c r="FVB164" s="34" t="s">
        <v>392</v>
      </c>
      <c r="FVC164" s="34" t="s">
        <v>392</v>
      </c>
      <c r="FVD164" s="34" t="s">
        <v>392</v>
      </c>
      <c r="FVE164" s="34" t="s">
        <v>392</v>
      </c>
      <c r="FVF164" s="34" t="s">
        <v>392</v>
      </c>
      <c r="FVG164" s="34" t="s">
        <v>392</v>
      </c>
      <c r="FVH164" s="34" t="s">
        <v>392</v>
      </c>
      <c r="FVI164" s="34" t="s">
        <v>392</v>
      </c>
      <c r="FVJ164" s="34" t="s">
        <v>392</v>
      </c>
      <c r="FVK164" s="34" t="s">
        <v>392</v>
      </c>
      <c r="FVL164" s="34" t="s">
        <v>392</v>
      </c>
      <c r="FVM164" s="34" t="s">
        <v>392</v>
      </c>
      <c r="FVN164" s="34" t="s">
        <v>392</v>
      </c>
      <c r="FVO164" s="34" t="s">
        <v>392</v>
      </c>
      <c r="FVP164" s="34" t="s">
        <v>392</v>
      </c>
      <c r="FVQ164" s="34" t="s">
        <v>392</v>
      </c>
      <c r="FVR164" s="34" t="s">
        <v>392</v>
      </c>
      <c r="FVS164" s="34" t="s">
        <v>392</v>
      </c>
      <c r="FVT164" s="34" t="s">
        <v>392</v>
      </c>
      <c r="FVU164" s="34" t="s">
        <v>392</v>
      </c>
      <c r="FVV164" s="34" t="s">
        <v>392</v>
      </c>
      <c r="FVW164" s="34" t="s">
        <v>392</v>
      </c>
      <c r="FVX164" s="34" t="s">
        <v>392</v>
      </c>
      <c r="FVY164" s="34" t="s">
        <v>392</v>
      </c>
      <c r="FVZ164" s="34" t="s">
        <v>392</v>
      </c>
      <c r="FWA164" s="34" t="s">
        <v>392</v>
      </c>
      <c r="FWB164" s="34" t="s">
        <v>392</v>
      </c>
      <c r="FWC164" s="34" t="s">
        <v>392</v>
      </c>
      <c r="FWD164" s="34" t="s">
        <v>392</v>
      </c>
      <c r="FWE164" s="34" t="s">
        <v>392</v>
      </c>
      <c r="FWF164" s="34" t="s">
        <v>392</v>
      </c>
      <c r="FWG164" s="34" t="s">
        <v>392</v>
      </c>
      <c r="FWH164" s="34" t="s">
        <v>392</v>
      </c>
      <c r="FWI164" s="34" t="s">
        <v>392</v>
      </c>
      <c r="FWJ164" s="34" t="s">
        <v>392</v>
      </c>
      <c r="FWK164" s="34" t="s">
        <v>392</v>
      </c>
      <c r="FWL164" s="34" t="s">
        <v>392</v>
      </c>
      <c r="FWM164" s="34" t="s">
        <v>392</v>
      </c>
      <c r="FWN164" s="34" t="s">
        <v>392</v>
      </c>
      <c r="FWO164" s="34" t="s">
        <v>392</v>
      </c>
      <c r="FWP164" s="34" t="s">
        <v>392</v>
      </c>
      <c r="FWQ164" s="34" t="s">
        <v>392</v>
      </c>
      <c r="FWR164" s="34" t="s">
        <v>392</v>
      </c>
      <c r="FWS164" s="34" t="s">
        <v>392</v>
      </c>
      <c r="FWT164" s="34" t="s">
        <v>392</v>
      </c>
      <c r="FWU164" s="34" t="s">
        <v>392</v>
      </c>
      <c r="FWV164" s="34" t="s">
        <v>392</v>
      </c>
      <c r="FWW164" s="34" t="s">
        <v>392</v>
      </c>
      <c r="FWX164" s="34" t="s">
        <v>392</v>
      </c>
      <c r="FWY164" s="34" t="s">
        <v>392</v>
      </c>
      <c r="FWZ164" s="34" t="s">
        <v>392</v>
      </c>
      <c r="FXA164" s="34" t="s">
        <v>392</v>
      </c>
      <c r="FXB164" s="34" t="s">
        <v>392</v>
      </c>
      <c r="FXC164" s="34" t="s">
        <v>392</v>
      </c>
      <c r="FXD164" s="34" t="s">
        <v>392</v>
      </c>
      <c r="FXE164" s="34" t="s">
        <v>392</v>
      </c>
      <c r="FXF164" s="34" t="s">
        <v>392</v>
      </c>
      <c r="FXG164" s="34" t="s">
        <v>392</v>
      </c>
      <c r="FXH164" s="34" t="s">
        <v>392</v>
      </c>
      <c r="FXI164" s="34" t="s">
        <v>392</v>
      </c>
      <c r="FXJ164" s="34" t="s">
        <v>392</v>
      </c>
      <c r="FXK164" s="34" t="s">
        <v>392</v>
      </c>
      <c r="FXL164" s="34" t="s">
        <v>392</v>
      </c>
      <c r="FXM164" s="34" t="s">
        <v>392</v>
      </c>
      <c r="FXN164" s="34" t="s">
        <v>392</v>
      </c>
      <c r="FXO164" s="34" t="s">
        <v>392</v>
      </c>
      <c r="FXP164" s="34" t="s">
        <v>392</v>
      </c>
      <c r="FXQ164" s="34" t="s">
        <v>392</v>
      </c>
      <c r="FXR164" s="34" t="s">
        <v>392</v>
      </c>
      <c r="FXS164" s="34" t="s">
        <v>392</v>
      </c>
      <c r="FXT164" s="34" t="s">
        <v>392</v>
      </c>
      <c r="FXU164" s="34" t="s">
        <v>392</v>
      </c>
      <c r="FXV164" s="34" t="s">
        <v>392</v>
      </c>
      <c r="FXW164" s="34" t="s">
        <v>392</v>
      </c>
      <c r="FXX164" s="34" t="s">
        <v>392</v>
      </c>
      <c r="FXY164" s="34" t="s">
        <v>392</v>
      </c>
      <c r="FXZ164" s="34" t="s">
        <v>392</v>
      </c>
      <c r="FYA164" s="34" t="s">
        <v>392</v>
      </c>
      <c r="FYB164" s="34" t="s">
        <v>392</v>
      </c>
      <c r="FYC164" s="34" t="s">
        <v>392</v>
      </c>
      <c r="FYD164" s="34" t="s">
        <v>392</v>
      </c>
      <c r="FYE164" s="34" t="s">
        <v>392</v>
      </c>
      <c r="FYF164" s="34" t="s">
        <v>392</v>
      </c>
      <c r="FYG164" s="34" t="s">
        <v>392</v>
      </c>
      <c r="FYH164" s="34" t="s">
        <v>392</v>
      </c>
      <c r="FYI164" s="34" t="s">
        <v>392</v>
      </c>
      <c r="FYJ164" s="34" t="s">
        <v>392</v>
      </c>
      <c r="FYK164" s="34" t="s">
        <v>392</v>
      </c>
      <c r="FYL164" s="34" t="s">
        <v>392</v>
      </c>
      <c r="FYM164" s="34" t="s">
        <v>392</v>
      </c>
      <c r="FYN164" s="34" t="s">
        <v>392</v>
      </c>
      <c r="FYO164" s="34" t="s">
        <v>392</v>
      </c>
      <c r="FYP164" s="34" t="s">
        <v>392</v>
      </c>
      <c r="FYQ164" s="34" t="s">
        <v>392</v>
      </c>
      <c r="FYR164" s="34" t="s">
        <v>392</v>
      </c>
      <c r="FYS164" s="34" t="s">
        <v>392</v>
      </c>
      <c r="FYT164" s="34" t="s">
        <v>392</v>
      </c>
      <c r="FYU164" s="34" t="s">
        <v>392</v>
      </c>
      <c r="FYV164" s="34" t="s">
        <v>392</v>
      </c>
      <c r="FYW164" s="34" t="s">
        <v>392</v>
      </c>
      <c r="FYX164" s="34" t="s">
        <v>392</v>
      </c>
      <c r="FYY164" s="34" t="s">
        <v>392</v>
      </c>
      <c r="FYZ164" s="34" t="s">
        <v>392</v>
      </c>
      <c r="FZA164" s="34" t="s">
        <v>392</v>
      </c>
      <c r="FZB164" s="34" t="s">
        <v>392</v>
      </c>
      <c r="FZC164" s="34" t="s">
        <v>392</v>
      </c>
      <c r="FZD164" s="34" t="s">
        <v>392</v>
      </c>
      <c r="FZE164" s="34" t="s">
        <v>392</v>
      </c>
      <c r="FZF164" s="34" t="s">
        <v>392</v>
      </c>
      <c r="FZG164" s="34" t="s">
        <v>392</v>
      </c>
      <c r="FZH164" s="34" t="s">
        <v>392</v>
      </c>
      <c r="FZI164" s="34" t="s">
        <v>392</v>
      </c>
      <c r="FZJ164" s="34" t="s">
        <v>392</v>
      </c>
      <c r="FZK164" s="34" t="s">
        <v>392</v>
      </c>
      <c r="FZL164" s="34" t="s">
        <v>392</v>
      </c>
      <c r="FZM164" s="34" t="s">
        <v>392</v>
      </c>
      <c r="FZN164" s="34" t="s">
        <v>392</v>
      </c>
      <c r="FZO164" s="34" t="s">
        <v>392</v>
      </c>
      <c r="FZP164" s="34" t="s">
        <v>392</v>
      </c>
      <c r="FZQ164" s="34" t="s">
        <v>392</v>
      </c>
      <c r="FZR164" s="34" t="s">
        <v>392</v>
      </c>
      <c r="FZS164" s="34" t="s">
        <v>392</v>
      </c>
      <c r="FZT164" s="34" t="s">
        <v>392</v>
      </c>
      <c r="FZU164" s="34" t="s">
        <v>392</v>
      </c>
      <c r="FZV164" s="34" t="s">
        <v>392</v>
      </c>
      <c r="FZW164" s="34" t="s">
        <v>392</v>
      </c>
      <c r="FZX164" s="34" t="s">
        <v>392</v>
      </c>
      <c r="FZY164" s="34" t="s">
        <v>392</v>
      </c>
      <c r="FZZ164" s="34" t="s">
        <v>392</v>
      </c>
      <c r="GAA164" s="34" t="s">
        <v>392</v>
      </c>
      <c r="GAB164" s="34" t="s">
        <v>392</v>
      </c>
      <c r="GAC164" s="34" t="s">
        <v>392</v>
      </c>
      <c r="GAD164" s="34" t="s">
        <v>392</v>
      </c>
      <c r="GAE164" s="34" t="s">
        <v>392</v>
      </c>
      <c r="GAF164" s="34" t="s">
        <v>392</v>
      </c>
      <c r="GAG164" s="34" t="s">
        <v>392</v>
      </c>
      <c r="GAH164" s="34" t="s">
        <v>392</v>
      </c>
      <c r="GAI164" s="34" t="s">
        <v>392</v>
      </c>
      <c r="GAJ164" s="34" t="s">
        <v>392</v>
      </c>
      <c r="GAK164" s="34" t="s">
        <v>392</v>
      </c>
      <c r="GAL164" s="34" t="s">
        <v>392</v>
      </c>
      <c r="GAM164" s="34" t="s">
        <v>392</v>
      </c>
      <c r="GAN164" s="34" t="s">
        <v>392</v>
      </c>
      <c r="GAO164" s="34" t="s">
        <v>392</v>
      </c>
      <c r="GAP164" s="34" t="s">
        <v>392</v>
      </c>
      <c r="GAQ164" s="34" t="s">
        <v>392</v>
      </c>
      <c r="GAR164" s="34" t="s">
        <v>392</v>
      </c>
      <c r="GAS164" s="34" t="s">
        <v>392</v>
      </c>
      <c r="GAT164" s="34" t="s">
        <v>392</v>
      </c>
      <c r="GAU164" s="34" t="s">
        <v>392</v>
      </c>
      <c r="GAV164" s="34" t="s">
        <v>392</v>
      </c>
      <c r="GAW164" s="34" t="s">
        <v>392</v>
      </c>
      <c r="GAX164" s="34" t="s">
        <v>392</v>
      </c>
      <c r="GAY164" s="34" t="s">
        <v>392</v>
      </c>
      <c r="GAZ164" s="34" t="s">
        <v>392</v>
      </c>
      <c r="GBA164" s="34" t="s">
        <v>392</v>
      </c>
      <c r="GBB164" s="34" t="s">
        <v>392</v>
      </c>
      <c r="GBC164" s="34" t="s">
        <v>392</v>
      </c>
      <c r="GBD164" s="34" t="s">
        <v>392</v>
      </c>
      <c r="GBE164" s="34" t="s">
        <v>392</v>
      </c>
      <c r="GBF164" s="34" t="s">
        <v>392</v>
      </c>
      <c r="GBG164" s="34" t="s">
        <v>392</v>
      </c>
      <c r="GBH164" s="34" t="s">
        <v>392</v>
      </c>
      <c r="GBI164" s="34" t="s">
        <v>392</v>
      </c>
      <c r="GBJ164" s="34" t="s">
        <v>392</v>
      </c>
      <c r="GBK164" s="34" t="s">
        <v>392</v>
      </c>
      <c r="GBL164" s="34" t="s">
        <v>392</v>
      </c>
      <c r="GBM164" s="34" t="s">
        <v>392</v>
      </c>
      <c r="GBN164" s="34" t="s">
        <v>392</v>
      </c>
      <c r="GBO164" s="34" t="s">
        <v>392</v>
      </c>
      <c r="GBP164" s="34" t="s">
        <v>392</v>
      </c>
      <c r="GBQ164" s="34" t="s">
        <v>392</v>
      </c>
      <c r="GBR164" s="34" t="s">
        <v>392</v>
      </c>
      <c r="GBS164" s="34" t="s">
        <v>392</v>
      </c>
      <c r="GBT164" s="34" t="s">
        <v>392</v>
      </c>
      <c r="GBU164" s="34" t="s">
        <v>392</v>
      </c>
      <c r="GBV164" s="34" t="s">
        <v>392</v>
      </c>
      <c r="GBW164" s="34" t="s">
        <v>392</v>
      </c>
      <c r="GBX164" s="34" t="s">
        <v>392</v>
      </c>
      <c r="GBY164" s="34" t="s">
        <v>392</v>
      </c>
      <c r="GBZ164" s="34" t="s">
        <v>392</v>
      </c>
      <c r="GCA164" s="34" t="s">
        <v>392</v>
      </c>
      <c r="GCB164" s="34" t="s">
        <v>392</v>
      </c>
      <c r="GCC164" s="34" t="s">
        <v>392</v>
      </c>
      <c r="GCD164" s="34" t="s">
        <v>392</v>
      </c>
      <c r="GCE164" s="34" t="s">
        <v>392</v>
      </c>
      <c r="GCF164" s="34" t="s">
        <v>392</v>
      </c>
      <c r="GCG164" s="34" t="s">
        <v>392</v>
      </c>
      <c r="GCH164" s="34" t="s">
        <v>392</v>
      </c>
      <c r="GCI164" s="34" t="s">
        <v>392</v>
      </c>
      <c r="GCJ164" s="34" t="s">
        <v>392</v>
      </c>
      <c r="GCK164" s="34" t="s">
        <v>392</v>
      </c>
      <c r="GCL164" s="34" t="s">
        <v>392</v>
      </c>
      <c r="GCM164" s="34" t="s">
        <v>392</v>
      </c>
      <c r="GCN164" s="34" t="s">
        <v>392</v>
      </c>
      <c r="GCO164" s="34" t="s">
        <v>392</v>
      </c>
      <c r="GCP164" s="34" t="s">
        <v>392</v>
      </c>
      <c r="GCQ164" s="34" t="s">
        <v>392</v>
      </c>
      <c r="GCR164" s="34" t="s">
        <v>392</v>
      </c>
      <c r="GCS164" s="34" t="s">
        <v>392</v>
      </c>
      <c r="GCT164" s="34" t="s">
        <v>392</v>
      </c>
      <c r="GCU164" s="34" t="s">
        <v>392</v>
      </c>
      <c r="GCV164" s="34" t="s">
        <v>392</v>
      </c>
      <c r="GCW164" s="34" t="s">
        <v>392</v>
      </c>
      <c r="GCX164" s="34" t="s">
        <v>392</v>
      </c>
      <c r="GCY164" s="34" t="s">
        <v>392</v>
      </c>
      <c r="GCZ164" s="34" t="s">
        <v>392</v>
      </c>
      <c r="GDA164" s="34" t="s">
        <v>392</v>
      </c>
      <c r="GDB164" s="34" t="s">
        <v>392</v>
      </c>
      <c r="GDC164" s="34" t="s">
        <v>392</v>
      </c>
      <c r="GDD164" s="34" t="s">
        <v>392</v>
      </c>
      <c r="GDE164" s="34" t="s">
        <v>392</v>
      </c>
      <c r="GDF164" s="34" t="s">
        <v>392</v>
      </c>
      <c r="GDG164" s="34" t="s">
        <v>392</v>
      </c>
      <c r="GDH164" s="34" t="s">
        <v>392</v>
      </c>
      <c r="GDI164" s="34" t="s">
        <v>392</v>
      </c>
      <c r="GDJ164" s="34" t="s">
        <v>392</v>
      </c>
      <c r="GDK164" s="34" t="s">
        <v>392</v>
      </c>
      <c r="GDL164" s="34" t="s">
        <v>392</v>
      </c>
      <c r="GDM164" s="34" t="s">
        <v>392</v>
      </c>
      <c r="GDN164" s="34" t="s">
        <v>392</v>
      </c>
      <c r="GDO164" s="34" t="s">
        <v>392</v>
      </c>
      <c r="GDP164" s="34" t="s">
        <v>392</v>
      </c>
      <c r="GDQ164" s="34" t="s">
        <v>392</v>
      </c>
      <c r="GDR164" s="34" t="s">
        <v>392</v>
      </c>
      <c r="GDS164" s="34" t="s">
        <v>392</v>
      </c>
      <c r="GDT164" s="34" t="s">
        <v>392</v>
      </c>
      <c r="GDU164" s="34" t="s">
        <v>392</v>
      </c>
      <c r="GDV164" s="34" t="s">
        <v>392</v>
      </c>
      <c r="GDW164" s="34" t="s">
        <v>392</v>
      </c>
      <c r="GDX164" s="34" t="s">
        <v>392</v>
      </c>
      <c r="GDY164" s="34" t="s">
        <v>392</v>
      </c>
      <c r="GDZ164" s="34" t="s">
        <v>392</v>
      </c>
      <c r="GEA164" s="34" t="s">
        <v>392</v>
      </c>
      <c r="GEB164" s="34" t="s">
        <v>392</v>
      </c>
      <c r="GEC164" s="34" t="s">
        <v>392</v>
      </c>
      <c r="GED164" s="34" t="s">
        <v>392</v>
      </c>
      <c r="GEE164" s="34" t="s">
        <v>392</v>
      </c>
      <c r="GEF164" s="34" t="s">
        <v>392</v>
      </c>
      <c r="GEG164" s="34" t="s">
        <v>392</v>
      </c>
      <c r="GEH164" s="34" t="s">
        <v>392</v>
      </c>
      <c r="GEI164" s="34" t="s">
        <v>392</v>
      </c>
      <c r="GEJ164" s="34" t="s">
        <v>392</v>
      </c>
      <c r="GEK164" s="34" t="s">
        <v>392</v>
      </c>
      <c r="GEL164" s="34" t="s">
        <v>392</v>
      </c>
      <c r="GEM164" s="34" t="s">
        <v>392</v>
      </c>
      <c r="GEN164" s="34" t="s">
        <v>392</v>
      </c>
      <c r="GEO164" s="34" t="s">
        <v>392</v>
      </c>
      <c r="GEP164" s="34" t="s">
        <v>392</v>
      </c>
      <c r="GEQ164" s="34" t="s">
        <v>392</v>
      </c>
      <c r="GER164" s="34" t="s">
        <v>392</v>
      </c>
      <c r="GES164" s="34" t="s">
        <v>392</v>
      </c>
      <c r="GET164" s="34" t="s">
        <v>392</v>
      </c>
      <c r="GEU164" s="34" t="s">
        <v>392</v>
      </c>
      <c r="GEV164" s="34" t="s">
        <v>392</v>
      </c>
      <c r="GEW164" s="34" t="s">
        <v>392</v>
      </c>
      <c r="GEX164" s="34" t="s">
        <v>392</v>
      </c>
      <c r="GEY164" s="34" t="s">
        <v>392</v>
      </c>
      <c r="GEZ164" s="34" t="s">
        <v>392</v>
      </c>
      <c r="GFA164" s="34" t="s">
        <v>392</v>
      </c>
      <c r="GFB164" s="34" t="s">
        <v>392</v>
      </c>
      <c r="GFC164" s="34" t="s">
        <v>392</v>
      </c>
      <c r="GFD164" s="34" t="s">
        <v>392</v>
      </c>
      <c r="GFE164" s="34" t="s">
        <v>392</v>
      </c>
      <c r="GFF164" s="34" t="s">
        <v>392</v>
      </c>
      <c r="GFG164" s="34" t="s">
        <v>392</v>
      </c>
      <c r="GFH164" s="34" t="s">
        <v>392</v>
      </c>
      <c r="GFI164" s="34" t="s">
        <v>392</v>
      </c>
      <c r="GFJ164" s="34" t="s">
        <v>392</v>
      </c>
      <c r="GFK164" s="34" t="s">
        <v>392</v>
      </c>
      <c r="GFL164" s="34" t="s">
        <v>392</v>
      </c>
      <c r="GFM164" s="34" t="s">
        <v>392</v>
      </c>
      <c r="GFN164" s="34" t="s">
        <v>392</v>
      </c>
      <c r="GFO164" s="34" t="s">
        <v>392</v>
      </c>
      <c r="GFP164" s="34" t="s">
        <v>392</v>
      </c>
      <c r="GFQ164" s="34" t="s">
        <v>392</v>
      </c>
      <c r="GFR164" s="34" t="s">
        <v>392</v>
      </c>
      <c r="GFS164" s="34" t="s">
        <v>392</v>
      </c>
      <c r="GFT164" s="34" t="s">
        <v>392</v>
      </c>
      <c r="GFU164" s="34" t="s">
        <v>392</v>
      </c>
      <c r="GFV164" s="34" t="s">
        <v>392</v>
      </c>
      <c r="GFW164" s="34" t="s">
        <v>392</v>
      </c>
      <c r="GFX164" s="34" t="s">
        <v>392</v>
      </c>
      <c r="GFY164" s="34" t="s">
        <v>392</v>
      </c>
      <c r="GFZ164" s="34" t="s">
        <v>392</v>
      </c>
      <c r="GGA164" s="34" t="s">
        <v>392</v>
      </c>
      <c r="GGB164" s="34" t="s">
        <v>392</v>
      </c>
      <c r="GGC164" s="34" t="s">
        <v>392</v>
      </c>
      <c r="GGD164" s="34" t="s">
        <v>392</v>
      </c>
      <c r="GGE164" s="34" t="s">
        <v>392</v>
      </c>
      <c r="GGF164" s="34" t="s">
        <v>392</v>
      </c>
      <c r="GGG164" s="34" t="s">
        <v>392</v>
      </c>
      <c r="GGH164" s="34" t="s">
        <v>392</v>
      </c>
      <c r="GGI164" s="34" t="s">
        <v>392</v>
      </c>
      <c r="GGJ164" s="34" t="s">
        <v>392</v>
      </c>
      <c r="GGK164" s="34" t="s">
        <v>392</v>
      </c>
      <c r="GGL164" s="34" t="s">
        <v>392</v>
      </c>
      <c r="GGM164" s="34" t="s">
        <v>392</v>
      </c>
      <c r="GGN164" s="34" t="s">
        <v>392</v>
      </c>
      <c r="GGO164" s="34" t="s">
        <v>392</v>
      </c>
      <c r="GGP164" s="34" t="s">
        <v>392</v>
      </c>
      <c r="GGQ164" s="34" t="s">
        <v>392</v>
      </c>
      <c r="GGR164" s="34" t="s">
        <v>392</v>
      </c>
      <c r="GGS164" s="34" t="s">
        <v>392</v>
      </c>
      <c r="GGT164" s="34" t="s">
        <v>392</v>
      </c>
      <c r="GGU164" s="34" t="s">
        <v>392</v>
      </c>
      <c r="GGV164" s="34" t="s">
        <v>392</v>
      </c>
      <c r="GGW164" s="34" t="s">
        <v>392</v>
      </c>
      <c r="GGX164" s="34" t="s">
        <v>392</v>
      </c>
      <c r="GGY164" s="34" t="s">
        <v>392</v>
      </c>
      <c r="GGZ164" s="34" t="s">
        <v>392</v>
      </c>
      <c r="GHA164" s="34" t="s">
        <v>392</v>
      </c>
      <c r="GHB164" s="34" t="s">
        <v>392</v>
      </c>
      <c r="GHC164" s="34" t="s">
        <v>392</v>
      </c>
      <c r="GHD164" s="34" t="s">
        <v>392</v>
      </c>
      <c r="GHE164" s="34" t="s">
        <v>392</v>
      </c>
      <c r="GHF164" s="34" t="s">
        <v>392</v>
      </c>
      <c r="GHG164" s="34" t="s">
        <v>392</v>
      </c>
      <c r="GHH164" s="34" t="s">
        <v>392</v>
      </c>
      <c r="GHI164" s="34" t="s">
        <v>392</v>
      </c>
      <c r="GHJ164" s="34" t="s">
        <v>392</v>
      </c>
      <c r="GHK164" s="34" t="s">
        <v>392</v>
      </c>
      <c r="GHL164" s="34" t="s">
        <v>392</v>
      </c>
      <c r="GHM164" s="34" t="s">
        <v>392</v>
      </c>
      <c r="GHN164" s="34" t="s">
        <v>392</v>
      </c>
      <c r="GHO164" s="34" t="s">
        <v>392</v>
      </c>
      <c r="GHP164" s="34" t="s">
        <v>392</v>
      </c>
      <c r="GHQ164" s="34" t="s">
        <v>392</v>
      </c>
      <c r="GHR164" s="34" t="s">
        <v>392</v>
      </c>
      <c r="GHS164" s="34" t="s">
        <v>392</v>
      </c>
      <c r="GHT164" s="34" t="s">
        <v>392</v>
      </c>
      <c r="GHU164" s="34" t="s">
        <v>392</v>
      </c>
      <c r="GHV164" s="34" t="s">
        <v>392</v>
      </c>
      <c r="GHW164" s="34" t="s">
        <v>392</v>
      </c>
      <c r="GHX164" s="34" t="s">
        <v>392</v>
      </c>
      <c r="GHY164" s="34" t="s">
        <v>392</v>
      </c>
      <c r="GHZ164" s="34" t="s">
        <v>392</v>
      </c>
      <c r="GIA164" s="34" t="s">
        <v>392</v>
      </c>
      <c r="GIB164" s="34" t="s">
        <v>392</v>
      </c>
      <c r="GIC164" s="34" t="s">
        <v>392</v>
      </c>
      <c r="GID164" s="34" t="s">
        <v>392</v>
      </c>
      <c r="GIE164" s="34" t="s">
        <v>392</v>
      </c>
      <c r="GIF164" s="34" t="s">
        <v>392</v>
      </c>
      <c r="GIG164" s="34" t="s">
        <v>392</v>
      </c>
      <c r="GIH164" s="34" t="s">
        <v>392</v>
      </c>
      <c r="GII164" s="34" t="s">
        <v>392</v>
      </c>
      <c r="GIJ164" s="34" t="s">
        <v>392</v>
      </c>
      <c r="GIK164" s="34" t="s">
        <v>392</v>
      </c>
      <c r="GIL164" s="34" t="s">
        <v>392</v>
      </c>
      <c r="GIM164" s="34" t="s">
        <v>392</v>
      </c>
      <c r="GIN164" s="34" t="s">
        <v>392</v>
      </c>
      <c r="GIO164" s="34" t="s">
        <v>392</v>
      </c>
      <c r="GIP164" s="34" t="s">
        <v>392</v>
      </c>
      <c r="GIQ164" s="34" t="s">
        <v>392</v>
      </c>
      <c r="GIR164" s="34" t="s">
        <v>392</v>
      </c>
      <c r="GIS164" s="34" t="s">
        <v>392</v>
      </c>
      <c r="GIT164" s="34" t="s">
        <v>392</v>
      </c>
      <c r="GIU164" s="34" t="s">
        <v>392</v>
      </c>
      <c r="GIV164" s="34" t="s">
        <v>392</v>
      </c>
      <c r="GIW164" s="34" t="s">
        <v>392</v>
      </c>
      <c r="GIX164" s="34" t="s">
        <v>392</v>
      </c>
      <c r="GIY164" s="34" t="s">
        <v>392</v>
      </c>
      <c r="GIZ164" s="34" t="s">
        <v>392</v>
      </c>
      <c r="GJA164" s="34" t="s">
        <v>392</v>
      </c>
      <c r="GJB164" s="34" t="s">
        <v>392</v>
      </c>
      <c r="GJC164" s="34" t="s">
        <v>392</v>
      </c>
      <c r="GJD164" s="34" t="s">
        <v>392</v>
      </c>
      <c r="GJE164" s="34" t="s">
        <v>392</v>
      </c>
      <c r="GJF164" s="34" t="s">
        <v>392</v>
      </c>
      <c r="GJG164" s="34" t="s">
        <v>392</v>
      </c>
      <c r="GJH164" s="34" t="s">
        <v>392</v>
      </c>
      <c r="GJI164" s="34" t="s">
        <v>392</v>
      </c>
      <c r="GJJ164" s="34" t="s">
        <v>392</v>
      </c>
      <c r="GJK164" s="34" t="s">
        <v>392</v>
      </c>
      <c r="GJL164" s="34" t="s">
        <v>392</v>
      </c>
      <c r="GJM164" s="34" t="s">
        <v>392</v>
      </c>
      <c r="GJN164" s="34" t="s">
        <v>392</v>
      </c>
      <c r="GJO164" s="34" t="s">
        <v>392</v>
      </c>
      <c r="GJP164" s="34" t="s">
        <v>392</v>
      </c>
      <c r="GJQ164" s="34" t="s">
        <v>392</v>
      </c>
      <c r="GJR164" s="34" t="s">
        <v>392</v>
      </c>
      <c r="GJS164" s="34" t="s">
        <v>392</v>
      </c>
      <c r="GJT164" s="34" t="s">
        <v>392</v>
      </c>
      <c r="GJU164" s="34" t="s">
        <v>392</v>
      </c>
      <c r="GJV164" s="34" t="s">
        <v>392</v>
      </c>
      <c r="GJW164" s="34" t="s">
        <v>392</v>
      </c>
      <c r="GJX164" s="34" t="s">
        <v>392</v>
      </c>
      <c r="GJY164" s="34" t="s">
        <v>392</v>
      </c>
      <c r="GJZ164" s="34" t="s">
        <v>392</v>
      </c>
      <c r="GKA164" s="34" t="s">
        <v>392</v>
      </c>
      <c r="GKB164" s="34" t="s">
        <v>392</v>
      </c>
      <c r="GKC164" s="34" t="s">
        <v>392</v>
      </c>
      <c r="GKD164" s="34" t="s">
        <v>392</v>
      </c>
      <c r="GKE164" s="34" t="s">
        <v>392</v>
      </c>
      <c r="GKF164" s="34" t="s">
        <v>392</v>
      </c>
      <c r="GKG164" s="34" t="s">
        <v>392</v>
      </c>
      <c r="GKH164" s="34" t="s">
        <v>392</v>
      </c>
      <c r="GKI164" s="34" t="s">
        <v>392</v>
      </c>
      <c r="GKJ164" s="34" t="s">
        <v>392</v>
      </c>
      <c r="GKK164" s="34" t="s">
        <v>392</v>
      </c>
      <c r="GKL164" s="34" t="s">
        <v>392</v>
      </c>
      <c r="GKM164" s="34" t="s">
        <v>392</v>
      </c>
      <c r="GKN164" s="34" t="s">
        <v>392</v>
      </c>
      <c r="GKO164" s="34" t="s">
        <v>392</v>
      </c>
      <c r="GKP164" s="34" t="s">
        <v>392</v>
      </c>
      <c r="GKQ164" s="34" t="s">
        <v>392</v>
      </c>
      <c r="GKR164" s="34" t="s">
        <v>392</v>
      </c>
      <c r="GKS164" s="34" t="s">
        <v>392</v>
      </c>
      <c r="GKT164" s="34" t="s">
        <v>392</v>
      </c>
      <c r="GKU164" s="34" t="s">
        <v>392</v>
      </c>
      <c r="GKV164" s="34" t="s">
        <v>392</v>
      </c>
      <c r="GKW164" s="34" t="s">
        <v>392</v>
      </c>
      <c r="GKX164" s="34" t="s">
        <v>392</v>
      </c>
      <c r="GKY164" s="34" t="s">
        <v>392</v>
      </c>
      <c r="GKZ164" s="34" t="s">
        <v>392</v>
      </c>
      <c r="GLA164" s="34" t="s">
        <v>392</v>
      </c>
      <c r="GLB164" s="34" t="s">
        <v>392</v>
      </c>
      <c r="GLC164" s="34" t="s">
        <v>392</v>
      </c>
      <c r="GLD164" s="34" t="s">
        <v>392</v>
      </c>
      <c r="GLE164" s="34" t="s">
        <v>392</v>
      </c>
      <c r="GLF164" s="34" t="s">
        <v>392</v>
      </c>
      <c r="GLG164" s="34" t="s">
        <v>392</v>
      </c>
      <c r="GLH164" s="34" t="s">
        <v>392</v>
      </c>
      <c r="GLI164" s="34" t="s">
        <v>392</v>
      </c>
      <c r="GLJ164" s="34" t="s">
        <v>392</v>
      </c>
      <c r="GLK164" s="34" t="s">
        <v>392</v>
      </c>
      <c r="GLL164" s="34" t="s">
        <v>392</v>
      </c>
      <c r="GLM164" s="34" t="s">
        <v>392</v>
      </c>
      <c r="GLN164" s="34" t="s">
        <v>392</v>
      </c>
      <c r="GLO164" s="34" t="s">
        <v>392</v>
      </c>
      <c r="GLP164" s="34" t="s">
        <v>392</v>
      </c>
      <c r="GLQ164" s="34" t="s">
        <v>392</v>
      </c>
      <c r="GLR164" s="34" t="s">
        <v>392</v>
      </c>
      <c r="GLS164" s="34" t="s">
        <v>392</v>
      </c>
      <c r="GLT164" s="34" t="s">
        <v>392</v>
      </c>
      <c r="GLU164" s="34" t="s">
        <v>392</v>
      </c>
      <c r="GLV164" s="34" t="s">
        <v>392</v>
      </c>
      <c r="GLW164" s="34" t="s">
        <v>392</v>
      </c>
      <c r="GLX164" s="34" t="s">
        <v>392</v>
      </c>
      <c r="GLY164" s="34" t="s">
        <v>392</v>
      </c>
      <c r="GLZ164" s="34" t="s">
        <v>392</v>
      </c>
      <c r="GMA164" s="34" t="s">
        <v>392</v>
      </c>
      <c r="GMB164" s="34" t="s">
        <v>392</v>
      </c>
      <c r="GMC164" s="34" t="s">
        <v>392</v>
      </c>
      <c r="GMD164" s="34" t="s">
        <v>392</v>
      </c>
      <c r="GME164" s="34" t="s">
        <v>392</v>
      </c>
      <c r="GMF164" s="34" t="s">
        <v>392</v>
      </c>
      <c r="GMG164" s="34" t="s">
        <v>392</v>
      </c>
      <c r="GMH164" s="34" t="s">
        <v>392</v>
      </c>
      <c r="GMI164" s="34" t="s">
        <v>392</v>
      </c>
      <c r="GMJ164" s="34" t="s">
        <v>392</v>
      </c>
      <c r="GMK164" s="34" t="s">
        <v>392</v>
      </c>
      <c r="GML164" s="34" t="s">
        <v>392</v>
      </c>
      <c r="GMM164" s="34" t="s">
        <v>392</v>
      </c>
      <c r="GMN164" s="34" t="s">
        <v>392</v>
      </c>
      <c r="GMO164" s="34" t="s">
        <v>392</v>
      </c>
      <c r="GMP164" s="34" t="s">
        <v>392</v>
      </c>
      <c r="GMQ164" s="34" t="s">
        <v>392</v>
      </c>
      <c r="GMR164" s="34" t="s">
        <v>392</v>
      </c>
      <c r="GMS164" s="34" t="s">
        <v>392</v>
      </c>
      <c r="GMT164" s="34" t="s">
        <v>392</v>
      </c>
      <c r="GMU164" s="34" t="s">
        <v>392</v>
      </c>
      <c r="GMV164" s="34" t="s">
        <v>392</v>
      </c>
      <c r="GMW164" s="34" t="s">
        <v>392</v>
      </c>
      <c r="GMX164" s="34" t="s">
        <v>392</v>
      </c>
      <c r="GMY164" s="34" t="s">
        <v>392</v>
      </c>
      <c r="GMZ164" s="34" t="s">
        <v>392</v>
      </c>
      <c r="GNA164" s="34" t="s">
        <v>392</v>
      </c>
      <c r="GNB164" s="34" t="s">
        <v>392</v>
      </c>
      <c r="GNC164" s="34" t="s">
        <v>392</v>
      </c>
      <c r="GND164" s="34" t="s">
        <v>392</v>
      </c>
      <c r="GNE164" s="34" t="s">
        <v>392</v>
      </c>
      <c r="GNF164" s="34" t="s">
        <v>392</v>
      </c>
      <c r="GNG164" s="34" t="s">
        <v>392</v>
      </c>
      <c r="GNH164" s="34" t="s">
        <v>392</v>
      </c>
      <c r="GNI164" s="34" t="s">
        <v>392</v>
      </c>
      <c r="GNJ164" s="34" t="s">
        <v>392</v>
      </c>
      <c r="GNK164" s="34" t="s">
        <v>392</v>
      </c>
      <c r="GNL164" s="34" t="s">
        <v>392</v>
      </c>
      <c r="GNM164" s="34" t="s">
        <v>392</v>
      </c>
      <c r="GNN164" s="34" t="s">
        <v>392</v>
      </c>
      <c r="GNO164" s="34" t="s">
        <v>392</v>
      </c>
      <c r="GNP164" s="34" t="s">
        <v>392</v>
      </c>
      <c r="GNQ164" s="34" t="s">
        <v>392</v>
      </c>
      <c r="GNR164" s="34" t="s">
        <v>392</v>
      </c>
      <c r="GNS164" s="34" t="s">
        <v>392</v>
      </c>
      <c r="GNT164" s="34" t="s">
        <v>392</v>
      </c>
      <c r="GNU164" s="34" t="s">
        <v>392</v>
      </c>
      <c r="GNV164" s="34" t="s">
        <v>392</v>
      </c>
      <c r="GNW164" s="34" t="s">
        <v>392</v>
      </c>
      <c r="GNX164" s="34" t="s">
        <v>392</v>
      </c>
      <c r="GNY164" s="34" t="s">
        <v>392</v>
      </c>
      <c r="GNZ164" s="34" t="s">
        <v>392</v>
      </c>
      <c r="GOA164" s="34" t="s">
        <v>392</v>
      </c>
      <c r="GOB164" s="34" t="s">
        <v>392</v>
      </c>
      <c r="GOC164" s="34" t="s">
        <v>392</v>
      </c>
      <c r="GOD164" s="34" t="s">
        <v>392</v>
      </c>
      <c r="GOE164" s="34" t="s">
        <v>392</v>
      </c>
      <c r="GOF164" s="34" t="s">
        <v>392</v>
      </c>
      <c r="GOG164" s="34" t="s">
        <v>392</v>
      </c>
      <c r="GOH164" s="34" t="s">
        <v>392</v>
      </c>
      <c r="GOI164" s="34" t="s">
        <v>392</v>
      </c>
      <c r="GOJ164" s="34" t="s">
        <v>392</v>
      </c>
      <c r="GOK164" s="34" t="s">
        <v>392</v>
      </c>
      <c r="GOL164" s="34" t="s">
        <v>392</v>
      </c>
      <c r="GOM164" s="34" t="s">
        <v>392</v>
      </c>
      <c r="GON164" s="34" t="s">
        <v>392</v>
      </c>
      <c r="GOO164" s="34" t="s">
        <v>392</v>
      </c>
      <c r="GOP164" s="34" t="s">
        <v>392</v>
      </c>
      <c r="GOQ164" s="34" t="s">
        <v>392</v>
      </c>
      <c r="GOR164" s="34" t="s">
        <v>392</v>
      </c>
      <c r="GOS164" s="34" t="s">
        <v>392</v>
      </c>
      <c r="GOT164" s="34" t="s">
        <v>392</v>
      </c>
      <c r="GOU164" s="34" t="s">
        <v>392</v>
      </c>
      <c r="GOV164" s="34" t="s">
        <v>392</v>
      </c>
      <c r="GOW164" s="34" t="s">
        <v>392</v>
      </c>
      <c r="GOX164" s="34" t="s">
        <v>392</v>
      </c>
      <c r="GOY164" s="34" t="s">
        <v>392</v>
      </c>
      <c r="GOZ164" s="34" t="s">
        <v>392</v>
      </c>
      <c r="GPA164" s="34" t="s">
        <v>392</v>
      </c>
      <c r="GPB164" s="34" t="s">
        <v>392</v>
      </c>
      <c r="GPC164" s="34" t="s">
        <v>392</v>
      </c>
      <c r="GPD164" s="34" t="s">
        <v>392</v>
      </c>
      <c r="GPE164" s="34" t="s">
        <v>392</v>
      </c>
      <c r="GPF164" s="34" t="s">
        <v>392</v>
      </c>
      <c r="GPG164" s="34" t="s">
        <v>392</v>
      </c>
      <c r="GPH164" s="34" t="s">
        <v>392</v>
      </c>
      <c r="GPI164" s="34" t="s">
        <v>392</v>
      </c>
      <c r="GPJ164" s="34" t="s">
        <v>392</v>
      </c>
      <c r="GPK164" s="34" t="s">
        <v>392</v>
      </c>
      <c r="GPL164" s="34" t="s">
        <v>392</v>
      </c>
      <c r="GPM164" s="34" t="s">
        <v>392</v>
      </c>
      <c r="GPN164" s="34" t="s">
        <v>392</v>
      </c>
      <c r="GPO164" s="34" t="s">
        <v>392</v>
      </c>
      <c r="GPP164" s="34" t="s">
        <v>392</v>
      </c>
      <c r="GPQ164" s="34" t="s">
        <v>392</v>
      </c>
      <c r="GPR164" s="34" t="s">
        <v>392</v>
      </c>
      <c r="GPS164" s="34" t="s">
        <v>392</v>
      </c>
      <c r="GPT164" s="34" t="s">
        <v>392</v>
      </c>
      <c r="GPU164" s="34" t="s">
        <v>392</v>
      </c>
      <c r="GPV164" s="34" t="s">
        <v>392</v>
      </c>
      <c r="GPW164" s="34" t="s">
        <v>392</v>
      </c>
      <c r="GPX164" s="34" t="s">
        <v>392</v>
      </c>
      <c r="GPY164" s="34" t="s">
        <v>392</v>
      </c>
      <c r="GPZ164" s="34" t="s">
        <v>392</v>
      </c>
      <c r="GQA164" s="34" t="s">
        <v>392</v>
      </c>
      <c r="GQB164" s="34" t="s">
        <v>392</v>
      </c>
      <c r="GQC164" s="34" t="s">
        <v>392</v>
      </c>
      <c r="GQD164" s="34" t="s">
        <v>392</v>
      </c>
      <c r="GQE164" s="34" t="s">
        <v>392</v>
      </c>
      <c r="GQF164" s="34" t="s">
        <v>392</v>
      </c>
      <c r="GQG164" s="34" t="s">
        <v>392</v>
      </c>
      <c r="GQH164" s="34" t="s">
        <v>392</v>
      </c>
      <c r="GQI164" s="34" t="s">
        <v>392</v>
      </c>
      <c r="GQJ164" s="34" t="s">
        <v>392</v>
      </c>
      <c r="GQK164" s="34" t="s">
        <v>392</v>
      </c>
      <c r="GQL164" s="34" t="s">
        <v>392</v>
      </c>
      <c r="GQM164" s="34" t="s">
        <v>392</v>
      </c>
      <c r="GQN164" s="34" t="s">
        <v>392</v>
      </c>
      <c r="GQO164" s="34" t="s">
        <v>392</v>
      </c>
      <c r="GQP164" s="34" t="s">
        <v>392</v>
      </c>
      <c r="GQQ164" s="34" t="s">
        <v>392</v>
      </c>
      <c r="GQR164" s="34" t="s">
        <v>392</v>
      </c>
      <c r="GQS164" s="34" t="s">
        <v>392</v>
      </c>
      <c r="GQT164" s="34" t="s">
        <v>392</v>
      </c>
      <c r="GQU164" s="34" t="s">
        <v>392</v>
      </c>
      <c r="GQV164" s="34" t="s">
        <v>392</v>
      </c>
      <c r="GQW164" s="34" t="s">
        <v>392</v>
      </c>
      <c r="GQX164" s="34" t="s">
        <v>392</v>
      </c>
      <c r="GQY164" s="34" t="s">
        <v>392</v>
      </c>
      <c r="GQZ164" s="34" t="s">
        <v>392</v>
      </c>
      <c r="GRA164" s="34" t="s">
        <v>392</v>
      </c>
      <c r="GRB164" s="34" t="s">
        <v>392</v>
      </c>
      <c r="GRC164" s="34" t="s">
        <v>392</v>
      </c>
      <c r="GRD164" s="34" t="s">
        <v>392</v>
      </c>
      <c r="GRE164" s="34" t="s">
        <v>392</v>
      </c>
      <c r="GRF164" s="34" t="s">
        <v>392</v>
      </c>
      <c r="GRG164" s="34" t="s">
        <v>392</v>
      </c>
      <c r="GRH164" s="34" t="s">
        <v>392</v>
      </c>
      <c r="GRI164" s="34" t="s">
        <v>392</v>
      </c>
      <c r="GRJ164" s="34" t="s">
        <v>392</v>
      </c>
      <c r="GRK164" s="34" t="s">
        <v>392</v>
      </c>
      <c r="GRL164" s="34" t="s">
        <v>392</v>
      </c>
      <c r="GRM164" s="34" t="s">
        <v>392</v>
      </c>
      <c r="GRN164" s="34" t="s">
        <v>392</v>
      </c>
      <c r="GRO164" s="34" t="s">
        <v>392</v>
      </c>
      <c r="GRP164" s="34" t="s">
        <v>392</v>
      </c>
      <c r="GRQ164" s="34" t="s">
        <v>392</v>
      </c>
      <c r="GRR164" s="34" t="s">
        <v>392</v>
      </c>
      <c r="GRS164" s="34" t="s">
        <v>392</v>
      </c>
      <c r="GRT164" s="34" t="s">
        <v>392</v>
      </c>
      <c r="GRU164" s="34" t="s">
        <v>392</v>
      </c>
      <c r="GRV164" s="34" t="s">
        <v>392</v>
      </c>
      <c r="GRW164" s="34" t="s">
        <v>392</v>
      </c>
      <c r="GRX164" s="34" t="s">
        <v>392</v>
      </c>
      <c r="GRY164" s="34" t="s">
        <v>392</v>
      </c>
      <c r="GRZ164" s="34" t="s">
        <v>392</v>
      </c>
      <c r="GSA164" s="34" t="s">
        <v>392</v>
      </c>
      <c r="GSB164" s="34" t="s">
        <v>392</v>
      </c>
      <c r="GSC164" s="34" t="s">
        <v>392</v>
      </c>
      <c r="GSD164" s="34" t="s">
        <v>392</v>
      </c>
      <c r="GSE164" s="34" t="s">
        <v>392</v>
      </c>
      <c r="GSF164" s="34" t="s">
        <v>392</v>
      </c>
      <c r="GSG164" s="34" t="s">
        <v>392</v>
      </c>
      <c r="GSH164" s="34" t="s">
        <v>392</v>
      </c>
      <c r="GSI164" s="34" t="s">
        <v>392</v>
      </c>
      <c r="GSJ164" s="34" t="s">
        <v>392</v>
      </c>
      <c r="GSK164" s="34" t="s">
        <v>392</v>
      </c>
      <c r="GSL164" s="34" t="s">
        <v>392</v>
      </c>
      <c r="GSM164" s="34" t="s">
        <v>392</v>
      </c>
      <c r="GSN164" s="34" t="s">
        <v>392</v>
      </c>
      <c r="GSO164" s="34" t="s">
        <v>392</v>
      </c>
      <c r="GSP164" s="34" t="s">
        <v>392</v>
      </c>
      <c r="GSQ164" s="34" t="s">
        <v>392</v>
      </c>
      <c r="GSR164" s="34" t="s">
        <v>392</v>
      </c>
      <c r="GSS164" s="34" t="s">
        <v>392</v>
      </c>
      <c r="GST164" s="34" t="s">
        <v>392</v>
      </c>
      <c r="GSU164" s="34" t="s">
        <v>392</v>
      </c>
      <c r="GSV164" s="34" t="s">
        <v>392</v>
      </c>
      <c r="GSW164" s="34" t="s">
        <v>392</v>
      </c>
      <c r="GSX164" s="34" t="s">
        <v>392</v>
      </c>
      <c r="GSY164" s="34" t="s">
        <v>392</v>
      </c>
      <c r="GSZ164" s="34" t="s">
        <v>392</v>
      </c>
      <c r="GTA164" s="34" t="s">
        <v>392</v>
      </c>
      <c r="GTB164" s="34" t="s">
        <v>392</v>
      </c>
      <c r="GTC164" s="34" t="s">
        <v>392</v>
      </c>
      <c r="GTD164" s="34" t="s">
        <v>392</v>
      </c>
      <c r="GTE164" s="34" t="s">
        <v>392</v>
      </c>
      <c r="GTF164" s="34" t="s">
        <v>392</v>
      </c>
      <c r="GTG164" s="34" t="s">
        <v>392</v>
      </c>
      <c r="GTH164" s="34" t="s">
        <v>392</v>
      </c>
      <c r="GTI164" s="34" t="s">
        <v>392</v>
      </c>
      <c r="GTJ164" s="34" t="s">
        <v>392</v>
      </c>
      <c r="GTK164" s="34" t="s">
        <v>392</v>
      </c>
      <c r="GTL164" s="34" t="s">
        <v>392</v>
      </c>
      <c r="GTM164" s="34" t="s">
        <v>392</v>
      </c>
      <c r="GTN164" s="34" t="s">
        <v>392</v>
      </c>
      <c r="GTO164" s="34" t="s">
        <v>392</v>
      </c>
      <c r="GTP164" s="34" t="s">
        <v>392</v>
      </c>
      <c r="GTQ164" s="34" t="s">
        <v>392</v>
      </c>
      <c r="GTR164" s="34" t="s">
        <v>392</v>
      </c>
      <c r="GTS164" s="34" t="s">
        <v>392</v>
      </c>
      <c r="GTT164" s="34" t="s">
        <v>392</v>
      </c>
      <c r="GTU164" s="34" t="s">
        <v>392</v>
      </c>
      <c r="GTV164" s="34" t="s">
        <v>392</v>
      </c>
      <c r="GTW164" s="34" t="s">
        <v>392</v>
      </c>
      <c r="GTX164" s="34" t="s">
        <v>392</v>
      </c>
      <c r="GTY164" s="34" t="s">
        <v>392</v>
      </c>
      <c r="GTZ164" s="34" t="s">
        <v>392</v>
      </c>
      <c r="GUA164" s="34" t="s">
        <v>392</v>
      </c>
      <c r="GUB164" s="34" t="s">
        <v>392</v>
      </c>
      <c r="GUC164" s="34" t="s">
        <v>392</v>
      </c>
      <c r="GUD164" s="34" t="s">
        <v>392</v>
      </c>
      <c r="GUE164" s="34" t="s">
        <v>392</v>
      </c>
      <c r="GUF164" s="34" t="s">
        <v>392</v>
      </c>
      <c r="GUG164" s="34" t="s">
        <v>392</v>
      </c>
      <c r="GUH164" s="34" t="s">
        <v>392</v>
      </c>
      <c r="GUI164" s="34" t="s">
        <v>392</v>
      </c>
      <c r="GUJ164" s="34" t="s">
        <v>392</v>
      </c>
      <c r="GUK164" s="34" t="s">
        <v>392</v>
      </c>
      <c r="GUL164" s="34" t="s">
        <v>392</v>
      </c>
      <c r="GUM164" s="34" t="s">
        <v>392</v>
      </c>
      <c r="GUN164" s="34" t="s">
        <v>392</v>
      </c>
      <c r="GUO164" s="34" t="s">
        <v>392</v>
      </c>
      <c r="GUP164" s="34" t="s">
        <v>392</v>
      </c>
      <c r="GUQ164" s="34" t="s">
        <v>392</v>
      </c>
      <c r="GUR164" s="34" t="s">
        <v>392</v>
      </c>
      <c r="GUS164" s="34" t="s">
        <v>392</v>
      </c>
      <c r="GUT164" s="34" t="s">
        <v>392</v>
      </c>
      <c r="GUU164" s="34" t="s">
        <v>392</v>
      </c>
      <c r="GUV164" s="34" t="s">
        <v>392</v>
      </c>
      <c r="GUW164" s="34" t="s">
        <v>392</v>
      </c>
      <c r="GUX164" s="34" t="s">
        <v>392</v>
      </c>
      <c r="GUY164" s="34" t="s">
        <v>392</v>
      </c>
      <c r="GUZ164" s="34" t="s">
        <v>392</v>
      </c>
      <c r="GVA164" s="34" t="s">
        <v>392</v>
      </c>
      <c r="GVB164" s="34" t="s">
        <v>392</v>
      </c>
      <c r="GVC164" s="34" t="s">
        <v>392</v>
      </c>
      <c r="GVD164" s="34" t="s">
        <v>392</v>
      </c>
      <c r="GVE164" s="34" t="s">
        <v>392</v>
      </c>
      <c r="GVF164" s="34" t="s">
        <v>392</v>
      </c>
      <c r="GVG164" s="34" t="s">
        <v>392</v>
      </c>
      <c r="GVH164" s="34" t="s">
        <v>392</v>
      </c>
      <c r="GVI164" s="34" t="s">
        <v>392</v>
      </c>
      <c r="GVJ164" s="34" t="s">
        <v>392</v>
      </c>
      <c r="GVK164" s="34" t="s">
        <v>392</v>
      </c>
      <c r="GVL164" s="34" t="s">
        <v>392</v>
      </c>
      <c r="GVM164" s="34" t="s">
        <v>392</v>
      </c>
      <c r="GVN164" s="34" t="s">
        <v>392</v>
      </c>
      <c r="GVO164" s="34" t="s">
        <v>392</v>
      </c>
      <c r="GVP164" s="34" t="s">
        <v>392</v>
      </c>
      <c r="GVQ164" s="34" t="s">
        <v>392</v>
      </c>
      <c r="GVR164" s="34" t="s">
        <v>392</v>
      </c>
      <c r="GVS164" s="34" t="s">
        <v>392</v>
      </c>
      <c r="GVT164" s="34" t="s">
        <v>392</v>
      </c>
      <c r="GVU164" s="34" t="s">
        <v>392</v>
      </c>
      <c r="GVV164" s="34" t="s">
        <v>392</v>
      </c>
      <c r="GVW164" s="34" t="s">
        <v>392</v>
      </c>
      <c r="GVX164" s="34" t="s">
        <v>392</v>
      </c>
      <c r="GVY164" s="34" t="s">
        <v>392</v>
      </c>
      <c r="GVZ164" s="34" t="s">
        <v>392</v>
      </c>
      <c r="GWA164" s="34" t="s">
        <v>392</v>
      </c>
      <c r="GWB164" s="34" t="s">
        <v>392</v>
      </c>
      <c r="GWC164" s="34" t="s">
        <v>392</v>
      </c>
      <c r="GWD164" s="34" t="s">
        <v>392</v>
      </c>
      <c r="GWE164" s="34" t="s">
        <v>392</v>
      </c>
      <c r="GWF164" s="34" t="s">
        <v>392</v>
      </c>
      <c r="GWG164" s="34" t="s">
        <v>392</v>
      </c>
      <c r="GWH164" s="34" t="s">
        <v>392</v>
      </c>
      <c r="GWI164" s="34" t="s">
        <v>392</v>
      </c>
      <c r="GWJ164" s="34" t="s">
        <v>392</v>
      </c>
      <c r="GWK164" s="34" t="s">
        <v>392</v>
      </c>
      <c r="GWL164" s="34" t="s">
        <v>392</v>
      </c>
      <c r="GWM164" s="34" t="s">
        <v>392</v>
      </c>
      <c r="GWN164" s="34" t="s">
        <v>392</v>
      </c>
      <c r="GWO164" s="34" t="s">
        <v>392</v>
      </c>
      <c r="GWP164" s="34" t="s">
        <v>392</v>
      </c>
      <c r="GWQ164" s="34" t="s">
        <v>392</v>
      </c>
      <c r="GWR164" s="34" t="s">
        <v>392</v>
      </c>
      <c r="GWS164" s="34" t="s">
        <v>392</v>
      </c>
      <c r="GWT164" s="34" t="s">
        <v>392</v>
      </c>
      <c r="GWU164" s="34" t="s">
        <v>392</v>
      </c>
      <c r="GWV164" s="34" t="s">
        <v>392</v>
      </c>
      <c r="GWW164" s="34" t="s">
        <v>392</v>
      </c>
      <c r="GWX164" s="34" t="s">
        <v>392</v>
      </c>
      <c r="GWY164" s="34" t="s">
        <v>392</v>
      </c>
      <c r="GWZ164" s="34" t="s">
        <v>392</v>
      </c>
      <c r="GXA164" s="34" t="s">
        <v>392</v>
      </c>
      <c r="GXB164" s="34" t="s">
        <v>392</v>
      </c>
      <c r="GXC164" s="34" t="s">
        <v>392</v>
      </c>
      <c r="GXD164" s="34" t="s">
        <v>392</v>
      </c>
      <c r="GXE164" s="34" t="s">
        <v>392</v>
      </c>
      <c r="GXF164" s="34" t="s">
        <v>392</v>
      </c>
      <c r="GXG164" s="34" t="s">
        <v>392</v>
      </c>
      <c r="GXH164" s="34" t="s">
        <v>392</v>
      </c>
      <c r="GXI164" s="34" t="s">
        <v>392</v>
      </c>
      <c r="GXJ164" s="34" t="s">
        <v>392</v>
      </c>
      <c r="GXK164" s="34" t="s">
        <v>392</v>
      </c>
      <c r="GXL164" s="34" t="s">
        <v>392</v>
      </c>
      <c r="GXM164" s="34" t="s">
        <v>392</v>
      </c>
      <c r="GXN164" s="34" t="s">
        <v>392</v>
      </c>
      <c r="GXO164" s="34" t="s">
        <v>392</v>
      </c>
      <c r="GXP164" s="34" t="s">
        <v>392</v>
      </c>
      <c r="GXQ164" s="34" t="s">
        <v>392</v>
      </c>
      <c r="GXR164" s="34" t="s">
        <v>392</v>
      </c>
      <c r="GXS164" s="34" t="s">
        <v>392</v>
      </c>
      <c r="GXT164" s="34" t="s">
        <v>392</v>
      </c>
      <c r="GXU164" s="34" t="s">
        <v>392</v>
      </c>
      <c r="GXV164" s="34" t="s">
        <v>392</v>
      </c>
      <c r="GXW164" s="34" t="s">
        <v>392</v>
      </c>
      <c r="GXX164" s="34" t="s">
        <v>392</v>
      </c>
      <c r="GXY164" s="34" t="s">
        <v>392</v>
      </c>
      <c r="GXZ164" s="34" t="s">
        <v>392</v>
      </c>
      <c r="GYA164" s="34" t="s">
        <v>392</v>
      </c>
      <c r="GYB164" s="34" t="s">
        <v>392</v>
      </c>
      <c r="GYC164" s="34" t="s">
        <v>392</v>
      </c>
      <c r="GYD164" s="34" t="s">
        <v>392</v>
      </c>
      <c r="GYE164" s="34" t="s">
        <v>392</v>
      </c>
      <c r="GYF164" s="34" t="s">
        <v>392</v>
      </c>
      <c r="GYG164" s="34" t="s">
        <v>392</v>
      </c>
      <c r="GYH164" s="34" t="s">
        <v>392</v>
      </c>
      <c r="GYI164" s="34" t="s">
        <v>392</v>
      </c>
      <c r="GYJ164" s="34" t="s">
        <v>392</v>
      </c>
      <c r="GYK164" s="34" t="s">
        <v>392</v>
      </c>
      <c r="GYL164" s="34" t="s">
        <v>392</v>
      </c>
      <c r="GYM164" s="34" t="s">
        <v>392</v>
      </c>
      <c r="GYN164" s="34" t="s">
        <v>392</v>
      </c>
      <c r="GYO164" s="34" t="s">
        <v>392</v>
      </c>
      <c r="GYP164" s="34" t="s">
        <v>392</v>
      </c>
      <c r="GYQ164" s="34" t="s">
        <v>392</v>
      </c>
      <c r="GYR164" s="34" t="s">
        <v>392</v>
      </c>
      <c r="GYS164" s="34" t="s">
        <v>392</v>
      </c>
      <c r="GYT164" s="34" t="s">
        <v>392</v>
      </c>
      <c r="GYU164" s="34" t="s">
        <v>392</v>
      </c>
      <c r="GYV164" s="34" t="s">
        <v>392</v>
      </c>
      <c r="GYW164" s="34" t="s">
        <v>392</v>
      </c>
      <c r="GYX164" s="34" t="s">
        <v>392</v>
      </c>
      <c r="GYY164" s="34" t="s">
        <v>392</v>
      </c>
      <c r="GYZ164" s="34" t="s">
        <v>392</v>
      </c>
      <c r="GZA164" s="34" t="s">
        <v>392</v>
      </c>
      <c r="GZB164" s="34" t="s">
        <v>392</v>
      </c>
      <c r="GZC164" s="34" t="s">
        <v>392</v>
      </c>
      <c r="GZD164" s="34" t="s">
        <v>392</v>
      </c>
      <c r="GZE164" s="34" t="s">
        <v>392</v>
      </c>
      <c r="GZF164" s="34" t="s">
        <v>392</v>
      </c>
      <c r="GZG164" s="34" t="s">
        <v>392</v>
      </c>
      <c r="GZH164" s="34" t="s">
        <v>392</v>
      </c>
      <c r="GZI164" s="34" t="s">
        <v>392</v>
      </c>
      <c r="GZJ164" s="34" t="s">
        <v>392</v>
      </c>
      <c r="GZK164" s="34" t="s">
        <v>392</v>
      </c>
      <c r="GZL164" s="34" t="s">
        <v>392</v>
      </c>
      <c r="GZM164" s="34" t="s">
        <v>392</v>
      </c>
      <c r="GZN164" s="34" t="s">
        <v>392</v>
      </c>
      <c r="GZO164" s="34" t="s">
        <v>392</v>
      </c>
      <c r="GZP164" s="34" t="s">
        <v>392</v>
      </c>
      <c r="GZQ164" s="34" t="s">
        <v>392</v>
      </c>
      <c r="GZR164" s="34" t="s">
        <v>392</v>
      </c>
      <c r="GZS164" s="34" t="s">
        <v>392</v>
      </c>
      <c r="GZT164" s="34" t="s">
        <v>392</v>
      </c>
      <c r="GZU164" s="34" t="s">
        <v>392</v>
      </c>
      <c r="GZV164" s="34" t="s">
        <v>392</v>
      </c>
      <c r="GZW164" s="34" t="s">
        <v>392</v>
      </c>
      <c r="GZX164" s="34" t="s">
        <v>392</v>
      </c>
      <c r="GZY164" s="34" t="s">
        <v>392</v>
      </c>
      <c r="GZZ164" s="34" t="s">
        <v>392</v>
      </c>
      <c r="HAA164" s="34" t="s">
        <v>392</v>
      </c>
      <c r="HAB164" s="34" t="s">
        <v>392</v>
      </c>
      <c r="HAC164" s="34" t="s">
        <v>392</v>
      </c>
      <c r="HAD164" s="34" t="s">
        <v>392</v>
      </c>
      <c r="HAE164" s="34" t="s">
        <v>392</v>
      </c>
      <c r="HAF164" s="34" t="s">
        <v>392</v>
      </c>
      <c r="HAG164" s="34" t="s">
        <v>392</v>
      </c>
      <c r="HAH164" s="34" t="s">
        <v>392</v>
      </c>
      <c r="HAI164" s="34" t="s">
        <v>392</v>
      </c>
      <c r="HAJ164" s="34" t="s">
        <v>392</v>
      </c>
      <c r="HAK164" s="34" t="s">
        <v>392</v>
      </c>
      <c r="HAL164" s="34" t="s">
        <v>392</v>
      </c>
      <c r="HAM164" s="34" t="s">
        <v>392</v>
      </c>
      <c r="HAN164" s="34" t="s">
        <v>392</v>
      </c>
      <c r="HAO164" s="34" t="s">
        <v>392</v>
      </c>
      <c r="HAP164" s="34" t="s">
        <v>392</v>
      </c>
      <c r="HAQ164" s="34" t="s">
        <v>392</v>
      </c>
      <c r="HAR164" s="34" t="s">
        <v>392</v>
      </c>
      <c r="HAS164" s="34" t="s">
        <v>392</v>
      </c>
      <c r="HAT164" s="34" t="s">
        <v>392</v>
      </c>
      <c r="HAU164" s="34" t="s">
        <v>392</v>
      </c>
      <c r="HAV164" s="34" t="s">
        <v>392</v>
      </c>
      <c r="HAW164" s="34" t="s">
        <v>392</v>
      </c>
      <c r="HAX164" s="34" t="s">
        <v>392</v>
      </c>
      <c r="HAY164" s="34" t="s">
        <v>392</v>
      </c>
      <c r="HAZ164" s="34" t="s">
        <v>392</v>
      </c>
      <c r="HBA164" s="34" t="s">
        <v>392</v>
      </c>
      <c r="HBB164" s="34" t="s">
        <v>392</v>
      </c>
      <c r="HBC164" s="34" t="s">
        <v>392</v>
      </c>
      <c r="HBD164" s="34" t="s">
        <v>392</v>
      </c>
      <c r="HBE164" s="34" t="s">
        <v>392</v>
      </c>
      <c r="HBF164" s="34" t="s">
        <v>392</v>
      </c>
      <c r="HBG164" s="34" t="s">
        <v>392</v>
      </c>
      <c r="HBH164" s="34" t="s">
        <v>392</v>
      </c>
      <c r="HBI164" s="34" t="s">
        <v>392</v>
      </c>
      <c r="HBJ164" s="34" t="s">
        <v>392</v>
      </c>
      <c r="HBK164" s="34" t="s">
        <v>392</v>
      </c>
      <c r="HBL164" s="34" t="s">
        <v>392</v>
      </c>
      <c r="HBM164" s="34" t="s">
        <v>392</v>
      </c>
      <c r="HBN164" s="34" t="s">
        <v>392</v>
      </c>
      <c r="HBO164" s="34" t="s">
        <v>392</v>
      </c>
      <c r="HBP164" s="34" t="s">
        <v>392</v>
      </c>
      <c r="HBQ164" s="34" t="s">
        <v>392</v>
      </c>
      <c r="HBR164" s="34" t="s">
        <v>392</v>
      </c>
      <c r="HBS164" s="34" t="s">
        <v>392</v>
      </c>
      <c r="HBT164" s="34" t="s">
        <v>392</v>
      </c>
      <c r="HBU164" s="34" t="s">
        <v>392</v>
      </c>
      <c r="HBV164" s="34" t="s">
        <v>392</v>
      </c>
      <c r="HBW164" s="34" t="s">
        <v>392</v>
      </c>
      <c r="HBX164" s="34" t="s">
        <v>392</v>
      </c>
      <c r="HBY164" s="34" t="s">
        <v>392</v>
      </c>
      <c r="HBZ164" s="34" t="s">
        <v>392</v>
      </c>
      <c r="HCA164" s="34" t="s">
        <v>392</v>
      </c>
      <c r="HCB164" s="34" t="s">
        <v>392</v>
      </c>
      <c r="HCC164" s="34" t="s">
        <v>392</v>
      </c>
      <c r="HCD164" s="34" t="s">
        <v>392</v>
      </c>
      <c r="HCE164" s="34" t="s">
        <v>392</v>
      </c>
      <c r="HCF164" s="34" t="s">
        <v>392</v>
      </c>
      <c r="HCG164" s="34" t="s">
        <v>392</v>
      </c>
      <c r="HCH164" s="34" t="s">
        <v>392</v>
      </c>
      <c r="HCI164" s="34" t="s">
        <v>392</v>
      </c>
      <c r="HCJ164" s="34" t="s">
        <v>392</v>
      </c>
      <c r="HCK164" s="34" t="s">
        <v>392</v>
      </c>
      <c r="HCL164" s="34" t="s">
        <v>392</v>
      </c>
      <c r="HCM164" s="34" t="s">
        <v>392</v>
      </c>
      <c r="HCN164" s="34" t="s">
        <v>392</v>
      </c>
      <c r="HCO164" s="34" t="s">
        <v>392</v>
      </c>
      <c r="HCP164" s="34" t="s">
        <v>392</v>
      </c>
      <c r="HCQ164" s="34" t="s">
        <v>392</v>
      </c>
      <c r="HCR164" s="34" t="s">
        <v>392</v>
      </c>
      <c r="HCS164" s="34" t="s">
        <v>392</v>
      </c>
      <c r="HCT164" s="34" t="s">
        <v>392</v>
      </c>
      <c r="HCU164" s="34" t="s">
        <v>392</v>
      </c>
      <c r="HCV164" s="34" t="s">
        <v>392</v>
      </c>
      <c r="HCW164" s="34" t="s">
        <v>392</v>
      </c>
      <c r="HCX164" s="34" t="s">
        <v>392</v>
      </c>
      <c r="HCY164" s="34" t="s">
        <v>392</v>
      </c>
      <c r="HCZ164" s="34" t="s">
        <v>392</v>
      </c>
      <c r="HDA164" s="34" t="s">
        <v>392</v>
      </c>
      <c r="HDB164" s="34" t="s">
        <v>392</v>
      </c>
      <c r="HDC164" s="34" t="s">
        <v>392</v>
      </c>
      <c r="HDD164" s="34" t="s">
        <v>392</v>
      </c>
      <c r="HDE164" s="34" t="s">
        <v>392</v>
      </c>
      <c r="HDF164" s="34" t="s">
        <v>392</v>
      </c>
      <c r="HDG164" s="34" t="s">
        <v>392</v>
      </c>
      <c r="HDH164" s="34" t="s">
        <v>392</v>
      </c>
      <c r="HDI164" s="34" t="s">
        <v>392</v>
      </c>
      <c r="HDJ164" s="34" t="s">
        <v>392</v>
      </c>
      <c r="HDK164" s="34" t="s">
        <v>392</v>
      </c>
      <c r="HDL164" s="34" t="s">
        <v>392</v>
      </c>
      <c r="HDM164" s="34" t="s">
        <v>392</v>
      </c>
      <c r="HDN164" s="34" t="s">
        <v>392</v>
      </c>
      <c r="HDO164" s="34" t="s">
        <v>392</v>
      </c>
      <c r="HDP164" s="34" t="s">
        <v>392</v>
      </c>
      <c r="HDQ164" s="34" t="s">
        <v>392</v>
      </c>
      <c r="HDR164" s="34" t="s">
        <v>392</v>
      </c>
      <c r="HDS164" s="34" t="s">
        <v>392</v>
      </c>
      <c r="HDT164" s="34" t="s">
        <v>392</v>
      </c>
      <c r="HDU164" s="34" t="s">
        <v>392</v>
      </c>
      <c r="HDV164" s="34" t="s">
        <v>392</v>
      </c>
      <c r="HDW164" s="34" t="s">
        <v>392</v>
      </c>
      <c r="HDX164" s="34" t="s">
        <v>392</v>
      </c>
      <c r="HDY164" s="34" t="s">
        <v>392</v>
      </c>
      <c r="HDZ164" s="34" t="s">
        <v>392</v>
      </c>
      <c r="HEA164" s="34" t="s">
        <v>392</v>
      </c>
      <c r="HEB164" s="34" t="s">
        <v>392</v>
      </c>
      <c r="HEC164" s="34" t="s">
        <v>392</v>
      </c>
      <c r="HED164" s="34" t="s">
        <v>392</v>
      </c>
      <c r="HEE164" s="34" t="s">
        <v>392</v>
      </c>
      <c r="HEF164" s="34" t="s">
        <v>392</v>
      </c>
      <c r="HEG164" s="34" t="s">
        <v>392</v>
      </c>
      <c r="HEH164" s="34" t="s">
        <v>392</v>
      </c>
      <c r="HEI164" s="34" t="s">
        <v>392</v>
      </c>
      <c r="HEJ164" s="34" t="s">
        <v>392</v>
      </c>
      <c r="HEK164" s="34" t="s">
        <v>392</v>
      </c>
      <c r="HEL164" s="34" t="s">
        <v>392</v>
      </c>
      <c r="HEM164" s="34" t="s">
        <v>392</v>
      </c>
      <c r="HEN164" s="34" t="s">
        <v>392</v>
      </c>
      <c r="HEO164" s="34" t="s">
        <v>392</v>
      </c>
      <c r="HEP164" s="34" t="s">
        <v>392</v>
      </c>
      <c r="HEQ164" s="34" t="s">
        <v>392</v>
      </c>
      <c r="HER164" s="34" t="s">
        <v>392</v>
      </c>
      <c r="HES164" s="34" t="s">
        <v>392</v>
      </c>
      <c r="HET164" s="34" t="s">
        <v>392</v>
      </c>
      <c r="HEU164" s="34" t="s">
        <v>392</v>
      </c>
      <c r="HEV164" s="34" t="s">
        <v>392</v>
      </c>
      <c r="HEW164" s="34" t="s">
        <v>392</v>
      </c>
      <c r="HEX164" s="34" t="s">
        <v>392</v>
      </c>
      <c r="HEY164" s="34" t="s">
        <v>392</v>
      </c>
      <c r="HEZ164" s="34" t="s">
        <v>392</v>
      </c>
      <c r="HFA164" s="34" t="s">
        <v>392</v>
      </c>
      <c r="HFB164" s="34" t="s">
        <v>392</v>
      </c>
      <c r="HFC164" s="34" t="s">
        <v>392</v>
      </c>
      <c r="HFD164" s="34" t="s">
        <v>392</v>
      </c>
      <c r="HFE164" s="34" t="s">
        <v>392</v>
      </c>
      <c r="HFF164" s="34" t="s">
        <v>392</v>
      </c>
      <c r="HFG164" s="34" t="s">
        <v>392</v>
      </c>
      <c r="HFH164" s="34" t="s">
        <v>392</v>
      </c>
      <c r="HFI164" s="34" t="s">
        <v>392</v>
      </c>
      <c r="HFJ164" s="34" t="s">
        <v>392</v>
      </c>
      <c r="HFK164" s="34" t="s">
        <v>392</v>
      </c>
      <c r="HFL164" s="34" t="s">
        <v>392</v>
      </c>
      <c r="HFM164" s="34" t="s">
        <v>392</v>
      </c>
      <c r="HFN164" s="34" t="s">
        <v>392</v>
      </c>
      <c r="HFO164" s="34" t="s">
        <v>392</v>
      </c>
      <c r="HFP164" s="34" t="s">
        <v>392</v>
      </c>
      <c r="HFQ164" s="34" t="s">
        <v>392</v>
      </c>
      <c r="HFR164" s="34" t="s">
        <v>392</v>
      </c>
      <c r="HFS164" s="34" t="s">
        <v>392</v>
      </c>
      <c r="HFT164" s="34" t="s">
        <v>392</v>
      </c>
      <c r="HFU164" s="34" t="s">
        <v>392</v>
      </c>
      <c r="HFV164" s="34" t="s">
        <v>392</v>
      </c>
      <c r="HFW164" s="34" t="s">
        <v>392</v>
      </c>
      <c r="HFX164" s="34" t="s">
        <v>392</v>
      </c>
      <c r="HFY164" s="34" t="s">
        <v>392</v>
      </c>
      <c r="HFZ164" s="34" t="s">
        <v>392</v>
      </c>
      <c r="HGA164" s="34" t="s">
        <v>392</v>
      </c>
      <c r="HGB164" s="34" t="s">
        <v>392</v>
      </c>
      <c r="HGC164" s="34" t="s">
        <v>392</v>
      </c>
      <c r="HGD164" s="34" t="s">
        <v>392</v>
      </c>
      <c r="HGE164" s="34" t="s">
        <v>392</v>
      </c>
      <c r="HGF164" s="34" t="s">
        <v>392</v>
      </c>
      <c r="HGG164" s="34" t="s">
        <v>392</v>
      </c>
      <c r="HGH164" s="34" t="s">
        <v>392</v>
      </c>
      <c r="HGI164" s="34" t="s">
        <v>392</v>
      </c>
      <c r="HGJ164" s="34" t="s">
        <v>392</v>
      </c>
      <c r="HGK164" s="34" t="s">
        <v>392</v>
      </c>
      <c r="HGL164" s="34" t="s">
        <v>392</v>
      </c>
      <c r="HGM164" s="34" t="s">
        <v>392</v>
      </c>
      <c r="HGN164" s="34" t="s">
        <v>392</v>
      </c>
      <c r="HGO164" s="34" t="s">
        <v>392</v>
      </c>
      <c r="HGP164" s="34" t="s">
        <v>392</v>
      </c>
      <c r="HGQ164" s="34" t="s">
        <v>392</v>
      </c>
      <c r="HGR164" s="34" t="s">
        <v>392</v>
      </c>
      <c r="HGS164" s="34" t="s">
        <v>392</v>
      </c>
      <c r="HGT164" s="34" t="s">
        <v>392</v>
      </c>
      <c r="HGU164" s="34" t="s">
        <v>392</v>
      </c>
      <c r="HGV164" s="34" t="s">
        <v>392</v>
      </c>
      <c r="HGW164" s="34" t="s">
        <v>392</v>
      </c>
      <c r="HGX164" s="34" t="s">
        <v>392</v>
      </c>
      <c r="HGY164" s="34" t="s">
        <v>392</v>
      </c>
      <c r="HGZ164" s="34" t="s">
        <v>392</v>
      </c>
      <c r="HHA164" s="34" t="s">
        <v>392</v>
      </c>
      <c r="HHB164" s="34" t="s">
        <v>392</v>
      </c>
      <c r="HHC164" s="34" t="s">
        <v>392</v>
      </c>
      <c r="HHD164" s="34" t="s">
        <v>392</v>
      </c>
      <c r="HHE164" s="34" t="s">
        <v>392</v>
      </c>
      <c r="HHF164" s="34" t="s">
        <v>392</v>
      </c>
      <c r="HHG164" s="34" t="s">
        <v>392</v>
      </c>
      <c r="HHH164" s="34" t="s">
        <v>392</v>
      </c>
      <c r="HHI164" s="34" t="s">
        <v>392</v>
      </c>
      <c r="HHJ164" s="34" t="s">
        <v>392</v>
      </c>
      <c r="HHK164" s="34" t="s">
        <v>392</v>
      </c>
      <c r="HHL164" s="34" t="s">
        <v>392</v>
      </c>
      <c r="HHM164" s="34" t="s">
        <v>392</v>
      </c>
      <c r="HHN164" s="34" t="s">
        <v>392</v>
      </c>
      <c r="HHO164" s="34" t="s">
        <v>392</v>
      </c>
      <c r="HHP164" s="34" t="s">
        <v>392</v>
      </c>
      <c r="HHQ164" s="34" t="s">
        <v>392</v>
      </c>
      <c r="HHR164" s="34" t="s">
        <v>392</v>
      </c>
      <c r="HHS164" s="34" t="s">
        <v>392</v>
      </c>
      <c r="HHT164" s="34" t="s">
        <v>392</v>
      </c>
      <c r="HHU164" s="34" t="s">
        <v>392</v>
      </c>
      <c r="HHV164" s="34" t="s">
        <v>392</v>
      </c>
      <c r="HHW164" s="34" t="s">
        <v>392</v>
      </c>
      <c r="HHX164" s="34" t="s">
        <v>392</v>
      </c>
      <c r="HHY164" s="34" t="s">
        <v>392</v>
      </c>
      <c r="HHZ164" s="34" t="s">
        <v>392</v>
      </c>
      <c r="HIA164" s="34" t="s">
        <v>392</v>
      </c>
      <c r="HIB164" s="34" t="s">
        <v>392</v>
      </c>
      <c r="HIC164" s="34" t="s">
        <v>392</v>
      </c>
      <c r="HID164" s="34" t="s">
        <v>392</v>
      </c>
      <c r="HIE164" s="34" t="s">
        <v>392</v>
      </c>
      <c r="HIF164" s="34" t="s">
        <v>392</v>
      </c>
      <c r="HIG164" s="34" t="s">
        <v>392</v>
      </c>
      <c r="HIH164" s="34" t="s">
        <v>392</v>
      </c>
      <c r="HII164" s="34" t="s">
        <v>392</v>
      </c>
      <c r="HIJ164" s="34" t="s">
        <v>392</v>
      </c>
      <c r="HIK164" s="34" t="s">
        <v>392</v>
      </c>
      <c r="HIL164" s="34" t="s">
        <v>392</v>
      </c>
      <c r="HIM164" s="34" t="s">
        <v>392</v>
      </c>
      <c r="HIN164" s="34" t="s">
        <v>392</v>
      </c>
      <c r="HIO164" s="34" t="s">
        <v>392</v>
      </c>
      <c r="HIP164" s="34" t="s">
        <v>392</v>
      </c>
      <c r="HIQ164" s="34" t="s">
        <v>392</v>
      </c>
      <c r="HIR164" s="34" t="s">
        <v>392</v>
      </c>
      <c r="HIS164" s="34" t="s">
        <v>392</v>
      </c>
      <c r="HIT164" s="34" t="s">
        <v>392</v>
      </c>
      <c r="HIU164" s="34" t="s">
        <v>392</v>
      </c>
      <c r="HIV164" s="34" t="s">
        <v>392</v>
      </c>
      <c r="HIW164" s="34" t="s">
        <v>392</v>
      </c>
      <c r="HIX164" s="34" t="s">
        <v>392</v>
      </c>
      <c r="HIY164" s="34" t="s">
        <v>392</v>
      </c>
      <c r="HIZ164" s="34" t="s">
        <v>392</v>
      </c>
      <c r="HJA164" s="34" t="s">
        <v>392</v>
      </c>
      <c r="HJB164" s="34" t="s">
        <v>392</v>
      </c>
      <c r="HJC164" s="34" t="s">
        <v>392</v>
      </c>
      <c r="HJD164" s="34" t="s">
        <v>392</v>
      </c>
      <c r="HJE164" s="34" t="s">
        <v>392</v>
      </c>
      <c r="HJF164" s="34" t="s">
        <v>392</v>
      </c>
      <c r="HJG164" s="34" t="s">
        <v>392</v>
      </c>
      <c r="HJH164" s="34" t="s">
        <v>392</v>
      </c>
      <c r="HJI164" s="34" t="s">
        <v>392</v>
      </c>
      <c r="HJJ164" s="34" t="s">
        <v>392</v>
      </c>
      <c r="HJK164" s="34" t="s">
        <v>392</v>
      </c>
      <c r="HJL164" s="34" t="s">
        <v>392</v>
      </c>
      <c r="HJM164" s="34" t="s">
        <v>392</v>
      </c>
      <c r="HJN164" s="34" t="s">
        <v>392</v>
      </c>
      <c r="HJO164" s="34" t="s">
        <v>392</v>
      </c>
      <c r="HJP164" s="34" t="s">
        <v>392</v>
      </c>
      <c r="HJQ164" s="34" t="s">
        <v>392</v>
      </c>
      <c r="HJR164" s="34" t="s">
        <v>392</v>
      </c>
      <c r="HJS164" s="34" t="s">
        <v>392</v>
      </c>
      <c r="HJT164" s="34" t="s">
        <v>392</v>
      </c>
      <c r="HJU164" s="34" t="s">
        <v>392</v>
      </c>
      <c r="HJV164" s="34" t="s">
        <v>392</v>
      </c>
      <c r="HJW164" s="34" t="s">
        <v>392</v>
      </c>
      <c r="HJX164" s="34" t="s">
        <v>392</v>
      </c>
      <c r="HJY164" s="34" t="s">
        <v>392</v>
      </c>
      <c r="HJZ164" s="34" t="s">
        <v>392</v>
      </c>
      <c r="HKA164" s="34" t="s">
        <v>392</v>
      </c>
      <c r="HKB164" s="34" t="s">
        <v>392</v>
      </c>
      <c r="HKC164" s="34" t="s">
        <v>392</v>
      </c>
      <c r="HKD164" s="34" t="s">
        <v>392</v>
      </c>
      <c r="HKE164" s="34" t="s">
        <v>392</v>
      </c>
      <c r="HKF164" s="34" t="s">
        <v>392</v>
      </c>
      <c r="HKG164" s="34" t="s">
        <v>392</v>
      </c>
      <c r="HKH164" s="34" t="s">
        <v>392</v>
      </c>
      <c r="HKI164" s="34" t="s">
        <v>392</v>
      </c>
      <c r="HKJ164" s="34" t="s">
        <v>392</v>
      </c>
      <c r="HKK164" s="34" t="s">
        <v>392</v>
      </c>
      <c r="HKL164" s="34" t="s">
        <v>392</v>
      </c>
      <c r="HKM164" s="34" t="s">
        <v>392</v>
      </c>
      <c r="HKN164" s="34" t="s">
        <v>392</v>
      </c>
      <c r="HKO164" s="34" t="s">
        <v>392</v>
      </c>
      <c r="HKP164" s="34" t="s">
        <v>392</v>
      </c>
      <c r="HKQ164" s="34" t="s">
        <v>392</v>
      </c>
      <c r="HKR164" s="34" t="s">
        <v>392</v>
      </c>
      <c r="HKS164" s="34" t="s">
        <v>392</v>
      </c>
      <c r="HKT164" s="34" t="s">
        <v>392</v>
      </c>
      <c r="HKU164" s="34" t="s">
        <v>392</v>
      </c>
      <c r="HKV164" s="34" t="s">
        <v>392</v>
      </c>
      <c r="HKW164" s="34" t="s">
        <v>392</v>
      </c>
      <c r="HKX164" s="34" t="s">
        <v>392</v>
      </c>
      <c r="HKY164" s="34" t="s">
        <v>392</v>
      </c>
      <c r="HKZ164" s="34" t="s">
        <v>392</v>
      </c>
      <c r="HLA164" s="34" t="s">
        <v>392</v>
      </c>
      <c r="HLB164" s="34" t="s">
        <v>392</v>
      </c>
      <c r="HLC164" s="34" t="s">
        <v>392</v>
      </c>
      <c r="HLD164" s="34" t="s">
        <v>392</v>
      </c>
      <c r="HLE164" s="34" t="s">
        <v>392</v>
      </c>
      <c r="HLF164" s="34" t="s">
        <v>392</v>
      </c>
      <c r="HLG164" s="34" t="s">
        <v>392</v>
      </c>
      <c r="HLH164" s="34" t="s">
        <v>392</v>
      </c>
      <c r="HLI164" s="34" t="s">
        <v>392</v>
      </c>
      <c r="HLJ164" s="34" t="s">
        <v>392</v>
      </c>
      <c r="HLK164" s="34" t="s">
        <v>392</v>
      </c>
      <c r="HLL164" s="34" t="s">
        <v>392</v>
      </c>
      <c r="HLM164" s="34" t="s">
        <v>392</v>
      </c>
      <c r="HLN164" s="34" t="s">
        <v>392</v>
      </c>
      <c r="HLO164" s="34" t="s">
        <v>392</v>
      </c>
      <c r="HLP164" s="34" t="s">
        <v>392</v>
      </c>
      <c r="HLQ164" s="34" t="s">
        <v>392</v>
      </c>
      <c r="HLR164" s="34" t="s">
        <v>392</v>
      </c>
      <c r="HLS164" s="34" t="s">
        <v>392</v>
      </c>
      <c r="HLT164" s="34" t="s">
        <v>392</v>
      </c>
      <c r="HLU164" s="34" t="s">
        <v>392</v>
      </c>
      <c r="HLV164" s="34" t="s">
        <v>392</v>
      </c>
      <c r="HLW164" s="34" t="s">
        <v>392</v>
      </c>
      <c r="HLX164" s="34" t="s">
        <v>392</v>
      </c>
      <c r="HLY164" s="34" t="s">
        <v>392</v>
      </c>
      <c r="HLZ164" s="34" t="s">
        <v>392</v>
      </c>
      <c r="HMA164" s="34" t="s">
        <v>392</v>
      </c>
      <c r="HMB164" s="34" t="s">
        <v>392</v>
      </c>
      <c r="HMC164" s="34" t="s">
        <v>392</v>
      </c>
      <c r="HMD164" s="34" t="s">
        <v>392</v>
      </c>
      <c r="HME164" s="34" t="s">
        <v>392</v>
      </c>
      <c r="HMF164" s="34" t="s">
        <v>392</v>
      </c>
      <c r="HMG164" s="34" t="s">
        <v>392</v>
      </c>
      <c r="HMH164" s="34" t="s">
        <v>392</v>
      </c>
      <c r="HMI164" s="34" t="s">
        <v>392</v>
      </c>
      <c r="HMJ164" s="34" t="s">
        <v>392</v>
      </c>
      <c r="HMK164" s="34" t="s">
        <v>392</v>
      </c>
      <c r="HML164" s="34" t="s">
        <v>392</v>
      </c>
      <c r="HMM164" s="34" t="s">
        <v>392</v>
      </c>
      <c r="HMN164" s="34" t="s">
        <v>392</v>
      </c>
      <c r="HMO164" s="34" t="s">
        <v>392</v>
      </c>
      <c r="HMP164" s="34" t="s">
        <v>392</v>
      </c>
      <c r="HMQ164" s="34" t="s">
        <v>392</v>
      </c>
      <c r="HMR164" s="34" t="s">
        <v>392</v>
      </c>
      <c r="HMS164" s="34" t="s">
        <v>392</v>
      </c>
      <c r="HMT164" s="34" t="s">
        <v>392</v>
      </c>
      <c r="HMU164" s="34" t="s">
        <v>392</v>
      </c>
      <c r="HMV164" s="34" t="s">
        <v>392</v>
      </c>
      <c r="HMW164" s="34" t="s">
        <v>392</v>
      </c>
      <c r="HMX164" s="34" t="s">
        <v>392</v>
      </c>
      <c r="HMY164" s="34" t="s">
        <v>392</v>
      </c>
      <c r="HMZ164" s="34" t="s">
        <v>392</v>
      </c>
      <c r="HNA164" s="34" t="s">
        <v>392</v>
      </c>
      <c r="HNB164" s="34" t="s">
        <v>392</v>
      </c>
      <c r="HNC164" s="34" t="s">
        <v>392</v>
      </c>
      <c r="HND164" s="34" t="s">
        <v>392</v>
      </c>
      <c r="HNE164" s="34" t="s">
        <v>392</v>
      </c>
      <c r="HNF164" s="34" t="s">
        <v>392</v>
      </c>
      <c r="HNG164" s="34" t="s">
        <v>392</v>
      </c>
      <c r="HNH164" s="34" t="s">
        <v>392</v>
      </c>
      <c r="HNI164" s="34" t="s">
        <v>392</v>
      </c>
      <c r="HNJ164" s="34" t="s">
        <v>392</v>
      </c>
      <c r="HNK164" s="34" t="s">
        <v>392</v>
      </c>
      <c r="HNL164" s="34" t="s">
        <v>392</v>
      </c>
      <c r="HNM164" s="34" t="s">
        <v>392</v>
      </c>
      <c r="HNN164" s="34" t="s">
        <v>392</v>
      </c>
      <c r="HNO164" s="34" t="s">
        <v>392</v>
      </c>
      <c r="HNP164" s="34" t="s">
        <v>392</v>
      </c>
      <c r="HNQ164" s="34" t="s">
        <v>392</v>
      </c>
      <c r="HNR164" s="34" t="s">
        <v>392</v>
      </c>
      <c r="HNS164" s="34" t="s">
        <v>392</v>
      </c>
      <c r="HNT164" s="34" t="s">
        <v>392</v>
      </c>
      <c r="HNU164" s="34" t="s">
        <v>392</v>
      </c>
      <c r="HNV164" s="34" t="s">
        <v>392</v>
      </c>
      <c r="HNW164" s="34" t="s">
        <v>392</v>
      </c>
      <c r="HNX164" s="34" t="s">
        <v>392</v>
      </c>
      <c r="HNY164" s="34" t="s">
        <v>392</v>
      </c>
      <c r="HNZ164" s="34" t="s">
        <v>392</v>
      </c>
      <c r="HOA164" s="34" t="s">
        <v>392</v>
      </c>
      <c r="HOB164" s="34" t="s">
        <v>392</v>
      </c>
      <c r="HOC164" s="34" t="s">
        <v>392</v>
      </c>
      <c r="HOD164" s="34" t="s">
        <v>392</v>
      </c>
      <c r="HOE164" s="34" t="s">
        <v>392</v>
      </c>
      <c r="HOF164" s="34" t="s">
        <v>392</v>
      </c>
      <c r="HOG164" s="34" t="s">
        <v>392</v>
      </c>
      <c r="HOH164" s="34" t="s">
        <v>392</v>
      </c>
      <c r="HOI164" s="34" t="s">
        <v>392</v>
      </c>
      <c r="HOJ164" s="34" t="s">
        <v>392</v>
      </c>
      <c r="HOK164" s="34" t="s">
        <v>392</v>
      </c>
      <c r="HOL164" s="34" t="s">
        <v>392</v>
      </c>
      <c r="HOM164" s="34" t="s">
        <v>392</v>
      </c>
      <c r="HON164" s="34" t="s">
        <v>392</v>
      </c>
      <c r="HOO164" s="34" t="s">
        <v>392</v>
      </c>
      <c r="HOP164" s="34" t="s">
        <v>392</v>
      </c>
      <c r="HOQ164" s="34" t="s">
        <v>392</v>
      </c>
      <c r="HOR164" s="34" t="s">
        <v>392</v>
      </c>
      <c r="HOS164" s="34" t="s">
        <v>392</v>
      </c>
      <c r="HOT164" s="34" t="s">
        <v>392</v>
      </c>
      <c r="HOU164" s="34" t="s">
        <v>392</v>
      </c>
      <c r="HOV164" s="34" t="s">
        <v>392</v>
      </c>
      <c r="HOW164" s="34" t="s">
        <v>392</v>
      </c>
      <c r="HOX164" s="34" t="s">
        <v>392</v>
      </c>
      <c r="HOY164" s="34" t="s">
        <v>392</v>
      </c>
      <c r="HOZ164" s="34" t="s">
        <v>392</v>
      </c>
      <c r="HPA164" s="34" t="s">
        <v>392</v>
      </c>
      <c r="HPB164" s="34" t="s">
        <v>392</v>
      </c>
      <c r="HPC164" s="34" t="s">
        <v>392</v>
      </c>
      <c r="HPD164" s="34" t="s">
        <v>392</v>
      </c>
      <c r="HPE164" s="34" t="s">
        <v>392</v>
      </c>
      <c r="HPF164" s="34" t="s">
        <v>392</v>
      </c>
      <c r="HPG164" s="34" t="s">
        <v>392</v>
      </c>
      <c r="HPH164" s="34" t="s">
        <v>392</v>
      </c>
      <c r="HPI164" s="34" t="s">
        <v>392</v>
      </c>
      <c r="HPJ164" s="34" t="s">
        <v>392</v>
      </c>
      <c r="HPK164" s="34" t="s">
        <v>392</v>
      </c>
      <c r="HPL164" s="34" t="s">
        <v>392</v>
      </c>
      <c r="HPM164" s="34" t="s">
        <v>392</v>
      </c>
      <c r="HPN164" s="34" t="s">
        <v>392</v>
      </c>
      <c r="HPO164" s="34" t="s">
        <v>392</v>
      </c>
      <c r="HPP164" s="34" t="s">
        <v>392</v>
      </c>
      <c r="HPQ164" s="34" t="s">
        <v>392</v>
      </c>
      <c r="HPR164" s="34" t="s">
        <v>392</v>
      </c>
      <c r="HPS164" s="34" t="s">
        <v>392</v>
      </c>
      <c r="HPT164" s="34" t="s">
        <v>392</v>
      </c>
      <c r="HPU164" s="34" t="s">
        <v>392</v>
      </c>
      <c r="HPV164" s="34" t="s">
        <v>392</v>
      </c>
      <c r="HPW164" s="34" t="s">
        <v>392</v>
      </c>
      <c r="HPX164" s="34" t="s">
        <v>392</v>
      </c>
      <c r="HPY164" s="34" t="s">
        <v>392</v>
      </c>
      <c r="HPZ164" s="34" t="s">
        <v>392</v>
      </c>
      <c r="HQA164" s="34" t="s">
        <v>392</v>
      </c>
      <c r="HQB164" s="34" t="s">
        <v>392</v>
      </c>
      <c r="HQC164" s="34" t="s">
        <v>392</v>
      </c>
      <c r="HQD164" s="34" t="s">
        <v>392</v>
      </c>
      <c r="HQE164" s="34" t="s">
        <v>392</v>
      </c>
      <c r="HQF164" s="34" t="s">
        <v>392</v>
      </c>
      <c r="HQG164" s="34" t="s">
        <v>392</v>
      </c>
      <c r="HQH164" s="34" t="s">
        <v>392</v>
      </c>
      <c r="HQI164" s="34" t="s">
        <v>392</v>
      </c>
      <c r="HQJ164" s="34" t="s">
        <v>392</v>
      </c>
      <c r="HQK164" s="34" t="s">
        <v>392</v>
      </c>
      <c r="HQL164" s="34" t="s">
        <v>392</v>
      </c>
      <c r="HQM164" s="34" t="s">
        <v>392</v>
      </c>
      <c r="HQN164" s="34" t="s">
        <v>392</v>
      </c>
      <c r="HQO164" s="34" t="s">
        <v>392</v>
      </c>
      <c r="HQP164" s="34" t="s">
        <v>392</v>
      </c>
      <c r="HQQ164" s="34" t="s">
        <v>392</v>
      </c>
      <c r="HQR164" s="34" t="s">
        <v>392</v>
      </c>
      <c r="HQS164" s="34" t="s">
        <v>392</v>
      </c>
      <c r="HQT164" s="34" t="s">
        <v>392</v>
      </c>
      <c r="HQU164" s="34" t="s">
        <v>392</v>
      </c>
      <c r="HQV164" s="34" t="s">
        <v>392</v>
      </c>
      <c r="HQW164" s="34" t="s">
        <v>392</v>
      </c>
      <c r="HQX164" s="34" t="s">
        <v>392</v>
      </c>
      <c r="HQY164" s="34" t="s">
        <v>392</v>
      </c>
      <c r="HQZ164" s="34" t="s">
        <v>392</v>
      </c>
      <c r="HRA164" s="34" t="s">
        <v>392</v>
      </c>
      <c r="HRB164" s="34" t="s">
        <v>392</v>
      </c>
      <c r="HRC164" s="34" t="s">
        <v>392</v>
      </c>
      <c r="HRD164" s="34" t="s">
        <v>392</v>
      </c>
      <c r="HRE164" s="34" t="s">
        <v>392</v>
      </c>
      <c r="HRF164" s="34" t="s">
        <v>392</v>
      </c>
      <c r="HRG164" s="34" t="s">
        <v>392</v>
      </c>
      <c r="HRH164" s="34" t="s">
        <v>392</v>
      </c>
      <c r="HRI164" s="34" t="s">
        <v>392</v>
      </c>
      <c r="HRJ164" s="34" t="s">
        <v>392</v>
      </c>
      <c r="HRK164" s="34" t="s">
        <v>392</v>
      </c>
      <c r="HRL164" s="34" t="s">
        <v>392</v>
      </c>
      <c r="HRM164" s="34" t="s">
        <v>392</v>
      </c>
      <c r="HRN164" s="34" t="s">
        <v>392</v>
      </c>
      <c r="HRO164" s="34" t="s">
        <v>392</v>
      </c>
      <c r="HRP164" s="34" t="s">
        <v>392</v>
      </c>
      <c r="HRQ164" s="34" t="s">
        <v>392</v>
      </c>
      <c r="HRR164" s="34" t="s">
        <v>392</v>
      </c>
      <c r="HRS164" s="34" t="s">
        <v>392</v>
      </c>
      <c r="HRT164" s="34" t="s">
        <v>392</v>
      </c>
      <c r="HRU164" s="34" t="s">
        <v>392</v>
      </c>
      <c r="HRV164" s="34" t="s">
        <v>392</v>
      </c>
      <c r="HRW164" s="34" t="s">
        <v>392</v>
      </c>
      <c r="HRX164" s="34" t="s">
        <v>392</v>
      </c>
      <c r="HRY164" s="34" t="s">
        <v>392</v>
      </c>
      <c r="HRZ164" s="34" t="s">
        <v>392</v>
      </c>
      <c r="HSA164" s="34" t="s">
        <v>392</v>
      </c>
      <c r="HSB164" s="34" t="s">
        <v>392</v>
      </c>
      <c r="HSC164" s="34" t="s">
        <v>392</v>
      </c>
      <c r="HSD164" s="34" t="s">
        <v>392</v>
      </c>
      <c r="HSE164" s="34" t="s">
        <v>392</v>
      </c>
      <c r="HSF164" s="34" t="s">
        <v>392</v>
      </c>
      <c r="HSG164" s="34" t="s">
        <v>392</v>
      </c>
      <c r="HSH164" s="34" t="s">
        <v>392</v>
      </c>
      <c r="HSI164" s="34" t="s">
        <v>392</v>
      </c>
      <c r="HSJ164" s="34" t="s">
        <v>392</v>
      </c>
      <c r="HSK164" s="34" t="s">
        <v>392</v>
      </c>
      <c r="HSL164" s="34" t="s">
        <v>392</v>
      </c>
      <c r="HSM164" s="34" t="s">
        <v>392</v>
      </c>
      <c r="HSN164" s="34" t="s">
        <v>392</v>
      </c>
      <c r="HSO164" s="34" t="s">
        <v>392</v>
      </c>
      <c r="HSP164" s="34" t="s">
        <v>392</v>
      </c>
      <c r="HSQ164" s="34" t="s">
        <v>392</v>
      </c>
      <c r="HSR164" s="34" t="s">
        <v>392</v>
      </c>
      <c r="HSS164" s="34" t="s">
        <v>392</v>
      </c>
      <c r="HST164" s="34" t="s">
        <v>392</v>
      </c>
      <c r="HSU164" s="34" t="s">
        <v>392</v>
      </c>
      <c r="HSV164" s="34" t="s">
        <v>392</v>
      </c>
      <c r="HSW164" s="34" t="s">
        <v>392</v>
      </c>
      <c r="HSX164" s="34" t="s">
        <v>392</v>
      </c>
      <c r="HSY164" s="34" t="s">
        <v>392</v>
      </c>
      <c r="HSZ164" s="34" t="s">
        <v>392</v>
      </c>
      <c r="HTA164" s="34" t="s">
        <v>392</v>
      </c>
      <c r="HTB164" s="34" t="s">
        <v>392</v>
      </c>
      <c r="HTC164" s="34" t="s">
        <v>392</v>
      </c>
      <c r="HTD164" s="34" t="s">
        <v>392</v>
      </c>
      <c r="HTE164" s="34" t="s">
        <v>392</v>
      </c>
      <c r="HTF164" s="34" t="s">
        <v>392</v>
      </c>
      <c r="HTG164" s="34" t="s">
        <v>392</v>
      </c>
      <c r="HTH164" s="34" t="s">
        <v>392</v>
      </c>
      <c r="HTI164" s="34" t="s">
        <v>392</v>
      </c>
      <c r="HTJ164" s="34" t="s">
        <v>392</v>
      </c>
      <c r="HTK164" s="34" t="s">
        <v>392</v>
      </c>
      <c r="HTL164" s="34" t="s">
        <v>392</v>
      </c>
      <c r="HTM164" s="34" t="s">
        <v>392</v>
      </c>
      <c r="HTN164" s="34" t="s">
        <v>392</v>
      </c>
      <c r="HTO164" s="34" t="s">
        <v>392</v>
      </c>
      <c r="HTP164" s="34" t="s">
        <v>392</v>
      </c>
      <c r="HTQ164" s="34" t="s">
        <v>392</v>
      </c>
      <c r="HTR164" s="34" t="s">
        <v>392</v>
      </c>
      <c r="HTS164" s="34" t="s">
        <v>392</v>
      </c>
      <c r="HTT164" s="34" t="s">
        <v>392</v>
      </c>
      <c r="HTU164" s="34" t="s">
        <v>392</v>
      </c>
      <c r="HTV164" s="34" t="s">
        <v>392</v>
      </c>
      <c r="HTW164" s="34" t="s">
        <v>392</v>
      </c>
      <c r="HTX164" s="34" t="s">
        <v>392</v>
      </c>
      <c r="HTY164" s="34" t="s">
        <v>392</v>
      </c>
      <c r="HTZ164" s="34" t="s">
        <v>392</v>
      </c>
      <c r="HUA164" s="34" t="s">
        <v>392</v>
      </c>
      <c r="HUB164" s="34" t="s">
        <v>392</v>
      </c>
      <c r="HUC164" s="34" t="s">
        <v>392</v>
      </c>
      <c r="HUD164" s="34" t="s">
        <v>392</v>
      </c>
      <c r="HUE164" s="34" t="s">
        <v>392</v>
      </c>
      <c r="HUF164" s="34" t="s">
        <v>392</v>
      </c>
      <c r="HUG164" s="34" t="s">
        <v>392</v>
      </c>
      <c r="HUH164" s="34" t="s">
        <v>392</v>
      </c>
      <c r="HUI164" s="34" t="s">
        <v>392</v>
      </c>
      <c r="HUJ164" s="34" t="s">
        <v>392</v>
      </c>
      <c r="HUK164" s="34" t="s">
        <v>392</v>
      </c>
      <c r="HUL164" s="34" t="s">
        <v>392</v>
      </c>
      <c r="HUM164" s="34" t="s">
        <v>392</v>
      </c>
      <c r="HUN164" s="34" t="s">
        <v>392</v>
      </c>
      <c r="HUO164" s="34" t="s">
        <v>392</v>
      </c>
      <c r="HUP164" s="34" t="s">
        <v>392</v>
      </c>
      <c r="HUQ164" s="34" t="s">
        <v>392</v>
      </c>
      <c r="HUR164" s="34" t="s">
        <v>392</v>
      </c>
      <c r="HUS164" s="34" t="s">
        <v>392</v>
      </c>
      <c r="HUT164" s="34" t="s">
        <v>392</v>
      </c>
      <c r="HUU164" s="34" t="s">
        <v>392</v>
      </c>
      <c r="HUV164" s="34" t="s">
        <v>392</v>
      </c>
      <c r="HUW164" s="34" t="s">
        <v>392</v>
      </c>
      <c r="HUX164" s="34" t="s">
        <v>392</v>
      </c>
      <c r="HUY164" s="34" t="s">
        <v>392</v>
      </c>
      <c r="HUZ164" s="34" t="s">
        <v>392</v>
      </c>
      <c r="HVA164" s="34" t="s">
        <v>392</v>
      </c>
      <c r="HVB164" s="34" t="s">
        <v>392</v>
      </c>
      <c r="HVC164" s="34" t="s">
        <v>392</v>
      </c>
      <c r="HVD164" s="34" t="s">
        <v>392</v>
      </c>
      <c r="HVE164" s="34" t="s">
        <v>392</v>
      </c>
      <c r="HVF164" s="34" t="s">
        <v>392</v>
      </c>
      <c r="HVG164" s="34" t="s">
        <v>392</v>
      </c>
      <c r="HVH164" s="34" t="s">
        <v>392</v>
      </c>
      <c r="HVI164" s="34" t="s">
        <v>392</v>
      </c>
      <c r="HVJ164" s="34" t="s">
        <v>392</v>
      </c>
      <c r="HVK164" s="34" t="s">
        <v>392</v>
      </c>
      <c r="HVL164" s="34" t="s">
        <v>392</v>
      </c>
      <c r="HVM164" s="34" t="s">
        <v>392</v>
      </c>
      <c r="HVN164" s="34" t="s">
        <v>392</v>
      </c>
      <c r="HVO164" s="34" t="s">
        <v>392</v>
      </c>
      <c r="HVP164" s="34" t="s">
        <v>392</v>
      </c>
      <c r="HVQ164" s="34" t="s">
        <v>392</v>
      </c>
      <c r="HVR164" s="34" t="s">
        <v>392</v>
      </c>
      <c r="HVS164" s="34" t="s">
        <v>392</v>
      </c>
      <c r="HVT164" s="34" t="s">
        <v>392</v>
      </c>
      <c r="HVU164" s="34" t="s">
        <v>392</v>
      </c>
      <c r="HVV164" s="34" t="s">
        <v>392</v>
      </c>
      <c r="HVW164" s="34" t="s">
        <v>392</v>
      </c>
      <c r="HVX164" s="34" t="s">
        <v>392</v>
      </c>
      <c r="HVY164" s="34" t="s">
        <v>392</v>
      </c>
      <c r="HVZ164" s="34" t="s">
        <v>392</v>
      </c>
      <c r="HWA164" s="34" t="s">
        <v>392</v>
      </c>
      <c r="HWB164" s="34" t="s">
        <v>392</v>
      </c>
      <c r="HWC164" s="34" t="s">
        <v>392</v>
      </c>
      <c r="HWD164" s="34" t="s">
        <v>392</v>
      </c>
      <c r="HWE164" s="34" t="s">
        <v>392</v>
      </c>
      <c r="HWF164" s="34" t="s">
        <v>392</v>
      </c>
      <c r="HWG164" s="34" t="s">
        <v>392</v>
      </c>
      <c r="HWH164" s="34" t="s">
        <v>392</v>
      </c>
      <c r="HWI164" s="34" t="s">
        <v>392</v>
      </c>
      <c r="HWJ164" s="34" t="s">
        <v>392</v>
      </c>
      <c r="HWK164" s="34" t="s">
        <v>392</v>
      </c>
      <c r="HWL164" s="34" t="s">
        <v>392</v>
      </c>
      <c r="HWM164" s="34" t="s">
        <v>392</v>
      </c>
      <c r="HWN164" s="34" t="s">
        <v>392</v>
      </c>
      <c r="HWO164" s="34" t="s">
        <v>392</v>
      </c>
      <c r="HWP164" s="34" t="s">
        <v>392</v>
      </c>
      <c r="HWQ164" s="34" t="s">
        <v>392</v>
      </c>
      <c r="HWR164" s="34" t="s">
        <v>392</v>
      </c>
      <c r="HWS164" s="34" t="s">
        <v>392</v>
      </c>
      <c r="HWT164" s="34" t="s">
        <v>392</v>
      </c>
      <c r="HWU164" s="34" t="s">
        <v>392</v>
      </c>
      <c r="HWV164" s="34" t="s">
        <v>392</v>
      </c>
      <c r="HWW164" s="34" t="s">
        <v>392</v>
      </c>
      <c r="HWX164" s="34" t="s">
        <v>392</v>
      </c>
      <c r="HWY164" s="34" t="s">
        <v>392</v>
      </c>
      <c r="HWZ164" s="34" t="s">
        <v>392</v>
      </c>
      <c r="HXA164" s="34" t="s">
        <v>392</v>
      </c>
      <c r="HXB164" s="34" t="s">
        <v>392</v>
      </c>
      <c r="HXC164" s="34" t="s">
        <v>392</v>
      </c>
      <c r="HXD164" s="34" t="s">
        <v>392</v>
      </c>
      <c r="HXE164" s="34" t="s">
        <v>392</v>
      </c>
      <c r="HXF164" s="34" t="s">
        <v>392</v>
      </c>
      <c r="HXG164" s="34" t="s">
        <v>392</v>
      </c>
      <c r="HXH164" s="34" t="s">
        <v>392</v>
      </c>
      <c r="HXI164" s="34" t="s">
        <v>392</v>
      </c>
      <c r="HXJ164" s="34" t="s">
        <v>392</v>
      </c>
      <c r="HXK164" s="34" t="s">
        <v>392</v>
      </c>
      <c r="HXL164" s="34" t="s">
        <v>392</v>
      </c>
      <c r="HXM164" s="34" t="s">
        <v>392</v>
      </c>
      <c r="HXN164" s="34" t="s">
        <v>392</v>
      </c>
      <c r="HXO164" s="34" t="s">
        <v>392</v>
      </c>
      <c r="HXP164" s="34" t="s">
        <v>392</v>
      </c>
      <c r="HXQ164" s="34" t="s">
        <v>392</v>
      </c>
      <c r="HXR164" s="34" t="s">
        <v>392</v>
      </c>
      <c r="HXS164" s="34" t="s">
        <v>392</v>
      </c>
      <c r="HXT164" s="34" t="s">
        <v>392</v>
      </c>
      <c r="HXU164" s="34" t="s">
        <v>392</v>
      </c>
      <c r="HXV164" s="34" t="s">
        <v>392</v>
      </c>
      <c r="HXW164" s="34" t="s">
        <v>392</v>
      </c>
      <c r="HXX164" s="34" t="s">
        <v>392</v>
      </c>
      <c r="HXY164" s="34" t="s">
        <v>392</v>
      </c>
      <c r="HXZ164" s="34" t="s">
        <v>392</v>
      </c>
      <c r="HYA164" s="34" t="s">
        <v>392</v>
      </c>
      <c r="HYB164" s="34" t="s">
        <v>392</v>
      </c>
      <c r="HYC164" s="34" t="s">
        <v>392</v>
      </c>
      <c r="HYD164" s="34" t="s">
        <v>392</v>
      </c>
      <c r="HYE164" s="34" t="s">
        <v>392</v>
      </c>
      <c r="HYF164" s="34" t="s">
        <v>392</v>
      </c>
      <c r="HYG164" s="34" t="s">
        <v>392</v>
      </c>
      <c r="HYH164" s="34" t="s">
        <v>392</v>
      </c>
      <c r="HYI164" s="34" t="s">
        <v>392</v>
      </c>
      <c r="HYJ164" s="34" t="s">
        <v>392</v>
      </c>
      <c r="HYK164" s="34" t="s">
        <v>392</v>
      </c>
      <c r="HYL164" s="34" t="s">
        <v>392</v>
      </c>
      <c r="HYM164" s="34" t="s">
        <v>392</v>
      </c>
      <c r="HYN164" s="34" t="s">
        <v>392</v>
      </c>
      <c r="HYO164" s="34" t="s">
        <v>392</v>
      </c>
      <c r="HYP164" s="34" t="s">
        <v>392</v>
      </c>
      <c r="HYQ164" s="34" t="s">
        <v>392</v>
      </c>
      <c r="HYR164" s="34" t="s">
        <v>392</v>
      </c>
      <c r="HYS164" s="34" t="s">
        <v>392</v>
      </c>
      <c r="HYT164" s="34" t="s">
        <v>392</v>
      </c>
      <c r="HYU164" s="34" t="s">
        <v>392</v>
      </c>
      <c r="HYV164" s="34" t="s">
        <v>392</v>
      </c>
      <c r="HYW164" s="34" t="s">
        <v>392</v>
      </c>
      <c r="HYX164" s="34" t="s">
        <v>392</v>
      </c>
      <c r="HYY164" s="34" t="s">
        <v>392</v>
      </c>
      <c r="HYZ164" s="34" t="s">
        <v>392</v>
      </c>
      <c r="HZA164" s="34" t="s">
        <v>392</v>
      </c>
      <c r="HZB164" s="34" t="s">
        <v>392</v>
      </c>
      <c r="HZC164" s="34" t="s">
        <v>392</v>
      </c>
      <c r="HZD164" s="34" t="s">
        <v>392</v>
      </c>
      <c r="HZE164" s="34" t="s">
        <v>392</v>
      </c>
      <c r="HZF164" s="34" t="s">
        <v>392</v>
      </c>
      <c r="HZG164" s="34" t="s">
        <v>392</v>
      </c>
      <c r="HZH164" s="34" t="s">
        <v>392</v>
      </c>
      <c r="HZI164" s="34" t="s">
        <v>392</v>
      </c>
      <c r="HZJ164" s="34" t="s">
        <v>392</v>
      </c>
      <c r="HZK164" s="34" t="s">
        <v>392</v>
      </c>
      <c r="HZL164" s="34" t="s">
        <v>392</v>
      </c>
      <c r="HZM164" s="34" t="s">
        <v>392</v>
      </c>
      <c r="HZN164" s="34" t="s">
        <v>392</v>
      </c>
      <c r="HZO164" s="34" t="s">
        <v>392</v>
      </c>
      <c r="HZP164" s="34" t="s">
        <v>392</v>
      </c>
      <c r="HZQ164" s="34" t="s">
        <v>392</v>
      </c>
      <c r="HZR164" s="34" t="s">
        <v>392</v>
      </c>
      <c r="HZS164" s="34" t="s">
        <v>392</v>
      </c>
      <c r="HZT164" s="34" t="s">
        <v>392</v>
      </c>
      <c r="HZU164" s="34" t="s">
        <v>392</v>
      </c>
      <c r="HZV164" s="34" t="s">
        <v>392</v>
      </c>
      <c r="HZW164" s="34" t="s">
        <v>392</v>
      </c>
      <c r="HZX164" s="34" t="s">
        <v>392</v>
      </c>
      <c r="HZY164" s="34" t="s">
        <v>392</v>
      </c>
      <c r="HZZ164" s="34" t="s">
        <v>392</v>
      </c>
      <c r="IAA164" s="34" t="s">
        <v>392</v>
      </c>
      <c r="IAB164" s="34" t="s">
        <v>392</v>
      </c>
      <c r="IAC164" s="34" t="s">
        <v>392</v>
      </c>
      <c r="IAD164" s="34" t="s">
        <v>392</v>
      </c>
      <c r="IAE164" s="34" t="s">
        <v>392</v>
      </c>
      <c r="IAF164" s="34" t="s">
        <v>392</v>
      </c>
      <c r="IAG164" s="34" t="s">
        <v>392</v>
      </c>
      <c r="IAH164" s="34" t="s">
        <v>392</v>
      </c>
      <c r="IAI164" s="34" t="s">
        <v>392</v>
      </c>
      <c r="IAJ164" s="34" t="s">
        <v>392</v>
      </c>
      <c r="IAK164" s="34" t="s">
        <v>392</v>
      </c>
      <c r="IAL164" s="34" t="s">
        <v>392</v>
      </c>
      <c r="IAM164" s="34" t="s">
        <v>392</v>
      </c>
      <c r="IAN164" s="34" t="s">
        <v>392</v>
      </c>
      <c r="IAO164" s="34" t="s">
        <v>392</v>
      </c>
      <c r="IAP164" s="34" t="s">
        <v>392</v>
      </c>
      <c r="IAQ164" s="34" t="s">
        <v>392</v>
      </c>
      <c r="IAR164" s="34" t="s">
        <v>392</v>
      </c>
      <c r="IAS164" s="34" t="s">
        <v>392</v>
      </c>
      <c r="IAT164" s="34" t="s">
        <v>392</v>
      </c>
      <c r="IAU164" s="34" t="s">
        <v>392</v>
      </c>
      <c r="IAV164" s="34" t="s">
        <v>392</v>
      </c>
      <c r="IAW164" s="34" t="s">
        <v>392</v>
      </c>
      <c r="IAX164" s="34" t="s">
        <v>392</v>
      </c>
      <c r="IAY164" s="34" t="s">
        <v>392</v>
      </c>
      <c r="IAZ164" s="34" t="s">
        <v>392</v>
      </c>
      <c r="IBA164" s="34" t="s">
        <v>392</v>
      </c>
      <c r="IBB164" s="34" t="s">
        <v>392</v>
      </c>
      <c r="IBC164" s="34" t="s">
        <v>392</v>
      </c>
      <c r="IBD164" s="34" t="s">
        <v>392</v>
      </c>
      <c r="IBE164" s="34" t="s">
        <v>392</v>
      </c>
      <c r="IBF164" s="34" t="s">
        <v>392</v>
      </c>
      <c r="IBG164" s="34" t="s">
        <v>392</v>
      </c>
      <c r="IBH164" s="34" t="s">
        <v>392</v>
      </c>
      <c r="IBI164" s="34" t="s">
        <v>392</v>
      </c>
      <c r="IBJ164" s="34" t="s">
        <v>392</v>
      </c>
      <c r="IBK164" s="34" t="s">
        <v>392</v>
      </c>
      <c r="IBL164" s="34" t="s">
        <v>392</v>
      </c>
      <c r="IBM164" s="34" t="s">
        <v>392</v>
      </c>
      <c r="IBN164" s="34" t="s">
        <v>392</v>
      </c>
      <c r="IBO164" s="34" t="s">
        <v>392</v>
      </c>
      <c r="IBP164" s="34" t="s">
        <v>392</v>
      </c>
      <c r="IBQ164" s="34" t="s">
        <v>392</v>
      </c>
      <c r="IBR164" s="34" t="s">
        <v>392</v>
      </c>
      <c r="IBS164" s="34" t="s">
        <v>392</v>
      </c>
      <c r="IBT164" s="34" t="s">
        <v>392</v>
      </c>
      <c r="IBU164" s="34" t="s">
        <v>392</v>
      </c>
      <c r="IBV164" s="34" t="s">
        <v>392</v>
      </c>
      <c r="IBW164" s="34" t="s">
        <v>392</v>
      </c>
      <c r="IBX164" s="34" t="s">
        <v>392</v>
      </c>
      <c r="IBY164" s="34" t="s">
        <v>392</v>
      </c>
      <c r="IBZ164" s="34" t="s">
        <v>392</v>
      </c>
      <c r="ICA164" s="34" t="s">
        <v>392</v>
      </c>
      <c r="ICB164" s="34" t="s">
        <v>392</v>
      </c>
      <c r="ICC164" s="34" t="s">
        <v>392</v>
      </c>
      <c r="ICD164" s="34" t="s">
        <v>392</v>
      </c>
      <c r="ICE164" s="34" t="s">
        <v>392</v>
      </c>
      <c r="ICF164" s="34" t="s">
        <v>392</v>
      </c>
      <c r="ICG164" s="34" t="s">
        <v>392</v>
      </c>
      <c r="ICH164" s="34" t="s">
        <v>392</v>
      </c>
      <c r="ICI164" s="34" t="s">
        <v>392</v>
      </c>
      <c r="ICJ164" s="34" t="s">
        <v>392</v>
      </c>
      <c r="ICK164" s="34" t="s">
        <v>392</v>
      </c>
      <c r="ICL164" s="34" t="s">
        <v>392</v>
      </c>
      <c r="ICM164" s="34" t="s">
        <v>392</v>
      </c>
      <c r="ICN164" s="34" t="s">
        <v>392</v>
      </c>
      <c r="ICO164" s="34" t="s">
        <v>392</v>
      </c>
      <c r="ICP164" s="34" t="s">
        <v>392</v>
      </c>
      <c r="ICQ164" s="34" t="s">
        <v>392</v>
      </c>
      <c r="ICR164" s="34" t="s">
        <v>392</v>
      </c>
      <c r="ICS164" s="34" t="s">
        <v>392</v>
      </c>
      <c r="ICT164" s="34" t="s">
        <v>392</v>
      </c>
      <c r="ICU164" s="34" t="s">
        <v>392</v>
      </c>
      <c r="ICV164" s="34" t="s">
        <v>392</v>
      </c>
      <c r="ICW164" s="34" t="s">
        <v>392</v>
      </c>
      <c r="ICX164" s="34" t="s">
        <v>392</v>
      </c>
      <c r="ICY164" s="34" t="s">
        <v>392</v>
      </c>
      <c r="ICZ164" s="34" t="s">
        <v>392</v>
      </c>
      <c r="IDA164" s="34" t="s">
        <v>392</v>
      </c>
      <c r="IDB164" s="34" t="s">
        <v>392</v>
      </c>
      <c r="IDC164" s="34" t="s">
        <v>392</v>
      </c>
      <c r="IDD164" s="34" t="s">
        <v>392</v>
      </c>
      <c r="IDE164" s="34" t="s">
        <v>392</v>
      </c>
      <c r="IDF164" s="34" t="s">
        <v>392</v>
      </c>
      <c r="IDG164" s="34" t="s">
        <v>392</v>
      </c>
      <c r="IDH164" s="34" t="s">
        <v>392</v>
      </c>
      <c r="IDI164" s="34" t="s">
        <v>392</v>
      </c>
      <c r="IDJ164" s="34" t="s">
        <v>392</v>
      </c>
      <c r="IDK164" s="34" t="s">
        <v>392</v>
      </c>
      <c r="IDL164" s="34" t="s">
        <v>392</v>
      </c>
      <c r="IDM164" s="34" t="s">
        <v>392</v>
      </c>
      <c r="IDN164" s="34" t="s">
        <v>392</v>
      </c>
      <c r="IDO164" s="34" t="s">
        <v>392</v>
      </c>
      <c r="IDP164" s="34" t="s">
        <v>392</v>
      </c>
      <c r="IDQ164" s="34" t="s">
        <v>392</v>
      </c>
      <c r="IDR164" s="34" t="s">
        <v>392</v>
      </c>
      <c r="IDS164" s="34" t="s">
        <v>392</v>
      </c>
      <c r="IDT164" s="34" t="s">
        <v>392</v>
      </c>
      <c r="IDU164" s="34" t="s">
        <v>392</v>
      </c>
      <c r="IDV164" s="34" t="s">
        <v>392</v>
      </c>
      <c r="IDW164" s="34" t="s">
        <v>392</v>
      </c>
      <c r="IDX164" s="34" t="s">
        <v>392</v>
      </c>
      <c r="IDY164" s="34" t="s">
        <v>392</v>
      </c>
      <c r="IDZ164" s="34" t="s">
        <v>392</v>
      </c>
      <c r="IEA164" s="34" t="s">
        <v>392</v>
      </c>
      <c r="IEB164" s="34" t="s">
        <v>392</v>
      </c>
      <c r="IEC164" s="34" t="s">
        <v>392</v>
      </c>
      <c r="IED164" s="34" t="s">
        <v>392</v>
      </c>
      <c r="IEE164" s="34" t="s">
        <v>392</v>
      </c>
      <c r="IEF164" s="34" t="s">
        <v>392</v>
      </c>
      <c r="IEG164" s="34" t="s">
        <v>392</v>
      </c>
      <c r="IEH164" s="34" t="s">
        <v>392</v>
      </c>
      <c r="IEI164" s="34" t="s">
        <v>392</v>
      </c>
      <c r="IEJ164" s="34" t="s">
        <v>392</v>
      </c>
      <c r="IEK164" s="34" t="s">
        <v>392</v>
      </c>
      <c r="IEL164" s="34" t="s">
        <v>392</v>
      </c>
      <c r="IEM164" s="34" t="s">
        <v>392</v>
      </c>
      <c r="IEN164" s="34" t="s">
        <v>392</v>
      </c>
      <c r="IEO164" s="34" t="s">
        <v>392</v>
      </c>
      <c r="IEP164" s="34" t="s">
        <v>392</v>
      </c>
      <c r="IEQ164" s="34" t="s">
        <v>392</v>
      </c>
      <c r="IER164" s="34" t="s">
        <v>392</v>
      </c>
      <c r="IES164" s="34" t="s">
        <v>392</v>
      </c>
      <c r="IET164" s="34" t="s">
        <v>392</v>
      </c>
      <c r="IEU164" s="34" t="s">
        <v>392</v>
      </c>
      <c r="IEV164" s="34" t="s">
        <v>392</v>
      </c>
      <c r="IEW164" s="34" t="s">
        <v>392</v>
      </c>
      <c r="IEX164" s="34" t="s">
        <v>392</v>
      </c>
      <c r="IEY164" s="34" t="s">
        <v>392</v>
      </c>
      <c r="IEZ164" s="34" t="s">
        <v>392</v>
      </c>
      <c r="IFA164" s="34" t="s">
        <v>392</v>
      </c>
      <c r="IFB164" s="34" t="s">
        <v>392</v>
      </c>
      <c r="IFC164" s="34" t="s">
        <v>392</v>
      </c>
      <c r="IFD164" s="34" t="s">
        <v>392</v>
      </c>
      <c r="IFE164" s="34" t="s">
        <v>392</v>
      </c>
      <c r="IFF164" s="34" t="s">
        <v>392</v>
      </c>
      <c r="IFG164" s="34" t="s">
        <v>392</v>
      </c>
      <c r="IFH164" s="34" t="s">
        <v>392</v>
      </c>
      <c r="IFI164" s="34" t="s">
        <v>392</v>
      </c>
      <c r="IFJ164" s="34" t="s">
        <v>392</v>
      </c>
      <c r="IFK164" s="34" t="s">
        <v>392</v>
      </c>
      <c r="IFL164" s="34" t="s">
        <v>392</v>
      </c>
      <c r="IFM164" s="34" t="s">
        <v>392</v>
      </c>
      <c r="IFN164" s="34" t="s">
        <v>392</v>
      </c>
      <c r="IFO164" s="34" t="s">
        <v>392</v>
      </c>
      <c r="IFP164" s="34" t="s">
        <v>392</v>
      </c>
      <c r="IFQ164" s="34" t="s">
        <v>392</v>
      </c>
      <c r="IFR164" s="34" t="s">
        <v>392</v>
      </c>
      <c r="IFS164" s="34" t="s">
        <v>392</v>
      </c>
      <c r="IFT164" s="34" t="s">
        <v>392</v>
      </c>
      <c r="IFU164" s="34" t="s">
        <v>392</v>
      </c>
      <c r="IFV164" s="34" t="s">
        <v>392</v>
      </c>
      <c r="IFW164" s="34" t="s">
        <v>392</v>
      </c>
      <c r="IFX164" s="34" t="s">
        <v>392</v>
      </c>
      <c r="IFY164" s="34" t="s">
        <v>392</v>
      </c>
      <c r="IFZ164" s="34" t="s">
        <v>392</v>
      </c>
      <c r="IGA164" s="34" t="s">
        <v>392</v>
      </c>
      <c r="IGB164" s="34" t="s">
        <v>392</v>
      </c>
      <c r="IGC164" s="34" t="s">
        <v>392</v>
      </c>
      <c r="IGD164" s="34" t="s">
        <v>392</v>
      </c>
      <c r="IGE164" s="34" t="s">
        <v>392</v>
      </c>
      <c r="IGF164" s="34" t="s">
        <v>392</v>
      </c>
      <c r="IGG164" s="34" t="s">
        <v>392</v>
      </c>
      <c r="IGH164" s="34" t="s">
        <v>392</v>
      </c>
      <c r="IGI164" s="34" t="s">
        <v>392</v>
      </c>
      <c r="IGJ164" s="34" t="s">
        <v>392</v>
      </c>
      <c r="IGK164" s="34" t="s">
        <v>392</v>
      </c>
      <c r="IGL164" s="34" t="s">
        <v>392</v>
      </c>
      <c r="IGM164" s="34" t="s">
        <v>392</v>
      </c>
      <c r="IGN164" s="34" t="s">
        <v>392</v>
      </c>
      <c r="IGO164" s="34" t="s">
        <v>392</v>
      </c>
      <c r="IGP164" s="34" t="s">
        <v>392</v>
      </c>
      <c r="IGQ164" s="34" t="s">
        <v>392</v>
      </c>
      <c r="IGR164" s="34" t="s">
        <v>392</v>
      </c>
      <c r="IGS164" s="34" t="s">
        <v>392</v>
      </c>
      <c r="IGT164" s="34" t="s">
        <v>392</v>
      </c>
      <c r="IGU164" s="34" t="s">
        <v>392</v>
      </c>
      <c r="IGV164" s="34" t="s">
        <v>392</v>
      </c>
      <c r="IGW164" s="34" t="s">
        <v>392</v>
      </c>
      <c r="IGX164" s="34" t="s">
        <v>392</v>
      </c>
      <c r="IGY164" s="34" t="s">
        <v>392</v>
      </c>
      <c r="IGZ164" s="34" t="s">
        <v>392</v>
      </c>
      <c r="IHA164" s="34" t="s">
        <v>392</v>
      </c>
      <c r="IHB164" s="34" t="s">
        <v>392</v>
      </c>
      <c r="IHC164" s="34" t="s">
        <v>392</v>
      </c>
      <c r="IHD164" s="34" t="s">
        <v>392</v>
      </c>
      <c r="IHE164" s="34" t="s">
        <v>392</v>
      </c>
      <c r="IHF164" s="34" t="s">
        <v>392</v>
      </c>
      <c r="IHG164" s="34" t="s">
        <v>392</v>
      </c>
      <c r="IHH164" s="34" t="s">
        <v>392</v>
      </c>
      <c r="IHI164" s="34" t="s">
        <v>392</v>
      </c>
      <c r="IHJ164" s="34" t="s">
        <v>392</v>
      </c>
      <c r="IHK164" s="34" t="s">
        <v>392</v>
      </c>
      <c r="IHL164" s="34" t="s">
        <v>392</v>
      </c>
      <c r="IHM164" s="34" t="s">
        <v>392</v>
      </c>
      <c r="IHN164" s="34" t="s">
        <v>392</v>
      </c>
      <c r="IHO164" s="34" t="s">
        <v>392</v>
      </c>
      <c r="IHP164" s="34" t="s">
        <v>392</v>
      </c>
      <c r="IHQ164" s="34" t="s">
        <v>392</v>
      </c>
      <c r="IHR164" s="34" t="s">
        <v>392</v>
      </c>
      <c r="IHS164" s="34" t="s">
        <v>392</v>
      </c>
      <c r="IHT164" s="34" t="s">
        <v>392</v>
      </c>
      <c r="IHU164" s="34" t="s">
        <v>392</v>
      </c>
      <c r="IHV164" s="34" t="s">
        <v>392</v>
      </c>
      <c r="IHW164" s="34" t="s">
        <v>392</v>
      </c>
      <c r="IHX164" s="34" t="s">
        <v>392</v>
      </c>
      <c r="IHY164" s="34" t="s">
        <v>392</v>
      </c>
      <c r="IHZ164" s="34" t="s">
        <v>392</v>
      </c>
      <c r="IIA164" s="34" t="s">
        <v>392</v>
      </c>
      <c r="IIB164" s="34" t="s">
        <v>392</v>
      </c>
      <c r="IIC164" s="34" t="s">
        <v>392</v>
      </c>
      <c r="IID164" s="34" t="s">
        <v>392</v>
      </c>
      <c r="IIE164" s="34" t="s">
        <v>392</v>
      </c>
      <c r="IIF164" s="34" t="s">
        <v>392</v>
      </c>
      <c r="IIG164" s="34" t="s">
        <v>392</v>
      </c>
      <c r="IIH164" s="34" t="s">
        <v>392</v>
      </c>
      <c r="III164" s="34" t="s">
        <v>392</v>
      </c>
      <c r="IIJ164" s="34" t="s">
        <v>392</v>
      </c>
      <c r="IIK164" s="34" t="s">
        <v>392</v>
      </c>
      <c r="IIL164" s="34" t="s">
        <v>392</v>
      </c>
      <c r="IIM164" s="34" t="s">
        <v>392</v>
      </c>
      <c r="IIN164" s="34" t="s">
        <v>392</v>
      </c>
      <c r="IIO164" s="34" t="s">
        <v>392</v>
      </c>
      <c r="IIP164" s="34" t="s">
        <v>392</v>
      </c>
      <c r="IIQ164" s="34" t="s">
        <v>392</v>
      </c>
      <c r="IIR164" s="34" t="s">
        <v>392</v>
      </c>
      <c r="IIS164" s="34" t="s">
        <v>392</v>
      </c>
      <c r="IIT164" s="34" t="s">
        <v>392</v>
      </c>
      <c r="IIU164" s="34" t="s">
        <v>392</v>
      </c>
      <c r="IIV164" s="34" t="s">
        <v>392</v>
      </c>
      <c r="IIW164" s="34" t="s">
        <v>392</v>
      </c>
      <c r="IIX164" s="34" t="s">
        <v>392</v>
      </c>
      <c r="IIY164" s="34" t="s">
        <v>392</v>
      </c>
      <c r="IIZ164" s="34" t="s">
        <v>392</v>
      </c>
      <c r="IJA164" s="34" t="s">
        <v>392</v>
      </c>
      <c r="IJB164" s="34" t="s">
        <v>392</v>
      </c>
      <c r="IJC164" s="34" t="s">
        <v>392</v>
      </c>
      <c r="IJD164" s="34" t="s">
        <v>392</v>
      </c>
      <c r="IJE164" s="34" t="s">
        <v>392</v>
      </c>
      <c r="IJF164" s="34" t="s">
        <v>392</v>
      </c>
      <c r="IJG164" s="34" t="s">
        <v>392</v>
      </c>
      <c r="IJH164" s="34" t="s">
        <v>392</v>
      </c>
      <c r="IJI164" s="34" t="s">
        <v>392</v>
      </c>
      <c r="IJJ164" s="34" t="s">
        <v>392</v>
      </c>
      <c r="IJK164" s="34" t="s">
        <v>392</v>
      </c>
      <c r="IJL164" s="34" t="s">
        <v>392</v>
      </c>
      <c r="IJM164" s="34" t="s">
        <v>392</v>
      </c>
      <c r="IJN164" s="34" t="s">
        <v>392</v>
      </c>
      <c r="IJO164" s="34" t="s">
        <v>392</v>
      </c>
      <c r="IJP164" s="34" t="s">
        <v>392</v>
      </c>
      <c r="IJQ164" s="34" t="s">
        <v>392</v>
      </c>
      <c r="IJR164" s="34" t="s">
        <v>392</v>
      </c>
      <c r="IJS164" s="34" t="s">
        <v>392</v>
      </c>
      <c r="IJT164" s="34" t="s">
        <v>392</v>
      </c>
      <c r="IJU164" s="34" t="s">
        <v>392</v>
      </c>
      <c r="IJV164" s="34" t="s">
        <v>392</v>
      </c>
      <c r="IJW164" s="34" t="s">
        <v>392</v>
      </c>
      <c r="IJX164" s="34" t="s">
        <v>392</v>
      </c>
      <c r="IJY164" s="34" t="s">
        <v>392</v>
      </c>
      <c r="IJZ164" s="34" t="s">
        <v>392</v>
      </c>
      <c r="IKA164" s="34" t="s">
        <v>392</v>
      </c>
      <c r="IKB164" s="34" t="s">
        <v>392</v>
      </c>
      <c r="IKC164" s="34" t="s">
        <v>392</v>
      </c>
      <c r="IKD164" s="34" t="s">
        <v>392</v>
      </c>
      <c r="IKE164" s="34" t="s">
        <v>392</v>
      </c>
      <c r="IKF164" s="34" t="s">
        <v>392</v>
      </c>
      <c r="IKG164" s="34" t="s">
        <v>392</v>
      </c>
      <c r="IKH164" s="34" t="s">
        <v>392</v>
      </c>
      <c r="IKI164" s="34" t="s">
        <v>392</v>
      </c>
      <c r="IKJ164" s="34" t="s">
        <v>392</v>
      </c>
      <c r="IKK164" s="34" t="s">
        <v>392</v>
      </c>
      <c r="IKL164" s="34" t="s">
        <v>392</v>
      </c>
      <c r="IKM164" s="34" t="s">
        <v>392</v>
      </c>
      <c r="IKN164" s="34" t="s">
        <v>392</v>
      </c>
      <c r="IKO164" s="34" t="s">
        <v>392</v>
      </c>
      <c r="IKP164" s="34" t="s">
        <v>392</v>
      </c>
      <c r="IKQ164" s="34" t="s">
        <v>392</v>
      </c>
      <c r="IKR164" s="34" t="s">
        <v>392</v>
      </c>
      <c r="IKS164" s="34" t="s">
        <v>392</v>
      </c>
      <c r="IKT164" s="34" t="s">
        <v>392</v>
      </c>
      <c r="IKU164" s="34" t="s">
        <v>392</v>
      </c>
      <c r="IKV164" s="34" t="s">
        <v>392</v>
      </c>
      <c r="IKW164" s="34" t="s">
        <v>392</v>
      </c>
      <c r="IKX164" s="34" t="s">
        <v>392</v>
      </c>
      <c r="IKY164" s="34" t="s">
        <v>392</v>
      </c>
      <c r="IKZ164" s="34" t="s">
        <v>392</v>
      </c>
      <c r="ILA164" s="34" t="s">
        <v>392</v>
      </c>
      <c r="ILB164" s="34" t="s">
        <v>392</v>
      </c>
      <c r="ILC164" s="34" t="s">
        <v>392</v>
      </c>
      <c r="ILD164" s="34" t="s">
        <v>392</v>
      </c>
      <c r="ILE164" s="34" t="s">
        <v>392</v>
      </c>
      <c r="ILF164" s="34" t="s">
        <v>392</v>
      </c>
      <c r="ILG164" s="34" t="s">
        <v>392</v>
      </c>
      <c r="ILH164" s="34" t="s">
        <v>392</v>
      </c>
      <c r="ILI164" s="34" t="s">
        <v>392</v>
      </c>
      <c r="ILJ164" s="34" t="s">
        <v>392</v>
      </c>
      <c r="ILK164" s="34" t="s">
        <v>392</v>
      </c>
      <c r="ILL164" s="34" t="s">
        <v>392</v>
      </c>
      <c r="ILM164" s="34" t="s">
        <v>392</v>
      </c>
      <c r="ILN164" s="34" t="s">
        <v>392</v>
      </c>
      <c r="ILO164" s="34" t="s">
        <v>392</v>
      </c>
      <c r="ILP164" s="34" t="s">
        <v>392</v>
      </c>
      <c r="ILQ164" s="34" t="s">
        <v>392</v>
      </c>
      <c r="ILR164" s="34" t="s">
        <v>392</v>
      </c>
      <c r="ILS164" s="34" t="s">
        <v>392</v>
      </c>
      <c r="ILT164" s="34" t="s">
        <v>392</v>
      </c>
      <c r="ILU164" s="34" t="s">
        <v>392</v>
      </c>
      <c r="ILV164" s="34" t="s">
        <v>392</v>
      </c>
      <c r="ILW164" s="34" t="s">
        <v>392</v>
      </c>
      <c r="ILX164" s="34" t="s">
        <v>392</v>
      </c>
      <c r="ILY164" s="34" t="s">
        <v>392</v>
      </c>
      <c r="ILZ164" s="34" t="s">
        <v>392</v>
      </c>
      <c r="IMA164" s="34" t="s">
        <v>392</v>
      </c>
      <c r="IMB164" s="34" t="s">
        <v>392</v>
      </c>
      <c r="IMC164" s="34" t="s">
        <v>392</v>
      </c>
      <c r="IMD164" s="34" t="s">
        <v>392</v>
      </c>
      <c r="IME164" s="34" t="s">
        <v>392</v>
      </c>
      <c r="IMF164" s="34" t="s">
        <v>392</v>
      </c>
      <c r="IMG164" s="34" t="s">
        <v>392</v>
      </c>
      <c r="IMH164" s="34" t="s">
        <v>392</v>
      </c>
      <c r="IMI164" s="34" t="s">
        <v>392</v>
      </c>
      <c r="IMJ164" s="34" t="s">
        <v>392</v>
      </c>
      <c r="IMK164" s="34" t="s">
        <v>392</v>
      </c>
      <c r="IML164" s="34" t="s">
        <v>392</v>
      </c>
      <c r="IMM164" s="34" t="s">
        <v>392</v>
      </c>
      <c r="IMN164" s="34" t="s">
        <v>392</v>
      </c>
      <c r="IMO164" s="34" t="s">
        <v>392</v>
      </c>
      <c r="IMP164" s="34" t="s">
        <v>392</v>
      </c>
      <c r="IMQ164" s="34" t="s">
        <v>392</v>
      </c>
      <c r="IMR164" s="34" t="s">
        <v>392</v>
      </c>
      <c r="IMS164" s="34" t="s">
        <v>392</v>
      </c>
      <c r="IMT164" s="34" t="s">
        <v>392</v>
      </c>
      <c r="IMU164" s="34" t="s">
        <v>392</v>
      </c>
      <c r="IMV164" s="34" t="s">
        <v>392</v>
      </c>
      <c r="IMW164" s="34" t="s">
        <v>392</v>
      </c>
      <c r="IMX164" s="34" t="s">
        <v>392</v>
      </c>
      <c r="IMY164" s="34" t="s">
        <v>392</v>
      </c>
      <c r="IMZ164" s="34" t="s">
        <v>392</v>
      </c>
      <c r="INA164" s="34" t="s">
        <v>392</v>
      </c>
      <c r="INB164" s="34" t="s">
        <v>392</v>
      </c>
      <c r="INC164" s="34" t="s">
        <v>392</v>
      </c>
      <c r="IND164" s="34" t="s">
        <v>392</v>
      </c>
      <c r="INE164" s="34" t="s">
        <v>392</v>
      </c>
      <c r="INF164" s="34" t="s">
        <v>392</v>
      </c>
      <c r="ING164" s="34" t="s">
        <v>392</v>
      </c>
      <c r="INH164" s="34" t="s">
        <v>392</v>
      </c>
      <c r="INI164" s="34" t="s">
        <v>392</v>
      </c>
      <c r="INJ164" s="34" t="s">
        <v>392</v>
      </c>
      <c r="INK164" s="34" t="s">
        <v>392</v>
      </c>
      <c r="INL164" s="34" t="s">
        <v>392</v>
      </c>
      <c r="INM164" s="34" t="s">
        <v>392</v>
      </c>
      <c r="INN164" s="34" t="s">
        <v>392</v>
      </c>
      <c r="INO164" s="34" t="s">
        <v>392</v>
      </c>
      <c r="INP164" s="34" t="s">
        <v>392</v>
      </c>
      <c r="INQ164" s="34" t="s">
        <v>392</v>
      </c>
      <c r="INR164" s="34" t="s">
        <v>392</v>
      </c>
      <c r="INS164" s="34" t="s">
        <v>392</v>
      </c>
      <c r="INT164" s="34" t="s">
        <v>392</v>
      </c>
      <c r="INU164" s="34" t="s">
        <v>392</v>
      </c>
      <c r="INV164" s="34" t="s">
        <v>392</v>
      </c>
      <c r="INW164" s="34" t="s">
        <v>392</v>
      </c>
      <c r="INX164" s="34" t="s">
        <v>392</v>
      </c>
      <c r="INY164" s="34" t="s">
        <v>392</v>
      </c>
      <c r="INZ164" s="34" t="s">
        <v>392</v>
      </c>
      <c r="IOA164" s="34" t="s">
        <v>392</v>
      </c>
      <c r="IOB164" s="34" t="s">
        <v>392</v>
      </c>
      <c r="IOC164" s="34" t="s">
        <v>392</v>
      </c>
      <c r="IOD164" s="34" t="s">
        <v>392</v>
      </c>
      <c r="IOE164" s="34" t="s">
        <v>392</v>
      </c>
      <c r="IOF164" s="34" t="s">
        <v>392</v>
      </c>
      <c r="IOG164" s="34" t="s">
        <v>392</v>
      </c>
      <c r="IOH164" s="34" t="s">
        <v>392</v>
      </c>
      <c r="IOI164" s="34" t="s">
        <v>392</v>
      </c>
      <c r="IOJ164" s="34" t="s">
        <v>392</v>
      </c>
      <c r="IOK164" s="34" t="s">
        <v>392</v>
      </c>
      <c r="IOL164" s="34" t="s">
        <v>392</v>
      </c>
      <c r="IOM164" s="34" t="s">
        <v>392</v>
      </c>
      <c r="ION164" s="34" t="s">
        <v>392</v>
      </c>
      <c r="IOO164" s="34" t="s">
        <v>392</v>
      </c>
      <c r="IOP164" s="34" t="s">
        <v>392</v>
      </c>
      <c r="IOQ164" s="34" t="s">
        <v>392</v>
      </c>
      <c r="IOR164" s="34" t="s">
        <v>392</v>
      </c>
      <c r="IOS164" s="34" t="s">
        <v>392</v>
      </c>
      <c r="IOT164" s="34" t="s">
        <v>392</v>
      </c>
      <c r="IOU164" s="34" t="s">
        <v>392</v>
      </c>
      <c r="IOV164" s="34" t="s">
        <v>392</v>
      </c>
      <c r="IOW164" s="34" t="s">
        <v>392</v>
      </c>
      <c r="IOX164" s="34" t="s">
        <v>392</v>
      </c>
      <c r="IOY164" s="34" t="s">
        <v>392</v>
      </c>
      <c r="IOZ164" s="34" t="s">
        <v>392</v>
      </c>
      <c r="IPA164" s="34" t="s">
        <v>392</v>
      </c>
      <c r="IPB164" s="34" t="s">
        <v>392</v>
      </c>
      <c r="IPC164" s="34" t="s">
        <v>392</v>
      </c>
      <c r="IPD164" s="34" t="s">
        <v>392</v>
      </c>
      <c r="IPE164" s="34" t="s">
        <v>392</v>
      </c>
      <c r="IPF164" s="34" t="s">
        <v>392</v>
      </c>
      <c r="IPG164" s="34" t="s">
        <v>392</v>
      </c>
      <c r="IPH164" s="34" t="s">
        <v>392</v>
      </c>
      <c r="IPI164" s="34" t="s">
        <v>392</v>
      </c>
      <c r="IPJ164" s="34" t="s">
        <v>392</v>
      </c>
      <c r="IPK164" s="34" t="s">
        <v>392</v>
      </c>
      <c r="IPL164" s="34" t="s">
        <v>392</v>
      </c>
      <c r="IPM164" s="34" t="s">
        <v>392</v>
      </c>
      <c r="IPN164" s="34" t="s">
        <v>392</v>
      </c>
      <c r="IPO164" s="34" t="s">
        <v>392</v>
      </c>
      <c r="IPP164" s="34" t="s">
        <v>392</v>
      </c>
      <c r="IPQ164" s="34" t="s">
        <v>392</v>
      </c>
      <c r="IPR164" s="34" t="s">
        <v>392</v>
      </c>
      <c r="IPS164" s="34" t="s">
        <v>392</v>
      </c>
      <c r="IPT164" s="34" t="s">
        <v>392</v>
      </c>
      <c r="IPU164" s="34" t="s">
        <v>392</v>
      </c>
      <c r="IPV164" s="34" t="s">
        <v>392</v>
      </c>
      <c r="IPW164" s="34" t="s">
        <v>392</v>
      </c>
      <c r="IPX164" s="34" t="s">
        <v>392</v>
      </c>
      <c r="IPY164" s="34" t="s">
        <v>392</v>
      </c>
      <c r="IPZ164" s="34" t="s">
        <v>392</v>
      </c>
      <c r="IQA164" s="34" t="s">
        <v>392</v>
      </c>
      <c r="IQB164" s="34" t="s">
        <v>392</v>
      </c>
      <c r="IQC164" s="34" t="s">
        <v>392</v>
      </c>
      <c r="IQD164" s="34" t="s">
        <v>392</v>
      </c>
      <c r="IQE164" s="34" t="s">
        <v>392</v>
      </c>
      <c r="IQF164" s="34" t="s">
        <v>392</v>
      </c>
      <c r="IQG164" s="34" t="s">
        <v>392</v>
      </c>
      <c r="IQH164" s="34" t="s">
        <v>392</v>
      </c>
      <c r="IQI164" s="34" t="s">
        <v>392</v>
      </c>
      <c r="IQJ164" s="34" t="s">
        <v>392</v>
      </c>
      <c r="IQK164" s="34" t="s">
        <v>392</v>
      </c>
      <c r="IQL164" s="34" t="s">
        <v>392</v>
      </c>
      <c r="IQM164" s="34" t="s">
        <v>392</v>
      </c>
      <c r="IQN164" s="34" t="s">
        <v>392</v>
      </c>
      <c r="IQO164" s="34" t="s">
        <v>392</v>
      </c>
      <c r="IQP164" s="34" t="s">
        <v>392</v>
      </c>
      <c r="IQQ164" s="34" t="s">
        <v>392</v>
      </c>
      <c r="IQR164" s="34" t="s">
        <v>392</v>
      </c>
      <c r="IQS164" s="34" t="s">
        <v>392</v>
      </c>
      <c r="IQT164" s="34" t="s">
        <v>392</v>
      </c>
      <c r="IQU164" s="34" t="s">
        <v>392</v>
      </c>
      <c r="IQV164" s="34" t="s">
        <v>392</v>
      </c>
      <c r="IQW164" s="34" t="s">
        <v>392</v>
      </c>
      <c r="IQX164" s="34" t="s">
        <v>392</v>
      </c>
      <c r="IQY164" s="34" t="s">
        <v>392</v>
      </c>
      <c r="IQZ164" s="34" t="s">
        <v>392</v>
      </c>
      <c r="IRA164" s="34" t="s">
        <v>392</v>
      </c>
      <c r="IRB164" s="34" t="s">
        <v>392</v>
      </c>
      <c r="IRC164" s="34" t="s">
        <v>392</v>
      </c>
      <c r="IRD164" s="34" t="s">
        <v>392</v>
      </c>
      <c r="IRE164" s="34" t="s">
        <v>392</v>
      </c>
      <c r="IRF164" s="34" t="s">
        <v>392</v>
      </c>
      <c r="IRG164" s="34" t="s">
        <v>392</v>
      </c>
      <c r="IRH164" s="34" t="s">
        <v>392</v>
      </c>
      <c r="IRI164" s="34" t="s">
        <v>392</v>
      </c>
      <c r="IRJ164" s="34" t="s">
        <v>392</v>
      </c>
      <c r="IRK164" s="34" t="s">
        <v>392</v>
      </c>
      <c r="IRL164" s="34" t="s">
        <v>392</v>
      </c>
      <c r="IRM164" s="34" t="s">
        <v>392</v>
      </c>
      <c r="IRN164" s="34" t="s">
        <v>392</v>
      </c>
      <c r="IRO164" s="34" t="s">
        <v>392</v>
      </c>
      <c r="IRP164" s="34" t="s">
        <v>392</v>
      </c>
      <c r="IRQ164" s="34" t="s">
        <v>392</v>
      </c>
      <c r="IRR164" s="34" t="s">
        <v>392</v>
      </c>
      <c r="IRS164" s="34" t="s">
        <v>392</v>
      </c>
      <c r="IRT164" s="34" t="s">
        <v>392</v>
      </c>
      <c r="IRU164" s="34" t="s">
        <v>392</v>
      </c>
      <c r="IRV164" s="34" t="s">
        <v>392</v>
      </c>
      <c r="IRW164" s="34" t="s">
        <v>392</v>
      </c>
      <c r="IRX164" s="34" t="s">
        <v>392</v>
      </c>
      <c r="IRY164" s="34" t="s">
        <v>392</v>
      </c>
      <c r="IRZ164" s="34" t="s">
        <v>392</v>
      </c>
      <c r="ISA164" s="34" t="s">
        <v>392</v>
      </c>
      <c r="ISB164" s="34" t="s">
        <v>392</v>
      </c>
      <c r="ISC164" s="34" t="s">
        <v>392</v>
      </c>
      <c r="ISD164" s="34" t="s">
        <v>392</v>
      </c>
      <c r="ISE164" s="34" t="s">
        <v>392</v>
      </c>
      <c r="ISF164" s="34" t="s">
        <v>392</v>
      </c>
      <c r="ISG164" s="34" t="s">
        <v>392</v>
      </c>
      <c r="ISH164" s="34" t="s">
        <v>392</v>
      </c>
      <c r="ISI164" s="34" t="s">
        <v>392</v>
      </c>
      <c r="ISJ164" s="34" t="s">
        <v>392</v>
      </c>
      <c r="ISK164" s="34" t="s">
        <v>392</v>
      </c>
      <c r="ISL164" s="34" t="s">
        <v>392</v>
      </c>
      <c r="ISM164" s="34" t="s">
        <v>392</v>
      </c>
      <c r="ISN164" s="34" t="s">
        <v>392</v>
      </c>
      <c r="ISO164" s="34" t="s">
        <v>392</v>
      </c>
      <c r="ISP164" s="34" t="s">
        <v>392</v>
      </c>
      <c r="ISQ164" s="34" t="s">
        <v>392</v>
      </c>
      <c r="ISR164" s="34" t="s">
        <v>392</v>
      </c>
      <c r="ISS164" s="34" t="s">
        <v>392</v>
      </c>
      <c r="IST164" s="34" t="s">
        <v>392</v>
      </c>
      <c r="ISU164" s="34" t="s">
        <v>392</v>
      </c>
      <c r="ISV164" s="34" t="s">
        <v>392</v>
      </c>
      <c r="ISW164" s="34" t="s">
        <v>392</v>
      </c>
      <c r="ISX164" s="34" t="s">
        <v>392</v>
      </c>
      <c r="ISY164" s="34" t="s">
        <v>392</v>
      </c>
      <c r="ISZ164" s="34" t="s">
        <v>392</v>
      </c>
      <c r="ITA164" s="34" t="s">
        <v>392</v>
      </c>
      <c r="ITB164" s="34" t="s">
        <v>392</v>
      </c>
      <c r="ITC164" s="34" t="s">
        <v>392</v>
      </c>
      <c r="ITD164" s="34" t="s">
        <v>392</v>
      </c>
      <c r="ITE164" s="34" t="s">
        <v>392</v>
      </c>
      <c r="ITF164" s="34" t="s">
        <v>392</v>
      </c>
      <c r="ITG164" s="34" t="s">
        <v>392</v>
      </c>
      <c r="ITH164" s="34" t="s">
        <v>392</v>
      </c>
      <c r="ITI164" s="34" t="s">
        <v>392</v>
      </c>
      <c r="ITJ164" s="34" t="s">
        <v>392</v>
      </c>
      <c r="ITK164" s="34" t="s">
        <v>392</v>
      </c>
      <c r="ITL164" s="34" t="s">
        <v>392</v>
      </c>
      <c r="ITM164" s="34" t="s">
        <v>392</v>
      </c>
      <c r="ITN164" s="34" t="s">
        <v>392</v>
      </c>
      <c r="ITO164" s="34" t="s">
        <v>392</v>
      </c>
      <c r="ITP164" s="34" t="s">
        <v>392</v>
      </c>
      <c r="ITQ164" s="34" t="s">
        <v>392</v>
      </c>
      <c r="ITR164" s="34" t="s">
        <v>392</v>
      </c>
      <c r="ITS164" s="34" t="s">
        <v>392</v>
      </c>
      <c r="ITT164" s="34" t="s">
        <v>392</v>
      </c>
      <c r="ITU164" s="34" t="s">
        <v>392</v>
      </c>
      <c r="ITV164" s="34" t="s">
        <v>392</v>
      </c>
      <c r="ITW164" s="34" t="s">
        <v>392</v>
      </c>
      <c r="ITX164" s="34" t="s">
        <v>392</v>
      </c>
      <c r="ITY164" s="34" t="s">
        <v>392</v>
      </c>
      <c r="ITZ164" s="34" t="s">
        <v>392</v>
      </c>
      <c r="IUA164" s="34" t="s">
        <v>392</v>
      </c>
      <c r="IUB164" s="34" t="s">
        <v>392</v>
      </c>
      <c r="IUC164" s="34" t="s">
        <v>392</v>
      </c>
      <c r="IUD164" s="34" t="s">
        <v>392</v>
      </c>
      <c r="IUE164" s="34" t="s">
        <v>392</v>
      </c>
      <c r="IUF164" s="34" t="s">
        <v>392</v>
      </c>
      <c r="IUG164" s="34" t="s">
        <v>392</v>
      </c>
      <c r="IUH164" s="34" t="s">
        <v>392</v>
      </c>
      <c r="IUI164" s="34" t="s">
        <v>392</v>
      </c>
      <c r="IUJ164" s="34" t="s">
        <v>392</v>
      </c>
      <c r="IUK164" s="34" t="s">
        <v>392</v>
      </c>
      <c r="IUL164" s="34" t="s">
        <v>392</v>
      </c>
      <c r="IUM164" s="34" t="s">
        <v>392</v>
      </c>
      <c r="IUN164" s="34" t="s">
        <v>392</v>
      </c>
      <c r="IUO164" s="34" t="s">
        <v>392</v>
      </c>
      <c r="IUP164" s="34" t="s">
        <v>392</v>
      </c>
      <c r="IUQ164" s="34" t="s">
        <v>392</v>
      </c>
      <c r="IUR164" s="34" t="s">
        <v>392</v>
      </c>
      <c r="IUS164" s="34" t="s">
        <v>392</v>
      </c>
      <c r="IUT164" s="34" t="s">
        <v>392</v>
      </c>
      <c r="IUU164" s="34" t="s">
        <v>392</v>
      </c>
      <c r="IUV164" s="34" t="s">
        <v>392</v>
      </c>
      <c r="IUW164" s="34" t="s">
        <v>392</v>
      </c>
      <c r="IUX164" s="34" t="s">
        <v>392</v>
      </c>
      <c r="IUY164" s="34" t="s">
        <v>392</v>
      </c>
      <c r="IUZ164" s="34" t="s">
        <v>392</v>
      </c>
      <c r="IVA164" s="34" t="s">
        <v>392</v>
      </c>
      <c r="IVB164" s="34" t="s">
        <v>392</v>
      </c>
      <c r="IVC164" s="34" t="s">
        <v>392</v>
      </c>
      <c r="IVD164" s="34" t="s">
        <v>392</v>
      </c>
      <c r="IVE164" s="34" t="s">
        <v>392</v>
      </c>
      <c r="IVF164" s="34" t="s">
        <v>392</v>
      </c>
      <c r="IVG164" s="34" t="s">
        <v>392</v>
      </c>
      <c r="IVH164" s="34" t="s">
        <v>392</v>
      </c>
      <c r="IVI164" s="34" t="s">
        <v>392</v>
      </c>
      <c r="IVJ164" s="34" t="s">
        <v>392</v>
      </c>
      <c r="IVK164" s="34" t="s">
        <v>392</v>
      </c>
      <c r="IVL164" s="34" t="s">
        <v>392</v>
      </c>
      <c r="IVM164" s="34" t="s">
        <v>392</v>
      </c>
      <c r="IVN164" s="34" t="s">
        <v>392</v>
      </c>
      <c r="IVO164" s="34" t="s">
        <v>392</v>
      </c>
      <c r="IVP164" s="34" t="s">
        <v>392</v>
      </c>
      <c r="IVQ164" s="34" t="s">
        <v>392</v>
      </c>
      <c r="IVR164" s="34" t="s">
        <v>392</v>
      </c>
      <c r="IVS164" s="34" t="s">
        <v>392</v>
      </c>
      <c r="IVT164" s="34" t="s">
        <v>392</v>
      </c>
      <c r="IVU164" s="34" t="s">
        <v>392</v>
      </c>
      <c r="IVV164" s="34" t="s">
        <v>392</v>
      </c>
      <c r="IVW164" s="34" t="s">
        <v>392</v>
      </c>
      <c r="IVX164" s="34" t="s">
        <v>392</v>
      </c>
      <c r="IVY164" s="34" t="s">
        <v>392</v>
      </c>
      <c r="IVZ164" s="34" t="s">
        <v>392</v>
      </c>
      <c r="IWA164" s="34" t="s">
        <v>392</v>
      </c>
      <c r="IWB164" s="34" t="s">
        <v>392</v>
      </c>
      <c r="IWC164" s="34" t="s">
        <v>392</v>
      </c>
      <c r="IWD164" s="34" t="s">
        <v>392</v>
      </c>
      <c r="IWE164" s="34" t="s">
        <v>392</v>
      </c>
      <c r="IWF164" s="34" t="s">
        <v>392</v>
      </c>
      <c r="IWG164" s="34" t="s">
        <v>392</v>
      </c>
      <c r="IWH164" s="34" t="s">
        <v>392</v>
      </c>
      <c r="IWI164" s="34" t="s">
        <v>392</v>
      </c>
      <c r="IWJ164" s="34" t="s">
        <v>392</v>
      </c>
      <c r="IWK164" s="34" t="s">
        <v>392</v>
      </c>
      <c r="IWL164" s="34" t="s">
        <v>392</v>
      </c>
      <c r="IWM164" s="34" t="s">
        <v>392</v>
      </c>
      <c r="IWN164" s="34" t="s">
        <v>392</v>
      </c>
      <c r="IWO164" s="34" t="s">
        <v>392</v>
      </c>
      <c r="IWP164" s="34" t="s">
        <v>392</v>
      </c>
      <c r="IWQ164" s="34" t="s">
        <v>392</v>
      </c>
      <c r="IWR164" s="34" t="s">
        <v>392</v>
      </c>
      <c r="IWS164" s="34" t="s">
        <v>392</v>
      </c>
      <c r="IWT164" s="34" t="s">
        <v>392</v>
      </c>
      <c r="IWU164" s="34" t="s">
        <v>392</v>
      </c>
      <c r="IWV164" s="34" t="s">
        <v>392</v>
      </c>
      <c r="IWW164" s="34" t="s">
        <v>392</v>
      </c>
      <c r="IWX164" s="34" t="s">
        <v>392</v>
      </c>
      <c r="IWY164" s="34" t="s">
        <v>392</v>
      </c>
      <c r="IWZ164" s="34" t="s">
        <v>392</v>
      </c>
      <c r="IXA164" s="34" t="s">
        <v>392</v>
      </c>
      <c r="IXB164" s="34" t="s">
        <v>392</v>
      </c>
      <c r="IXC164" s="34" t="s">
        <v>392</v>
      </c>
      <c r="IXD164" s="34" t="s">
        <v>392</v>
      </c>
      <c r="IXE164" s="34" t="s">
        <v>392</v>
      </c>
      <c r="IXF164" s="34" t="s">
        <v>392</v>
      </c>
      <c r="IXG164" s="34" t="s">
        <v>392</v>
      </c>
      <c r="IXH164" s="34" t="s">
        <v>392</v>
      </c>
      <c r="IXI164" s="34" t="s">
        <v>392</v>
      </c>
      <c r="IXJ164" s="34" t="s">
        <v>392</v>
      </c>
      <c r="IXK164" s="34" t="s">
        <v>392</v>
      </c>
      <c r="IXL164" s="34" t="s">
        <v>392</v>
      </c>
      <c r="IXM164" s="34" t="s">
        <v>392</v>
      </c>
      <c r="IXN164" s="34" t="s">
        <v>392</v>
      </c>
      <c r="IXO164" s="34" t="s">
        <v>392</v>
      </c>
      <c r="IXP164" s="34" t="s">
        <v>392</v>
      </c>
      <c r="IXQ164" s="34" t="s">
        <v>392</v>
      </c>
      <c r="IXR164" s="34" t="s">
        <v>392</v>
      </c>
      <c r="IXS164" s="34" t="s">
        <v>392</v>
      </c>
      <c r="IXT164" s="34" t="s">
        <v>392</v>
      </c>
      <c r="IXU164" s="34" t="s">
        <v>392</v>
      </c>
      <c r="IXV164" s="34" t="s">
        <v>392</v>
      </c>
      <c r="IXW164" s="34" t="s">
        <v>392</v>
      </c>
      <c r="IXX164" s="34" t="s">
        <v>392</v>
      </c>
      <c r="IXY164" s="34" t="s">
        <v>392</v>
      </c>
      <c r="IXZ164" s="34" t="s">
        <v>392</v>
      </c>
      <c r="IYA164" s="34" t="s">
        <v>392</v>
      </c>
      <c r="IYB164" s="34" t="s">
        <v>392</v>
      </c>
      <c r="IYC164" s="34" t="s">
        <v>392</v>
      </c>
      <c r="IYD164" s="34" t="s">
        <v>392</v>
      </c>
      <c r="IYE164" s="34" t="s">
        <v>392</v>
      </c>
      <c r="IYF164" s="34" t="s">
        <v>392</v>
      </c>
      <c r="IYG164" s="34" t="s">
        <v>392</v>
      </c>
      <c r="IYH164" s="34" t="s">
        <v>392</v>
      </c>
      <c r="IYI164" s="34" t="s">
        <v>392</v>
      </c>
      <c r="IYJ164" s="34" t="s">
        <v>392</v>
      </c>
      <c r="IYK164" s="34" t="s">
        <v>392</v>
      </c>
      <c r="IYL164" s="34" t="s">
        <v>392</v>
      </c>
      <c r="IYM164" s="34" t="s">
        <v>392</v>
      </c>
      <c r="IYN164" s="34" t="s">
        <v>392</v>
      </c>
      <c r="IYO164" s="34" t="s">
        <v>392</v>
      </c>
      <c r="IYP164" s="34" t="s">
        <v>392</v>
      </c>
      <c r="IYQ164" s="34" t="s">
        <v>392</v>
      </c>
      <c r="IYR164" s="34" t="s">
        <v>392</v>
      </c>
      <c r="IYS164" s="34" t="s">
        <v>392</v>
      </c>
      <c r="IYT164" s="34" t="s">
        <v>392</v>
      </c>
      <c r="IYU164" s="34" t="s">
        <v>392</v>
      </c>
      <c r="IYV164" s="34" t="s">
        <v>392</v>
      </c>
      <c r="IYW164" s="34" t="s">
        <v>392</v>
      </c>
      <c r="IYX164" s="34" t="s">
        <v>392</v>
      </c>
      <c r="IYY164" s="34" t="s">
        <v>392</v>
      </c>
      <c r="IYZ164" s="34" t="s">
        <v>392</v>
      </c>
      <c r="IZA164" s="34" t="s">
        <v>392</v>
      </c>
      <c r="IZB164" s="34" t="s">
        <v>392</v>
      </c>
      <c r="IZC164" s="34" t="s">
        <v>392</v>
      </c>
      <c r="IZD164" s="34" t="s">
        <v>392</v>
      </c>
      <c r="IZE164" s="34" t="s">
        <v>392</v>
      </c>
      <c r="IZF164" s="34" t="s">
        <v>392</v>
      </c>
      <c r="IZG164" s="34" t="s">
        <v>392</v>
      </c>
      <c r="IZH164" s="34" t="s">
        <v>392</v>
      </c>
      <c r="IZI164" s="34" t="s">
        <v>392</v>
      </c>
      <c r="IZJ164" s="34" t="s">
        <v>392</v>
      </c>
      <c r="IZK164" s="34" t="s">
        <v>392</v>
      </c>
      <c r="IZL164" s="34" t="s">
        <v>392</v>
      </c>
      <c r="IZM164" s="34" t="s">
        <v>392</v>
      </c>
      <c r="IZN164" s="34" t="s">
        <v>392</v>
      </c>
      <c r="IZO164" s="34" t="s">
        <v>392</v>
      </c>
      <c r="IZP164" s="34" t="s">
        <v>392</v>
      </c>
      <c r="IZQ164" s="34" t="s">
        <v>392</v>
      </c>
      <c r="IZR164" s="34" t="s">
        <v>392</v>
      </c>
      <c r="IZS164" s="34" t="s">
        <v>392</v>
      </c>
      <c r="IZT164" s="34" t="s">
        <v>392</v>
      </c>
      <c r="IZU164" s="34" t="s">
        <v>392</v>
      </c>
      <c r="IZV164" s="34" t="s">
        <v>392</v>
      </c>
      <c r="IZW164" s="34" t="s">
        <v>392</v>
      </c>
      <c r="IZX164" s="34" t="s">
        <v>392</v>
      </c>
      <c r="IZY164" s="34" t="s">
        <v>392</v>
      </c>
      <c r="IZZ164" s="34" t="s">
        <v>392</v>
      </c>
      <c r="JAA164" s="34" t="s">
        <v>392</v>
      </c>
      <c r="JAB164" s="34" t="s">
        <v>392</v>
      </c>
      <c r="JAC164" s="34" t="s">
        <v>392</v>
      </c>
      <c r="JAD164" s="34" t="s">
        <v>392</v>
      </c>
      <c r="JAE164" s="34" t="s">
        <v>392</v>
      </c>
      <c r="JAF164" s="34" t="s">
        <v>392</v>
      </c>
      <c r="JAG164" s="34" t="s">
        <v>392</v>
      </c>
      <c r="JAH164" s="34" t="s">
        <v>392</v>
      </c>
      <c r="JAI164" s="34" t="s">
        <v>392</v>
      </c>
      <c r="JAJ164" s="34" t="s">
        <v>392</v>
      </c>
      <c r="JAK164" s="34" t="s">
        <v>392</v>
      </c>
      <c r="JAL164" s="34" t="s">
        <v>392</v>
      </c>
      <c r="JAM164" s="34" t="s">
        <v>392</v>
      </c>
      <c r="JAN164" s="34" t="s">
        <v>392</v>
      </c>
      <c r="JAO164" s="34" t="s">
        <v>392</v>
      </c>
      <c r="JAP164" s="34" t="s">
        <v>392</v>
      </c>
      <c r="JAQ164" s="34" t="s">
        <v>392</v>
      </c>
      <c r="JAR164" s="34" t="s">
        <v>392</v>
      </c>
      <c r="JAS164" s="34" t="s">
        <v>392</v>
      </c>
      <c r="JAT164" s="34" t="s">
        <v>392</v>
      </c>
      <c r="JAU164" s="34" t="s">
        <v>392</v>
      </c>
      <c r="JAV164" s="34" t="s">
        <v>392</v>
      </c>
      <c r="JAW164" s="34" t="s">
        <v>392</v>
      </c>
      <c r="JAX164" s="34" t="s">
        <v>392</v>
      </c>
      <c r="JAY164" s="34" t="s">
        <v>392</v>
      </c>
      <c r="JAZ164" s="34" t="s">
        <v>392</v>
      </c>
      <c r="JBA164" s="34" t="s">
        <v>392</v>
      </c>
      <c r="JBB164" s="34" t="s">
        <v>392</v>
      </c>
      <c r="JBC164" s="34" t="s">
        <v>392</v>
      </c>
      <c r="JBD164" s="34" t="s">
        <v>392</v>
      </c>
      <c r="JBE164" s="34" t="s">
        <v>392</v>
      </c>
      <c r="JBF164" s="34" t="s">
        <v>392</v>
      </c>
      <c r="JBG164" s="34" t="s">
        <v>392</v>
      </c>
      <c r="JBH164" s="34" t="s">
        <v>392</v>
      </c>
      <c r="JBI164" s="34" t="s">
        <v>392</v>
      </c>
      <c r="JBJ164" s="34" t="s">
        <v>392</v>
      </c>
      <c r="JBK164" s="34" t="s">
        <v>392</v>
      </c>
      <c r="JBL164" s="34" t="s">
        <v>392</v>
      </c>
      <c r="JBM164" s="34" t="s">
        <v>392</v>
      </c>
      <c r="JBN164" s="34" t="s">
        <v>392</v>
      </c>
      <c r="JBO164" s="34" t="s">
        <v>392</v>
      </c>
      <c r="JBP164" s="34" t="s">
        <v>392</v>
      </c>
      <c r="JBQ164" s="34" t="s">
        <v>392</v>
      </c>
      <c r="JBR164" s="34" t="s">
        <v>392</v>
      </c>
      <c r="JBS164" s="34" t="s">
        <v>392</v>
      </c>
      <c r="JBT164" s="34" t="s">
        <v>392</v>
      </c>
      <c r="JBU164" s="34" t="s">
        <v>392</v>
      </c>
      <c r="JBV164" s="34" t="s">
        <v>392</v>
      </c>
      <c r="JBW164" s="34" t="s">
        <v>392</v>
      </c>
      <c r="JBX164" s="34" t="s">
        <v>392</v>
      </c>
      <c r="JBY164" s="34" t="s">
        <v>392</v>
      </c>
      <c r="JBZ164" s="34" t="s">
        <v>392</v>
      </c>
      <c r="JCA164" s="34" t="s">
        <v>392</v>
      </c>
      <c r="JCB164" s="34" t="s">
        <v>392</v>
      </c>
      <c r="JCC164" s="34" t="s">
        <v>392</v>
      </c>
      <c r="JCD164" s="34" t="s">
        <v>392</v>
      </c>
      <c r="JCE164" s="34" t="s">
        <v>392</v>
      </c>
      <c r="JCF164" s="34" t="s">
        <v>392</v>
      </c>
      <c r="JCG164" s="34" t="s">
        <v>392</v>
      </c>
      <c r="JCH164" s="34" t="s">
        <v>392</v>
      </c>
      <c r="JCI164" s="34" t="s">
        <v>392</v>
      </c>
      <c r="JCJ164" s="34" t="s">
        <v>392</v>
      </c>
      <c r="JCK164" s="34" t="s">
        <v>392</v>
      </c>
      <c r="JCL164" s="34" t="s">
        <v>392</v>
      </c>
      <c r="JCM164" s="34" t="s">
        <v>392</v>
      </c>
      <c r="JCN164" s="34" t="s">
        <v>392</v>
      </c>
      <c r="JCO164" s="34" t="s">
        <v>392</v>
      </c>
      <c r="JCP164" s="34" t="s">
        <v>392</v>
      </c>
      <c r="JCQ164" s="34" t="s">
        <v>392</v>
      </c>
      <c r="JCR164" s="34" t="s">
        <v>392</v>
      </c>
      <c r="JCS164" s="34" t="s">
        <v>392</v>
      </c>
      <c r="JCT164" s="34" t="s">
        <v>392</v>
      </c>
      <c r="JCU164" s="34" t="s">
        <v>392</v>
      </c>
      <c r="JCV164" s="34" t="s">
        <v>392</v>
      </c>
      <c r="JCW164" s="34" t="s">
        <v>392</v>
      </c>
      <c r="JCX164" s="34" t="s">
        <v>392</v>
      </c>
      <c r="JCY164" s="34" t="s">
        <v>392</v>
      </c>
      <c r="JCZ164" s="34" t="s">
        <v>392</v>
      </c>
      <c r="JDA164" s="34" t="s">
        <v>392</v>
      </c>
      <c r="JDB164" s="34" t="s">
        <v>392</v>
      </c>
      <c r="JDC164" s="34" t="s">
        <v>392</v>
      </c>
      <c r="JDD164" s="34" t="s">
        <v>392</v>
      </c>
      <c r="JDE164" s="34" t="s">
        <v>392</v>
      </c>
      <c r="JDF164" s="34" t="s">
        <v>392</v>
      </c>
      <c r="JDG164" s="34" t="s">
        <v>392</v>
      </c>
      <c r="JDH164" s="34" t="s">
        <v>392</v>
      </c>
      <c r="JDI164" s="34" t="s">
        <v>392</v>
      </c>
      <c r="JDJ164" s="34" t="s">
        <v>392</v>
      </c>
      <c r="JDK164" s="34" t="s">
        <v>392</v>
      </c>
      <c r="JDL164" s="34" t="s">
        <v>392</v>
      </c>
      <c r="JDM164" s="34" t="s">
        <v>392</v>
      </c>
      <c r="JDN164" s="34" t="s">
        <v>392</v>
      </c>
      <c r="JDO164" s="34" t="s">
        <v>392</v>
      </c>
      <c r="JDP164" s="34" t="s">
        <v>392</v>
      </c>
      <c r="JDQ164" s="34" t="s">
        <v>392</v>
      </c>
      <c r="JDR164" s="34" t="s">
        <v>392</v>
      </c>
      <c r="JDS164" s="34" t="s">
        <v>392</v>
      </c>
      <c r="JDT164" s="34" t="s">
        <v>392</v>
      </c>
      <c r="JDU164" s="34" t="s">
        <v>392</v>
      </c>
      <c r="JDV164" s="34" t="s">
        <v>392</v>
      </c>
      <c r="JDW164" s="34" t="s">
        <v>392</v>
      </c>
      <c r="JDX164" s="34" t="s">
        <v>392</v>
      </c>
      <c r="JDY164" s="34" t="s">
        <v>392</v>
      </c>
      <c r="JDZ164" s="34" t="s">
        <v>392</v>
      </c>
      <c r="JEA164" s="34" t="s">
        <v>392</v>
      </c>
      <c r="JEB164" s="34" t="s">
        <v>392</v>
      </c>
      <c r="JEC164" s="34" t="s">
        <v>392</v>
      </c>
      <c r="JED164" s="34" t="s">
        <v>392</v>
      </c>
      <c r="JEE164" s="34" t="s">
        <v>392</v>
      </c>
      <c r="JEF164" s="34" t="s">
        <v>392</v>
      </c>
      <c r="JEG164" s="34" t="s">
        <v>392</v>
      </c>
      <c r="JEH164" s="34" t="s">
        <v>392</v>
      </c>
      <c r="JEI164" s="34" t="s">
        <v>392</v>
      </c>
      <c r="JEJ164" s="34" t="s">
        <v>392</v>
      </c>
      <c r="JEK164" s="34" t="s">
        <v>392</v>
      </c>
      <c r="JEL164" s="34" t="s">
        <v>392</v>
      </c>
      <c r="JEM164" s="34" t="s">
        <v>392</v>
      </c>
      <c r="JEN164" s="34" t="s">
        <v>392</v>
      </c>
      <c r="JEO164" s="34" t="s">
        <v>392</v>
      </c>
      <c r="JEP164" s="34" t="s">
        <v>392</v>
      </c>
      <c r="JEQ164" s="34" t="s">
        <v>392</v>
      </c>
      <c r="JER164" s="34" t="s">
        <v>392</v>
      </c>
      <c r="JES164" s="34" t="s">
        <v>392</v>
      </c>
      <c r="JET164" s="34" t="s">
        <v>392</v>
      </c>
      <c r="JEU164" s="34" t="s">
        <v>392</v>
      </c>
      <c r="JEV164" s="34" t="s">
        <v>392</v>
      </c>
      <c r="JEW164" s="34" t="s">
        <v>392</v>
      </c>
      <c r="JEX164" s="34" t="s">
        <v>392</v>
      </c>
      <c r="JEY164" s="34" t="s">
        <v>392</v>
      </c>
      <c r="JEZ164" s="34" t="s">
        <v>392</v>
      </c>
      <c r="JFA164" s="34" t="s">
        <v>392</v>
      </c>
      <c r="JFB164" s="34" t="s">
        <v>392</v>
      </c>
      <c r="JFC164" s="34" t="s">
        <v>392</v>
      </c>
      <c r="JFD164" s="34" t="s">
        <v>392</v>
      </c>
      <c r="JFE164" s="34" t="s">
        <v>392</v>
      </c>
      <c r="JFF164" s="34" t="s">
        <v>392</v>
      </c>
      <c r="JFG164" s="34" t="s">
        <v>392</v>
      </c>
      <c r="JFH164" s="34" t="s">
        <v>392</v>
      </c>
      <c r="JFI164" s="34" t="s">
        <v>392</v>
      </c>
      <c r="JFJ164" s="34" t="s">
        <v>392</v>
      </c>
      <c r="JFK164" s="34" t="s">
        <v>392</v>
      </c>
      <c r="JFL164" s="34" t="s">
        <v>392</v>
      </c>
      <c r="JFM164" s="34" t="s">
        <v>392</v>
      </c>
      <c r="JFN164" s="34" t="s">
        <v>392</v>
      </c>
      <c r="JFO164" s="34" t="s">
        <v>392</v>
      </c>
      <c r="JFP164" s="34" t="s">
        <v>392</v>
      </c>
      <c r="JFQ164" s="34" t="s">
        <v>392</v>
      </c>
      <c r="JFR164" s="34" t="s">
        <v>392</v>
      </c>
      <c r="JFS164" s="34" t="s">
        <v>392</v>
      </c>
      <c r="JFT164" s="34" t="s">
        <v>392</v>
      </c>
      <c r="JFU164" s="34" t="s">
        <v>392</v>
      </c>
      <c r="JFV164" s="34" t="s">
        <v>392</v>
      </c>
      <c r="JFW164" s="34" t="s">
        <v>392</v>
      </c>
      <c r="JFX164" s="34" t="s">
        <v>392</v>
      </c>
      <c r="JFY164" s="34" t="s">
        <v>392</v>
      </c>
      <c r="JFZ164" s="34" t="s">
        <v>392</v>
      </c>
      <c r="JGA164" s="34" t="s">
        <v>392</v>
      </c>
      <c r="JGB164" s="34" t="s">
        <v>392</v>
      </c>
      <c r="JGC164" s="34" t="s">
        <v>392</v>
      </c>
      <c r="JGD164" s="34" t="s">
        <v>392</v>
      </c>
      <c r="JGE164" s="34" t="s">
        <v>392</v>
      </c>
      <c r="JGF164" s="34" t="s">
        <v>392</v>
      </c>
      <c r="JGG164" s="34" t="s">
        <v>392</v>
      </c>
      <c r="JGH164" s="34" t="s">
        <v>392</v>
      </c>
      <c r="JGI164" s="34" t="s">
        <v>392</v>
      </c>
      <c r="JGJ164" s="34" t="s">
        <v>392</v>
      </c>
      <c r="JGK164" s="34" t="s">
        <v>392</v>
      </c>
      <c r="JGL164" s="34" t="s">
        <v>392</v>
      </c>
      <c r="JGM164" s="34" t="s">
        <v>392</v>
      </c>
      <c r="JGN164" s="34" t="s">
        <v>392</v>
      </c>
      <c r="JGO164" s="34" t="s">
        <v>392</v>
      </c>
      <c r="JGP164" s="34" t="s">
        <v>392</v>
      </c>
      <c r="JGQ164" s="34" t="s">
        <v>392</v>
      </c>
      <c r="JGR164" s="34" t="s">
        <v>392</v>
      </c>
      <c r="JGS164" s="34" t="s">
        <v>392</v>
      </c>
      <c r="JGT164" s="34" t="s">
        <v>392</v>
      </c>
      <c r="JGU164" s="34" t="s">
        <v>392</v>
      </c>
      <c r="JGV164" s="34" t="s">
        <v>392</v>
      </c>
      <c r="JGW164" s="34" t="s">
        <v>392</v>
      </c>
      <c r="JGX164" s="34" t="s">
        <v>392</v>
      </c>
      <c r="JGY164" s="34" t="s">
        <v>392</v>
      </c>
      <c r="JGZ164" s="34" t="s">
        <v>392</v>
      </c>
      <c r="JHA164" s="34" t="s">
        <v>392</v>
      </c>
      <c r="JHB164" s="34" t="s">
        <v>392</v>
      </c>
      <c r="JHC164" s="34" t="s">
        <v>392</v>
      </c>
      <c r="JHD164" s="34" t="s">
        <v>392</v>
      </c>
      <c r="JHE164" s="34" t="s">
        <v>392</v>
      </c>
      <c r="JHF164" s="34" t="s">
        <v>392</v>
      </c>
      <c r="JHG164" s="34" t="s">
        <v>392</v>
      </c>
      <c r="JHH164" s="34" t="s">
        <v>392</v>
      </c>
      <c r="JHI164" s="34" t="s">
        <v>392</v>
      </c>
      <c r="JHJ164" s="34" t="s">
        <v>392</v>
      </c>
      <c r="JHK164" s="34" t="s">
        <v>392</v>
      </c>
      <c r="JHL164" s="34" t="s">
        <v>392</v>
      </c>
      <c r="JHM164" s="34" t="s">
        <v>392</v>
      </c>
      <c r="JHN164" s="34" t="s">
        <v>392</v>
      </c>
      <c r="JHO164" s="34" t="s">
        <v>392</v>
      </c>
      <c r="JHP164" s="34" t="s">
        <v>392</v>
      </c>
      <c r="JHQ164" s="34" t="s">
        <v>392</v>
      </c>
      <c r="JHR164" s="34" t="s">
        <v>392</v>
      </c>
      <c r="JHS164" s="34" t="s">
        <v>392</v>
      </c>
      <c r="JHT164" s="34" t="s">
        <v>392</v>
      </c>
      <c r="JHU164" s="34" t="s">
        <v>392</v>
      </c>
      <c r="JHV164" s="34" t="s">
        <v>392</v>
      </c>
      <c r="JHW164" s="34" t="s">
        <v>392</v>
      </c>
      <c r="JHX164" s="34" t="s">
        <v>392</v>
      </c>
      <c r="JHY164" s="34" t="s">
        <v>392</v>
      </c>
      <c r="JHZ164" s="34" t="s">
        <v>392</v>
      </c>
      <c r="JIA164" s="34" t="s">
        <v>392</v>
      </c>
      <c r="JIB164" s="34" t="s">
        <v>392</v>
      </c>
      <c r="JIC164" s="34" t="s">
        <v>392</v>
      </c>
      <c r="JID164" s="34" t="s">
        <v>392</v>
      </c>
      <c r="JIE164" s="34" t="s">
        <v>392</v>
      </c>
      <c r="JIF164" s="34" t="s">
        <v>392</v>
      </c>
      <c r="JIG164" s="34" t="s">
        <v>392</v>
      </c>
      <c r="JIH164" s="34" t="s">
        <v>392</v>
      </c>
      <c r="JII164" s="34" t="s">
        <v>392</v>
      </c>
      <c r="JIJ164" s="34" t="s">
        <v>392</v>
      </c>
      <c r="JIK164" s="34" t="s">
        <v>392</v>
      </c>
      <c r="JIL164" s="34" t="s">
        <v>392</v>
      </c>
      <c r="JIM164" s="34" t="s">
        <v>392</v>
      </c>
      <c r="JIN164" s="34" t="s">
        <v>392</v>
      </c>
      <c r="JIO164" s="34" t="s">
        <v>392</v>
      </c>
      <c r="JIP164" s="34" t="s">
        <v>392</v>
      </c>
      <c r="JIQ164" s="34" t="s">
        <v>392</v>
      </c>
      <c r="JIR164" s="34" t="s">
        <v>392</v>
      </c>
      <c r="JIS164" s="34" t="s">
        <v>392</v>
      </c>
      <c r="JIT164" s="34" t="s">
        <v>392</v>
      </c>
      <c r="JIU164" s="34" t="s">
        <v>392</v>
      </c>
      <c r="JIV164" s="34" t="s">
        <v>392</v>
      </c>
      <c r="JIW164" s="34" t="s">
        <v>392</v>
      </c>
      <c r="JIX164" s="34" t="s">
        <v>392</v>
      </c>
      <c r="JIY164" s="34" t="s">
        <v>392</v>
      </c>
      <c r="JIZ164" s="34" t="s">
        <v>392</v>
      </c>
      <c r="JJA164" s="34" t="s">
        <v>392</v>
      </c>
      <c r="JJB164" s="34" t="s">
        <v>392</v>
      </c>
      <c r="JJC164" s="34" t="s">
        <v>392</v>
      </c>
      <c r="JJD164" s="34" t="s">
        <v>392</v>
      </c>
      <c r="JJE164" s="34" t="s">
        <v>392</v>
      </c>
      <c r="JJF164" s="34" t="s">
        <v>392</v>
      </c>
      <c r="JJG164" s="34" t="s">
        <v>392</v>
      </c>
      <c r="JJH164" s="34" t="s">
        <v>392</v>
      </c>
      <c r="JJI164" s="34" t="s">
        <v>392</v>
      </c>
      <c r="JJJ164" s="34" t="s">
        <v>392</v>
      </c>
      <c r="JJK164" s="34" t="s">
        <v>392</v>
      </c>
      <c r="JJL164" s="34" t="s">
        <v>392</v>
      </c>
      <c r="JJM164" s="34" t="s">
        <v>392</v>
      </c>
      <c r="JJN164" s="34" t="s">
        <v>392</v>
      </c>
      <c r="JJO164" s="34" t="s">
        <v>392</v>
      </c>
      <c r="JJP164" s="34" t="s">
        <v>392</v>
      </c>
      <c r="JJQ164" s="34" t="s">
        <v>392</v>
      </c>
      <c r="JJR164" s="34" t="s">
        <v>392</v>
      </c>
      <c r="JJS164" s="34" t="s">
        <v>392</v>
      </c>
      <c r="JJT164" s="34" t="s">
        <v>392</v>
      </c>
      <c r="JJU164" s="34" t="s">
        <v>392</v>
      </c>
      <c r="JJV164" s="34" t="s">
        <v>392</v>
      </c>
      <c r="JJW164" s="34" t="s">
        <v>392</v>
      </c>
      <c r="JJX164" s="34" t="s">
        <v>392</v>
      </c>
      <c r="JJY164" s="34" t="s">
        <v>392</v>
      </c>
      <c r="JJZ164" s="34" t="s">
        <v>392</v>
      </c>
      <c r="JKA164" s="34" t="s">
        <v>392</v>
      </c>
      <c r="JKB164" s="34" t="s">
        <v>392</v>
      </c>
      <c r="JKC164" s="34" t="s">
        <v>392</v>
      </c>
      <c r="JKD164" s="34" t="s">
        <v>392</v>
      </c>
      <c r="JKE164" s="34" t="s">
        <v>392</v>
      </c>
      <c r="JKF164" s="34" t="s">
        <v>392</v>
      </c>
      <c r="JKG164" s="34" t="s">
        <v>392</v>
      </c>
      <c r="JKH164" s="34" t="s">
        <v>392</v>
      </c>
      <c r="JKI164" s="34" t="s">
        <v>392</v>
      </c>
      <c r="JKJ164" s="34" t="s">
        <v>392</v>
      </c>
      <c r="JKK164" s="34" t="s">
        <v>392</v>
      </c>
      <c r="JKL164" s="34" t="s">
        <v>392</v>
      </c>
      <c r="JKM164" s="34" t="s">
        <v>392</v>
      </c>
      <c r="JKN164" s="34" t="s">
        <v>392</v>
      </c>
      <c r="JKO164" s="34" t="s">
        <v>392</v>
      </c>
      <c r="JKP164" s="34" t="s">
        <v>392</v>
      </c>
      <c r="JKQ164" s="34" t="s">
        <v>392</v>
      </c>
      <c r="JKR164" s="34" t="s">
        <v>392</v>
      </c>
      <c r="JKS164" s="34" t="s">
        <v>392</v>
      </c>
      <c r="JKT164" s="34" t="s">
        <v>392</v>
      </c>
      <c r="JKU164" s="34" t="s">
        <v>392</v>
      </c>
      <c r="JKV164" s="34" t="s">
        <v>392</v>
      </c>
      <c r="JKW164" s="34" t="s">
        <v>392</v>
      </c>
      <c r="JKX164" s="34" t="s">
        <v>392</v>
      </c>
      <c r="JKY164" s="34" t="s">
        <v>392</v>
      </c>
      <c r="JKZ164" s="34" t="s">
        <v>392</v>
      </c>
      <c r="JLA164" s="34" t="s">
        <v>392</v>
      </c>
      <c r="JLB164" s="34" t="s">
        <v>392</v>
      </c>
      <c r="JLC164" s="34" t="s">
        <v>392</v>
      </c>
      <c r="JLD164" s="34" t="s">
        <v>392</v>
      </c>
      <c r="JLE164" s="34" t="s">
        <v>392</v>
      </c>
      <c r="JLF164" s="34" t="s">
        <v>392</v>
      </c>
      <c r="JLG164" s="34" t="s">
        <v>392</v>
      </c>
      <c r="JLH164" s="34" t="s">
        <v>392</v>
      </c>
      <c r="JLI164" s="34" t="s">
        <v>392</v>
      </c>
      <c r="JLJ164" s="34" t="s">
        <v>392</v>
      </c>
      <c r="JLK164" s="34" t="s">
        <v>392</v>
      </c>
      <c r="JLL164" s="34" t="s">
        <v>392</v>
      </c>
      <c r="JLM164" s="34" t="s">
        <v>392</v>
      </c>
      <c r="JLN164" s="34" t="s">
        <v>392</v>
      </c>
      <c r="JLO164" s="34" t="s">
        <v>392</v>
      </c>
      <c r="JLP164" s="34" t="s">
        <v>392</v>
      </c>
      <c r="JLQ164" s="34" t="s">
        <v>392</v>
      </c>
      <c r="JLR164" s="34" t="s">
        <v>392</v>
      </c>
      <c r="JLS164" s="34" t="s">
        <v>392</v>
      </c>
      <c r="JLT164" s="34" t="s">
        <v>392</v>
      </c>
      <c r="JLU164" s="34" t="s">
        <v>392</v>
      </c>
      <c r="JLV164" s="34" t="s">
        <v>392</v>
      </c>
      <c r="JLW164" s="34" t="s">
        <v>392</v>
      </c>
      <c r="JLX164" s="34" t="s">
        <v>392</v>
      </c>
      <c r="JLY164" s="34" t="s">
        <v>392</v>
      </c>
      <c r="JLZ164" s="34" t="s">
        <v>392</v>
      </c>
      <c r="JMA164" s="34" t="s">
        <v>392</v>
      </c>
      <c r="JMB164" s="34" t="s">
        <v>392</v>
      </c>
      <c r="JMC164" s="34" t="s">
        <v>392</v>
      </c>
      <c r="JMD164" s="34" t="s">
        <v>392</v>
      </c>
      <c r="JME164" s="34" t="s">
        <v>392</v>
      </c>
      <c r="JMF164" s="34" t="s">
        <v>392</v>
      </c>
      <c r="JMG164" s="34" t="s">
        <v>392</v>
      </c>
      <c r="JMH164" s="34" t="s">
        <v>392</v>
      </c>
      <c r="JMI164" s="34" t="s">
        <v>392</v>
      </c>
      <c r="JMJ164" s="34" t="s">
        <v>392</v>
      </c>
      <c r="JMK164" s="34" t="s">
        <v>392</v>
      </c>
      <c r="JML164" s="34" t="s">
        <v>392</v>
      </c>
      <c r="JMM164" s="34" t="s">
        <v>392</v>
      </c>
      <c r="JMN164" s="34" t="s">
        <v>392</v>
      </c>
      <c r="JMO164" s="34" t="s">
        <v>392</v>
      </c>
      <c r="JMP164" s="34" t="s">
        <v>392</v>
      </c>
      <c r="JMQ164" s="34" t="s">
        <v>392</v>
      </c>
      <c r="JMR164" s="34" t="s">
        <v>392</v>
      </c>
      <c r="JMS164" s="34" t="s">
        <v>392</v>
      </c>
      <c r="JMT164" s="34" t="s">
        <v>392</v>
      </c>
      <c r="JMU164" s="34" t="s">
        <v>392</v>
      </c>
      <c r="JMV164" s="34" t="s">
        <v>392</v>
      </c>
      <c r="JMW164" s="34" t="s">
        <v>392</v>
      </c>
      <c r="JMX164" s="34" t="s">
        <v>392</v>
      </c>
      <c r="JMY164" s="34" t="s">
        <v>392</v>
      </c>
      <c r="JMZ164" s="34" t="s">
        <v>392</v>
      </c>
      <c r="JNA164" s="34" t="s">
        <v>392</v>
      </c>
      <c r="JNB164" s="34" t="s">
        <v>392</v>
      </c>
      <c r="JNC164" s="34" t="s">
        <v>392</v>
      </c>
      <c r="JND164" s="34" t="s">
        <v>392</v>
      </c>
      <c r="JNE164" s="34" t="s">
        <v>392</v>
      </c>
      <c r="JNF164" s="34" t="s">
        <v>392</v>
      </c>
      <c r="JNG164" s="34" t="s">
        <v>392</v>
      </c>
      <c r="JNH164" s="34" t="s">
        <v>392</v>
      </c>
      <c r="JNI164" s="34" t="s">
        <v>392</v>
      </c>
      <c r="JNJ164" s="34" t="s">
        <v>392</v>
      </c>
      <c r="JNK164" s="34" t="s">
        <v>392</v>
      </c>
      <c r="JNL164" s="34" t="s">
        <v>392</v>
      </c>
      <c r="JNM164" s="34" t="s">
        <v>392</v>
      </c>
      <c r="JNN164" s="34" t="s">
        <v>392</v>
      </c>
      <c r="JNO164" s="34" t="s">
        <v>392</v>
      </c>
      <c r="JNP164" s="34" t="s">
        <v>392</v>
      </c>
      <c r="JNQ164" s="34" t="s">
        <v>392</v>
      </c>
      <c r="JNR164" s="34" t="s">
        <v>392</v>
      </c>
      <c r="JNS164" s="34" t="s">
        <v>392</v>
      </c>
      <c r="JNT164" s="34" t="s">
        <v>392</v>
      </c>
      <c r="JNU164" s="34" t="s">
        <v>392</v>
      </c>
      <c r="JNV164" s="34" t="s">
        <v>392</v>
      </c>
      <c r="JNW164" s="34" t="s">
        <v>392</v>
      </c>
      <c r="JNX164" s="34" t="s">
        <v>392</v>
      </c>
      <c r="JNY164" s="34" t="s">
        <v>392</v>
      </c>
      <c r="JNZ164" s="34" t="s">
        <v>392</v>
      </c>
      <c r="JOA164" s="34" t="s">
        <v>392</v>
      </c>
      <c r="JOB164" s="34" t="s">
        <v>392</v>
      </c>
      <c r="JOC164" s="34" t="s">
        <v>392</v>
      </c>
      <c r="JOD164" s="34" t="s">
        <v>392</v>
      </c>
      <c r="JOE164" s="34" t="s">
        <v>392</v>
      </c>
      <c r="JOF164" s="34" t="s">
        <v>392</v>
      </c>
      <c r="JOG164" s="34" t="s">
        <v>392</v>
      </c>
      <c r="JOH164" s="34" t="s">
        <v>392</v>
      </c>
      <c r="JOI164" s="34" t="s">
        <v>392</v>
      </c>
      <c r="JOJ164" s="34" t="s">
        <v>392</v>
      </c>
      <c r="JOK164" s="34" t="s">
        <v>392</v>
      </c>
      <c r="JOL164" s="34" t="s">
        <v>392</v>
      </c>
      <c r="JOM164" s="34" t="s">
        <v>392</v>
      </c>
      <c r="JON164" s="34" t="s">
        <v>392</v>
      </c>
      <c r="JOO164" s="34" t="s">
        <v>392</v>
      </c>
      <c r="JOP164" s="34" t="s">
        <v>392</v>
      </c>
      <c r="JOQ164" s="34" t="s">
        <v>392</v>
      </c>
      <c r="JOR164" s="34" t="s">
        <v>392</v>
      </c>
      <c r="JOS164" s="34" t="s">
        <v>392</v>
      </c>
      <c r="JOT164" s="34" t="s">
        <v>392</v>
      </c>
      <c r="JOU164" s="34" t="s">
        <v>392</v>
      </c>
      <c r="JOV164" s="34" t="s">
        <v>392</v>
      </c>
      <c r="JOW164" s="34" t="s">
        <v>392</v>
      </c>
      <c r="JOX164" s="34" t="s">
        <v>392</v>
      </c>
      <c r="JOY164" s="34" t="s">
        <v>392</v>
      </c>
      <c r="JOZ164" s="34" t="s">
        <v>392</v>
      </c>
      <c r="JPA164" s="34" t="s">
        <v>392</v>
      </c>
      <c r="JPB164" s="34" t="s">
        <v>392</v>
      </c>
      <c r="JPC164" s="34" t="s">
        <v>392</v>
      </c>
      <c r="JPD164" s="34" t="s">
        <v>392</v>
      </c>
      <c r="JPE164" s="34" t="s">
        <v>392</v>
      </c>
      <c r="JPF164" s="34" t="s">
        <v>392</v>
      </c>
      <c r="JPG164" s="34" t="s">
        <v>392</v>
      </c>
      <c r="JPH164" s="34" t="s">
        <v>392</v>
      </c>
      <c r="JPI164" s="34" t="s">
        <v>392</v>
      </c>
      <c r="JPJ164" s="34" t="s">
        <v>392</v>
      </c>
      <c r="JPK164" s="34" t="s">
        <v>392</v>
      </c>
      <c r="JPL164" s="34" t="s">
        <v>392</v>
      </c>
      <c r="JPM164" s="34" t="s">
        <v>392</v>
      </c>
      <c r="JPN164" s="34" t="s">
        <v>392</v>
      </c>
      <c r="JPO164" s="34" t="s">
        <v>392</v>
      </c>
      <c r="JPP164" s="34" t="s">
        <v>392</v>
      </c>
      <c r="JPQ164" s="34" t="s">
        <v>392</v>
      </c>
      <c r="JPR164" s="34" t="s">
        <v>392</v>
      </c>
      <c r="JPS164" s="34" t="s">
        <v>392</v>
      </c>
      <c r="JPT164" s="34" t="s">
        <v>392</v>
      </c>
      <c r="JPU164" s="34" t="s">
        <v>392</v>
      </c>
      <c r="JPV164" s="34" t="s">
        <v>392</v>
      </c>
      <c r="JPW164" s="34" t="s">
        <v>392</v>
      </c>
      <c r="JPX164" s="34" t="s">
        <v>392</v>
      </c>
      <c r="JPY164" s="34" t="s">
        <v>392</v>
      </c>
      <c r="JPZ164" s="34" t="s">
        <v>392</v>
      </c>
      <c r="JQA164" s="34" t="s">
        <v>392</v>
      </c>
      <c r="JQB164" s="34" t="s">
        <v>392</v>
      </c>
      <c r="JQC164" s="34" t="s">
        <v>392</v>
      </c>
      <c r="JQD164" s="34" t="s">
        <v>392</v>
      </c>
      <c r="JQE164" s="34" t="s">
        <v>392</v>
      </c>
      <c r="JQF164" s="34" t="s">
        <v>392</v>
      </c>
      <c r="JQG164" s="34" t="s">
        <v>392</v>
      </c>
      <c r="JQH164" s="34" t="s">
        <v>392</v>
      </c>
      <c r="JQI164" s="34" t="s">
        <v>392</v>
      </c>
      <c r="JQJ164" s="34" t="s">
        <v>392</v>
      </c>
      <c r="JQK164" s="34" t="s">
        <v>392</v>
      </c>
      <c r="JQL164" s="34" t="s">
        <v>392</v>
      </c>
      <c r="JQM164" s="34" t="s">
        <v>392</v>
      </c>
      <c r="JQN164" s="34" t="s">
        <v>392</v>
      </c>
      <c r="JQO164" s="34" t="s">
        <v>392</v>
      </c>
      <c r="JQP164" s="34" t="s">
        <v>392</v>
      </c>
      <c r="JQQ164" s="34" t="s">
        <v>392</v>
      </c>
      <c r="JQR164" s="34" t="s">
        <v>392</v>
      </c>
      <c r="JQS164" s="34" t="s">
        <v>392</v>
      </c>
      <c r="JQT164" s="34" t="s">
        <v>392</v>
      </c>
      <c r="JQU164" s="34" t="s">
        <v>392</v>
      </c>
      <c r="JQV164" s="34" t="s">
        <v>392</v>
      </c>
      <c r="JQW164" s="34" t="s">
        <v>392</v>
      </c>
      <c r="JQX164" s="34" t="s">
        <v>392</v>
      </c>
      <c r="JQY164" s="34" t="s">
        <v>392</v>
      </c>
      <c r="JQZ164" s="34" t="s">
        <v>392</v>
      </c>
      <c r="JRA164" s="34" t="s">
        <v>392</v>
      </c>
      <c r="JRB164" s="34" t="s">
        <v>392</v>
      </c>
      <c r="JRC164" s="34" t="s">
        <v>392</v>
      </c>
      <c r="JRD164" s="34" t="s">
        <v>392</v>
      </c>
      <c r="JRE164" s="34" t="s">
        <v>392</v>
      </c>
      <c r="JRF164" s="34" t="s">
        <v>392</v>
      </c>
      <c r="JRG164" s="34" t="s">
        <v>392</v>
      </c>
      <c r="JRH164" s="34" t="s">
        <v>392</v>
      </c>
      <c r="JRI164" s="34" t="s">
        <v>392</v>
      </c>
      <c r="JRJ164" s="34" t="s">
        <v>392</v>
      </c>
      <c r="JRK164" s="34" t="s">
        <v>392</v>
      </c>
      <c r="JRL164" s="34" t="s">
        <v>392</v>
      </c>
      <c r="JRM164" s="34" t="s">
        <v>392</v>
      </c>
      <c r="JRN164" s="34" t="s">
        <v>392</v>
      </c>
      <c r="JRO164" s="34" t="s">
        <v>392</v>
      </c>
      <c r="JRP164" s="34" t="s">
        <v>392</v>
      </c>
      <c r="JRQ164" s="34" t="s">
        <v>392</v>
      </c>
      <c r="JRR164" s="34" t="s">
        <v>392</v>
      </c>
      <c r="JRS164" s="34" t="s">
        <v>392</v>
      </c>
      <c r="JRT164" s="34" t="s">
        <v>392</v>
      </c>
      <c r="JRU164" s="34" t="s">
        <v>392</v>
      </c>
      <c r="JRV164" s="34" t="s">
        <v>392</v>
      </c>
      <c r="JRW164" s="34" t="s">
        <v>392</v>
      </c>
      <c r="JRX164" s="34" t="s">
        <v>392</v>
      </c>
      <c r="JRY164" s="34" t="s">
        <v>392</v>
      </c>
      <c r="JRZ164" s="34" t="s">
        <v>392</v>
      </c>
      <c r="JSA164" s="34" t="s">
        <v>392</v>
      </c>
      <c r="JSB164" s="34" t="s">
        <v>392</v>
      </c>
      <c r="JSC164" s="34" t="s">
        <v>392</v>
      </c>
      <c r="JSD164" s="34" t="s">
        <v>392</v>
      </c>
      <c r="JSE164" s="34" t="s">
        <v>392</v>
      </c>
      <c r="JSF164" s="34" t="s">
        <v>392</v>
      </c>
      <c r="JSG164" s="34" t="s">
        <v>392</v>
      </c>
      <c r="JSH164" s="34" t="s">
        <v>392</v>
      </c>
      <c r="JSI164" s="34" t="s">
        <v>392</v>
      </c>
      <c r="JSJ164" s="34" t="s">
        <v>392</v>
      </c>
      <c r="JSK164" s="34" t="s">
        <v>392</v>
      </c>
      <c r="JSL164" s="34" t="s">
        <v>392</v>
      </c>
      <c r="JSM164" s="34" t="s">
        <v>392</v>
      </c>
      <c r="JSN164" s="34" t="s">
        <v>392</v>
      </c>
      <c r="JSO164" s="34" t="s">
        <v>392</v>
      </c>
      <c r="JSP164" s="34" t="s">
        <v>392</v>
      </c>
      <c r="JSQ164" s="34" t="s">
        <v>392</v>
      </c>
      <c r="JSR164" s="34" t="s">
        <v>392</v>
      </c>
      <c r="JSS164" s="34" t="s">
        <v>392</v>
      </c>
      <c r="JST164" s="34" t="s">
        <v>392</v>
      </c>
      <c r="JSU164" s="34" t="s">
        <v>392</v>
      </c>
      <c r="JSV164" s="34" t="s">
        <v>392</v>
      </c>
      <c r="JSW164" s="34" t="s">
        <v>392</v>
      </c>
      <c r="JSX164" s="34" t="s">
        <v>392</v>
      </c>
      <c r="JSY164" s="34" t="s">
        <v>392</v>
      </c>
      <c r="JSZ164" s="34" t="s">
        <v>392</v>
      </c>
      <c r="JTA164" s="34" t="s">
        <v>392</v>
      </c>
      <c r="JTB164" s="34" t="s">
        <v>392</v>
      </c>
      <c r="JTC164" s="34" t="s">
        <v>392</v>
      </c>
      <c r="JTD164" s="34" t="s">
        <v>392</v>
      </c>
      <c r="JTE164" s="34" t="s">
        <v>392</v>
      </c>
      <c r="JTF164" s="34" t="s">
        <v>392</v>
      </c>
      <c r="JTG164" s="34" t="s">
        <v>392</v>
      </c>
      <c r="JTH164" s="34" t="s">
        <v>392</v>
      </c>
      <c r="JTI164" s="34" t="s">
        <v>392</v>
      </c>
      <c r="JTJ164" s="34" t="s">
        <v>392</v>
      </c>
      <c r="JTK164" s="34" t="s">
        <v>392</v>
      </c>
      <c r="JTL164" s="34" t="s">
        <v>392</v>
      </c>
      <c r="JTM164" s="34" t="s">
        <v>392</v>
      </c>
      <c r="JTN164" s="34" t="s">
        <v>392</v>
      </c>
      <c r="JTO164" s="34" t="s">
        <v>392</v>
      </c>
      <c r="JTP164" s="34" t="s">
        <v>392</v>
      </c>
      <c r="JTQ164" s="34" t="s">
        <v>392</v>
      </c>
      <c r="JTR164" s="34" t="s">
        <v>392</v>
      </c>
      <c r="JTS164" s="34" t="s">
        <v>392</v>
      </c>
      <c r="JTT164" s="34" t="s">
        <v>392</v>
      </c>
      <c r="JTU164" s="34" t="s">
        <v>392</v>
      </c>
      <c r="JTV164" s="34" t="s">
        <v>392</v>
      </c>
      <c r="JTW164" s="34" t="s">
        <v>392</v>
      </c>
      <c r="JTX164" s="34" t="s">
        <v>392</v>
      </c>
      <c r="JTY164" s="34" t="s">
        <v>392</v>
      </c>
      <c r="JTZ164" s="34" t="s">
        <v>392</v>
      </c>
      <c r="JUA164" s="34" t="s">
        <v>392</v>
      </c>
      <c r="JUB164" s="34" t="s">
        <v>392</v>
      </c>
      <c r="JUC164" s="34" t="s">
        <v>392</v>
      </c>
      <c r="JUD164" s="34" t="s">
        <v>392</v>
      </c>
      <c r="JUE164" s="34" t="s">
        <v>392</v>
      </c>
      <c r="JUF164" s="34" t="s">
        <v>392</v>
      </c>
      <c r="JUG164" s="34" t="s">
        <v>392</v>
      </c>
      <c r="JUH164" s="34" t="s">
        <v>392</v>
      </c>
      <c r="JUI164" s="34" t="s">
        <v>392</v>
      </c>
      <c r="JUJ164" s="34" t="s">
        <v>392</v>
      </c>
      <c r="JUK164" s="34" t="s">
        <v>392</v>
      </c>
      <c r="JUL164" s="34" t="s">
        <v>392</v>
      </c>
      <c r="JUM164" s="34" t="s">
        <v>392</v>
      </c>
      <c r="JUN164" s="34" t="s">
        <v>392</v>
      </c>
      <c r="JUO164" s="34" t="s">
        <v>392</v>
      </c>
      <c r="JUP164" s="34" t="s">
        <v>392</v>
      </c>
      <c r="JUQ164" s="34" t="s">
        <v>392</v>
      </c>
      <c r="JUR164" s="34" t="s">
        <v>392</v>
      </c>
      <c r="JUS164" s="34" t="s">
        <v>392</v>
      </c>
      <c r="JUT164" s="34" t="s">
        <v>392</v>
      </c>
      <c r="JUU164" s="34" t="s">
        <v>392</v>
      </c>
      <c r="JUV164" s="34" t="s">
        <v>392</v>
      </c>
      <c r="JUW164" s="34" t="s">
        <v>392</v>
      </c>
      <c r="JUX164" s="34" t="s">
        <v>392</v>
      </c>
      <c r="JUY164" s="34" t="s">
        <v>392</v>
      </c>
      <c r="JUZ164" s="34" t="s">
        <v>392</v>
      </c>
      <c r="JVA164" s="34" t="s">
        <v>392</v>
      </c>
      <c r="JVB164" s="34" t="s">
        <v>392</v>
      </c>
      <c r="JVC164" s="34" t="s">
        <v>392</v>
      </c>
      <c r="JVD164" s="34" t="s">
        <v>392</v>
      </c>
      <c r="JVE164" s="34" t="s">
        <v>392</v>
      </c>
      <c r="JVF164" s="34" t="s">
        <v>392</v>
      </c>
      <c r="JVG164" s="34" t="s">
        <v>392</v>
      </c>
      <c r="JVH164" s="34" t="s">
        <v>392</v>
      </c>
      <c r="JVI164" s="34" t="s">
        <v>392</v>
      </c>
      <c r="JVJ164" s="34" t="s">
        <v>392</v>
      </c>
      <c r="JVK164" s="34" t="s">
        <v>392</v>
      </c>
      <c r="JVL164" s="34" t="s">
        <v>392</v>
      </c>
      <c r="JVM164" s="34" t="s">
        <v>392</v>
      </c>
      <c r="JVN164" s="34" t="s">
        <v>392</v>
      </c>
      <c r="JVO164" s="34" t="s">
        <v>392</v>
      </c>
      <c r="JVP164" s="34" t="s">
        <v>392</v>
      </c>
      <c r="JVQ164" s="34" t="s">
        <v>392</v>
      </c>
      <c r="JVR164" s="34" t="s">
        <v>392</v>
      </c>
      <c r="JVS164" s="34" t="s">
        <v>392</v>
      </c>
      <c r="JVT164" s="34" t="s">
        <v>392</v>
      </c>
      <c r="JVU164" s="34" t="s">
        <v>392</v>
      </c>
      <c r="JVV164" s="34" t="s">
        <v>392</v>
      </c>
      <c r="JVW164" s="34" t="s">
        <v>392</v>
      </c>
      <c r="JVX164" s="34" t="s">
        <v>392</v>
      </c>
      <c r="JVY164" s="34" t="s">
        <v>392</v>
      </c>
      <c r="JVZ164" s="34" t="s">
        <v>392</v>
      </c>
      <c r="JWA164" s="34" t="s">
        <v>392</v>
      </c>
      <c r="JWB164" s="34" t="s">
        <v>392</v>
      </c>
      <c r="JWC164" s="34" t="s">
        <v>392</v>
      </c>
      <c r="JWD164" s="34" t="s">
        <v>392</v>
      </c>
      <c r="JWE164" s="34" t="s">
        <v>392</v>
      </c>
      <c r="JWF164" s="34" t="s">
        <v>392</v>
      </c>
      <c r="JWG164" s="34" t="s">
        <v>392</v>
      </c>
      <c r="JWH164" s="34" t="s">
        <v>392</v>
      </c>
      <c r="JWI164" s="34" t="s">
        <v>392</v>
      </c>
      <c r="JWJ164" s="34" t="s">
        <v>392</v>
      </c>
      <c r="JWK164" s="34" t="s">
        <v>392</v>
      </c>
      <c r="JWL164" s="34" t="s">
        <v>392</v>
      </c>
      <c r="JWM164" s="34" t="s">
        <v>392</v>
      </c>
      <c r="JWN164" s="34" t="s">
        <v>392</v>
      </c>
      <c r="JWO164" s="34" t="s">
        <v>392</v>
      </c>
      <c r="JWP164" s="34" t="s">
        <v>392</v>
      </c>
      <c r="JWQ164" s="34" t="s">
        <v>392</v>
      </c>
      <c r="JWR164" s="34" t="s">
        <v>392</v>
      </c>
      <c r="JWS164" s="34" t="s">
        <v>392</v>
      </c>
      <c r="JWT164" s="34" t="s">
        <v>392</v>
      </c>
      <c r="JWU164" s="34" t="s">
        <v>392</v>
      </c>
      <c r="JWV164" s="34" t="s">
        <v>392</v>
      </c>
      <c r="JWW164" s="34" t="s">
        <v>392</v>
      </c>
      <c r="JWX164" s="34" t="s">
        <v>392</v>
      </c>
      <c r="JWY164" s="34" t="s">
        <v>392</v>
      </c>
      <c r="JWZ164" s="34" t="s">
        <v>392</v>
      </c>
      <c r="JXA164" s="34" t="s">
        <v>392</v>
      </c>
      <c r="JXB164" s="34" t="s">
        <v>392</v>
      </c>
      <c r="JXC164" s="34" t="s">
        <v>392</v>
      </c>
      <c r="JXD164" s="34" t="s">
        <v>392</v>
      </c>
      <c r="JXE164" s="34" t="s">
        <v>392</v>
      </c>
      <c r="JXF164" s="34" t="s">
        <v>392</v>
      </c>
      <c r="JXG164" s="34" t="s">
        <v>392</v>
      </c>
      <c r="JXH164" s="34" t="s">
        <v>392</v>
      </c>
      <c r="JXI164" s="34" t="s">
        <v>392</v>
      </c>
      <c r="JXJ164" s="34" t="s">
        <v>392</v>
      </c>
      <c r="JXK164" s="34" t="s">
        <v>392</v>
      </c>
      <c r="JXL164" s="34" t="s">
        <v>392</v>
      </c>
      <c r="JXM164" s="34" t="s">
        <v>392</v>
      </c>
      <c r="JXN164" s="34" t="s">
        <v>392</v>
      </c>
      <c r="JXO164" s="34" t="s">
        <v>392</v>
      </c>
      <c r="JXP164" s="34" t="s">
        <v>392</v>
      </c>
      <c r="JXQ164" s="34" t="s">
        <v>392</v>
      </c>
      <c r="JXR164" s="34" t="s">
        <v>392</v>
      </c>
      <c r="JXS164" s="34" t="s">
        <v>392</v>
      </c>
      <c r="JXT164" s="34" t="s">
        <v>392</v>
      </c>
      <c r="JXU164" s="34" t="s">
        <v>392</v>
      </c>
      <c r="JXV164" s="34" t="s">
        <v>392</v>
      </c>
      <c r="JXW164" s="34" t="s">
        <v>392</v>
      </c>
      <c r="JXX164" s="34" t="s">
        <v>392</v>
      </c>
      <c r="JXY164" s="34" t="s">
        <v>392</v>
      </c>
      <c r="JXZ164" s="34" t="s">
        <v>392</v>
      </c>
      <c r="JYA164" s="34" t="s">
        <v>392</v>
      </c>
      <c r="JYB164" s="34" t="s">
        <v>392</v>
      </c>
      <c r="JYC164" s="34" t="s">
        <v>392</v>
      </c>
      <c r="JYD164" s="34" t="s">
        <v>392</v>
      </c>
      <c r="JYE164" s="34" t="s">
        <v>392</v>
      </c>
      <c r="JYF164" s="34" t="s">
        <v>392</v>
      </c>
      <c r="JYG164" s="34" t="s">
        <v>392</v>
      </c>
      <c r="JYH164" s="34" t="s">
        <v>392</v>
      </c>
      <c r="JYI164" s="34" t="s">
        <v>392</v>
      </c>
      <c r="JYJ164" s="34" t="s">
        <v>392</v>
      </c>
      <c r="JYK164" s="34" t="s">
        <v>392</v>
      </c>
      <c r="JYL164" s="34" t="s">
        <v>392</v>
      </c>
      <c r="JYM164" s="34" t="s">
        <v>392</v>
      </c>
      <c r="JYN164" s="34" t="s">
        <v>392</v>
      </c>
      <c r="JYO164" s="34" t="s">
        <v>392</v>
      </c>
      <c r="JYP164" s="34" t="s">
        <v>392</v>
      </c>
      <c r="JYQ164" s="34" t="s">
        <v>392</v>
      </c>
      <c r="JYR164" s="34" t="s">
        <v>392</v>
      </c>
      <c r="JYS164" s="34" t="s">
        <v>392</v>
      </c>
      <c r="JYT164" s="34" t="s">
        <v>392</v>
      </c>
      <c r="JYU164" s="34" t="s">
        <v>392</v>
      </c>
      <c r="JYV164" s="34" t="s">
        <v>392</v>
      </c>
      <c r="JYW164" s="34" t="s">
        <v>392</v>
      </c>
      <c r="JYX164" s="34" t="s">
        <v>392</v>
      </c>
      <c r="JYY164" s="34" t="s">
        <v>392</v>
      </c>
      <c r="JYZ164" s="34" t="s">
        <v>392</v>
      </c>
      <c r="JZA164" s="34" t="s">
        <v>392</v>
      </c>
      <c r="JZB164" s="34" t="s">
        <v>392</v>
      </c>
      <c r="JZC164" s="34" t="s">
        <v>392</v>
      </c>
      <c r="JZD164" s="34" t="s">
        <v>392</v>
      </c>
      <c r="JZE164" s="34" t="s">
        <v>392</v>
      </c>
      <c r="JZF164" s="34" t="s">
        <v>392</v>
      </c>
      <c r="JZG164" s="34" t="s">
        <v>392</v>
      </c>
      <c r="JZH164" s="34" t="s">
        <v>392</v>
      </c>
      <c r="JZI164" s="34" t="s">
        <v>392</v>
      </c>
      <c r="JZJ164" s="34" t="s">
        <v>392</v>
      </c>
      <c r="JZK164" s="34" t="s">
        <v>392</v>
      </c>
      <c r="JZL164" s="34" t="s">
        <v>392</v>
      </c>
      <c r="JZM164" s="34" t="s">
        <v>392</v>
      </c>
      <c r="JZN164" s="34" t="s">
        <v>392</v>
      </c>
      <c r="JZO164" s="34" t="s">
        <v>392</v>
      </c>
      <c r="JZP164" s="34" t="s">
        <v>392</v>
      </c>
      <c r="JZQ164" s="34" t="s">
        <v>392</v>
      </c>
      <c r="JZR164" s="34" t="s">
        <v>392</v>
      </c>
      <c r="JZS164" s="34" t="s">
        <v>392</v>
      </c>
      <c r="JZT164" s="34" t="s">
        <v>392</v>
      </c>
      <c r="JZU164" s="34" t="s">
        <v>392</v>
      </c>
      <c r="JZV164" s="34" t="s">
        <v>392</v>
      </c>
      <c r="JZW164" s="34" t="s">
        <v>392</v>
      </c>
      <c r="JZX164" s="34" t="s">
        <v>392</v>
      </c>
      <c r="JZY164" s="34" t="s">
        <v>392</v>
      </c>
      <c r="JZZ164" s="34" t="s">
        <v>392</v>
      </c>
      <c r="KAA164" s="34" t="s">
        <v>392</v>
      </c>
      <c r="KAB164" s="34" t="s">
        <v>392</v>
      </c>
      <c r="KAC164" s="34" t="s">
        <v>392</v>
      </c>
      <c r="KAD164" s="34" t="s">
        <v>392</v>
      </c>
      <c r="KAE164" s="34" t="s">
        <v>392</v>
      </c>
      <c r="KAF164" s="34" t="s">
        <v>392</v>
      </c>
      <c r="KAG164" s="34" t="s">
        <v>392</v>
      </c>
      <c r="KAH164" s="34" t="s">
        <v>392</v>
      </c>
      <c r="KAI164" s="34" t="s">
        <v>392</v>
      </c>
      <c r="KAJ164" s="34" t="s">
        <v>392</v>
      </c>
      <c r="KAK164" s="34" t="s">
        <v>392</v>
      </c>
      <c r="KAL164" s="34" t="s">
        <v>392</v>
      </c>
      <c r="KAM164" s="34" t="s">
        <v>392</v>
      </c>
      <c r="KAN164" s="34" t="s">
        <v>392</v>
      </c>
      <c r="KAO164" s="34" t="s">
        <v>392</v>
      </c>
      <c r="KAP164" s="34" t="s">
        <v>392</v>
      </c>
      <c r="KAQ164" s="34" t="s">
        <v>392</v>
      </c>
      <c r="KAR164" s="34" t="s">
        <v>392</v>
      </c>
      <c r="KAS164" s="34" t="s">
        <v>392</v>
      </c>
      <c r="KAT164" s="34" t="s">
        <v>392</v>
      </c>
      <c r="KAU164" s="34" t="s">
        <v>392</v>
      </c>
      <c r="KAV164" s="34" t="s">
        <v>392</v>
      </c>
      <c r="KAW164" s="34" t="s">
        <v>392</v>
      </c>
      <c r="KAX164" s="34" t="s">
        <v>392</v>
      </c>
      <c r="KAY164" s="34" t="s">
        <v>392</v>
      </c>
      <c r="KAZ164" s="34" t="s">
        <v>392</v>
      </c>
      <c r="KBA164" s="34" t="s">
        <v>392</v>
      </c>
      <c r="KBB164" s="34" t="s">
        <v>392</v>
      </c>
      <c r="KBC164" s="34" t="s">
        <v>392</v>
      </c>
      <c r="KBD164" s="34" t="s">
        <v>392</v>
      </c>
      <c r="KBE164" s="34" t="s">
        <v>392</v>
      </c>
      <c r="KBF164" s="34" t="s">
        <v>392</v>
      </c>
      <c r="KBG164" s="34" t="s">
        <v>392</v>
      </c>
      <c r="KBH164" s="34" t="s">
        <v>392</v>
      </c>
      <c r="KBI164" s="34" t="s">
        <v>392</v>
      </c>
      <c r="KBJ164" s="34" t="s">
        <v>392</v>
      </c>
      <c r="KBK164" s="34" t="s">
        <v>392</v>
      </c>
      <c r="KBL164" s="34" t="s">
        <v>392</v>
      </c>
      <c r="KBM164" s="34" t="s">
        <v>392</v>
      </c>
      <c r="KBN164" s="34" t="s">
        <v>392</v>
      </c>
      <c r="KBO164" s="34" t="s">
        <v>392</v>
      </c>
      <c r="KBP164" s="34" t="s">
        <v>392</v>
      </c>
      <c r="KBQ164" s="34" t="s">
        <v>392</v>
      </c>
      <c r="KBR164" s="34" t="s">
        <v>392</v>
      </c>
      <c r="KBS164" s="34" t="s">
        <v>392</v>
      </c>
      <c r="KBT164" s="34" t="s">
        <v>392</v>
      </c>
      <c r="KBU164" s="34" t="s">
        <v>392</v>
      </c>
      <c r="KBV164" s="34" t="s">
        <v>392</v>
      </c>
      <c r="KBW164" s="34" t="s">
        <v>392</v>
      </c>
      <c r="KBX164" s="34" t="s">
        <v>392</v>
      </c>
      <c r="KBY164" s="34" t="s">
        <v>392</v>
      </c>
      <c r="KBZ164" s="34" t="s">
        <v>392</v>
      </c>
      <c r="KCA164" s="34" t="s">
        <v>392</v>
      </c>
      <c r="KCB164" s="34" t="s">
        <v>392</v>
      </c>
      <c r="KCC164" s="34" t="s">
        <v>392</v>
      </c>
      <c r="KCD164" s="34" t="s">
        <v>392</v>
      </c>
      <c r="KCE164" s="34" t="s">
        <v>392</v>
      </c>
      <c r="KCF164" s="34" t="s">
        <v>392</v>
      </c>
      <c r="KCG164" s="34" t="s">
        <v>392</v>
      </c>
      <c r="KCH164" s="34" t="s">
        <v>392</v>
      </c>
      <c r="KCI164" s="34" t="s">
        <v>392</v>
      </c>
      <c r="KCJ164" s="34" t="s">
        <v>392</v>
      </c>
      <c r="KCK164" s="34" t="s">
        <v>392</v>
      </c>
      <c r="KCL164" s="34" t="s">
        <v>392</v>
      </c>
      <c r="KCM164" s="34" t="s">
        <v>392</v>
      </c>
      <c r="KCN164" s="34" t="s">
        <v>392</v>
      </c>
      <c r="KCO164" s="34" t="s">
        <v>392</v>
      </c>
      <c r="KCP164" s="34" t="s">
        <v>392</v>
      </c>
      <c r="KCQ164" s="34" t="s">
        <v>392</v>
      </c>
      <c r="KCR164" s="34" t="s">
        <v>392</v>
      </c>
      <c r="KCS164" s="34" t="s">
        <v>392</v>
      </c>
      <c r="KCT164" s="34" t="s">
        <v>392</v>
      </c>
      <c r="KCU164" s="34" t="s">
        <v>392</v>
      </c>
      <c r="KCV164" s="34" t="s">
        <v>392</v>
      </c>
      <c r="KCW164" s="34" t="s">
        <v>392</v>
      </c>
      <c r="KCX164" s="34" t="s">
        <v>392</v>
      </c>
      <c r="KCY164" s="34" t="s">
        <v>392</v>
      </c>
      <c r="KCZ164" s="34" t="s">
        <v>392</v>
      </c>
      <c r="KDA164" s="34" t="s">
        <v>392</v>
      </c>
      <c r="KDB164" s="34" t="s">
        <v>392</v>
      </c>
      <c r="KDC164" s="34" t="s">
        <v>392</v>
      </c>
      <c r="KDD164" s="34" t="s">
        <v>392</v>
      </c>
      <c r="KDE164" s="34" t="s">
        <v>392</v>
      </c>
      <c r="KDF164" s="34" t="s">
        <v>392</v>
      </c>
      <c r="KDG164" s="34" t="s">
        <v>392</v>
      </c>
      <c r="KDH164" s="34" t="s">
        <v>392</v>
      </c>
      <c r="KDI164" s="34" t="s">
        <v>392</v>
      </c>
      <c r="KDJ164" s="34" t="s">
        <v>392</v>
      </c>
      <c r="KDK164" s="34" t="s">
        <v>392</v>
      </c>
      <c r="KDL164" s="34" t="s">
        <v>392</v>
      </c>
      <c r="KDM164" s="34" t="s">
        <v>392</v>
      </c>
      <c r="KDN164" s="34" t="s">
        <v>392</v>
      </c>
      <c r="KDO164" s="34" t="s">
        <v>392</v>
      </c>
      <c r="KDP164" s="34" t="s">
        <v>392</v>
      </c>
      <c r="KDQ164" s="34" t="s">
        <v>392</v>
      </c>
      <c r="KDR164" s="34" t="s">
        <v>392</v>
      </c>
      <c r="KDS164" s="34" t="s">
        <v>392</v>
      </c>
      <c r="KDT164" s="34" t="s">
        <v>392</v>
      </c>
      <c r="KDU164" s="34" t="s">
        <v>392</v>
      </c>
      <c r="KDV164" s="34" t="s">
        <v>392</v>
      </c>
      <c r="KDW164" s="34" t="s">
        <v>392</v>
      </c>
      <c r="KDX164" s="34" t="s">
        <v>392</v>
      </c>
      <c r="KDY164" s="34" t="s">
        <v>392</v>
      </c>
      <c r="KDZ164" s="34" t="s">
        <v>392</v>
      </c>
      <c r="KEA164" s="34" t="s">
        <v>392</v>
      </c>
      <c r="KEB164" s="34" t="s">
        <v>392</v>
      </c>
      <c r="KEC164" s="34" t="s">
        <v>392</v>
      </c>
      <c r="KED164" s="34" t="s">
        <v>392</v>
      </c>
      <c r="KEE164" s="34" t="s">
        <v>392</v>
      </c>
      <c r="KEF164" s="34" t="s">
        <v>392</v>
      </c>
      <c r="KEG164" s="34" t="s">
        <v>392</v>
      </c>
      <c r="KEH164" s="34" t="s">
        <v>392</v>
      </c>
      <c r="KEI164" s="34" t="s">
        <v>392</v>
      </c>
      <c r="KEJ164" s="34" t="s">
        <v>392</v>
      </c>
      <c r="KEK164" s="34" t="s">
        <v>392</v>
      </c>
      <c r="KEL164" s="34" t="s">
        <v>392</v>
      </c>
      <c r="KEM164" s="34" t="s">
        <v>392</v>
      </c>
      <c r="KEN164" s="34" t="s">
        <v>392</v>
      </c>
      <c r="KEO164" s="34" t="s">
        <v>392</v>
      </c>
      <c r="KEP164" s="34" t="s">
        <v>392</v>
      </c>
      <c r="KEQ164" s="34" t="s">
        <v>392</v>
      </c>
      <c r="KER164" s="34" t="s">
        <v>392</v>
      </c>
      <c r="KES164" s="34" t="s">
        <v>392</v>
      </c>
      <c r="KET164" s="34" t="s">
        <v>392</v>
      </c>
      <c r="KEU164" s="34" t="s">
        <v>392</v>
      </c>
      <c r="KEV164" s="34" t="s">
        <v>392</v>
      </c>
      <c r="KEW164" s="34" t="s">
        <v>392</v>
      </c>
      <c r="KEX164" s="34" t="s">
        <v>392</v>
      </c>
      <c r="KEY164" s="34" t="s">
        <v>392</v>
      </c>
      <c r="KEZ164" s="34" t="s">
        <v>392</v>
      </c>
      <c r="KFA164" s="34" t="s">
        <v>392</v>
      </c>
      <c r="KFB164" s="34" t="s">
        <v>392</v>
      </c>
      <c r="KFC164" s="34" t="s">
        <v>392</v>
      </c>
      <c r="KFD164" s="34" t="s">
        <v>392</v>
      </c>
      <c r="KFE164" s="34" t="s">
        <v>392</v>
      </c>
      <c r="KFF164" s="34" t="s">
        <v>392</v>
      </c>
      <c r="KFG164" s="34" t="s">
        <v>392</v>
      </c>
      <c r="KFH164" s="34" t="s">
        <v>392</v>
      </c>
      <c r="KFI164" s="34" t="s">
        <v>392</v>
      </c>
      <c r="KFJ164" s="34" t="s">
        <v>392</v>
      </c>
      <c r="KFK164" s="34" t="s">
        <v>392</v>
      </c>
      <c r="KFL164" s="34" t="s">
        <v>392</v>
      </c>
      <c r="KFM164" s="34" t="s">
        <v>392</v>
      </c>
      <c r="KFN164" s="34" t="s">
        <v>392</v>
      </c>
      <c r="KFO164" s="34" t="s">
        <v>392</v>
      </c>
      <c r="KFP164" s="34" t="s">
        <v>392</v>
      </c>
      <c r="KFQ164" s="34" t="s">
        <v>392</v>
      </c>
      <c r="KFR164" s="34" t="s">
        <v>392</v>
      </c>
      <c r="KFS164" s="34" t="s">
        <v>392</v>
      </c>
      <c r="KFT164" s="34" t="s">
        <v>392</v>
      </c>
      <c r="KFU164" s="34" t="s">
        <v>392</v>
      </c>
      <c r="KFV164" s="34" t="s">
        <v>392</v>
      </c>
      <c r="KFW164" s="34" t="s">
        <v>392</v>
      </c>
      <c r="KFX164" s="34" t="s">
        <v>392</v>
      </c>
      <c r="KFY164" s="34" t="s">
        <v>392</v>
      </c>
      <c r="KFZ164" s="34" t="s">
        <v>392</v>
      </c>
      <c r="KGA164" s="34" t="s">
        <v>392</v>
      </c>
      <c r="KGB164" s="34" t="s">
        <v>392</v>
      </c>
      <c r="KGC164" s="34" t="s">
        <v>392</v>
      </c>
      <c r="KGD164" s="34" t="s">
        <v>392</v>
      </c>
      <c r="KGE164" s="34" t="s">
        <v>392</v>
      </c>
      <c r="KGF164" s="34" t="s">
        <v>392</v>
      </c>
      <c r="KGG164" s="34" t="s">
        <v>392</v>
      </c>
      <c r="KGH164" s="34" t="s">
        <v>392</v>
      </c>
      <c r="KGI164" s="34" t="s">
        <v>392</v>
      </c>
      <c r="KGJ164" s="34" t="s">
        <v>392</v>
      </c>
      <c r="KGK164" s="34" t="s">
        <v>392</v>
      </c>
      <c r="KGL164" s="34" t="s">
        <v>392</v>
      </c>
      <c r="KGM164" s="34" t="s">
        <v>392</v>
      </c>
      <c r="KGN164" s="34" t="s">
        <v>392</v>
      </c>
      <c r="KGO164" s="34" t="s">
        <v>392</v>
      </c>
      <c r="KGP164" s="34" t="s">
        <v>392</v>
      </c>
      <c r="KGQ164" s="34" t="s">
        <v>392</v>
      </c>
      <c r="KGR164" s="34" t="s">
        <v>392</v>
      </c>
      <c r="KGS164" s="34" t="s">
        <v>392</v>
      </c>
      <c r="KGT164" s="34" t="s">
        <v>392</v>
      </c>
      <c r="KGU164" s="34" t="s">
        <v>392</v>
      </c>
      <c r="KGV164" s="34" t="s">
        <v>392</v>
      </c>
      <c r="KGW164" s="34" t="s">
        <v>392</v>
      </c>
      <c r="KGX164" s="34" t="s">
        <v>392</v>
      </c>
      <c r="KGY164" s="34" t="s">
        <v>392</v>
      </c>
      <c r="KGZ164" s="34" t="s">
        <v>392</v>
      </c>
      <c r="KHA164" s="34" t="s">
        <v>392</v>
      </c>
      <c r="KHB164" s="34" t="s">
        <v>392</v>
      </c>
      <c r="KHC164" s="34" t="s">
        <v>392</v>
      </c>
      <c r="KHD164" s="34" t="s">
        <v>392</v>
      </c>
      <c r="KHE164" s="34" t="s">
        <v>392</v>
      </c>
      <c r="KHF164" s="34" t="s">
        <v>392</v>
      </c>
      <c r="KHG164" s="34" t="s">
        <v>392</v>
      </c>
      <c r="KHH164" s="34" t="s">
        <v>392</v>
      </c>
      <c r="KHI164" s="34" t="s">
        <v>392</v>
      </c>
      <c r="KHJ164" s="34" t="s">
        <v>392</v>
      </c>
      <c r="KHK164" s="34" t="s">
        <v>392</v>
      </c>
      <c r="KHL164" s="34" t="s">
        <v>392</v>
      </c>
      <c r="KHM164" s="34" t="s">
        <v>392</v>
      </c>
      <c r="KHN164" s="34" t="s">
        <v>392</v>
      </c>
      <c r="KHO164" s="34" t="s">
        <v>392</v>
      </c>
      <c r="KHP164" s="34" t="s">
        <v>392</v>
      </c>
      <c r="KHQ164" s="34" t="s">
        <v>392</v>
      </c>
      <c r="KHR164" s="34" t="s">
        <v>392</v>
      </c>
      <c r="KHS164" s="34" t="s">
        <v>392</v>
      </c>
      <c r="KHT164" s="34" t="s">
        <v>392</v>
      </c>
      <c r="KHU164" s="34" t="s">
        <v>392</v>
      </c>
      <c r="KHV164" s="34" t="s">
        <v>392</v>
      </c>
      <c r="KHW164" s="34" t="s">
        <v>392</v>
      </c>
      <c r="KHX164" s="34" t="s">
        <v>392</v>
      </c>
      <c r="KHY164" s="34" t="s">
        <v>392</v>
      </c>
      <c r="KHZ164" s="34" t="s">
        <v>392</v>
      </c>
      <c r="KIA164" s="34" t="s">
        <v>392</v>
      </c>
      <c r="KIB164" s="34" t="s">
        <v>392</v>
      </c>
      <c r="KIC164" s="34" t="s">
        <v>392</v>
      </c>
      <c r="KID164" s="34" t="s">
        <v>392</v>
      </c>
      <c r="KIE164" s="34" t="s">
        <v>392</v>
      </c>
      <c r="KIF164" s="34" t="s">
        <v>392</v>
      </c>
      <c r="KIG164" s="34" t="s">
        <v>392</v>
      </c>
      <c r="KIH164" s="34" t="s">
        <v>392</v>
      </c>
      <c r="KII164" s="34" t="s">
        <v>392</v>
      </c>
      <c r="KIJ164" s="34" t="s">
        <v>392</v>
      </c>
      <c r="KIK164" s="34" t="s">
        <v>392</v>
      </c>
      <c r="KIL164" s="34" t="s">
        <v>392</v>
      </c>
      <c r="KIM164" s="34" t="s">
        <v>392</v>
      </c>
      <c r="KIN164" s="34" t="s">
        <v>392</v>
      </c>
      <c r="KIO164" s="34" t="s">
        <v>392</v>
      </c>
      <c r="KIP164" s="34" t="s">
        <v>392</v>
      </c>
      <c r="KIQ164" s="34" t="s">
        <v>392</v>
      </c>
      <c r="KIR164" s="34" t="s">
        <v>392</v>
      </c>
      <c r="KIS164" s="34" t="s">
        <v>392</v>
      </c>
      <c r="KIT164" s="34" t="s">
        <v>392</v>
      </c>
      <c r="KIU164" s="34" t="s">
        <v>392</v>
      </c>
      <c r="KIV164" s="34" t="s">
        <v>392</v>
      </c>
      <c r="KIW164" s="34" t="s">
        <v>392</v>
      </c>
      <c r="KIX164" s="34" t="s">
        <v>392</v>
      </c>
      <c r="KIY164" s="34" t="s">
        <v>392</v>
      </c>
      <c r="KIZ164" s="34" t="s">
        <v>392</v>
      </c>
      <c r="KJA164" s="34" t="s">
        <v>392</v>
      </c>
      <c r="KJB164" s="34" t="s">
        <v>392</v>
      </c>
      <c r="KJC164" s="34" t="s">
        <v>392</v>
      </c>
      <c r="KJD164" s="34" t="s">
        <v>392</v>
      </c>
      <c r="KJE164" s="34" t="s">
        <v>392</v>
      </c>
      <c r="KJF164" s="34" t="s">
        <v>392</v>
      </c>
      <c r="KJG164" s="34" t="s">
        <v>392</v>
      </c>
      <c r="KJH164" s="34" t="s">
        <v>392</v>
      </c>
      <c r="KJI164" s="34" t="s">
        <v>392</v>
      </c>
      <c r="KJJ164" s="34" t="s">
        <v>392</v>
      </c>
      <c r="KJK164" s="34" t="s">
        <v>392</v>
      </c>
      <c r="KJL164" s="34" t="s">
        <v>392</v>
      </c>
      <c r="KJM164" s="34" t="s">
        <v>392</v>
      </c>
      <c r="KJN164" s="34" t="s">
        <v>392</v>
      </c>
      <c r="KJO164" s="34" t="s">
        <v>392</v>
      </c>
      <c r="KJP164" s="34" t="s">
        <v>392</v>
      </c>
      <c r="KJQ164" s="34" t="s">
        <v>392</v>
      </c>
      <c r="KJR164" s="34" t="s">
        <v>392</v>
      </c>
      <c r="KJS164" s="34" t="s">
        <v>392</v>
      </c>
      <c r="KJT164" s="34" t="s">
        <v>392</v>
      </c>
      <c r="KJU164" s="34" t="s">
        <v>392</v>
      </c>
      <c r="KJV164" s="34" t="s">
        <v>392</v>
      </c>
      <c r="KJW164" s="34" t="s">
        <v>392</v>
      </c>
      <c r="KJX164" s="34" t="s">
        <v>392</v>
      </c>
      <c r="KJY164" s="34" t="s">
        <v>392</v>
      </c>
      <c r="KJZ164" s="34" t="s">
        <v>392</v>
      </c>
      <c r="KKA164" s="34" t="s">
        <v>392</v>
      </c>
      <c r="KKB164" s="34" t="s">
        <v>392</v>
      </c>
      <c r="KKC164" s="34" t="s">
        <v>392</v>
      </c>
      <c r="KKD164" s="34" t="s">
        <v>392</v>
      </c>
      <c r="KKE164" s="34" t="s">
        <v>392</v>
      </c>
      <c r="KKF164" s="34" t="s">
        <v>392</v>
      </c>
      <c r="KKG164" s="34" t="s">
        <v>392</v>
      </c>
      <c r="KKH164" s="34" t="s">
        <v>392</v>
      </c>
      <c r="KKI164" s="34" t="s">
        <v>392</v>
      </c>
      <c r="KKJ164" s="34" t="s">
        <v>392</v>
      </c>
      <c r="KKK164" s="34" t="s">
        <v>392</v>
      </c>
      <c r="KKL164" s="34" t="s">
        <v>392</v>
      </c>
      <c r="KKM164" s="34" t="s">
        <v>392</v>
      </c>
      <c r="KKN164" s="34" t="s">
        <v>392</v>
      </c>
      <c r="KKO164" s="34" t="s">
        <v>392</v>
      </c>
      <c r="KKP164" s="34" t="s">
        <v>392</v>
      </c>
      <c r="KKQ164" s="34" t="s">
        <v>392</v>
      </c>
      <c r="KKR164" s="34" t="s">
        <v>392</v>
      </c>
      <c r="KKS164" s="34" t="s">
        <v>392</v>
      </c>
      <c r="KKT164" s="34" t="s">
        <v>392</v>
      </c>
      <c r="KKU164" s="34" t="s">
        <v>392</v>
      </c>
      <c r="KKV164" s="34" t="s">
        <v>392</v>
      </c>
      <c r="KKW164" s="34" t="s">
        <v>392</v>
      </c>
      <c r="KKX164" s="34" t="s">
        <v>392</v>
      </c>
      <c r="KKY164" s="34" t="s">
        <v>392</v>
      </c>
      <c r="KKZ164" s="34" t="s">
        <v>392</v>
      </c>
      <c r="KLA164" s="34" t="s">
        <v>392</v>
      </c>
      <c r="KLB164" s="34" t="s">
        <v>392</v>
      </c>
      <c r="KLC164" s="34" t="s">
        <v>392</v>
      </c>
      <c r="KLD164" s="34" t="s">
        <v>392</v>
      </c>
      <c r="KLE164" s="34" t="s">
        <v>392</v>
      </c>
      <c r="KLF164" s="34" t="s">
        <v>392</v>
      </c>
      <c r="KLG164" s="34" t="s">
        <v>392</v>
      </c>
      <c r="KLH164" s="34" t="s">
        <v>392</v>
      </c>
      <c r="KLI164" s="34" t="s">
        <v>392</v>
      </c>
      <c r="KLJ164" s="34" t="s">
        <v>392</v>
      </c>
      <c r="KLK164" s="34" t="s">
        <v>392</v>
      </c>
      <c r="KLL164" s="34" t="s">
        <v>392</v>
      </c>
      <c r="KLM164" s="34" t="s">
        <v>392</v>
      </c>
      <c r="KLN164" s="34" t="s">
        <v>392</v>
      </c>
      <c r="KLO164" s="34" t="s">
        <v>392</v>
      </c>
      <c r="KLP164" s="34" t="s">
        <v>392</v>
      </c>
      <c r="KLQ164" s="34" t="s">
        <v>392</v>
      </c>
      <c r="KLR164" s="34" t="s">
        <v>392</v>
      </c>
      <c r="KLS164" s="34" t="s">
        <v>392</v>
      </c>
      <c r="KLT164" s="34" t="s">
        <v>392</v>
      </c>
      <c r="KLU164" s="34" t="s">
        <v>392</v>
      </c>
      <c r="KLV164" s="34" t="s">
        <v>392</v>
      </c>
      <c r="KLW164" s="34" t="s">
        <v>392</v>
      </c>
      <c r="KLX164" s="34" t="s">
        <v>392</v>
      </c>
      <c r="KLY164" s="34" t="s">
        <v>392</v>
      </c>
      <c r="KLZ164" s="34" t="s">
        <v>392</v>
      </c>
      <c r="KMA164" s="34" t="s">
        <v>392</v>
      </c>
      <c r="KMB164" s="34" t="s">
        <v>392</v>
      </c>
      <c r="KMC164" s="34" t="s">
        <v>392</v>
      </c>
      <c r="KMD164" s="34" t="s">
        <v>392</v>
      </c>
      <c r="KME164" s="34" t="s">
        <v>392</v>
      </c>
      <c r="KMF164" s="34" t="s">
        <v>392</v>
      </c>
      <c r="KMG164" s="34" t="s">
        <v>392</v>
      </c>
      <c r="KMH164" s="34" t="s">
        <v>392</v>
      </c>
      <c r="KMI164" s="34" t="s">
        <v>392</v>
      </c>
      <c r="KMJ164" s="34" t="s">
        <v>392</v>
      </c>
      <c r="KMK164" s="34" t="s">
        <v>392</v>
      </c>
      <c r="KML164" s="34" t="s">
        <v>392</v>
      </c>
      <c r="KMM164" s="34" t="s">
        <v>392</v>
      </c>
      <c r="KMN164" s="34" t="s">
        <v>392</v>
      </c>
      <c r="KMO164" s="34" t="s">
        <v>392</v>
      </c>
      <c r="KMP164" s="34" t="s">
        <v>392</v>
      </c>
      <c r="KMQ164" s="34" t="s">
        <v>392</v>
      </c>
      <c r="KMR164" s="34" t="s">
        <v>392</v>
      </c>
      <c r="KMS164" s="34" t="s">
        <v>392</v>
      </c>
      <c r="KMT164" s="34" t="s">
        <v>392</v>
      </c>
      <c r="KMU164" s="34" t="s">
        <v>392</v>
      </c>
      <c r="KMV164" s="34" t="s">
        <v>392</v>
      </c>
      <c r="KMW164" s="34" t="s">
        <v>392</v>
      </c>
      <c r="KMX164" s="34" t="s">
        <v>392</v>
      </c>
      <c r="KMY164" s="34" t="s">
        <v>392</v>
      </c>
      <c r="KMZ164" s="34" t="s">
        <v>392</v>
      </c>
      <c r="KNA164" s="34" t="s">
        <v>392</v>
      </c>
      <c r="KNB164" s="34" t="s">
        <v>392</v>
      </c>
      <c r="KNC164" s="34" t="s">
        <v>392</v>
      </c>
      <c r="KND164" s="34" t="s">
        <v>392</v>
      </c>
      <c r="KNE164" s="34" t="s">
        <v>392</v>
      </c>
      <c r="KNF164" s="34" t="s">
        <v>392</v>
      </c>
      <c r="KNG164" s="34" t="s">
        <v>392</v>
      </c>
      <c r="KNH164" s="34" t="s">
        <v>392</v>
      </c>
      <c r="KNI164" s="34" t="s">
        <v>392</v>
      </c>
      <c r="KNJ164" s="34" t="s">
        <v>392</v>
      </c>
      <c r="KNK164" s="34" t="s">
        <v>392</v>
      </c>
      <c r="KNL164" s="34" t="s">
        <v>392</v>
      </c>
      <c r="KNM164" s="34" t="s">
        <v>392</v>
      </c>
      <c r="KNN164" s="34" t="s">
        <v>392</v>
      </c>
      <c r="KNO164" s="34" t="s">
        <v>392</v>
      </c>
      <c r="KNP164" s="34" t="s">
        <v>392</v>
      </c>
      <c r="KNQ164" s="34" t="s">
        <v>392</v>
      </c>
      <c r="KNR164" s="34" t="s">
        <v>392</v>
      </c>
      <c r="KNS164" s="34" t="s">
        <v>392</v>
      </c>
      <c r="KNT164" s="34" t="s">
        <v>392</v>
      </c>
      <c r="KNU164" s="34" t="s">
        <v>392</v>
      </c>
      <c r="KNV164" s="34" t="s">
        <v>392</v>
      </c>
      <c r="KNW164" s="34" t="s">
        <v>392</v>
      </c>
      <c r="KNX164" s="34" t="s">
        <v>392</v>
      </c>
      <c r="KNY164" s="34" t="s">
        <v>392</v>
      </c>
      <c r="KNZ164" s="34" t="s">
        <v>392</v>
      </c>
      <c r="KOA164" s="34" t="s">
        <v>392</v>
      </c>
      <c r="KOB164" s="34" t="s">
        <v>392</v>
      </c>
      <c r="KOC164" s="34" t="s">
        <v>392</v>
      </c>
      <c r="KOD164" s="34" t="s">
        <v>392</v>
      </c>
      <c r="KOE164" s="34" t="s">
        <v>392</v>
      </c>
      <c r="KOF164" s="34" t="s">
        <v>392</v>
      </c>
      <c r="KOG164" s="34" t="s">
        <v>392</v>
      </c>
      <c r="KOH164" s="34" t="s">
        <v>392</v>
      </c>
      <c r="KOI164" s="34" t="s">
        <v>392</v>
      </c>
      <c r="KOJ164" s="34" t="s">
        <v>392</v>
      </c>
      <c r="KOK164" s="34" t="s">
        <v>392</v>
      </c>
      <c r="KOL164" s="34" t="s">
        <v>392</v>
      </c>
      <c r="KOM164" s="34" t="s">
        <v>392</v>
      </c>
      <c r="KON164" s="34" t="s">
        <v>392</v>
      </c>
      <c r="KOO164" s="34" t="s">
        <v>392</v>
      </c>
      <c r="KOP164" s="34" t="s">
        <v>392</v>
      </c>
      <c r="KOQ164" s="34" t="s">
        <v>392</v>
      </c>
      <c r="KOR164" s="34" t="s">
        <v>392</v>
      </c>
      <c r="KOS164" s="34" t="s">
        <v>392</v>
      </c>
      <c r="KOT164" s="34" t="s">
        <v>392</v>
      </c>
      <c r="KOU164" s="34" t="s">
        <v>392</v>
      </c>
      <c r="KOV164" s="34" t="s">
        <v>392</v>
      </c>
      <c r="KOW164" s="34" t="s">
        <v>392</v>
      </c>
      <c r="KOX164" s="34" t="s">
        <v>392</v>
      </c>
      <c r="KOY164" s="34" t="s">
        <v>392</v>
      </c>
      <c r="KOZ164" s="34" t="s">
        <v>392</v>
      </c>
      <c r="KPA164" s="34" t="s">
        <v>392</v>
      </c>
      <c r="KPB164" s="34" t="s">
        <v>392</v>
      </c>
      <c r="KPC164" s="34" t="s">
        <v>392</v>
      </c>
      <c r="KPD164" s="34" t="s">
        <v>392</v>
      </c>
      <c r="KPE164" s="34" t="s">
        <v>392</v>
      </c>
      <c r="KPF164" s="34" t="s">
        <v>392</v>
      </c>
      <c r="KPG164" s="34" t="s">
        <v>392</v>
      </c>
      <c r="KPH164" s="34" t="s">
        <v>392</v>
      </c>
      <c r="KPI164" s="34" t="s">
        <v>392</v>
      </c>
      <c r="KPJ164" s="34" t="s">
        <v>392</v>
      </c>
      <c r="KPK164" s="34" t="s">
        <v>392</v>
      </c>
      <c r="KPL164" s="34" t="s">
        <v>392</v>
      </c>
      <c r="KPM164" s="34" t="s">
        <v>392</v>
      </c>
      <c r="KPN164" s="34" t="s">
        <v>392</v>
      </c>
      <c r="KPO164" s="34" t="s">
        <v>392</v>
      </c>
      <c r="KPP164" s="34" t="s">
        <v>392</v>
      </c>
      <c r="KPQ164" s="34" t="s">
        <v>392</v>
      </c>
      <c r="KPR164" s="34" t="s">
        <v>392</v>
      </c>
      <c r="KPS164" s="34" t="s">
        <v>392</v>
      </c>
      <c r="KPT164" s="34" t="s">
        <v>392</v>
      </c>
      <c r="KPU164" s="34" t="s">
        <v>392</v>
      </c>
      <c r="KPV164" s="34" t="s">
        <v>392</v>
      </c>
      <c r="KPW164" s="34" t="s">
        <v>392</v>
      </c>
      <c r="KPX164" s="34" t="s">
        <v>392</v>
      </c>
      <c r="KPY164" s="34" t="s">
        <v>392</v>
      </c>
      <c r="KPZ164" s="34" t="s">
        <v>392</v>
      </c>
      <c r="KQA164" s="34" t="s">
        <v>392</v>
      </c>
      <c r="KQB164" s="34" t="s">
        <v>392</v>
      </c>
      <c r="KQC164" s="34" t="s">
        <v>392</v>
      </c>
      <c r="KQD164" s="34" t="s">
        <v>392</v>
      </c>
      <c r="KQE164" s="34" t="s">
        <v>392</v>
      </c>
      <c r="KQF164" s="34" t="s">
        <v>392</v>
      </c>
      <c r="KQG164" s="34" t="s">
        <v>392</v>
      </c>
      <c r="KQH164" s="34" t="s">
        <v>392</v>
      </c>
      <c r="KQI164" s="34" t="s">
        <v>392</v>
      </c>
      <c r="KQJ164" s="34" t="s">
        <v>392</v>
      </c>
      <c r="KQK164" s="34" t="s">
        <v>392</v>
      </c>
      <c r="KQL164" s="34" t="s">
        <v>392</v>
      </c>
      <c r="KQM164" s="34" t="s">
        <v>392</v>
      </c>
      <c r="KQN164" s="34" t="s">
        <v>392</v>
      </c>
      <c r="KQO164" s="34" t="s">
        <v>392</v>
      </c>
      <c r="KQP164" s="34" t="s">
        <v>392</v>
      </c>
      <c r="KQQ164" s="34" t="s">
        <v>392</v>
      </c>
      <c r="KQR164" s="34" t="s">
        <v>392</v>
      </c>
      <c r="KQS164" s="34" t="s">
        <v>392</v>
      </c>
      <c r="KQT164" s="34" t="s">
        <v>392</v>
      </c>
      <c r="KQU164" s="34" t="s">
        <v>392</v>
      </c>
      <c r="KQV164" s="34" t="s">
        <v>392</v>
      </c>
      <c r="KQW164" s="34" t="s">
        <v>392</v>
      </c>
      <c r="KQX164" s="34" t="s">
        <v>392</v>
      </c>
      <c r="KQY164" s="34" t="s">
        <v>392</v>
      </c>
      <c r="KQZ164" s="34" t="s">
        <v>392</v>
      </c>
      <c r="KRA164" s="34" t="s">
        <v>392</v>
      </c>
      <c r="KRB164" s="34" t="s">
        <v>392</v>
      </c>
      <c r="KRC164" s="34" t="s">
        <v>392</v>
      </c>
      <c r="KRD164" s="34" t="s">
        <v>392</v>
      </c>
      <c r="KRE164" s="34" t="s">
        <v>392</v>
      </c>
      <c r="KRF164" s="34" t="s">
        <v>392</v>
      </c>
      <c r="KRG164" s="34" t="s">
        <v>392</v>
      </c>
      <c r="KRH164" s="34" t="s">
        <v>392</v>
      </c>
      <c r="KRI164" s="34" t="s">
        <v>392</v>
      </c>
      <c r="KRJ164" s="34" t="s">
        <v>392</v>
      </c>
      <c r="KRK164" s="34" t="s">
        <v>392</v>
      </c>
      <c r="KRL164" s="34" t="s">
        <v>392</v>
      </c>
      <c r="KRM164" s="34" t="s">
        <v>392</v>
      </c>
      <c r="KRN164" s="34" t="s">
        <v>392</v>
      </c>
      <c r="KRO164" s="34" t="s">
        <v>392</v>
      </c>
      <c r="KRP164" s="34" t="s">
        <v>392</v>
      </c>
      <c r="KRQ164" s="34" t="s">
        <v>392</v>
      </c>
      <c r="KRR164" s="34" t="s">
        <v>392</v>
      </c>
      <c r="KRS164" s="34" t="s">
        <v>392</v>
      </c>
      <c r="KRT164" s="34" t="s">
        <v>392</v>
      </c>
      <c r="KRU164" s="34" t="s">
        <v>392</v>
      </c>
      <c r="KRV164" s="34" t="s">
        <v>392</v>
      </c>
      <c r="KRW164" s="34" t="s">
        <v>392</v>
      </c>
      <c r="KRX164" s="34" t="s">
        <v>392</v>
      </c>
      <c r="KRY164" s="34" t="s">
        <v>392</v>
      </c>
      <c r="KRZ164" s="34" t="s">
        <v>392</v>
      </c>
      <c r="KSA164" s="34" t="s">
        <v>392</v>
      </c>
      <c r="KSB164" s="34" t="s">
        <v>392</v>
      </c>
      <c r="KSC164" s="34" t="s">
        <v>392</v>
      </c>
      <c r="KSD164" s="34" t="s">
        <v>392</v>
      </c>
      <c r="KSE164" s="34" t="s">
        <v>392</v>
      </c>
      <c r="KSF164" s="34" t="s">
        <v>392</v>
      </c>
      <c r="KSG164" s="34" t="s">
        <v>392</v>
      </c>
      <c r="KSH164" s="34" t="s">
        <v>392</v>
      </c>
      <c r="KSI164" s="34" t="s">
        <v>392</v>
      </c>
      <c r="KSJ164" s="34" t="s">
        <v>392</v>
      </c>
      <c r="KSK164" s="34" t="s">
        <v>392</v>
      </c>
      <c r="KSL164" s="34" t="s">
        <v>392</v>
      </c>
      <c r="KSM164" s="34" t="s">
        <v>392</v>
      </c>
      <c r="KSN164" s="34" t="s">
        <v>392</v>
      </c>
      <c r="KSO164" s="34" t="s">
        <v>392</v>
      </c>
      <c r="KSP164" s="34" t="s">
        <v>392</v>
      </c>
      <c r="KSQ164" s="34" t="s">
        <v>392</v>
      </c>
      <c r="KSR164" s="34" t="s">
        <v>392</v>
      </c>
      <c r="KSS164" s="34" t="s">
        <v>392</v>
      </c>
      <c r="KST164" s="34" t="s">
        <v>392</v>
      </c>
      <c r="KSU164" s="34" t="s">
        <v>392</v>
      </c>
      <c r="KSV164" s="34" t="s">
        <v>392</v>
      </c>
      <c r="KSW164" s="34" t="s">
        <v>392</v>
      </c>
      <c r="KSX164" s="34" t="s">
        <v>392</v>
      </c>
      <c r="KSY164" s="34" t="s">
        <v>392</v>
      </c>
      <c r="KSZ164" s="34" t="s">
        <v>392</v>
      </c>
      <c r="KTA164" s="34" t="s">
        <v>392</v>
      </c>
      <c r="KTB164" s="34" t="s">
        <v>392</v>
      </c>
      <c r="KTC164" s="34" t="s">
        <v>392</v>
      </c>
      <c r="KTD164" s="34" t="s">
        <v>392</v>
      </c>
      <c r="KTE164" s="34" t="s">
        <v>392</v>
      </c>
      <c r="KTF164" s="34" t="s">
        <v>392</v>
      </c>
      <c r="KTG164" s="34" t="s">
        <v>392</v>
      </c>
      <c r="KTH164" s="34" t="s">
        <v>392</v>
      </c>
      <c r="KTI164" s="34" t="s">
        <v>392</v>
      </c>
      <c r="KTJ164" s="34" t="s">
        <v>392</v>
      </c>
      <c r="KTK164" s="34" t="s">
        <v>392</v>
      </c>
      <c r="KTL164" s="34" t="s">
        <v>392</v>
      </c>
      <c r="KTM164" s="34" t="s">
        <v>392</v>
      </c>
      <c r="KTN164" s="34" t="s">
        <v>392</v>
      </c>
      <c r="KTO164" s="34" t="s">
        <v>392</v>
      </c>
      <c r="KTP164" s="34" t="s">
        <v>392</v>
      </c>
      <c r="KTQ164" s="34" t="s">
        <v>392</v>
      </c>
      <c r="KTR164" s="34" t="s">
        <v>392</v>
      </c>
      <c r="KTS164" s="34" t="s">
        <v>392</v>
      </c>
      <c r="KTT164" s="34" t="s">
        <v>392</v>
      </c>
      <c r="KTU164" s="34" t="s">
        <v>392</v>
      </c>
      <c r="KTV164" s="34" t="s">
        <v>392</v>
      </c>
      <c r="KTW164" s="34" t="s">
        <v>392</v>
      </c>
      <c r="KTX164" s="34" t="s">
        <v>392</v>
      </c>
      <c r="KTY164" s="34" t="s">
        <v>392</v>
      </c>
      <c r="KTZ164" s="34" t="s">
        <v>392</v>
      </c>
      <c r="KUA164" s="34" t="s">
        <v>392</v>
      </c>
      <c r="KUB164" s="34" t="s">
        <v>392</v>
      </c>
      <c r="KUC164" s="34" t="s">
        <v>392</v>
      </c>
      <c r="KUD164" s="34" t="s">
        <v>392</v>
      </c>
      <c r="KUE164" s="34" t="s">
        <v>392</v>
      </c>
      <c r="KUF164" s="34" t="s">
        <v>392</v>
      </c>
      <c r="KUG164" s="34" t="s">
        <v>392</v>
      </c>
      <c r="KUH164" s="34" t="s">
        <v>392</v>
      </c>
      <c r="KUI164" s="34" t="s">
        <v>392</v>
      </c>
      <c r="KUJ164" s="34" t="s">
        <v>392</v>
      </c>
      <c r="KUK164" s="34" t="s">
        <v>392</v>
      </c>
      <c r="KUL164" s="34" t="s">
        <v>392</v>
      </c>
      <c r="KUM164" s="34" t="s">
        <v>392</v>
      </c>
      <c r="KUN164" s="34" t="s">
        <v>392</v>
      </c>
      <c r="KUO164" s="34" t="s">
        <v>392</v>
      </c>
      <c r="KUP164" s="34" t="s">
        <v>392</v>
      </c>
      <c r="KUQ164" s="34" t="s">
        <v>392</v>
      </c>
      <c r="KUR164" s="34" t="s">
        <v>392</v>
      </c>
      <c r="KUS164" s="34" t="s">
        <v>392</v>
      </c>
      <c r="KUT164" s="34" t="s">
        <v>392</v>
      </c>
      <c r="KUU164" s="34" t="s">
        <v>392</v>
      </c>
      <c r="KUV164" s="34" t="s">
        <v>392</v>
      </c>
      <c r="KUW164" s="34" t="s">
        <v>392</v>
      </c>
      <c r="KUX164" s="34" t="s">
        <v>392</v>
      </c>
      <c r="KUY164" s="34" t="s">
        <v>392</v>
      </c>
      <c r="KUZ164" s="34" t="s">
        <v>392</v>
      </c>
      <c r="KVA164" s="34" t="s">
        <v>392</v>
      </c>
      <c r="KVB164" s="34" t="s">
        <v>392</v>
      </c>
      <c r="KVC164" s="34" t="s">
        <v>392</v>
      </c>
      <c r="KVD164" s="34" t="s">
        <v>392</v>
      </c>
      <c r="KVE164" s="34" t="s">
        <v>392</v>
      </c>
      <c r="KVF164" s="34" t="s">
        <v>392</v>
      </c>
      <c r="KVG164" s="34" t="s">
        <v>392</v>
      </c>
      <c r="KVH164" s="34" t="s">
        <v>392</v>
      </c>
      <c r="KVI164" s="34" t="s">
        <v>392</v>
      </c>
      <c r="KVJ164" s="34" t="s">
        <v>392</v>
      </c>
      <c r="KVK164" s="34" t="s">
        <v>392</v>
      </c>
      <c r="KVL164" s="34" t="s">
        <v>392</v>
      </c>
      <c r="KVM164" s="34" t="s">
        <v>392</v>
      </c>
      <c r="KVN164" s="34" t="s">
        <v>392</v>
      </c>
      <c r="KVO164" s="34" t="s">
        <v>392</v>
      </c>
      <c r="KVP164" s="34" t="s">
        <v>392</v>
      </c>
      <c r="KVQ164" s="34" t="s">
        <v>392</v>
      </c>
      <c r="KVR164" s="34" t="s">
        <v>392</v>
      </c>
      <c r="KVS164" s="34" t="s">
        <v>392</v>
      </c>
      <c r="KVT164" s="34" t="s">
        <v>392</v>
      </c>
      <c r="KVU164" s="34" t="s">
        <v>392</v>
      </c>
      <c r="KVV164" s="34" t="s">
        <v>392</v>
      </c>
      <c r="KVW164" s="34" t="s">
        <v>392</v>
      </c>
      <c r="KVX164" s="34" t="s">
        <v>392</v>
      </c>
      <c r="KVY164" s="34" t="s">
        <v>392</v>
      </c>
      <c r="KVZ164" s="34" t="s">
        <v>392</v>
      </c>
      <c r="KWA164" s="34" t="s">
        <v>392</v>
      </c>
      <c r="KWB164" s="34" t="s">
        <v>392</v>
      </c>
      <c r="KWC164" s="34" t="s">
        <v>392</v>
      </c>
      <c r="KWD164" s="34" t="s">
        <v>392</v>
      </c>
      <c r="KWE164" s="34" t="s">
        <v>392</v>
      </c>
      <c r="KWF164" s="34" t="s">
        <v>392</v>
      </c>
      <c r="KWG164" s="34" t="s">
        <v>392</v>
      </c>
      <c r="KWH164" s="34" t="s">
        <v>392</v>
      </c>
      <c r="KWI164" s="34" t="s">
        <v>392</v>
      </c>
      <c r="KWJ164" s="34" t="s">
        <v>392</v>
      </c>
      <c r="KWK164" s="34" t="s">
        <v>392</v>
      </c>
      <c r="KWL164" s="34" t="s">
        <v>392</v>
      </c>
      <c r="KWM164" s="34" t="s">
        <v>392</v>
      </c>
      <c r="KWN164" s="34" t="s">
        <v>392</v>
      </c>
      <c r="KWO164" s="34" t="s">
        <v>392</v>
      </c>
      <c r="KWP164" s="34" t="s">
        <v>392</v>
      </c>
      <c r="KWQ164" s="34" t="s">
        <v>392</v>
      </c>
      <c r="KWR164" s="34" t="s">
        <v>392</v>
      </c>
      <c r="KWS164" s="34" t="s">
        <v>392</v>
      </c>
      <c r="KWT164" s="34" t="s">
        <v>392</v>
      </c>
      <c r="KWU164" s="34" t="s">
        <v>392</v>
      </c>
      <c r="KWV164" s="34" t="s">
        <v>392</v>
      </c>
      <c r="KWW164" s="34" t="s">
        <v>392</v>
      </c>
      <c r="KWX164" s="34" t="s">
        <v>392</v>
      </c>
      <c r="KWY164" s="34" t="s">
        <v>392</v>
      </c>
      <c r="KWZ164" s="34" t="s">
        <v>392</v>
      </c>
      <c r="KXA164" s="34" t="s">
        <v>392</v>
      </c>
      <c r="KXB164" s="34" t="s">
        <v>392</v>
      </c>
      <c r="KXC164" s="34" t="s">
        <v>392</v>
      </c>
      <c r="KXD164" s="34" t="s">
        <v>392</v>
      </c>
      <c r="KXE164" s="34" t="s">
        <v>392</v>
      </c>
      <c r="KXF164" s="34" t="s">
        <v>392</v>
      </c>
      <c r="KXG164" s="34" t="s">
        <v>392</v>
      </c>
      <c r="KXH164" s="34" t="s">
        <v>392</v>
      </c>
      <c r="KXI164" s="34" t="s">
        <v>392</v>
      </c>
      <c r="KXJ164" s="34" t="s">
        <v>392</v>
      </c>
      <c r="KXK164" s="34" t="s">
        <v>392</v>
      </c>
      <c r="KXL164" s="34" t="s">
        <v>392</v>
      </c>
      <c r="KXM164" s="34" t="s">
        <v>392</v>
      </c>
      <c r="KXN164" s="34" t="s">
        <v>392</v>
      </c>
      <c r="KXO164" s="34" t="s">
        <v>392</v>
      </c>
      <c r="KXP164" s="34" t="s">
        <v>392</v>
      </c>
      <c r="KXQ164" s="34" t="s">
        <v>392</v>
      </c>
      <c r="KXR164" s="34" t="s">
        <v>392</v>
      </c>
      <c r="KXS164" s="34" t="s">
        <v>392</v>
      </c>
      <c r="KXT164" s="34" t="s">
        <v>392</v>
      </c>
      <c r="KXU164" s="34" t="s">
        <v>392</v>
      </c>
      <c r="KXV164" s="34" t="s">
        <v>392</v>
      </c>
      <c r="KXW164" s="34" t="s">
        <v>392</v>
      </c>
      <c r="KXX164" s="34" t="s">
        <v>392</v>
      </c>
      <c r="KXY164" s="34" t="s">
        <v>392</v>
      </c>
      <c r="KXZ164" s="34" t="s">
        <v>392</v>
      </c>
      <c r="KYA164" s="34" t="s">
        <v>392</v>
      </c>
      <c r="KYB164" s="34" t="s">
        <v>392</v>
      </c>
      <c r="KYC164" s="34" t="s">
        <v>392</v>
      </c>
      <c r="KYD164" s="34" t="s">
        <v>392</v>
      </c>
      <c r="KYE164" s="34" t="s">
        <v>392</v>
      </c>
      <c r="KYF164" s="34" t="s">
        <v>392</v>
      </c>
      <c r="KYG164" s="34" t="s">
        <v>392</v>
      </c>
      <c r="KYH164" s="34" t="s">
        <v>392</v>
      </c>
      <c r="KYI164" s="34" t="s">
        <v>392</v>
      </c>
      <c r="KYJ164" s="34" t="s">
        <v>392</v>
      </c>
      <c r="KYK164" s="34" t="s">
        <v>392</v>
      </c>
      <c r="KYL164" s="34" t="s">
        <v>392</v>
      </c>
      <c r="KYM164" s="34" t="s">
        <v>392</v>
      </c>
      <c r="KYN164" s="34" t="s">
        <v>392</v>
      </c>
      <c r="KYO164" s="34" t="s">
        <v>392</v>
      </c>
      <c r="KYP164" s="34" t="s">
        <v>392</v>
      </c>
      <c r="KYQ164" s="34" t="s">
        <v>392</v>
      </c>
      <c r="KYR164" s="34" t="s">
        <v>392</v>
      </c>
      <c r="KYS164" s="34" t="s">
        <v>392</v>
      </c>
      <c r="KYT164" s="34" t="s">
        <v>392</v>
      </c>
      <c r="KYU164" s="34" t="s">
        <v>392</v>
      </c>
      <c r="KYV164" s="34" t="s">
        <v>392</v>
      </c>
      <c r="KYW164" s="34" t="s">
        <v>392</v>
      </c>
      <c r="KYX164" s="34" t="s">
        <v>392</v>
      </c>
      <c r="KYY164" s="34" t="s">
        <v>392</v>
      </c>
      <c r="KYZ164" s="34" t="s">
        <v>392</v>
      </c>
      <c r="KZA164" s="34" t="s">
        <v>392</v>
      </c>
      <c r="KZB164" s="34" t="s">
        <v>392</v>
      </c>
      <c r="KZC164" s="34" t="s">
        <v>392</v>
      </c>
      <c r="KZD164" s="34" t="s">
        <v>392</v>
      </c>
      <c r="KZE164" s="34" t="s">
        <v>392</v>
      </c>
      <c r="KZF164" s="34" t="s">
        <v>392</v>
      </c>
      <c r="KZG164" s="34" t="s">
        <v>392</v>
      </c>
      <c r="KZH164" s="34" t="s">
        <v>392</v>
      </c>
      <c r="KZI164" s="34" t="s">
        <v>392</v>
      </c>
      <c r="KZJ164" s="34" t="s">
        <v>392</v>
      </c>
      <c r="KZK164" s="34" t="s">
        <v>392</v>
      </c>
      <c r="KZL164" s="34" t="s">
        <v>392</v>
      </c>
      <c r="KZM164" s="34" t="s">
        <v>392</v>
      </c>
      <c r="KZN164" s="34" t="s">
        <v>392</v>
      </c>
      <c r="KZO164" s="34" t="s">
        <v>392</v>
      </c>
      <c r="KZP164" s="34" t="s">
        <v>392</v>
      </c>
      <c r="KZQ164" s="34" t="s">
        <v>392</v>
      </c>
      <c r="KZR164" s="34" t="s">
        <v>392</v>
      </c>
      <c r="KZS164" s="34" t="s">
        <v>392</v>
      </c>
      <c r="KZT164" s="34" t="s">
        <v>392</v>
      </c>
      <c r="KZU164" s="34" t="s">
        <v>392</v>
      </c>
      <c r="KZV164" s="34" t="s">
        <v>392</v>
      </c>
      <c r="KZW164" s="34" t="s">
        <v>392</v>
      </c>
      <c r="KZX164" s="34" t="s">
        <v>392</v>
      </c>
      <c r="KZY164" s="34" t="s">
        <v>392</v>
      </c>
      <c r="KZZ164" s="34" t="s">
        <v>392</v>
      </c>
      <c r="LAA164" s="34" t="s">
        <v>392</v>
      </c>
      <c r="LAB164" s="34" t="s">
        <v>392</v>
      </c>
      <c r="LAC164" s="34" t="s">
        <v>392</v>
      </c>
      <c r="LAD164" s="34" t="s">
        <v>392</v>
      </c>
      <c r="LAE164" s="34" t="s">
        <v>392</v>
      </c>
      <c r="LAF164" s="34" t="s">
        <v>392</v>
      </c>
      <c r="LAG164" s="34" t="s">
        <v>392</v>
      </c>
      <c r="LAH164" s="34" t="s">
        <v>392</v>
      </c>
      <c r="LAI164" s="34" t="s">
        <v>392</v>
      </c>
      <c r="LAJ164" s="34" t="s">
        <v>392</v>
      </c>
      <c r="LAK164" s="34" t="s">
        <v>392</v>
      </c>
      <c r="LAL164" s="34" t="s">
        <v>392</v>
      </c>
      <c r="LAM164" s="34" t="s">
        <v>392</v>
      </c>
      <c r="LAN164" s="34" t="s">
        <v>392</v>
      </c>
      <c r="LAO164" s="34" t="s">
        <v>392</v>
      </c>
      <c r="LAP164" s="34" t="s">
        <v>392</v>
      </c>
      <c r="LAQ164" s="34" t="s">
        <v>392</v>
      </c>
      <c r="LAR164" s="34" t="s">
        <v>392</v>
      </c>
      <c r="LAS164" s="34" t="s">
        <v>392</v>
      </c>
      <c r="LAT164" s="34" t="s">
        <v>392</v>
      </c>
      <c r="LAU164" s="34" t="s">
        <v>392</v>
      </c>
      <c r="LAV164" s="34" t="s">
        <v>392</v>
      </c>
      <c r="LAW164" s="34" t="s">
        <v>392</v>
      </c>
      <c r="LAX164" s="34" t="s">
        <v>392</v>
      </c>
      <c r="LAY164" s="34" t="s">
        <v>392</v>
      </c>
      <c r="LAZ164" s="34" t="s">
        <v>392</v>
      </c>
      <c r="LBA164" s="34" t="s">
        <v>392</v>
      </c>
      <c r="LBB164" s="34" t="s">
        <v>392</v>
      </c>
      <c r="LBC164" s="34" t="s">
        <v>392</v>
      </c>
      <c r="LBD164" s="34" t="s">
        <v>392</v>
      </c>
      <c r="LBE164" s="34" t="s">
        <v>392</v>
      </c>
      <c r="LBF164" s="34" t="s">
        <v>392</v>
      </c>
      <c r="LBG164" s="34" t="s">
        <v>392</v>
      </c>
      <c r="LBH164" s="34" t="s">
        <v>392</v>
      </c>
      <c r="LBI164" s="34" t="s">
        <v>392</v>
      </c>
      <c r="LBJ164" s="34" t="s">
        <v>392</v>
      </c>
      <c r="LBK164" s="34" t="s">
        <v>392</v>
      </c>
      <c r="LBL164" s="34" t="s">
        <v>392</v>
      </c>
      <c r="LBM164" s="34" t="s">
        <v>392</v>
      </c>
      <c r="LBN164" s="34" t="s">
        <v>392</v>
      </c>
      <c r="LBO164" s="34" t="s">
        <v>392</v>
      </c>
      <c r="LBP164" s="34" t="s">
        <v>392</v>
      </c>
      <c r="LBQ164" s="34" t="s">
        <v>392</v>
      </c>
      <c r="LBR164" s="34" t="s">
        <v>392</v>
      </c>
      <c r="LBS164" s="34" t="s">
        <v>392</v>
      </c>
      <c r="LBT164" s="34" t="s">
        <v>392</v>
      </c>
      <c r="LBU164" s="34" t="s">
        <v>392</v>
      </c>
      <c r="LBV164" s="34" t="s">
        <v>392</v>
      </c>
      <c r="LBW164" s="34" t="s">
        <v>392</v>
      </c>
      <c r="LBX164" s="34" t="s">
        <v>392</v>
      </c>
      <c r="LBY164" s="34" t="s">
        <v>392</v>
      </c>
      <c r="LBZ164" s="34" t="s">
        <v>392</v>
      </c>
      <c r="LCA164" s="34" t="s">
        <v>392</v>
      </c>
      <c r="LCB164" s="34" t="s">
        <v>392</v>
      </c>
      <c r="LCC164" s="34" t="s">
        <v>392</v>
      </c>
      <c r="LCD164" s="34" t="s">
        <v>392</v>
      </c>
      <c r="LCE164" s="34" t="s">
        <v>392</v>
      </c>
      <c r="LCF164" s="34" t="s">
        <v>392</v>
      </c>
      <c r="LCG164" s="34" t="s">
        <v>392</v>
      </c>
      <c r="LCH164" s="34" t="s">
        <v>392</v>
      </c>
      <c r="LCI164" s="34" t="s">
        <v>392</v>
      </c>
      <c r="LCJ164" s="34" t="s">
        <v>392</v>
      </c>
      <c r="LCK164" s="34" t="s">
        <v>392</v>
      </c>
      <c r="LCL164" s="34" t="s">
        <v>392</v>
      </c>
      <c r="LCM164" s="34" t="s">
        <v>392</v>
      </c>
      <c r="LCN164" s="34" t="s">
        <v>392</v>
      </c>
      <c r="LCO164" s="34" t="s">
        <v>392</v>
      </c>
      <c r="LCP164" s="34" t="s">
        <v>392</v>
      </c>
      <c r="LCQ164" s="34" t="s">
        <v>392</v>
      </c>
      <c r="LCR164" s="34" t="s">
        <v>392</v>
      </c>
      <c r="LCS164" s="34" t="s">
        <v>392</v>
      </c>
      <c r="LCT164" s="34" t="s">
        <v>392</v>
      </c>
      <c r="LCU164" s="34" t="s">
        <v>392</v>
      </c>
      <c r="LCV164" s="34" t="s">
        <v>392</v>
      </c>
      <c r="LCW164" s="34" t="s">
        <v>392</v>
      </c>
      <c r="LCX164" s="34" t="s">
        <v>392</v>
      </c>
      <c r="LCY164" s="34" t="s">
        <v>392</v>
      </c>
      <c r="LCZ164" s="34" t="s">
        <v>392</v>
      </c>
      <c r="LDA164" s="34" t="s">
        <v>392</v>
      </c>
      <c r="LDB164" s="34" t="s">
        <v>392</v>
      </c>
      <c r="LDC164" s="34" t="s">
        <v>392</v>
      </c>
      <c r="LDD164" s="34" t="s">
        <v>392</v>
      </c>
      <c r="LDE164" s="34" t="s">
        <v>392</v>
      </c>
      <c r="LDF164" s="34" t="s">
        <v>392</v>
      </c>
      <c r="LDG164" s="34" t="s">
        <v>392</v>
      </c>
      <c r="LDH164" s="34" t="s">
        <v>392</v>
      </c>
      <c r="LDI164" s="34" t="s">
        <v>392</v>
      </c>
      <c r="LDJ164" s="34" t="s">
        <v>392</v>
      </c>
      <c r="LDK164" s="34" t="s">
        <v>392</v>
      </c>
      <c r="LDL164" s="34" t="s">
        <v>392</v>
      </c>
      <c r="LDM164" s="34" t="s">
        <v>392</v>
      </c>
      <c r="LDN164" s="34" t="s">
        <v>392</v>
      </c>
      <c r="LDO164" s="34" t="s">
        <v>392</v>
      </c>
      <c r="LDP164" s="34" t="s">
        <v>392</v>
      </c>
      <c r="LDQ164" s="34" t="s">
        <v>392</v>
      </c>
      <c r="LDR164" s="34" t="s">
        <v>392</v>
      </c>
      <c r="LDS164" s="34" t="s">
        <v>392</v>
      </c>
      <c r="LDT164" s="34" t="s">
        <v>392</v>
      </c>
      <c r="LDU164" s="34" t="s">
        <v>392</v>
      </c>
      <c r="LDV164" s="34" t="s">
        <v>392</v>
      </c>
      <c r="LDW164" s="34" t="s">
        <v>392</v>
      </c>
      <c r="LDX164" s="34" t="s">
        <v>392</v>
      </c>
      <c r="LDY164" s="34" t="s">
        <v>392</v>
      </c>
      <c r="LDZ164" s="34" t="s">
        <v>392</v>
      </c>
      <c r="LEA164" s="34" t="s">
        <v>392</v>
      </c>
      <c r="LEB164" s="34" t="s">
        <v>392</v>
      </c>
      <c r="LEC164" s="34" t="s">
        <v>392</v>
      </c>
      <c r="LED164" s="34" t="s">
        <v>392</v>
      </c>
      <c r="LEE164" s="34" t="s">
        <v>392</v>
      </c>
      <c r="LEF164" s="34" t="s">
        <v>392</v>
      </c>
      <c r="LEG164" s="34" t="s">
        <v>392</v>
      </c>
      <c r="LEH164" s="34" t="s">
        <v>392</v>
      </c>
      <c r="LEI164" s="34" t="s">
        <v>392</v>
      </c>
      <c r="LEJ164" s="34" t="s">
        <v>392</v>
      </c>
      <c r="LEK164" s="34" t="s">
        <v>392</v>
      </c>
      <c r="LEL164" s="34" t="s">
        <v>392</v>
      </c>
      <c r="LEM164" s="34" t="s">
        <v>392</v>
      </c>
      <c r="LEN164" s="34" t="s">
        <v>392</v>
      </c>
      <c r="LEO164" s="34" t="s">
        <v>392</v>
      </c>
      <c r="LEP164" s="34" t="s">
        <v>392</v>
      </c>
      <c r="LEQ164" s="34" t="s">
        <v>392</v>
      </c>
      <c r="LER164" s="34" t="s">
        <v>392</v>
      </c>
      <c r="LES164" s="34" t="s">
        <v>392</v>
      </c>
      <c r="LET164" s="34" t="s">
        <v>392</v>
      </c>
      <c r="LEU164" s="34" t="s">
        <v>392</v>
      </c>
      <c r="LEV164" s="34" t="s">
        <v>392</v>
      </c>
      <c r="LEW164" s="34" t="s">
        <v>392</v>
      </c>
      <c r="LEX164" s="34" t="s">
        <v>392</v>
      </c>
      <c r="LEY164" s="34" t="s">
        <v>392</v>
      </c>
      <c r="LEZ164" s="34" t="s">
        <v>392</v>
      </c>
      <c r="LFA164" s="34" t="s">
        <v>392</v>
      </c>
      <c r="LFB164" s="34" t="s">
        <v>392</v>
      </c>
      <c r="LFC164" s="34" t="s">
        <v>392</v>
      </c>
      <c r="LFD164" s="34" t="s">
        <v>392</v>
      </c>
      <c r="LFE164" s="34" t="s">
        <v>392</v>
      </c>
      <c r="LFF164" s="34" t="s">
        <v>392</v>
      </c>
      <c r="LFG164" s="34" t="s">
        <v>392</v>
      </c>
      <c r="LFH164" s="34" t="s">
        <v>392</v>
      </c>
      <c r="LFI164" s="34" t="s">
        <v>392</v>
      </c>
      <c r="LFJ164" s="34" t="s">
        <v>392</v>
      </c>
      <c r="LFK164" s="34" t="s">
        <v>392</v>
      </c>
      <c r="LFL164" s="34" t="s">
        <v>392</v>
      </c>
      <c r="LFM164" s="34" t="s">
        <v>392</v>
      </c>
      <c r="LFN164" s="34" t="s">
        <v>392</v>
      </c>
      <c r="LFO164" s="34" t="s">
        <v>392</v>
      </c>
      <c r="LFP164" s="34" t="s">
        <v>392</v>
      </c>
      <c r="LFQ164" s="34" t="s">
        <v>392</v>
      </c>
      <c r="LFR164" s="34" t="s">
        <v>392</v>
      </c>
      <c r="LFS164" s="34" t="s">
        <v>392</v>
      </c>
      <c r="LFT164" s="34" t="s">
        <v>392</v>
      </c>
      <c r="LFU164" s="34" t="s">
        <v>392</v>
      </c>
      <c r="LFV164" s="34" t="s">
        <v>392</v>
      </c>
      <c r="LFW164" s="34" t="s">
        <v>392</v>
      </c>
      <c r="LFX164" s="34" t="s">
        <v>392</v>
      </c>
      <c r="LFY164" s="34" t="s">
        <v>392</v>
      </c>
      <c r="LFZ164" s="34" t="s">
        <v>392</v>
      </c>
      <c r="LGA164" s="34" t="s">
        <v>392</v>
      </c>
      <c r="LGB164" s="34" t="s">
        <v>392</v>
      </c>
      <c r="LGC164" s="34" t="s">
        <v>392</v>
      </c>
      <c r="LGD164" s="34" t="s">
        <v>392</v>
      </c>
      <c r="LGE164" s="34" t="s">
        <v>392</v>
      </c>
      <c r="LGF164" s="34" t="s">
        <v>392</v>
      </c>
      <c r="LGG164" s="34" t="s">
        <v>392</v>
      </c>
      <c r="LGH164" s="34" t="s">
        <v>392</v>
      </c>
      <c r="LGI164" s="34" t="s">
        <v>392</v>
      </c>
      <c r="LGJ164" s="34" t="s">
        <v>392</v>
      </c>
      <c r="LGK164" s="34" t="s">
        <v>392</v>
      </c>
      <c r="LGL164" s="34" t="s">
        <v>392</v>
      </c>
      <c r="LGM164" s="34" t="s">
        <v>392</v>
      </c>
      <c r="LGN164" s="34" t="s">
        <v>392</v>
      </c>
      <c r="LGO164" s="34" t="s">
        <v>392</v>
      </c>
      <c r="LGP164" s="34" t="s">
        <v>392</v>
      </c>
      <c r="LGQ164" s="34" t="s">
        <v>392</v>
      </c>
      <c r="LGR164" s="34" t="s">
        <v>392</v>
      </c>
      <c r="LGS164" s="34" t="s">
        <v>392</v>
      </c>
      <c r="LGT164" s="34" t="s">
        <v>392</v>
      </c>
      <c r="LGU164" s="34" t="s">
        <v>392</v>
      </c>
      <c r="LGV164" s="34" t="s">
        <v>392</v>
      </c>
      <c r="LGW164" s="34" t="s">
        <v>392</v>
      </c>
      <c r="LGX164" s="34" t="s">
        <v>392</v>
      </c>
      <c r="LGY164" s="34" t="s">
        <v>392</v>
      </c>
      <c r="LGZ164" s="34" t="s">
        <v>392</v>
      </c>
      <c r="LHA164" s="34" t="s">
        <v>392</v>
      </c>
      <c r="LHB164" s="34" t="s">
        <v>392</v>
      </c>
      <c r="LHC164" s="34" t="s">
        <v>392</v>
      </c>
      <c r="LHD164" s="34" t="s">
        <v>392</v>
      </c>
      <c r="LHE164" s="34" t="s">
        <v>392</v>
      </c>
      <c r="LHF164" s="34" t="s">
        <v>392</v>
      </c>
      <c r="LHG164" s="34" t="s">
        <v>392</v>
      </c>
      <c r="LHH164" s="34" t="s">
        <v>392</v>
      </c>
      <c r="LHI164" s="34" t="s">
        <v>392</v>
      </c>
      <c r="LHJ164" s="34" t="s">
        <v>392</v>
      </c>
      <c r="LHK164" s="34" t="s">
        <v>392</v>
      </c>
      <c r="LHL164" s="34" t="s">
        <v>392</v>
      </c>
      <c r="LHM164" s="34" t="s">
        <v>392</v>
      </c>
      <c r="LHN164" s="34" t="s">
        <v>392</v>
      </c>
      <c r="LHO164" s="34" t="s">
        <v>392</v>
      </c>
      <c r="LHP164" s="34" t="s">
        <v>392</v>
      </c>
      <c r="LHQ164" s="34" t="s">
        <v>392</v>
      </c>
      <c r="LHR164" s="34" t="s">
        <v>392</v>
      </c>
      <c r="LHS164" s="34" t="s">
        <v>392</v>
      </c>
      <c r="LHT164" s="34" t="s">
        <v>392</v>
      </c>
      <c r="LHU164" s="34" t="s">
        <v>392</v>
      </c>
      <c r="LHV164" s="34" t="s">
        <v>392</v>
      </c>
      <c r="LHW164" s="34" t="s">
        <v>392</v>
      </c>
      <c r="LHX164" s="34" t="s">
        <v>392</v>
      </c>
      <c r="LHY164" s="34" t="s">
        <v>392</v>
      </c>
      <c r="LHZ164" s="34" t="s">
        <v>392</v>
      </c>
      <c r="LIA164" s="34" t="s">
        <v>392</v>
      </c>
      <c r="LIB164" s="34" t="s">
        <v>392</v>
      </c>
      <c r="LIC164" s="34" t="s">
        <v>392</v>
      </c>
      <c r="LID164" s="34" t="s">
        <v>392</v>
      </c>
      <c r="LIE164" s="34" t="s">
        <v>392</v>
      </c>
      <c r="LIF164" s="34" t="s">
        <v>392</v>
      </c>
      <c r="LIG164" s="34" t="s">
        <v>392</v>
      </c>
      <c r="LIH164" s="34" t="s">
        <v>392</v>
      </c>
      <c r="LII164" s="34" t="s">
        <v>392</v>
      </c>
      <c r="LIJ164" s="34" t="s">
        <v>392</v>
      </c>
      <c r="LIK164" s="34" t="s">
        <v>392</v>
      </c>
      <c r="LIL164" s="34" t="s">
        <v>392</v>
      </c>
      <c r="LIM164" s="34" t="s">
        <v>392</v>
      </c>
      <c r="LIN164" s="34" t="s">
        <v>392</v>
      </c>
      <c r="LIO164" s="34" t="s">
        <v>392</v>
      </c>
      <c r="LIP164" s="34" t="s">
        <v>392</v>
      </c>
      <c r="LIQ164" s="34" t="s">
        <v>392</v>
      </c>
      <c r="LIR164" s="34" t="s">
        <v>392</v>
      </c>
      <c r="LIS164" s="34" t="s">
        <v>392</v>
      </c>
      <c r="LIT164" s="34" t="s">
        <v>392</v>
      </c>
      <c r="LIU164" s="34" t="s">
        <v>392</v>
      </c>
      <c r="LIV164" s="34" t="s">
        <v>392</v>
      </c>
      <c r="LIW164" s="34" t="s">
        <v>392</v>
      </c>
      <c r="LIX164" s="34" t="s">
        <v>392</v>
      </c>
      <c r="LIY164" s="34" t="s">
        <v>392</v>
      </c>
      <c r="LIZ164" s="34" t="s">
        <v>392</v>
      </c>
      <c r="LJA164" s="34" t="s">
        <v>392</v>
      </c>
      <c r="LJB164" s="34" t="s">
        <v>392</v>
      </c>
      <c r="LJC164" s="34" t="s">
        <v>392</v>
      </c>
      <c r="LJD164" s="34" t="s">
        <v>392</v>
      </c>
      <c r="LJE164" s="34" t="s">
        <v>392</v>
      </c>
      <c r="LJF164" s="34" t="s">
        <v>392</v>
      </c>
      <c r="LJG164" s="34" t="s">
        <v>392</v>
      </c>
      <c r="LJH164" s="34" t="s">
        <v>392</v>
      </c>
      <c r="LJI164" s="34" t="s">
        <v>392</v>
      </c>
      <c r="LJJ164" s="34" t="s">
        <v>392</v>
      </c>
      <c r="LJK164" s="34" t="s">
        <v>392</v>
      </c>
      <c r="LJL164" s="34" t="s">
        <v>392</v>
      </c>
      <c r="LJM164" s="34" t="s">
        <v>392</v>
      </c>
      <c r="LJN164" s="34" t="s">
        <v>392</v>
      </c>
      <c r="LJO164" s="34" t="s">
        <v>392</v>
      </c>
      <c r="LJP164" s="34" t="s">
        <v>392</v>
      </c>
      <c r="LJQ164" s="34" t="s">
        <v>392</v>
      </c>
      <c r="LJR164" s="34" t="s">
        <v>392</v>
      </c>
      <c r="LJS164" s="34" t="s">
        <v>392</v>
      </c>
      <c r="LJT164" s="34" t="s">
        <v>392</v>
      </c>
      <c r="LJU164" s="34" t="s">
        <v>392</v>
      </c>
      <c r="LJV164" s="34" t="s">
        <v>392</v>
      </c>
      <c r="LJW164" s="34" t="s">
        <v>392</v>
      </c>
      <c r="LJX164" s="34" t="s">
        <v>392</v>
      </c>
      <c r="LJY164" s="34" t="s">
        <v>392</v>
      </c>
      <c r="LJZ164" s="34" t="s">
        <v>392</v>
      </c>
      <c r="LKA164" s="34" t="s">
        <v>392</v>
      </c>
      <c r="LKB164" s="34" t="s">
        <v>392</v>
      </c>
      <c r="LKC164" s="34" t="s">
        <v>392</v>
      </c>
      <c r="LKD164" s="34" t="s">
        <v>392</v>
      </c>
      <c r="LKE164" s="34" t="s">
        <v>392</v>
      </c>
      <c r="LKF164" s="34" t="s">
        <v>392</v>
      </c>
      <c r="LKG164" s="34" t="s">
        <v>392</v>
      </c>
      <c r="LKH164" s="34" t="s">
        <v>392</v>
      </c>
      <c r="LKI164" s="34" t="s">
        <v>392</v>
      </c>
      <c r="LKJ164" s="34" t="s">
        <v>392</v>
      </c>
      <c r="LKK164" s="34" t="s">
        <v>392</v>
      </c>
      <c r="LKL164" s="34" t="s">
        <v>392</v>
      </c>
      <c r="LKM164" s="34" t="s">
        <v>392</v>
      </c>
      <c r="LKN164" s="34" t="s">
        <v>392</v>
      </c>
      <c r="LKO164" s="34" t="s">
        <v>392</v>
      </c>
      <c r="LKP164" s="34" t="s">
        <v>392</v>
      </c>
      <c r="LKQ164" s="34" t="s">
        <v>392</v>
      </c>
      <c r="LKR164" s="34" t="s">
        <v>392</v>
      </c>
      <c r="LKS164" s="34" t="s">
        <v>392</v>
      </c>
      <c r="LKT164" s="34" t="s">
        <v>392</v>
      </c>
      <c r="LKU164" s="34" t="s">
        <v>392</v>
      </c>
      <c r="LKV164" s="34" t="s">
        <v>392</v>
      </c>
      <c r="LKW164" s="34" t="s">
        <v>392</v>
      </c>
      <c r="LKX164" s="34" t="s">
        <v>392</v>
      </c>
      <c r="LKY164" s="34" t="s">
        <v>392</v>
      </c>
      <c r="LKZ164" s="34" t="s">
        <v>392</v>
      </c>
      <c r="LLA164" s="34" t="s">
        <v>392</v>
      </c>
      <c r="LLB164" s="34" t="s">
        <v>392</v>
      </c>
      <c r="LLC164" s="34" t="s">
        <v>392</v>
      </c>
      <c r="LLD164" s="34" t="s">
        <v>392</v>
      </c>
      <c r="LLE164" s="34" t="s">
        <v>392</v>
      </c>
      <c r="LLF164" s="34" t="s">
        <v>392</v>
      </c>
      <c r="LLG164" s="34" t="s">
        <v>392</v>
      </c>
      <c r="LLH164" s="34" t="s">
        <v>392</v>
      </c>
      <c r="LLI164" s="34" t="s">
        <v>392</v>
      </c>
      <c r="LLJ164" s="34" t="s">
        <v>392</v>
      </c>
      <c r="LLK164" s="34" t="s">
        <v>392</v>
      </c>
      <c r="LLL164" s="34" t="s">
        <v>392</v>
      </c>
      <c r="LLM164" s="34" t="s">
        <v>392</v>
      </c>
      <c r="LLN164" s="34" t="s">
        <v>392</v>
      </c>
      <c r="LLO164" s="34" t="s">
        <v>392</v>
      </c>
      <c r="LLP164" s="34" t="s">
        <v>392</v>
      </c>
      <c r="LLQ164" s="34" t="s">
        <v>392</v>
      </c>
      <c r="LLR164" s="34" t="s">
        <v>392</v>
      </c>
      <c r="LLS164" s="34" t="s">
        <v>392</v>
      </c>
      <c r="LLT164" s="34" t="s">
        <v>392</v>
      </c>
      <c r="LLU164" s="34" t="s">
        <v>392</v>
      </c>
      <c r="LLV164" s="34" t="s">
        <v>392</v>
      </c>
      <c r="LLW164" s="34" t="s">
        <v>392</v>
      </c>
      <c r="LLX164" s="34" t="s">
        <v>392</v>
      </c>
      <c r="LLY164" s="34" t="s">
        <v>392</v>
      </c>
      <c r="LLZ164" s="34" t="s">
        <v>392</v>
      </c>
      <c r="LMA164" s="34" t="s">
        <v>392</v>
      </c>
      <c r="LMB164" s="34" t="s">
        <v>392</v>
      </c>
      <c r="LMC164" s="34" t="s">
        <v>392</v>
      </c>
      <c r="LMD164" s="34" t="s">
        <v>392</v>
      </c>
      <c r="LME164" s="34" t="s">
        <v>392</v>
      </c>
      <c r="LMF164" s="34" t="s">
        <v>392</v>
      </c>
      <c r="LMG164" s="34" t="s">
        <v>392</v>
      </c>
      <c r="LMH164" s="34" t="s">
        <v>392</v>
      </c>
      <c r="LMI164" s="34" t="s">
        <v>392</v>
      </c>
      <c r="LMJ164" s="34" t="s">
        <v>392</v>
      </c>
      <c r="LMK164" s="34" t="s">
        <v>392</v>
      </c>
      <c r="LML164" s="34" t="s">
        <v>392</v>
      </c>
      <c r="LMM164" s="34" t="s">
        <v>392</v>
      </c>
      <c r="LMN164" s="34" t="s">
        <v>392</v>
      </c>
      <c r="LMO164" s="34" t="s">
        <v>392</v>
      </c>
      <c r="LMP164" s="34" t="s">
        <v>392</v>
      </c>
      <c r="LMQ164" s="34" t="s">
        <v>392</v>
      </c>
      <c r="LMR164" s="34" t="s">
        <v>392</v>
      </c>
      <c r="LMS164" s="34" t="s">
        <v>392</v>
      </c>
      <c r="LMT164" s="34" t="s">
        <v>392</v>
      </c>
      <c r="LMU164" s="34" t="s">
        <v>392</v>
      </c>
      <c r="LMV164" s="34" t="s">
        <v>392</v>
      </c>
      <c r="LMW164" s="34" t="s">
        <v>392</v>
      </c>
      <c r="LMX164" s="34" t="s">
        <v>392</v>
      </c>
      <c r="LMY164" s="34" t="s">
        <v>392</v>
      </c>
      <c r="LMZ164" s="34" t="s">
        <v>392</v>
      </c>
      <c r="LNA164" s="34" t="s">
        <v>392</v>
      </c>
      <c r="LNB164" s="34" t="s">
        <v>392</v>
      </c>
      <c r="LNC164" s="34" t="s">
        <v>392</v>
      </c>
      <c r="LND164" s="34" t="s">
        <v>392</v>
      </c>
      <c r="LNE164" s="34" t="s">
        <v>392</v>
      </c>
      <c r="LNF164" s="34" t="s">
        <v>392</v>
      </c>
      <c r="LNG164" s="34" t="s">
        <v>392</v>
      </c>
      <c r="LNH164" s="34" t="s">
        <v>392</v>
      </c>
      <c r="LNI164" s="34" t="s">
        <v>392</v>
      </c>
      <c r="LNJ164" s="34" t="s">
        <v>392</v>
      </c>
      <c r="LNK164" s="34" t="s">
        <v>392</v>
      </c>
      <c r="LNL164" s="34" t="s">
        <v>392</v>
      </c>
      <c r="LNM164" s="34" t="s">
        <v>392</v>
      </c>
      <c r="LNN164" s="34" t="s">
        <v>392</v>
      </c>
      <c r="LNO164" s="34" t="s">
        <v>392</v>
      </c>
      <c r="LNP164" s="34" t="s">
        <v>392</v>
      </c>
      <c r="LNQ164" s="34" t="s">
        <v>392</v>
      </c>
      <c r="LNR164" s="34" t="s">
        <v>392</v>
      </c>
      <c r="LNS164" s="34" t="s">
        <v>392</v>
      </c>
      <c r="LNT164" s="34" t="s">
        <v>392</v>
      </c>
      <c r="LNU164" s="34" t="s">
        <v>392</v>
      </c>
      <c r="LNV164" s="34" t="s">
        <v>392</v>
      </c>
      <c r="LNW164" s="34" t="s">
        <v>392</v>
      </c>
      <c r="LNX164" s="34" t="s">
        <v>392</v>
      </c>
      <c r="LNY164" s="34" t="s">
        <v>392</v>
      </c>
      <c r="LNZ164" s="34" t="s">
        <v>392</v>
      </c>
      <c r="LOA164" s="34" t="s">
        <v>392</v>
      </c>
      <c r="LOB164" s="34" t="s">
        <v>392</v>
      </c>
      <c r="LOC164" s="34" t="s">
        <v>392</v>
      </c>
      <c r="LOD164" s="34" t="s">
        <v>392</v>
      </c>
      <c r="LOE164" s="34" t="s">
        <v>392</v>
      </c>
      <c r="LOF164" s="34" t="s">
        <v>392</v>
      </c>
      <c r="LOG164" s="34" t="s">
        <v>392</v>
      </c>
      <c r="LOH164" s="34" t="s">
        <v>392</v>
      </c>
      <c r="LOI164" s="34" t="s">
        <v>392</v>
      </c>
      <c r="LOJ164" s="34" t="s">
        <v>392</v>
      </c>
      <c r="LOK164" s="34" t="s">
        <v>392</v>
      </c>
      <c r="LOL164" s="34" t="s">
        <v>392</v>
      </c>
      <c r="LOM164" s="34" t="s">
        <v>392</v>
      </c>
      <c r="LON164" s="34" t="s">
        <v>392</v>
      </c>
      <c r="LOO164" s="34" t="s">
        <v>392</v>
      </c>
      <c r="LOP164" s="34" t="s">
        <v>392</v>
      </c>
      <c r="LOQ164" s="34" t="s">
        <v>392</v>
      </c>
      <c r="LOR164" s="34" t="s">
        <v>392</v>
      </c>
      <c r="LOS164" s="34" t="s">
        <v>392</v>
      </c>
      <c r="LOT164" s="34" t="s">
        <v>392</v>
      </c>
      <c r="LOU164" s="34" t="s">
        <v>392</v>
      </c>
      <c r="LOV164" s="34" t="s">
        <v>392</v>
      </c>
      <c r="LOW164" s="34" t="s">
        <v>392</v>
      </c>
      <c r="LOX164" s="34" t="s">
        <v>392</v>
      </c>
      <c r="LOY164" s="34" t="s">
        <v>392</v>
      </c>
      <c r="LOZ164" s="34" t="s">
        <v>392</v>
      </c>
      <c r="LPA164" s="34" t="s">
        <v>392</v>
      </c>
      <c r="LPB164" s="34" t="s">
        <v>392</v>
      </c>
      <c r="LPC164" s="34" t="s">
        <v>392</v>
      </c>
      <c r="LPD164" s="34" t="s">
        <v>392</v>
      </c>
      <c r="LPE164" s="34" t="s">
        <v>392</v>
      </c>
      <c r="LPF164" s="34" t="s">
        <v>392</v>
      </c>
      <c r="LPG164" s="34" t="s">
        <v>392</v>
      </c>
      <c r="LPH164" s="34" t="s">
        <v>392</v>
      </c>
      <c r="LPI164" s="34" t="s">
        <v>392</v>
      </c>
      <c r="LPJ164" s="34" t="s">
        <v>392</v>
      </c>
      <c r="LPK164" s="34" t="s">
        <v>392</v>
      </c>
      <c r="LPL164" s="34" t="s">
        <v>392</v>
      </c>
      <c r="LPM164" s="34" t="s">
        <v>392</v>
      </c>
      <c r="LPN164" s="34" t="s">
        <v>392</v>
      </c>
      <c r="LPO164" s="34" t="s">
        <v>392</v>
      </c>
      <c r="LPP164" s="34" t="s">
        <v>392</v>
      </c>
      <c r="LPQ164" s="34" t="s">
        <v>392</v>
      </c>
      <c r="LPR164" s="34" t="s">
        <v>392</v>
      </c>
      <c r="LPS164" s="34" t="s">
        <v>392</v>
      </c>
      <c r="LPT164" s="34" t="s">
        <v>392</v>
      </c>
      <c r="LPU164" s="34" t="s">
        <v>392</v>
      </c>
      <c r="LPV164" s="34" t="s">
        <v>392</v>
      </c>
      <c r="LPW164" s="34" t="s">
        <v>392</v>
      </c>
      <c r="LPX164" s="34" t="s">
        <v>392</v>
      </c>
      <c r="LPY164" s="34" t="s">
        <v>392</v>
      </c>
      <c r="LPZ164" s="34" t="s">
        <v>392</v>
      </c>
      <c r="LQA164" s="34" t="s">
        <v>392</v>
      </c>
      <c r="LQB164" s="34" t="s">
        <v>392</v>
      </c>
      <c r="LQC164" s="34" t="s">
        <v>392</v>
      </c>
      <c r="LQD164" s="34" t="s">
        <v>392</v>
      </c>
      <c r="LQE164" s="34" t="s">
        <v>392</v>
      </c>
      <c r="LQF164" s="34" t="s">
        <v>392</v>
      </c>
      <c r="LQG164" s="34" t="s">
        <v>392</v>
      </c>
      <c r="LQH164" s="34" t="s">
        <v>392</v>
      </c>
      <c r="LQI164" s="34" t="s">
        <v>392</v>
      </c>
      <c r="LQJ164" s="34" t="s">
        <v>392</v>
      </c>
      <c r="LQK164" s="34" t="s">
        <v>392</v>
      </c>
      <c r="LQL164" s="34" t="s">
        <v>392</v>
      </c>
      <c r="LQM164" s="34" t="s">
        <v>392</v>
      </c>
      <c r="LQN164" s="34" t="s">
        <v>392</v>
      </c>
      <c r="LQO164" s="34" t="s">
        <v>392</v>
      </c>
      <c r="LQP164" s="34" t="s">
        <v>392</v>
      </c>
      <c r="LQQ164" s="34" t="s">
        <v>392</v>
      </c>
      <c r="LQR164" s="34" t="s">
        <v>392</v>
      </c>
      <c r="LQS164" s="34" t="s">
        <v>392</v>
      </c>
      <c r="LQT164" s="34" t="s">
        <v>392</v>
      </c>
      <c r="LQU164" s="34" t="s">
        <v>392</v>
      </c>
      <c r="LQV164" s="34" t="s">
        <v>392</v>
      </c>
      <c r="LQW164" s="34" t="s">
        <v>392</v>
      </c>
      <c r="LQX164" s="34" t="s">
        <v>392</v>
      </c>
      <c r="LQY164" s="34" t="s">
        <v>392</v>
      </c>
      <c r="LQZ164" s="34" t="s">
        <v>392</v>
      </c>
      <c r="LRA164" s="34" t="s">
        <v>392</v>
      </c>
      <c r="LRB164" s="34" t="s">
        <v>392</v>
      </c>
      <c r="LRC164" s="34" t="s">
        <v>392</v>
      </c>
      <c r="LRD164" s="34" t="s">
        <v>392</v>
      </c>
      <c r="LRE164" s="34" t="s">
        <v>392</v>
      </c>
      <c r="LRF164" s="34" t="s">
        <v>392</v>
      </c>
      <c r="LRG164" s="34" t="s">
        <v>392</v>
      </c>
      <c r="LRH164" s="34" t="s">
        <v>392</v>
      </c>
      <c r="LRI164" s="34" t="s">
        <v>392</v>
      </c>
      <c r="LRJ164" s="34" t="s">
        <v>392</v>
      </c>
      <c r="LRK164" s="34" t="s">
        <v>392</v>
      </c>
      <c r="LRL164" s="34" t="s">
        <v>392</v>
      </c>
      <c r="LRM164" s="34" t="s">
        <v>392</v>
      </c>
      <c r="LRN164" s="34" t="s">
        <v>392</v>
      </c>
      <c r="LRO164" s="34" t="s">
        <v>392</v>
      </c>
      <c r="LRP164" s="34" t="s">
        <v>392</v>
      </c>
      <c r="LRQ164" s="34" t="s">
        <v>392</v>
      </c>
      <c r="LRR164" s="34" t="s">
        <v>392</v>
      </c>
      <c r="LRS164" s="34" t="s">
        <v>392</v>
      </c>
      <c r="LRT164" s="34" t="s">
        <v>392</v>
      </c>
      <c r="LRU164" s="34" t="s">
        <v>392</v>
      </c>
      <c r="LRV164" s="34" t="s">
        <v>392</v>
      </c>
      <c r="LRW164" s="34" t="s">
        <v>392</v>
      </c>
      <c r="LRX164" s="34" t="s">
        <v>392</v>
      </c>
      <c r="LRY164" s="34" t="s">
        <v>392</v>
      </c>
      <c r="LRZ164" s="34" t="s">
        <v>392</v>
      </c>
      <c r="LSA164" s="34" t="s">
        <v>392</v>
      </c>
      <c r="LSB164" s="34" t="s">
        <v>392</v>
      </c>
      <c r="LSC164" s="34" t="s">
        <v>392</v>
      </c>
      <c r="LSD164" s="34" t="s">
        <v>392</v>
      </c>
      <c r="LSE164" s="34" t="s">
        <v>392</v>
      </c>
      <c r="LSF164" s="34" t="s">
        <v>392</v>
      </c>
      <c r="LSG164" s="34" t="s">
        <v>392</v>
      </c>
      <c r="LSH164" s="34" t="s">
        <v>392</v>
      </c>
      <c r="LSI164" s="34" t="s">
        <v>392</v>
      </c>
      <c r="LSJ164" s="34" t="s">
        <v>392</v>
      </c>
      <c r="LSK164" s="34" t="s">
        <v>392</v>
      </c>
      <c r="LSL164" s="34" t="s">
        <v>392</v>
      </c>
      <c r="LSM164" s="34" t="s">
        <v>392</v>
      </c>
      <c r="LSN164" s="34" t="s">
        <v>392</v>
      </c>
      <c r="LSO164" s="34" t="s">
        <v>392</v>
      </c>
      <c r="LSP164" s="34" t="s">
        <v>392</v>
      </c>
      <c r="LSQ164" s="34" t="s">
        <v>392</v>
      </c>
      <c r="LSR164" s="34" t="s">
        <v>392</v>
      </c>
      <c r="LSS164" s="34" t="s">
        <v>392</v>
      </c>
      <c r="LST164" s="34" t="s">
        <v>392</v>
      </c>
      <c r="LSU164" s="34" t="s">
        <v>392</v>
      </c>
      <c r="LSV164" s="34" t="s">
        <v>392</v>
      </c>
      <c r="LSW164" s="34" t="s">
        <v>392</v>
      </c>
      <c r="LSX164" s="34" t="s">
        <v>392</v>
      </c>
      <c r="LSY164" s="34" t="s">
        <v>392</v>
      </c>
      <c r="LSZ164" s="34" t="s">
        <v>392</v>
      </c>
      <c r="LTA164" s="34" t="s">
        <v>392</v>
      </c>
      <c r="LTB164" s="34" t="s">
        <v>392</v>
      </c>
      <c r="LTC164" s="34" t="s">
        <v>392</v>
      </c>
      <c r="LTD164" s="34" t="s">
        <v>392</v>
      </c>
      <c r="LTE164" s="34" t="s">
        <v>392</v>
      </c>
      <c r="LTF164" s="34" t="s">
        <v>392</v>
      </c>
      <c r="LTG164" s="34" t="s">
        <v>392</v>
      </c>
      <c r="LTH164" s="34" t="s">
        <v>392</v>
      </c>
      <c r="LTI164" s="34" t="s">
        <v>392</v>
      </c>
      <c r="LTJ164" s="34" t="s">
        <v>392</v>
      </c>
      <c r="LTK164" s="34" t="s">
        <v>392</v>
      </c>
      <c r="LTL164" s="34" t="s">
        <v>392</v>
      </c>
      <c r="LTM164" s="34" t="s">
        <v>392</v>
      </c>
      <c r="LTN164" s="34" t="s">
        <v>392</v>
      </c>
      <c r="LTO164" s="34" t="s">
        <v>392</v>
      </c>
      <c r="LTP164" s="34" t="s">
        <v>392</v>
      </c>
      <c r="LTQ164" s="34" t="s">
        <v>392</v>
      </c>
      <c r="LTR164" s="34" t="s">
        <v>392</v>
      </c>
      <c r="LTS164" s="34" t="s">
        <v>392</v>
      </c>
      <c r="LTT164" s="34" t="s">
        <v>392</v>
      </c>
      <c r="LTU164" s="34" t="s">
        <v>392</v>
      </c>
      <c r="LTV164" s="34" t="s">
        <v>392</v>
      </c>
      <c r="LTW164" s="34" t="s">
        <v>392</v>
      </c>
      <c r="LTX164" s="34" t="s">
        <v>392</v>
      </c>
      <c r="LTY164" s="34" t="s">
        <v>392</v>
      </c>
      <c r="LTZ164" s="34" t="s">
        <v>392</v>
      </c>
      <c r="LUA164" s="34" t="s">
        <v>392</v>
      </c>
      <c r="LUB164" s="34" t="s">
        <v>392</v>
      </c>
      <c r="LUC164" s="34" t="s">
        <v>392</v>
      </c>
      <c r="LUD164" s="34" t="s">
        <v>392</v>
      </c>
      <c r="LUE164" s="34" t="s">
        <v>392</v>
      </c>
      <c r="LUF164" s="34" t="s">
        <v>392</v>
      </c>
      <c r="LUG164" s="34" t="s">
        <v>392</v>
      </c>
      <c r="LUH164" s="34" t="s">
        <v>392</v>
      </c>
      <c r="LUI164" s="34" t="s">
        <v>392</v>
      </c>
      <c r="LUJ164" s="34" t="s">
        <v>392</v>
      </c>
      <c r="LUK164" s="34" t="s">
        <v>392</v>
      </c>
      <c r="LUL164" s="34" t="s">
        <v>392</v>
      </c>
      <c r="LUM164" s="34" t="s">
        <v>392</v>
      </c>
      <c r="LUN164" s="34" t="s">
        <v>392</v>
      </c>
      <c r="LUO164" s="34" t="s">
        <v>392</v>
      </c>
      <c r="LUP164" s="34" t="s">
        <v>392</v>
      </c>
      <c r="LUQ164" s="34" t="s">
        <v>392</v>
      </c>
      <c r="LUR164" s="34" t="s">
        <v>392</v>
      </c>
      <c r="LUS164" s="34" t="s">
        <v>392</v>
      </c>
      <c r="LUT164" s="34" t="s">
        <v>392</v>
      </c>
      <c r="LUU164" s="34" t="s">
        <v>392</v>
      </c>
      <c r="LUV164" s="34" t="s">
        <v>392</v>
      </c>
      <c r="LUW164" s="34" t="s">
        <v>392</v>
      </c>
      <c r="LUX164" s="34" t="s">
        <v>392</v>
      </c>
      <c r="LUY164" s="34" t="s">
        <v>392</v>
      </c>
      <c r="LUZ164" s="34" t="s">
        <v>392</v>
      </c>
      <c r="LVA164" s="34" t="s">
        <v>392</v>
      </c>
      <c r="LVB164" s="34" t="s">
        <v>392</v>
      </c>
      <c r="LVC164" s="34" t="s">
        <v>392</v>
      </c>
      <c r="LVD164" s="34" t="s">
        <v>392</v>
      </c>
      <c r="LVE164" s="34" t="s">
        <v>392</v>
      </c>
      <c r="LVF164" s="34" t="s">
        <v>392</v>
      </c>
      <c r="LVG164" s="34" t="s">
        <v>392</v>
      </c>
      <c r="LVH164" s="34" t="s">
        <v>392</v>
      </c>
      <c r="LVI164" s="34" t="s">
        <v>392</v>
      </c>
      <c r="LVJ164" s="34" t="s">
        <v>392</v>
      </c>
      <c r="LVK164" s="34" t="s">
        <v>392</v>
      </c>
      <c r="LVL164" s="34" t="s">
        <v>392</v>
      </c>
      <c r="LVM164" s="34" t="s">
        <v>392</v>
      </c>
      <c r="LVN164" s="34" t="s">
        <v>392</v>
      </c>
      <c r="LVO164" s="34" t="s">
        <v>392</v>
      </c>
      <c r="LVP164" s="34" t="s">
        <v>392</v>
      </c>
      <c r="LVQ164" s="34" t="s">
        <v>392</v>
      </c>
      <c r="LVR164" s="34" t="s">
        <v>392</v>
      </c>
      <c r="LVS164" s="34" t="s">
        <v>392</v>
      </c>
      <c r="LVT164" s="34" t="s">
        <v>392</v>
      </c>
      <c r="LVU164" s="34" t="s">
        <v>392</v>
      </c>
      <c r="LVV164" s="34" t="s">
        <v>392</v>
      </c>
      <c r="LVW164" s="34" t="s">
        <v>392</v>
      </c>
      <c r="LVX164" s="34" t="s">
        <v>392</v>
      </c>
      <c r="LVY164" s="34" t="s">
        <v>392</v>
      </c>
      <c r="LVZ164" s="34" t="s">
        <v>392</v>
      </c>
      <c r="LWA164" s="34" t="s">
        <v>392</v>
      </c>
      <c r="LWB164" s="34" t="s">
        <v>392</v>
      </c>
      <c r="LWC164" s="34" t="s">
        <v>392</v>
      </c>
      <c r="LWD164" s="34" t="s">
        <v>392</v>
      </c>
      <c r="LWE164" s="34" t="s">
        <v>392</v>
      </c>
      <c r="LWF164" s="34" t="s">
        <v>392</v>
      </c>
      <c r="LWG164" s="34" t="s">
        <v>392</v>
      </c>
      <c r="LWH164" s="34" t="s">
        <v>392</v>
      </c>
      <c r="LWI164" s="34" t="s">
        <v>392</v>
      </c>
      <c r="LWJ164" s="34" t="s">
        <v>392</v>
      </c>
      <c r="LWK164" s="34" t="s">
        <v>392</v>
      </c>
      <c r="LWL164" s="34" t="s">
        <v>392</v>
      </c>
      <c r="LWM164" s="34" t="s">
        <v>392</v>
      </c>
      <c r="LWN164" s="34" t="s">
        <v>392</v>
      </c>
      <c r="LWO164" s="34" t="s">
        <v>392</v>
      </c>
      <c r="LWP164" s="34" t="s">
        <v>392</v>
      </c>
      <c r="LWQ164" s="34" t="s">
        <v>392</v>
      </c>
      <c r="LWR164" s="34" t="s">
        <v>392</v>
      </c>
      <c r="LWS164" s="34" t="s">
        <v>392</v>
      </c>
      <c r="LWT164" s="34" t="s">
        <v>392</v>
      </c>
      <c r="LWU164" s="34" t="s">
        <v>392</v>
      </c>
      <c r="LWV164" s="34" t="s">
        <v>392</v>
      </c>
      <c r="LWW164" s="34" t="s">
        <v>392</v>
      </c>
      <c r="LWX164" s="34" t="s">
        <v>392</v>
      </c>
      <c r="LWY164" s="34" t="s">
        <v>392</v>
      </c>
      <c r="LWZ164" s="34" t="s">
        <v>392</v>
      </c>
      <c r="LXA164" s="34" t="s">
        <v>392</v>
      </c>
      <c r="LXB164" s="34" t="s">
        <v>392</v>
      </c>
      <c r="LXC164" s="34" t="s">
        <v>392</v>
      </c>
      <c r="LXD164" s="34" t="s">
        <v>392</v>
      </c>
      <c r="LXE164" s="34" t="s">
        <v>392</v>
      </c>
      <c r="LXF164" s="34" t="s">
        <v>392</v>
      </c>
      <c r="LXG164" s="34" t="s">
        <v>392</v>
      </c>
      <c r="LXH164" s="34" t="s">
        <v>392</v>
      </c>
      <c r="LXI164" s="34" t="s">
        <v>392</v>
      </c>
      <c r="LXJ164" s="34" t="s">
        <v>392</v>
      </c>
      <c r="LXK164" s="34" t="s">
        <v>392</v>
      </c>
      <c r="LXL164" s="34" t="s">
        <v>392</v>
      </c>
      <c r="LXM164" s="34" t="s">
        <v>392</v>
      </c>
      <c r="LXN164" s="34" t="s">
        <v>392</v>
      </c>
      <c r="LXO164" s="34" t="s">
        <v>392</v>
      </c>
      <c r="LXP164" s="34" t="s">
        <v>392</v>
      </c>
      <c r="LXQ164" s="34" t="s">
        <v>392</v>
      </c>
      <c r="LXR164" s="34" t="s">
        <v>392</v>
      </c>
      <c r="LXS164" s="34" t="s">
        <v>392</v>
      </c>
      <c r="LXT164" s="34" t="s">
        <v>392</v>
      </c>
      <c r="LXU164" s="34" t="s">
        <v>392</v>
      </c>
      <c r="LXV164" s="34" t="s">
        <v>392</v>
      </c>
      <c r="LXW164" s="34" t="s">
        <v>392</v>
      </c>
      <c r="LXX164" s="34" t="s">
        <v>392</v>
      </c>
      <c r="LXY164" s="34" t="s">
        <v>392</v>
      </c>
      <c r="LXZ164" s="34" t="s">
        <v>392</v>
      </c>
      <c r="LYA164" s="34" t="s">
        <v>392</v>
      </c>
      <c r="LYB164" s="34" t="s">
        <v>392</v>
      </c>
      <c r="LYC164" s="34" t="s">
        <v>392</v>
      </c>
      <c r="LYD164" s="34" t="s">
        <v>392</v>
      </c>
      <c r="LYE164" s="34" t="s">
        <v>392</v>
      </c>
      <c r="LYF164" s="34" t="s">
        <v>392</v>
      </c>
      <c r="LYG164" s="34" t="s">
        <v>392</v>
      </c>
      <c r="LYH164" s="34" t="s">
        <v>392</v>
      </c>
      <c r="LYI164" s="34" t="s">
        <v>392</v>
      </c>
      <c r="LYJ164" s="34" t="s">
        <v>392</v>
      </c>
      <c r="LYK164" s="34" t="s">
        <v>392</v>
      </c>
      <c r="LYL164" s="34" t="s">
        <v>392</v>
      </c>
      <c r="LYM164" s="34" t="s">
        <v>392</v>
      </c>
      <c r="LYN164" s="34" t="s">
        <v>392</v>
      </c>
      <c r="LYO164" s="34" t="s">
        <v>392</v>
      </c>
      <c r="LYP164" s="34" t="s">
        <v>392</v>
      </c>
      <c r="LYQ164" s="34" t="s">
        <v>392</v>
      </c>
      <c r="LYR164" s="34" t="s">
        <v>392</v>
      </c>
      <c r="LYS164" s="34" t="s">
        <v>392</v>
      </c>
      <c r="LYT164" s="34" t="s">
        <v>392</v>
      </c>
      <c r="LYU164" s="34" t="s">
        <v>392</v>
      </c>
      <c r="LYV164" s="34" t="s">
        <v>392</v>
      </c>
      <c r="LYW164" s="34" t="s">
        <v>392</v>
      </c>
      <c r="LYX164" s="34" t="s">
        <v>392</v>
      </c>
      <c r="LYY164" s="34" t="s">
        <v>392</v>
      </c>
      <c r="LYZ164" s="34" t="s">
        <v>392</v>
      </c>
      <c r="LZA164" s="34" t="s">
        <v>392</v>
      </c>
      <c r="LZB164" s="34" t="s">
        <v>392</v>
      </c>
      <c r="LZC164" s="34" t="s">
        <v>392</v>
      </c>
      <c r="LZD164" s="34" t="s">
        <v>392</v>
      </c>
      <c r="LZE164" s="34" t="s">
        <v>392</v>
      </c>
      <c r="LZF164" s="34" t="s">
        <v>392</v>
      </c>
      <c r="LZG164" s="34" t="s">
        <v>392</v>
      </c>
      <c r="LZH164" s="34" t="s">
        <v>392</v>
      </c>
      <c r="LZI164" s="34" t="s">
        <v>392</v>
      </c>
      <c r="LZJ164" s="34" t="s">
        <v>392</v>
      </c>
      <c r="LZK164" s="34" t="s">
        <v>392</v>
      </c>
      <c r="LZL164" s="34" t="s">
        <v>392</v>
      </c>
      <c r="LZM164" s="34" t="s">
        <v>392</v>
      </c>
      <c r="LZN164" s="34" t="s">
        <v>392</v>
      </c>
      <c r="LZO164" s="34" t="s">
        <v>392</v>
      </c>
      <c r="LZP164" s="34" t="s">
        <v>392</v>
      </c>
      <c r="LZQ164" s="34" t="s">
        <v>392</v>
      </c>
      <c r="LZR164" s="34" t="s">
        <v>392</v>
      </c>
      <c r="LZS164" s="34" t="s">
        <v>392</v>
      </c>
      <c r="LZT164" s="34" t="s">
        <v>392</v>
      </c>
      <c r="LZU164" s="34" t="s">
        <v>392</v>
      </c>
      <c r="LZV164" s="34" t="s">
        <v>392</v>
      </c>
      <c r="LZW164" s="34" t="s">
        <v>392</v>
      </c>
      <c r="LZX164" s="34" t="s">
        <v>392</v>
      </c>
      <c r="LZY164" s="34" t="s">
        <v>392</v>
      </c>
      <c r="LZZ164" s="34" t="s">
        <v>392</v>
      </c>
      <c r="MAA164" s="34" t="s">
        <v>392</v>
      </c>
      <c r="MAB164" s="34" t="s">
        <v>392</v>
      </c>
      <c r="MAC164" s="34" t="s">
        <v>392</v>
      </c>
      <c r="MAD164" s="34" t="s">
        <v>392</v>
      </c>
      <c r="MAE164" s="34" t="s">
        <v>392</v>
      </c>
      <c r="MAF164" s="34" t="s">
        <v>392</v>
      </c>
      <c r="MAG164" s="34" t="s">
        <v>392</v>
      </c>
      <c r="MAH164" s="34" t="s">
        <v>392</v>
      </c>
      <c r="MAI164" s="34" t="s">
        <v>392</v>
      </c>
      <c r="MAJ164" s="34" t="s">
        <v>392</v>
      </c>
      <c r="MAK164" s="34" t="s">
        <v>392</v>
      </c>
      <c r="MAL164" s="34" t="s">
        <v>392</v>
      </c>
      <c r="MAM164" s="34" t="s">
        <v>392</v>
      </c>
      <c r="MAN164" s="34" t="s">
        <v>392</v>
      </c>
      <c r="MAO164" s="34" t="s">
        <v>392</v>
      </c>
      <c r="MAP164" s="34" t="s">
        <v>392</v>
      </c>
      <c r="MAQ164" s="34" t="s">
        <v>392</v>
      </c>
      <c r="MAR164" s="34" t="s">
        <v>392</v>
      </c>
      <c r="MAS164" s="34" t="s">
        <v>392</v>
      </c>
      <c r="MAT164" s="34" t="s">
        <v>392</v>
      </c>
      <c r="MAU164" s="34" t="s">
        <v>392</v>
      </c>
      <c r="MAV164" s="34" t="s">
        <v>392</v>
      </c>
      <c r="MAW164" s="34" t="s">
        <v>392</v>
      </c>
      <c r="MAX164" s="34" t="s">
        <v>392</v>
      </c>
      <c r="MAY164" s="34" t="s">
        <v>392</v>
      </c>
      <c r="MAZ164" s="34" t="s">
        <v>392</v>
      </c>
      <c r="MBA164" s="34" t="s">
        <v>392</v>
      </c>
      <c r="MBB164" s="34" t="s">
        <v>392</v>
      </c>
      <c r="MBC164" s="34" t="s">
        <v>392</v>
      </c>
      <c r="MBD164" s="34" t="s">
        <v>392</v>
      </c>
      <c r="MBE164" s="34" t="s">
        <v>392</v>
      </c>
      <c r="MBF164" s="34" t="s">
        <v>392</v>
      </c>
      <c r="MBG164" s="34" t="s">
        <v>392</v>
      </c>
      <c r="MBH164" s="34" t="s">
        <v>392</v>
      </c>
      <c r="MBI164" s="34" t="s">
        <v>392</v>
      </c>
      <c r="MBJ164" s="34" t="s">
        <v>392</v>
      </c>
      <c r="MBK164" s="34" t="s">
        <v>392</v>
      </c>
      <c r="MBL164" s="34" t="s">
        <v>392</v>
      </c>
      <c r="MBM164" s="34" t="s">
        <v>392</v>
      </c>
      <c r="MBN164" s="34" t="s">
        <v>392</v>
      </c>
      <c r="MBO164" s="34" t="s">
        <v>392</v>
      </c>
      <c r="MBP164" s="34" t="s">
        <v>392</v>
      </c>
      <c r="MBQ164" s="34" t="s">
        <v>392</v>
      </c>
      <c r="MBR164" s="34" t="s">
        <v>392</v>
      </c>
      <c r="MBS164" s="34" t="s">
        <v>392</v>
      </c>
      <c r="MBT164" s="34" t="s">
        <v>392</v>
      </c>
      <c r="MBU164" s="34" t="s">
        <v>392</v>
      </c>
      <c r="MBV164" s="34" t="s">
        <v>392</v>
      </c>
      <c r="MBW164" s="34" t="s">
        <v>392</v>
      </c>
      <c r="MBX164" s="34" t="s">
        <v>392</v>
      </c>
      <c r="MBY164" s="34" t="s">
        <v>392</v>
      </c>
      <c r="MBZ164" s="34" t="s">
        <v>392</v>
      </c>
      <c r="MCA164" s="34" t="s">
        <v>392</v>
      </c>
      <c r="MCB164" s="34" t="s">
        <v>392</v>
      </c>
      <c r="MCC164" s="34" t="s">
        <v>392</v>
      </c>
      <c r="MCD164" s="34" t="s">
        <v>392</v>
      </c>
      <c r="MCE164" s="34" t="s">
        <v>392</v>
      </c>
      <c r="MCF164" s="34" t="s">
        <v>392</v>
      </c>
      <c r="MCG164" s="34" t="s">
        <v>392</v>
      </c>
      <c r="MCH164" s="34" t="s">
        <v>392</v>
      </c>
      <c r="MCI164" s="34" t="s">
        <v>392</v>
      </c>
      <c r="MCJ164" s="34" t="s">
        <v>392</v>
      </c>
      <c r="MCK164" s="34" t="s">
        <v>392</v>
      </c>
      <c r="MCL164" s="34" t="s">
        <v>392</v>
      </c>
      <c r="MCM164" s="34" t="s">
        <v>392</v>
      </c>
      <c r="MCN164" s="34" t="s">
        <v>392</v>
      </c>
      <c r="MCO164" s="34" t="s">
        <v>392</v>
      </c>
      <c r="MCP164" s="34" t="s">
        <v>392</v>
      </c>
      <c r="MCQ164" s="34" t="s">
        <v>392</v>
      </c>
      <c r="MCR164" s="34" t="s">
        <v>392</v>
      </c>
      <c r="MCS164" s="34" t="s">
        <v>392</v>
      </c>
      <c r="MCT164" s="34" t="s">
        <v>392</v>
      </c>
      <c r="MCU164" s="34" t="s">
        <v>392</v>
      </c>
      <c r="MCV164" s="34" t="s">
        <v>392</v>
      </c>
      <c r="MCW164" s="34" t="s">
        <v>392</v>
      </c>
      <c r="MCX164" s="34" t="s">
        <v>392</v>
      </c>
      <c r="MCY164" s="34" t="s">
        <v>392</v>
      </c>
      <c r="MCZ164" s="34" t="s">
        <v>392</v>
      </c>
      <c r="MDA164" s="34" t="s">
        <v>392</v>
      </c>
      <c r="MDB164" s="34" t="s">
        <v>392</v>
      </c>
      <c r="MDC164" s="34" t="s">
        <v>392</v>
      </c>
      <c r="MDD164" s="34" t="s">
        <v>392</v>
      </c>
      <c r="MDE164" s="34" t="s">
        <v>392</v>
      </c>
      <c r="MDF164" s="34" t="s">
        <v>392</v>
      </c>
      <c r="MDG164" s="34" t="s">
        <v>392</v>
      </c>
      <c r="MDH164" s="34" t="s">
        <v>392</v>
      </c>
      <c r="MDI164" s="34" t="s">
        <v>392</v>
      </c>
      <c r="MDJ164" s="34" t="s">
        <v>392</v>
      </c>
      <c r="MDK164" s="34" t="s">
        <v>392</v>
      </c>
      <c r="MDL164" s="34" t="s">
        <v>392</v>
      </c>
      <c r="MDM164" s="34" t="s">
        <v>392</v>
      </c>
      <c r="MDN164" s="34" t="s">
        <v>392</v>
      </c>
      <c r="MDO164" s="34" t="s">
        <v>392</v>
      </c>
      <c r="MDP164" s="34" t="s">
        <v>392</v>
      </c>
      <c r="MDQ164" s="34" t="s">
        <v>392</v>
      </c>
      <c r="MDR164" s="34" t="s">
        <v>392</v>
      </c>
      <c r="MDS164" s="34" t="s">
        <v>392</v>
      </c>
      <c r="MDT164" s="34" t="s">
        <v>392</v>
      </c>
      <c r="MDU164" s="34" t="s">
        <v>392</v>
      </c>
      <c r="MDV164" s="34" t="s">
        <v>392</v>
      </c>
      <c r="MDW164" s="34" t="s">
        <v>392</v>
      </c>
      <c r="MDX164" s="34" t="s">
        <v>392</v>
      </c>
      <c r="MDY164" s="34" t="s">
        <v>392</v>
      </c>
      <c r="MDZ164" s="34" t="s">
        <v>392</v>
      </c>
      <c r="MEA164" s="34" t="s">
        <v>392</v>
      </c>
      <c r="MEB164" s="34" t="s">
        <v>392</v>
      </c>
      <c r="MEC164" s="34" t="s">
        <v>392</v>
      </c>
      <c r="MED164" s="34" t="s">
        <v>392</v>
      </c>
      <c r="MEE164" s="34" t="s">
        <v>392</v>
      </c>
      <c r="MEF164" s="34" t="s">
        <v>392</v>
      </c>
      <c r="MEG164" s="34" t="s">
        <v>392</v>
      </c>
      <c r="MEH164" s="34" t="s">
        <v>392</v>
      </c>
      <c r="MEI164" s="34" t="s">
        <v>392</v>
      </c>
      <c r="MEJ164" s="34" t="s">
        <v>392</v>
      </c>
      <c r="MEK164" s="34" t="s">
        <v>392</v>
      </c>
      <c r="MEL164" s="34" t="s">
        <v>392</v>
      </c>
      <c r="MEM164" s="34" t="s">
        <v>392</v>
      </c>
      <c r="MEN164" s="34" t="s">
        <v>392</v>
      </c>
      <c r="MEO164" s="34" t="s">
        <v>392</v>
      </c>
      <c r="MEP164" s="34" t="s">
        <v>392</v>
      </c>
      <c r="MEQ164" s="34" t="s">
        <v>392</v>
      </c>
      <c r="MER164" s="34" t="s">
        <v>392</v>
      </c>
      <c r="MES164" s="34" t="s">
        <v>392</v>
      </c>
      <c r="MET164" s="34" t="s">
        <v>392</v>
      </c>
      <c r="MEU164" s="34" t="s">
        <v>392</v>
      </c>
      <c r="MEV164" s="34" t="s">
        <v>392</v>
      </c>
      <c r="MEW164" s="34" t="s">
        <v>392</v>
      </c>
      <c r="MEX164" s="34" t="s">
        <v>392</v>
      </c>
      <c r="MEY164" s="34" t="s">
        <v>392</v>
      </c>
      <c r="MEZ164" s="34" t="s">
        <v>392</v>
      </c>
      <c r="MFA164" s="34" t="s">
        <v>392</v>
      </c>
      <c r="MFB164" s="34" t="s">
        <v>392</v>
      </c>
      <c r="MFC164" s="34" t="s">
        <v>392</v>
      </c>
      <c r="MFD164" s="34" t="s">
        <v>392</v>
      </c>
      <c r="MFE164" s="34" t="s">
        <v>392</v>
      </c>
      <c r="MFF164" s="34" t="s">
        <v>392</v>
      </c>
      <c r="MFG164" s="34" t="s">
        <v>392</v>
      </c>
      <c r="MFH164" s="34" t="s">
        <v>392</v>
      </c>
      <c r="MFI164" s="34" t="s">
        <v>392</v>
      </c>
      <c r="MFJ164" s="34" t="s">
        <v>392</v>
      </c>
      <c r="MFK164" s="34" t="s">
        <v>392</v>
      </c>
      <c r="MFL164" s="34" t="s">
        <v>392</v>
      </c>
      <c r="MFM164" s="34" t="s">
        <v>392</v>
      </c>
      <c r="MFN164" s="34" t="s">
        <v>392</v>
      </c>
      <c r="MFO164" s="34" t="s">
        <v>392</v>
      </c>
      <c r="MFP164" s="34" t="s">
        <v>392</v>
      </c>
      <c r="MFQ164" s="34" t="s">
        <v>392</v>
      </c>
      <c r="MFR164" s="34" t="s">
        <v>392</v>
      </c>
      <c r="MFS164" s="34" t="s">
        <v>392</v>
      </c>
      <c r="MFT164" s="34" t="s">
        <v>392</v>
      </c>
      <c r="MFU164" s="34" t="s">
        <v>392</v>
      </c>
      <c r="MFV164" s="34" t="s">
        <v>392</v>
      </c>
      <c r="MFW164" s="34" t="s">
        <v>392</v>
      </c>
      <c r="MFX164" s="34" t="s">
        <v>392</v>
      </c>
      <c r="MFY164" s="34" t="s">
        <v>392</v>
      </c>
      <c r="MFZ164" s="34" t="s">
        <v>392</v>
      </c>
      <c r="MGA164" s="34" t="s">
        <v>392</v>
      </c>
      <c r="MGB164" s="34" t="s">
        <v>392</v>
      </c>
      <c r="MGC164" s="34" t="s">
        <v>392</v>
      </c>
      <c r="MGD164" s="34" t="s">
        <v>392</v>
      </c>
      <c r="MGE164" s="34" t="s">
        <v>392</v>
      </c>
      <c r="MGF164" s="34" t="s">
        <v>392</v>
      </c>
      <c r="MGG164" s="34" t="s">
        <v>392</v>
      </c>
      <c r="MGH164" s="34" t="s">
        <v>392</v>
      </c>
      <c r="MGI164" s="34" t="s">
        <v>392</v>
      </c>
      <c r="MGJ164" s="34" t="s">
        <v>392</v>
      </c>
      <c r="MGK164" s="34" t="s">
        <v>392</v>
      </c>
      <c r="MGL164" s="34" t="s">
        <v>392</v>
      </c>
      <c r="MGM164" s="34" t="s">
        <v>392</v>
      </c>
      <c r="MGN164" s="34" t="s">
        <v>392</v>
      </c>
      <c r="MGO164" s="34" t="s">
        <v>392</v>
      </c>
      <c r="MGP164" s="34" t="s">
        <v>392</v>
      </c>
      <c r="MGQ164" s="34" t="s">
        <v>392</v>
      </c>
      <c r="MGR164" s="34" t="s">
        <v>392</v>
      </c>
      <c r="MGS164" s="34" t="s">
        <v>392</v>
      </c>
      <c r="MGT164" s="34" t="s">
        <v>392</v>
      </c>
      <c r="MGU164" s="34" t="s">
        <v>392</v>
      </c>
      <c r="MGV164" s="34" t="s">
        <v>392</v>
      </c>
      <c r="MGW164" s="34" t="s">
        <v>392</v>
      </c>
      <c r="MGX164" s="34" t="s">
        <v>392</v>
      </c>
      <c r="MGY164" s="34" t="s">
        <v>392</v>
      </c>
      <c r="MGZ164" s="34" t="s">
        <v>392</v>
      </c>
      <c r="MHA164" s="34" t="s">
        <v>392</v>
      </c>
      <c r="MHB164" s="34" t="s">
        <v>392</v>
      </c>
      <c r="MHC164" s="34" t="s">
        <v>392</v>
      </c>
      <c r="MHD164" s="34" t="s">
        <v>392</v>
      </c>
      <c r="MHE164" s="34" t="s">
        <v>392</v>
      </c>
      <c r="MHF164" s="34" t="s">
        <v>392</v>
      </c>
      <c r="MHG164" s="34" t="s">
        <v>392</v>
      </c>
      <c r="MHH164" s="34" t="s">
        <v>392</v>
      </c>
      <c r="MHI164" s="34" t="s">
        <v>392</v>
      </c>
      <c r="MHJ164" s="34" t="s">
        <v>392</v>
      </c>
      <c r="MHK164" s="34" t="s">
        <v>392</v>
      </c>
      <c r="MHL164" s="34" t="s">
        <v>392</v>
      </c>
      <c r="MHM164" s="34" t="s">
        <v>392</v>
      </c>
      <c r="MHN164" s="34" t="s">
        <v>392</v>
      </c>
      <c r="MHO164" s="34" t="s">
        <v>392</v>
      </c>
      <c r="MHP164" s="34" t="s">
        <v>392</v>
      </c>
      <c r="MHQ164" s="34" t="s">
        <v>392</v>
      </c>
      <c r="MHR164" s="34" t="s">
        <v>392</v>
      </c>
      <c r="MHS164" s="34" t="s">
        <v>392</v>
      </c>
      <c r="MHT164" s="34" t="s">
        <v>392</v>
      </c>
      <c r="MHU164" s="34" t="s">
        <v>392</v>
      </c>
      <c r="MHV164" s="34" t="s">
        <v>392</v>
      </c>
      <c r="MHW164" s="34" t="s">
        <v>392</v>
      </c>
      <c r="MHX164" s="34" t="s">
        <v>392</v>
      </c>
      <c r="MHY164" s="34" t="s">
        <v>392</v>
      </c>
      <c r="MHZ164" s="34" t="s">
        <v>392</v>
      </c>
      <c r="MIA164" s="34" t="s">
        <v>392</v>
      </c>
      <c r="MIB164" s="34" t="s">
        <v>392</v>
      </c>
      <c r="MIC164" s="34" t="s">
        <v>392</v>
      </c>
      <c r="MID164" s="34" t="s">
        <v>392</v>
      </c>
      <c r="MIE164" s="34" t="s">
        <v>392</v>
      </c>
      <c r="MIF164" s="34" t="s">
        <v>392</v>
      </c>
      <c r="MIG164" s="34" t="s">
        <v>392</v>
      </c>
      <c r="MIH164" s="34" t="s">
        <v>392</v>
      </c>
      <c r="MII164" s="34" t="s">
        <v>392</v>
      </c>
      <c r="MIJ164" s="34" t="s">
        <v>392</v>
      </c>
      <c r="MIK164" s="34" t="s">
        <v>392</v>
      </c>
      <c r="MIL164" s="34" t="s">
        <v>392</v>
      </c>
      <c r="MIM164" s="34" t="s">
        <v>392</v>
      </c>
      <c r="MIN164" s="34" t="s">
        <v>392</v>
      </c>
      <c r="MIO164" s="34" t="s">
        <v>392</v>
      </c>
      <c r="MIP164" s="34" t="s">
        <v>392</v>
      </c>
      <c r="MIQ164" s="34" t="s">
        <v>392</v>
      </c>
      <c r="MIR164" s="34" t="s">
        <v>392</v>
      </c>
      <c r="MIS164" s="34" t="s">
        <v>392</v>
      </c>
      <c r="MIT164" s="34" t="s">
        <v>392</v>
      </c>
      <c r="MIU164" s="34" t="s">
        <v>392</v>
      </c>
      <c r="MIV164" s="34" t="s">
        <v>392</v>
      </c>
      <c r="MIW164" s="34" t="s">
        <v>392</v>
      </c>
      <c r="MIX164" s="34" t="s">
        <v>392</v>
      </c>
      <c r="MIY164" s="34" t="s">
        <v>392</v>
      </c>
      <c r="MIZ164" s="34" t="s">
        <v>392</v>
      </c>
      <c r="MJA164" s="34" t="s">
        <v>392</v>
      </c>
      <c r="MJB164" s="34" t="s">
        <v>392</v>
      </c>
      <c r="MJC164" s="34" t="s">
        <v>392</v>
      </c>
      <c r="MJD164" s="34" t="s">
        <v>392</v>
      </c>
      <c r="MJE164" s="34" t="s">
        <v>392</v>
      </c>
      <c r="MJF164" s="34" t="s">
        <v>392</v>
      </c>
      <c r="MJG164" s="34" t="s">
        <v>392</v>
      </c>
      <c r="MJH164" s="34" t="s">
        <v>392</v>
      </c>
      <c r="MJI164" s="34" t="s">
        <v>392</v>
      </c>
      <c r="MJJ164" s="34" t="s">
        <v>392</v>
      </c>
      <c r="MJK164" s="34" t="s">
        <v>392</v>
      </c>
      <c r="MJL164" s="34" t="s">
        <v>392</v>
      </c>
      <c r="MJM164" s="34" t="s">
        <v>392</v>
      </c>
      <c r="MJN164" s="34" t="s">
        <v>392</v>
      </c>
      <c r="MJO164" s="34" t="s">
        <v>392</v>
      </c>
      <c r="MJP164" s="34" t="s">
        <v>392</v>
      </c>
      <c r="MJQ164" s="34" t="s">
        <v>392</v>
      </c>
      <c r="MJR164" s="34" t="s">
        <v>392</v>
      </c>
      <c r="MJS164" s="34" t="s">
        <v>392</v>
      </c>
      <c r="MJT164" s="34" t="s">
        <v>392</v>
      </c>
      <c r="MJU164" s="34" t="s">
        <v>392</v>
      </c>
      <c r="MJV164" s="34" t="s">
        <v>392</v>
      </c>
      <c r="MJW164" s="34" t="s">
        <v>392</v>
      </c>
      <c r="MJX164" s="34" t="s">
        <v>392</v>
      </c>
      <c r="MJY164" s="34" t="s">
        <v>392</v>
      </c>
      <c r="MJZ164" s="34" t="s">
        <v>392</v>
      </c>
      <c r="MKA164" s="34" t="s">
        <v>392</v>
      </c>
      <c r="MKB164" s="34" t="s">
        <v>392</v>
      </c>
      <c r="MKC164" s="34" t="s">
        <v>392</v>
      </c>
      <c r="MKD164" s="34" t="s">
        <v>392</v>
      </c>
      <c r="MKE164" s="34" t="s">
        <v>392</v>
      </c>
      <c r="MKF164" s="34" t="s">
        <v>392</v>
      </c>
      <c r="MKG164" s="34" t="s">
        <v>392</v>
      </c>
      <c r="MKH164" s="34" t="s">
        <v>392</v>
      </c>
      <c r="MKI164" s="34" t="s">
        <v>392</v>
      </c>
      <c r="MKJ164" s="34" t="s">
        <v>392</v>
      </c>
      <c r="MKK164" s="34" t="s">
        <v>392</v>
      </c>
      <c r="MKL164" s="34" t="s">
        <v>392</v>
      </c>
      <c r="MKM164" s="34" t="s">
        <v>392</v>
      </c>
      <c r="MKN164" s="34" t="s">
        <v>392</v>
      </c>
      <c r="MKO164" s="34" t="s">
        <v>392</v>
      </c>
      <c r="MKP164" s="34" t="s">
        <v>392</v>
      </c>
      <c r="MKQ164" s="34" t="s">
        <v>392</v>
      </c>
      <c r="MKR164" s="34" t="s">
        <v>392</v>
      </c>
      <c r="MKS164" s="34" t="s">
        <v>392</v>
      </c>
      <c r="MKT164" s="34" t="s">
        <v>392</v>
      </c>
      <c r="MKU164" s="34" t="s">
        <v>392</v>
      </c>
      <c r="MKV164" s="34" t="s">
        <v>392</v>
      </c>
      <c r="MKW164" s="34" t="s">
        <v>392</v>
      </c>
      <c r="MKX164" s="34" t="s">
        <v>392</v>
      </c>
      <c r="MKY164" s="34" t="s">
        <v>392</v>
      </c>
      <c r="MKZ164" s="34" t="s">
        <v>392</v>
      </c>
      <c r="MLA164" s="34" t="s">
        <v>392</v>
      </c>
      <c r="MLB164" s="34" t="s">
        <v>392</v>
      </c>
      <c r="MLC164" s="34" t="s">
        <v>392</v>
      </c>
      <c r="MLD164" s="34" t="s">
        <v>392</v>
      </c>
      <c r="MLE164" s="34" t="s">
        <v>392</v>
      </c>
      <c r="MLF164" s="34" t="s">
        <v>392</v>
      </c>
      <c r="MLG164" s="34" t="s">
        <v>392</v>
      </c>
      <c r="MLH164" s="34" t="s">
        <v>392</v>
      </c>
      <c r="MLI164" s="34" t="s">
        <v>392</v>
      </c>
      <c r="MLJ164" s="34" t="s">
        <v>392</v>
      </c>
      <c r="MLK164" s="34" t="s">
        <v>392</v>
      </c>
      <c r="MLL164" s="34" t="s">
        <v>392</v>
      </c>
      <c r="MLM164" s="34" t="s">
        <v>392</v>
      </c>
      <c r="MLN164" s="34" t="s">
        <v>392</v>
      </c>
      <c r="MLO164" s="34" t="s">
        <v>392</v>
      </c>
      <c r="MLP164" s="34" t="s">
        <v>392</v>
      </c>
      <c r="MLQ164" s="34" t="s">
        <v>392</v>
      </c>
      <c r="MLR164" s="34" t="s">
        <v>392</v>
      </c>
      <c r="MLS164" s="34" t="s">
        <v>392</v>
      </c>
      <c r="MLT164" s="34" t="s">
        <v>392</v>
      </c>
      <c r="MLU164" s="34" t="s">
        <v>392</v>
      </c>
      <c r="MLV164" s="34" t="s">
        <v>392</v>
      </c>
      <c r="MLW164" s="34" t="s">
        <v>392</v>
      </c>
      <c r="MLX164" s="34" t="s">
        <v>392</v>
      </c>
      <c r="MLY164" s="34" t="s">
        <v>392</v>
      </c>
      <c r="MLZ164" s="34" t="s">
        <v>392</v>
      </c>
      <c r="MMA164" s="34" t="s">
        <v>392</v>
      </c>
      <c r="MMB164" s="34" t="s">
        <v>392</v>
      </c>
      <c r="MMC164" s="34" t="s">
        <v>392</v>
      </c>
      <c r="MMD164" s="34" t="s">
        <v>392</v>
      </c>
      <c r="MME164" s="34" t="s">
        <v>392</v>
      </c>
      <c r="MMF164" s="34" t="s">
        <v>392</v>
      </c>
      <c r="MMG164" s="34" t="s">
        <v>392</v>
      </c>
      <c r="MMH164" s="34" t="s">
        <v>392</v>
      </c>
      <c r="MMI164" s="34" t="s">
        <v>392</v>
      </c>
      <c r="MMJ164" s="34" t="s">
        <v>392</v>
      </c>
      <c r="MMK164" s="34" t="s">
        <v>392</v>
      </c>
      <c r="MML164" s="34" t="s">
        <v>392</v>
      </c>
      <c r="MMM164" s="34" t="s">
        <v>392</v>
      </c>
      <c r="MMN164" s="34" t="s">
        <v>392</v>
      </c>
      <c r="MMO164" s="34" t="s">
        <v>392</v>
      </c>
      <c r="MMP164" s="34" t="s">
        <v>392</v>
      </c>
      <c r="MMQ164" s="34" t="s">
        <v>392</v>
      </c>
      <c r="MMR164" s="34" t="s">
        <v>392</v>
      </c>
      <c r="MMS164" s="34" t="s">
        <v>392</v>
      </c>
      <c r="MMT164" s="34" t="s">
        <v>392</v>
      </c>
      <c r="MMU164" s="34" t="s">
        <v>392</v>
      </c>
      <c r="MMV164" s="34" t="s">
        <v>392</v>
      </c>
      <c r="MMW164" s="34" t="s">
        <v>392</v>
      </c>
      <c r="MMX164" s="34" t="s">
        <v>392</v>
      </c>
      <c r="MMY164" s="34" t="s">
        <v>392</v>
      </c>
      <c r="MMZ164" s="34" t="s">
        <v>392</v>
      </c>
      <c r="MNA164" s="34" t="s">
        <v>392</v>
      </c>
      <c r="MNB164" s="34" t="s">
        <v>392</v>
      </c>
      <c r="MNC164" s="34" t="s">
        <v>392</v>
      </c>
      <c r="MND164" s="34" t="s">
        <v>392</v>
      </c>
      <c r="MNE164" s="34" t="s">
        <v>392</v>
      </c>
      <c r="MNF164" s="34" t="s">
        <v>392</v>
      </c>
      <c r="MNG164" s="34" t="s">
        <v>392</v>
      </c>
      <c r="MNH164" s="34" t="s">
        <v>392</v>
      </c>
      <c r="MNI164" s="34" t="s">
        <v>392</v>
      </c>
      <c r="MNJ164" s="34" t="s">
        <v>392</v>
      </c>
      <c r="MNK164" s="34" t="s">
        <v>392</v>
      </c>
      <c r="MNL164" s="34" t="s">
        <v>392</v>
      </c>
      <c r="MNM164" s="34" t="s">
        <v>392</v>
      </c>
      <c r="MNN164" s="34" t="s">
        <v>392</v>
      </c>
      <c r="MNO164" s="34" t="s">
        <v>392</v>
      </c>
      <c r="MNP164" s="34" t="s">
        <v>392</v>
      </c>
      <c r="MNQ164" s="34" t="s">
        <v>392</v>
      </c>
      <c r="MNR164" s="34" t="s">
        <v>392</v>
      </c>
      <c r="MNS164" s="34" t="s">
        <v>392</v>
      </c>
      <c r="MNT164" s="34" t="s">
        <v>392</v>
      </c>
      <c r="MNU164" s="34" t="s">
        <v>392</v>
      </c>
      <c r="MNV164" s="34" t="s">
        <v>392</v>
      </c>
      <c r="MNW164" s="34" t="s">
        <v>392</v>
      </c>
      <c r="MNX164" s="34" t="s">
        <v>392</v>
      </c>
      <c r="MNY164" s="34" t="s">
        <v>392</v>
      </c>
      <c r="MNZ164" s="34" t="s">
        <v>392</v>
      </c>
      <c r="MOA164" s="34" t="s">
        <v>392</v>
      </c>
      <c r="MOB164" s="34" t="s">
        <v>392</v>
      </c>
      <c r="MOC164" s="34" t="s">
        <v>392</v>
      </c>
      <c r="MOD164" s="34" t="s">
        <v>392</v>
      </c>
      <c r="MOE164" s="34" t="s">
        <v>392</v>
      </c>
      <c r="MOF164" s="34" t="s">
        <v>392</v>
      </c>
      <c r="MOG164" s="34" t="s">
        <v>392</v>
      </c>
      <c r="MOH164" s="34" t="s">
        <v>392</v>
      </c>
      <c r="MOI164" s="34" t="s">
        <v>392</v>
      </c>
      <c r="MOJ164" s="34" t="s">
        <v>392</v>
      </c>
      <c r="MOK164" s="34" t="s">
        <v>392</v>
      </c>
      <c r="MOL164" s="34" t="s">
        <v>392</v>
      </c>
      <c r="MOM164" s="34" t="s">
        <v>392</v>
      </c>
      <c r="MON164" s="34" t="s">
        <v>392</v>
      </c>
      <c r="MOO164" s="34" t="s">
        <v>392</v>
      </c>
      <c r="MOP164" s="34" t="s">
        <v>392</v>
      </c>
      <c r="MOQ164" s="34" t="s">
        <v>392</v>
      </c>
      <c r="MOR164" s="34" t="s">
        <v>392</v>
      </c>
      <c r="MOS164" s="34" t="s">
        <v>392</v>
      </c>
      <c r="MOT164" s="34" t="s">
        <v>392</v>
      </c>
      <c r="MOU164" s="34" t="s">
        <v>392</v>
      </c>
      <c r="MOV164" s="34" t="s">
        <v>392</v>
      </c>
      <c r="MOW164" s="34" t="s">
        <v>392</v>
      </c>
      <c r="MOX164" s="34" t="s">
        <v>392</v>
      </c>
      <c r="MOY164" s="34" t="s">
        <v>392</v>
      </c>
      <c r="MOZ164" s="34" t="s">
        <v>392</v>
      </c>
      <c r="MPA164" s="34" t="s">
        <v>392</v>
      </c>
      <c r="MPB164" s="34" t="s">
        <v>392</v>
      </c>
      <c r="MPC164" s="34" t="s">
        <v>392</v>
      </c>
      <c r="MPD164" s="34" t="s">
        <v>392</v>
      </c>
      <c r="MPE164" s="34" t="s">
        <v>392</v>
      </c>
      <c r="MPF164" s="34" t="s">
        <v>392</v>
      </c>
      <c r="MPG164" s="34" t="s">
        <v>392</v>
      </c>
      <c r="MPH164" s="34" t="s">
        <v>392</v>
      </c>
      <c r="MPI164" s="34" t="s">
        <v>392</v>
      </c>
      <c r="MPJ164" s="34" t="s">
        <v>392</v>
      </c>
      <c r="MPK164" s="34" t="s">
        <v>392</v>
      </c>
      <c r="MPL164" s="34" t="s">
        <v>392</v>
      </c>
      <c r="MPM164" s="34" t="s">
        <v>392</v>
      </c>
      <c r="MPN164" s="34" t="s">
        <v>392</v>
      </c>
      <c r="MPO164" s="34" t="s">
        <v>392</v>
      </c>
      <c r="MPP164" s="34" t="s">
        <v>392</v>
      </c>
      <c r="MPQ164" s="34" t="s">
        <v>392</v>
      </c>
      <c r="MPR164" s="34" t="s">
        <v>392</v>
      </c>
      <c r="MPS164" s="34" t="s">
        <v>392</v>
      </c>
      <c r="MPT164" s="34" t="s">
        <v>392</v>
      </c>
      <c r="MPU164" s="34" t="s">
        <v>392</v>
      </c>
      <c r="MPV164" s="34" t="s">
        <v>392</v>
      </c>
      <c r="MPW164" s="34" t="s">
        <v>392</v>
      </c>
      <c r="MPX164" s="34" t="s">
        <v>392</v>
      </c>
      <c r="MPY164" s="34" t="s">
        <v>392</v>
      </c>
      <c r="MPZ164" s="34" t="s">
        <v>392</v>
      </c>
      <c r="MQA164" s="34" t="s">
        <v>392</v>
      </c>
      <c r="MQB164" s="34" t="s">
        <v>392</v>
      </c>
      <c r="MQC164" s="34" t="s">
        <v>392</v>
      </c>
      <c r="MQD164" s="34" t="s">
        <v>392</v>
      </c>
      <c r="MQE164" s="34" t="s">
        <v>392</v>
      </c>
      <c r="MQF164" s="34" t="s">
        <v>392</v>
      </c>
      <c r="MQG164" s="34" t="s">
        <v>392</v>
      </c>
      <c r="MQH164" s="34" t="s">
        <v>392</v>
      </c>
      <c r="MQI164" s="34" t="s">
        <v>392</v>
      </c>
      <c r="MQJ164" s="34" t="s">
        <v>392</v>
      </c>
      <c r="MQK164" s="34" t="s">
        <v>392</v>
      </c>
      <c r="MQL164" s="34" t="s">
        <v>392</v>
      </c>
      <c r="MQM164" s="34" t="s">
        <v>392</v>
      </c>
      <c r="MQN164" s="34" t="s">
        <v>392</v>
      </c>
      <c r="MQO164" s="34" t="s">
        <v>392</v>
      </c>
      <c r="MQP164" s="34" t="s">
        <v>392</v>
      </c>
      <c r="MQQ164" s="34" t="s">
        <v>392</v>
      </c>
      <c r="MQR164" s="34" t="s">
        <v>392</v>
      </c>
      <c r="MQS164" s="34" t="s">
        <v>392</v>
      </c>
      <c r="MQT164" s="34" t="s">
        <v>392</v>
      </c>
      <c r="MQU164" s="34" t="s">
        <v>392</v>
      </c>
      <c r="MQV164" s="34" t="s">
        <v>392</v>
      </c>
      <c r="MQW164" s="34" t="s">
        <v>392</v>
      </c>
      <c r="MQX164" s="34" t="s">
        <v>392</v>
      </c>
      <c r="MQY164" s="34" t="s">
        <v>392</v>
      </c>
      <c r="MQZ164" s="34" t="s">
        <v>392</v>
      </c>
      <c r="MRA164" s="34" t="s">
        <v>392</v>
      </c>
      <c r="MRB164" s="34" t="s">
        <v>392</v>
      </c>
      <c r="MRC164" s="34" t="s">
        <v>392</v>
      </c>
      <c r="MRD164" s="34" t="s">
        <v>392</v>
      </c>
      <c r="MRE164" s="34" t="s">
        <v>392</v>
      </c>
      <c r="MRF164" s="34" t="s">
        <v>392</v>
      </c>
      <c r="MRG164" s="34" t="s">
        <v>392</v>
      </c>
      <c r="MRH164" s="34" t="s">
        <v>392</v>
      </c>
      <c r="MRI164" s="34" t="s">
        <v>392</v>
      </c>
      <c r="MRJ164" s="34" t="s">
        <v>392</v>
      </c>
      <c r="MRK164" s="34" t="s">
        <v>392</v>
      </c>
      <c r="MRL164" s="34" t="s">
        <v>392</v>
      </c>
      <c r="MRM164" s="34" t="s">
        <v>392</v>
      </c>
      <c r="MRN164" s="34" t="s">
        <v>392</v>
      </c>
      <c r="MRO164" s="34" t="s">
        <v>392</v>
      </c>
      <c r="MRP164" s="34" t="s">
        <v>392</v>
      </c>
      <c r="MRQ164" s="34" t="s">
        <v>392</v>
      </c>
      <c r="MRR164" s="34" t="s">
        <v>392</v>
      </c>
      <c r="MRS164" s="34" t="s">
        <v>392</v>
      </c>
      <c r="MRT164" s="34" t="s">
        <v>392</v>
      </c>
      <c r="MRU164" s="34" t="s">
        <v>392</v>
      </c>
      <c r="MRV164" s="34" t="s">
        <v>392</v>
      </c>
      <c r="MRW164" s="34" t="s">
        <v>392</v>
      </c>
      <c r="MRX164" s="34" t="s">
        <v>392</v>
      </c>
      <c r="MRY164" s="34" t="s">
        <v>392</v>
      </c>
      <c r="MRZ164" s="34" t="s">
        <v>392</v>
      </c>
      <c r="MSA164" s="34" t="s">
        <v>392</v>
      </c>
      <c r="MSB164" s="34" t="s">
        <v>392</v>
      </c>
      <c r="MSC164" s="34" t="s">
        <v>392</v>
      </c>
      <c r="MSD164" s="34" t="s">
        <v>392</v>
      </c>
      <c r="MSE164" s="34" t="s">
        <v>392</v>
      </c>
      <c r="MSF164" s="34" t="s">
        <v>392</v>
      </c>
      <c r="MSG164" s="34" t="s">
        <v>392</v>
      </c>
      <c r="MSH164" s="34" t="s">
        <v>392</v>
      </c>
      <c r="MSI164" s="34" t="s">
        <v>392</v>
      </c>
      <c r="MSJ164" s="34" t="s">
        <v>392</v>
      </c>
      <c r="MSK164" s="34" t="s">
        <v>392</v>
      </c>
      <c r="MSL164" s="34" t="s">
        <v>392</v>
      </c>
      <c r="MSM164" s="34" t="s">
        <v>392</v>
      </c>
      <c r="MSN164" s="34" t="s">
        <v>392</v>
      </c>
      <c r="MSO164" s="34" t="s">
        <v>392</v>
      </c>
      <c r="MSP164" s="34" t="s">
        <v>392</v>
      </c>
      <c r="MSQ164" s="34" t="s">
        <v>392</v>
      </c>
      <c r="MSR164" s="34" t="s">
        <v>392</v>
      </c>
      <c r="MSS164" s="34" t="s">
        <v>392</v>
      </c>
      <c r="MST164" s="34" t="s">
        <v>392</v>
      </c>
      <c r="MSU164" s="34" t="s">
        <v>392</v>
      </c>
      <c r="MSV164" s="34" t="s">
        <v>392</v>
      </c>
      <c r="MSW164" s="34" t="s">
        <v>392</v>
      </c>
      <c r="MSX164" s="34" t="s">
        <v>392</v>
      </c>
      <c r="MSY164" s="34" t="s">
        <v>392</v>
      </c>
      <c r="MSZ164" s="34" t="s">
        <v>392</v>
      </c>
      <c r="MTA164" s="34" t="s">
        <v>392</v>
      </c>
      <c r="MTB164" s="34" t="s">
        <v>392</v>
      </c>
      <c r="MTC164" s="34" t="s">
        <v>392</v>
      </c>
      <c r="MTD164" s="34" t="s">
        <v>392</v>
      </c>
      <c r="MTE164" s="34" t="s">
        <v>392</v>
      </c>
      <c r="MTF164" s="34" t="s">
        <v>392</v>
      </c>
      <c r="MTG164" s="34" t="s">
        <v>392</v>
      </c>
      <c r="MTH164" s="34" t="s">
        <v>392</v>
      </c>
      <c r="MTI164" s="34" t="s">
        <v>392</v>
      </c>
      <c r="MTJ164" s="34" t="s">
        <v>392</v>
      </c>
      <c r="MTK164" s="34" t="s">
        <v>392</v>
      </c>
      <c r="MTL164" s="34" t="s">
        <v>392</v>
      </c>
      <c r="MTM164" s="34" t="s">
        <v>392</v>
      </c>
      <c r="MTN164" s="34" t="s">
        <v>392</v>
      </c>
      <c r="MTO164" s="34" t="s">
        <v>392</v>
      </c>
      <c r="MTP164" s="34" t="s">
        <v>392</v>
      </c>
      <c r="MTQ164" s="34" t="s">
        <v>392</v>
      </c>
      <c r="MTR164" s="34" t="s">
        <v>392</v>
      </c>
      <c r="MTS164" s="34" t="s">
        <v>392</v>
      </c>
      <c r="MTT164" s="34" t="s">
        <v>392</v>
      </c>
      <c r="MTU164" s="34" t="s">
        <v>392</v>
      </c>
      <c r="MTV164" s="34" t="s">
        <v>392</v>
      </c>
      <c r="MTW164" s="34" t="s">
        <v>392</v>
      </c>
      <c r="MTX164" s="34" t="s">
        <v>392</v>
      </c>
      <c r="MTY164" s="34" t="s">
        <v>392</v>
      </c>
      <c r="MTZ164" s="34" t="s">
        <v>392</v>
      </c>
      <c r="MUA164" s="34" t="s">
        <v>392</v>
      </c>
      <c r="MUB164" s="34" t="s">
        <v>392</v>
      </c>
      <c r="MUC164" s="34" t="s">
        <v>392</v>
      </c>
      <c r="MUD164" s="34" t="s">
        <v>392</v>
      </c>
      <c r="MUE164" s="34" t="s">
        <v>392</v>
      </c>
      <c r="MUF164" s="34" t="s">
        <v>392</v>
      </c>
      <c r="MUG164" s="34" t="s">
        <v>392</v>
      </c>
      <c r="MUH164" s="34" t="s">
        <v>392</v>
      </c>
      <c r="MUI164" s="34" t="s">
        <v>392</v>
      </c>
      <c r="MUJ164" s="34" t="s">
        <v>392</v>
      </c>
      <c r="MUK164" s="34" t="s">
        <v>392</v>
      </c>
      <c r="MUL164" s="34" t="s">
        <v>392</v>
      </c>
      <c r="MUM164" s="34" t="s">
        <v>392</v>
      </c>
      <c r="MUN164" s="34" t="s">
        <v>392</v>
      </c>
      <c r="MUO164" s="34" t="s">
        <v>392</v>
      </c>
      <c r="MUP164" s="34" t="s">
        <v>392</v>
      </c>
      <c r="MUQ164" s="34" t="s">
        <v>392</v>
      </c>
      <c r="MUR164" s="34" t="s">
        <v>392</v>
      </c>
      <c r="MUS164" s="34" t="s">
        <v>392</v>
      </c>
      <c r="MUT164" s="34" t="s">
        <v>392</v>
      </c>
      <c r="MUU164" s="34" t="s">
        <v>392</v>
      </c>
      <c r="MUV164" s="34" t="s">
        <v>392</v>
      </c>
      <c r="MUW164" s="34" t="s">
        <v>392</v>
      </c>
      <c r="MUX164" s="34" t="s">
        <v>392</v>
      </c>
      <c r="MUY164" s="34" t="s">
        <v>392</v>
      </c>
      <c r="MUZ164" s="34" t="s">
        <v>392</v>
      </c>
      <c r="MVA164" s="34" t="s">
        <v>392</v>
      </c>
      <c r="MVB164" s="34" t="s">
        <v>392</v>
      </c>
      <c r="MVC164" s="34" t="s">
        <v>392</v>
      </c>
      <c r="MVD164" s="34" t="s">
        <v>392</v>
      </c>
      <c r="MVE164" s="34" t="s">
        <v>392</v>
      </c>
      <c r="MVF164" s="34" t="s">
        <v>392</v>
      </c>
      <c r="MVG164" s="34" t="s">
        <v>392</v>
      </c>
      <c r="MVH164" s="34" t="s">
        <v>392</v>
      </c>
      <c r="MVI164" s="34" t="s">
        <v>392</v>
      </c>
      <c r="MVJ164" s="34" t="s">
        <v>392</v>
      </c>
      <c r="MVK164" s="34" t="s">
        <v>392</v>
      </c>
      <c r="MVL164" s="34" t="s">
        <v>392</v>
      </c>
      <c r="MVM164" s="34" t="s">
        <v>392</v>
      </c>
      <c r="MVN164" s="34" t="s">
        <v>392</v>
      </c>
      <c r="MVO164" s="34" t="s">
        <v>392</v>
      </c>
      <c r="MVP164" s="34" t="s">
        <v>392</v>
      </c>
      <c r="MVQ164" s="34" t="s">
        <v>392</v>
      </c>
      <c r="MVR164" s="34" t="s">
        <v>392</v>
      </c>
      <c r="MVS164" s="34" t="s">
        <v>392</v>
      </c>
      <c r="MVT164" s="34" t="s">
        <v>392</v>
      </c>
      <c r="MVU164" s="34" t="s">
        <v>392</v>
      </c>
      <c r="MVV164" s="34" t="s">
        <v>392</v>
      </c>
      <c r="MVW164" s="34" t="s">
        <v>392</v>
      </c>
      <c r="MVX164" s="34" t="s">
        <v>392</v>
      </c>
      <c r="MVY164" s="34" t="s">
        <v>392</v>
      </c>
      <c r="MVZ164" s="34" t="s">
        <v>392</v>
      </c>
      <c r="MWA164" s="34" t="s">
        <v>392</v>
      </c>
      <c r="MWB164" s="34" t="s">
        <v>392</v>
      </c>
      <c r="MWC164" s="34" t="s">
        <v>392</v>
      </c>
      <c r="MWD164" s="34" t="s">
        <v>392</v>
      </c>
      <c r="MWE164" s="34" t="s">
        <v>392</v>
      </c>
      <c r="MWF164" s="34" t="s">
        <v>392</v>
      </c>
      <c r="MWG164" s="34" t="s">
        <v>392</v>
      </c>
      <c r="MWH164" s="34" t="s">
        <v>392</v>
      </c>
      <c r="MWI164" s="34" t="s">
        <v>392</v>
      </c>
      <c r="MWJ164" s="34" t="s">
        <v>392</v>
      </c>
      <c r="MWK164" s="34" t="s">
        <v>392</v>
      </c>
      <c r="MWL164" s="34" t="s">
        <v>392</v>
      </c>
      <c r="MWM164" s="34" t="s">
        <v>392</v>
      </c>
      <c r="MWN164" s="34" t="s">
        <v>392</v>
      </c>
      <c r="MWO164" s="34" t="s">
        <v>392</v>
      </c>
      <c r="MWP164" s="34" t="s">
        <v>392</v>
      </c>
      <c r="MWQ164" s="34" t="s">
        <v>392</v>
      </c>
      <c r="MWR164" s="34" t="s">
        <v>392</v>
      </c>
      <c r="MWS164" s="34" t="s">
        <v>392</v>
      </c>
      <c r="MWT164" s="34" t="s">
        <v>392</v>
      </c>
      <c r="MWU164" s="34" t="s">
        <v>392</v>
      </c>
      <c r="MWV164" s="34" t="s">
        <v>392</v>
      </c>
      <c r="MWW164" s="34" t="s">
        <v>392</v>
      </c>
      <c r="MWX164" s="34" t="s">
        <v>392</v>
      </c>
      <c r="MWY164" s="34" t="s">
        <v>392</v>
      </c>
      <c r="MWZ164" s="34" t="s">
        <v>392</v>
      </c>
      <c r="MXA164" s="34" t="s">
        <v>392</v>
      </c>
      <c r="MXB164" s="34" t="s">
        <v>392</v>
      </c>
      <c r="MXC164" s="34" t="s">
        <v>392</v>
      </c>
      <c r="MXD164" s="34" t="s">
        <v>392</v>
      </c>
      <c r="MXE164" s="34" t="s">
        <v>392</v>
      </c>
      <c r="MXF164" s="34" t="s">
        <v>392</v>
      </c>
      <c r="MXG164" s="34" t="s">
        <v>392</v>
      </c>
      <c r="MXH164" s="34" t="s">
        <v>392</v>
      </c>
      <c r="MXI164" s="34" t="s">
        <v>392</v>
      </c>
      <c r="MXJ164" s="34" t="s">
        <v>392</v>
      </c>
      <c r="MXK164" s="34" t="s">
        <v>392</v>
      </c>
      <c r="MXL164" s="34" t="s">
        <v>392</v>
      </c>
      <c r="MXM164" s="34" t="s">
        <v>392</v>
      </c>
      <c r="MXN164" s="34" t="s">
        <v>392</v>
      </c>
      <c r="MXO164" s="34" t="s">
        <v>392</v>
      </c>
      <c r="MXP164" s="34" t="s">
        <v>392</v>
      </c>
      <c r="MXQ164" s="34" t="s">
        <v>392</v>
      </c>
      <c r="MXR164" s="34" t="s">
        <v>392</v>
      </c>
      <c r="MXS164" s="34" t="s">
        <v>392</v>
      </c>
      <c r="MXT164" s="34" t="s">
        <v>392</v>
      </c>
      <c r="MXU164" s="34" t="s">
        <v>392</v>
      </c>
      <c r="MXV164" s="34" t="s">
        <v>392</v>
      </c>
      <c r="MXW164" s="34" t="s">
        <v>392</v>
      </c>
      <c r="MXX164" s="34" t="s">
        <v>392</v>
      </c>
      <c r="MXY164" s="34" t="s">
        <v>392</v>
      </c>
      <c r="MXZ164" s="34" t="s">
        <v>392</v>
      </c>
      <c r="MYA164" s="34" t="s">
        <v>392</v>
      </c>
      <c r="MYB164" s="34" t="s">
        <v>392</v>
      </c>
      <c r="MYC164" s="34" t="s">
        <v>392</v>
      </c>
      <c r="MYD164" s="34" t="s">
        <v>392</v>
      </c>
      <c r="MYE164" s="34" t="s">
        <v>392</v>
      </c>
      <c r="MYF164" s="34" t="s">
        <v>392</v>
      </c>
      <c r="MYG164" s="34" t="s">
        <v>392</v>
      </c>
      <c r="MYH164" s="34" t="s">
        <v>392</v>
      </c>
      <c r="MYI164" s="34" t="s">
        <v>392</v>
      </c>
      <c r="MYJ164" s="34" t="s">
        <v>392</v>
      </c>
      <c r="MYK164" s="34" t="s">
        <v>392</v>
      </c>
      <c r="MYL164" s="34" t="s">
        <v>392</v>
      </c>
      <c r="MYM164" s="34" t="s">
        <v>392</v>
      </c>
      <c r="MYN164" s="34" t="s">
        <v>392</v>
      </c>
      <c r="MYO164" s="34" t="s">
        <v>392</v>
      </c>
      <c r="MYP164" s="34" t="s">
        <v>392</v>
      </c>
      <c r="MYQ164" s="34" t="s">
        <v>392</v>
      </c>
      <c r="MYR164" s="34" t="s">
        <v>392</v>
      </c>
      <c r="MYS164" s="34" t="s">
        <v>392</v>
      </c>
      <c r="MYT164" s="34" t="s">
        <v>392</v>
      </c>
      <c r="MYU164" s="34" t="s">
        <v>392</v>
      </c>
      <c r="MYV164" s="34" t="s">
        <v>392</v>
      </c>
      <c r="MYW164" s="34" t="s">
        <v>392</v>
      </c>
      <c r="MYX164" s="34" t="s">
        <v>392</v>
      </c>
      <c r="MYY164" s="34" t="s">
        <v>392</v>
      </c>
      <c r="MYZ164" s="34" t="s">
        <v>392</v>
      </c>
      <c r="MZA164" s="34" t="s">
        <v>392</v>
      </c>
      <c r="MZB164" s="34" t="s">
        <v>392</v>
      </c>
      <c r="MZC164" s="34" t="s">
        <v>392</v>
      </c>
      <c r="MZD164" s="34" t="s">
        <v>392</v>
      </c>
      <c r="MZE164" s="34" t="s">
        <v>392</v>
      </c>
      <c r="MZF164" s="34" t="s">
        <v>392</v>
      </c>
      <c r="MZG164" s="34" t="s">
        <v>392</v>
      </c>
      <c r="MZH164" s="34" t="s">
        <v>392</v>
      </c>
      <c r="MZI164" s="34" t="s">
        <v>392</v>
      </c>
      <c r="MZJ164" s="34" t="s">
        <v>392</v>
      </c>
      <c r="MZK164" s="34" t="s">
        <v>392</v>
      </c>
      <c r="MZL164" s="34" t="s">
        <v>392</v>
      </c>
      <c r="MZM164" s="34" t="s">
        <v>392</v>
      </c>
      <c r="MZN164" s="34" t="s">
        <v>392</v>
      </c>
      <c r="MZO164" s="34" t="s">
        <v>392</v>
      </c>
      <c r="MZP164" s="34" t="s">
        <v>392</v>
      </c>
      <c r="MZQ164" s="34" t="s">
        <v>392</v>
      </c>
      <c r="MZR164" s="34" t="s">
        <v>392</v>
      </c>
      <c r="MZS164" s="34" t="s">
        <v>392</v>
      </c>
      <c r="MZT164" s="34" t="s">
        <v>392</v>
      </c>
      <c r="MZU164" s="34" t="s">
        <v>392</v>
      </c>
      <c r="MZV164" s="34" t="s">
        <v>392</v>
      </c>
      <c r="MZW164" s="34" t="s">
        <v>392</v>
      </c>
      <c r="MZX164" s="34" t="s">
        <v>392</v>
      </c>
      <c r="MZY164" s="34" t="s">
        <v>392</v>
      </c>
      <c r="MZZ164" s="34" t="s">
        <v>392</v>
      </c>
      <c r="NAA164" s="34" t="s">
        <v>392</v>
      </c>
      <c r="NAB164" s="34" t="s">
        <v>392</v>
      </c>
      <c r="NAC164" s="34" t="s">
        <v>392</v>
      </c>
      <c r="NAD164" s="34" t="s">
        <v>392</v>
      </c>
      <c r="NAE164" s="34" t="s">
        <v>392</v>
      </c>
      <c r="NAF164" s="34" t="s">
        <v>392</v>
      </c>
      <c r="NAG164" s="34" t="s">
        <v>392</v>
      </c>
      <c r="NAH164" s="34" t="s">
        <v>392</v>
      </c>
      <c r="NAI164" s="34" t="s">
        <v>392</v>
      </c>
      <c r="NAJ164" s="34" t="s">
        <v>392</v>
      </c>
      <c r="NAK164" s="34" t="s">
        <v>392</v>
      </c>
      <c r="NAL164" s="34" t="s">
        <v>392</v>
      </c>
      <c r="NAM164" s="34" t="s">
        <v>392</v>
      </c>
      <c r="NAN164" s="34" t="s">
        <v>392</v>
      </c>
      <c r="NAO164" s="34" t="s">
        <v>392</v>
      </c>
      <c r="NAP164" s="34" t="s">
        <v>392</v>
      </c>
      <c r="NAQ164" s="34" t="s">
        <v>392</v>
      </c>
      <c r="NAR164" s="34" t="s">
        <v>392</v>
      </c>
      <c r="NAS164" s="34" t="s">
        <v>392</v>
      </c>
      <c r="NAT164" s="34" t="s">
        <v>392</v>
      </c>
      <c r="NAU164" s="34" t="s">
        <v>392</v>
      </c>
      <c r="NAV164" s="34" t="s">
        <v>392</v>
      </c>
      <c r="NAW164" s="34" t="s">
        <v>392</v>
      </c>
      <c r="NAX164" s="34" t="s">
        <v>392</v>
      </c>
      <c r="NAY164" s="34" t="s">
        <v>392</v>
      </c>
      <c r="NAZ164" s="34" t="s">
        <v>392</v>
      </c>
      <c r="NBA164" s="34" t="s">
        <v>392</v>
      </c>
      <c r="NBB164" s="34" t="s">
        <v>392</v>
      </c>
      <c r="NBC164" s="34" t="s">
        <v>392</v>
      </c>
      <c r="NBD164" s="34" t="s">
        <v>392</v>
      </c>
      <c r="NBE164" s="34" t="s">
        <v>392</v>
      </c>
      <c r="NBF164" s="34" t="s">
        <v>392</v>
      </c>
      <c r="NBG164" s="34" t="s">
        <v>392</v>
      </c>
      <c r="NBH164" s="34" t="s">
        <v>392</v>
      </c>
      <c r="NBI164" s="34" t="s">
        <v>392</v>
      </c>
      <c r="NBJ164" s="34" t="s">
        <v>392</v>
      </c>
      <c r="NBK164" s="34" t="s">
        <v>392</v>
      </c>
      <c r="NBL164" s="34" t="s">
        <v>392</v>
      </c>
      <c r="NBM164" s="34" t="s">
        <v>392</v>
      </c>
      <c r="NBN164" s="34" t="s">
        <v>392</v>
      </c>
      <c r="NBO164" s="34" t="s">
        <v>392</v>
      </c>
      <c r="NBP164" s="34" t="s">
        <v>392</v>
      </c>
      <c r="NBQ164" s="34" t="s">
        <v>392</v>
      </c>
      <c r="NBR164" s="34" t="s">
        <v>392</v>
      </c>
      <c r="NBS164" s="34" t="s">
        <v>392</v>
      </c>
      <c r="NBT164" s="34" t="s">
        <v>392</v>
      </c>
      <c r="NBU164" s="34" t="s">
        <v>392</v>
      </c>
      <c r="NBV164" s="34" t="s">
        <v>392</v>
      </c>
      <c r="NBW164" s="34" t="s">
        <v>392</v>
      </c>
      <c r="NBX164" s="34" t="s">
        <v>392</v>
      </c>
      <c r="NBY164" s="34" t="s">
        <v>392</v>
      </c>
      <c r="NBZ164" s="34" t="s">
        <v>392</v>
      </c>
      <c r="NCA164" s="34" t="s">
        <v>392</v>
      </c>
      <c r="NCB164" s="34" t="s">
        <v>392</v>
      </c>
      <c r="NCC164" s="34" t="s">
        <v>392</v>
      </c>
      <c r="NCD164" s="34" t="s">
        <v>392</v>
      </c>
      <c r="NCE164" s="34" t="s">
        <v>392</v>
      </c>
      <c r="NCF164" s="34" t="s">
        <v>392</v>
      </c>
      <c r="NCG164" s="34" t="s">
        <v>392</v>
      </c>
      <c r="NCH164" s="34" t="s">
        <v>392</v>
      </c>
      <c r="NCI164" s="34" t="s">
        <v>392</v>
      </c>
      <c r="NCJ164" s="34" t="s">
        <v>392</v>
      </c>
      <c r="NCK164" s="34" t="s">
        <v>392</v>
      </c>
      <c r="NCL164" s="34" t="s">
        <v>392</v>
      </c>
      <c r="NCM164" s="34" t="s">
        <v>392</v>
      </c>
      <c r="NCN164" s="34" t="s">
        <v>392</v>
      </c>
      <c r="NCO164" s="34" t="s">
        <v>392</v>
      </c>
      <c r="NCP164" s="34" t="s">
        <v>392</v>
      </c>
      <c r="NCQ164" s="34" t="s">
        <v>392</v>
      </c>
      <c r="NCR164" s="34" t="s">
        <v>392</v>
      </c>
      <c r="NCS164" s="34" t="s">
        <v>392</v>
      </c>
      <c r="NCT164" s="34" t="s">
        <v>392</v>
      </c>
      <c r="NCU164" s="34" t="s">
        <v>392</v>
      </c>
      <c r="NCV164" s="34" t="s">
        <v>392</v>
      </c>
      <c r="NCW164" s="34" t="s">
        <v>392</v>
      </c>
      <c r="NCX164" s="34" t="s">
        <v>392</v>
      </c>
      <c r="NCY164" s="34" t="s">
        <v>392</v>
      </c>
      <c r="NCZ164" s="34" t="s">
        <v>392</v>
      </c>
      <c r="NDA164" s="34" t="s">
        <v>392</v>
      </c>
      <c r="NDB164" s="34" t="s">
        <v>392</v>
      </c>
      <c r="NDC164" s="34" t="s">
        <v>392</v>
      </c>
      <c r="NDD164" s="34" t="s">
        <v>392</v>
      </c>
      <c r="NDE164" s="34" t="s">
        <v>392</v>
      </c>
      <c r="NDF164" s="34" t="s">
        <v>392</v>
      </c>
      <c r="NDG164" s="34" t="s">
        <v>392</v>
      </c>
      <c r="NDH164" s="34" t="s">
        <v>392</v>
      </c>
      <c r="NDI164" s="34" t="s">
        <v>392</v>
      </c>
      <c r="NDJ164" s="34" t="s">
        <v>392</v>
      </c>
      <c r="NDK164" s="34" t="s">
        <v>392</v>
      </c>
      <c r="NDL164" s="34" t="s">
        <v>392</v>
      </c>
      <c r="NDM164" s="34" t="s">
        <v>392</v>
      </c>
      <c r="NDN164" s="34" t="s">
        <v>392</v>
      </c>
      <c r="NDO164" s="34" t="s">
        <v>392</v>
      </c>
      <c r="NDP164" s="34" t="s">
        <v>392</v>
      </c>
      <c r="NDQ164" s="34" t="s">
        <v>392</v>
      </c>
      <c r="NDR164" s="34" t="s">
        <v>392</v>
      </c>
      <c r="NDS164" s="34" t="s">
        <v>392</v>
      </c>
      <c r="NDT164" s="34" t="s">
        <v>392</v>
      </c>
      <c r="NDU164" s="34" t="s">
        <v>392</v>
      </c>
      <c r="NDV164" s="34" t="s">
        <v>392</v>
      </c>
      <c r="NDW164" s="34" t="s">
        <v>392</v>
      </c>
      <c r="NDX164" s="34" t="s">
        <v>392</v>
      </c>
      <c r="NDY164" s="34" t="s">
        <v>392</v>
      </c>
      <c r="NDZ164" s="34" t="s">
        <v>392</v>
      </c>
      <c r="NEA164" s="34" t="s">
        <v>392</v>
      </c>
      <c r="NEB164" s="34" t="s">
        <v>392</v>
      </c>
      <c r="NEC164" s="34" t="s">
        <v>392</v>
      </c>
      <c r="NED164" s="34" t="s">
        <v>392</v>
      </c>
      <c r="NEE164" s="34" t="s">
        <v>392</v>
      </c>
      <c r="NEF164" s="34" t="s">
        <v>392</v>
      </c>
      <c r="NEG164" s="34" t="s">
        <v>392</v>
      </c>
      <c r="NEH164" s="34" t="s">
        <v>392</v>
      </c>
      <c r="NEI164" s="34" t="s">
        <v>392</v>
      </c>
      <c r="NEJ164" s="34" t="s">
        <v>392</v>
      </c>
      <c r="NEK164" s="34" t="s">
        <v>392</v>
      </c>
      <c r="NEL164" s="34" t="s">
        <v>392</v>
      </c>
      <c r="NEM164" s="34" t="s">
        <v>392</v>
      </c>
      <c r="NEN164" s="34" t="s">
        <v>392</v>
      </c>
      <c r="NEO164" s="34" t="s">
        <v>392</v>
      </c>
      <c r="NEP164" s="34" t="s">
        <v>392</v>
      </c>
      <c r="NEQ164" s="34" t="s">
        <v>392</v>
      </c>
      <c r="NER164" s="34" t="s">
        <v>392</v>
      </c>
      <c r="NES164" s="34" t="s">
        <v>392</v>
      </c>
      <c r="NET164" s="34" t="s">
        <v>392</v>
      </c>
      <c r="NEU164" s="34" t="s">
        <v>392</v>
      </c>
      <c r="NEV164" s="34" t="s">
        <v>392</v>
      </c>
      <c r="NEW164" s="34" t="s">
        <v>392</v>
      </c>
      <c r="NEX164" s="34" t="s">
        <v>392</v>
      </c>
      <c r="NEY164" s="34" t="s">
        <v>392</v>
      </c>
      <c r="NEZ164" s="34" t="s">
        <v>392</v>
      </c>
      <c r="NFA164" s="34" t="s">
        <v>392</v>
      </c>
      <c r="NFB164" s="34" t="s">
        <v>392</v>
      </c>
      <c r="NFC164" s="34" t="s">
        <v>392</v>
      </c>
      <c r="NFD164" s="34" t="s">
        <v>392</v>
      </c>
      <c r="NFE164" s="34" t="s">
        <v>392</v>
      </c>
      <c r="NFF164" s="34" t="s">
        <v>392</v>
      </c>
      <c r="NFG164" s="34" t="s">
        <v>392</v>
      </c>
      <c r="NFH164" s="34" t="s">
        <v>392</v>
      </c>
      <c r="NFI164" s="34" t="s">
        <v>392</v>
      </c>
      <c r="NFJ164" s="34" t="s">
        <v>392</v>
      </c>
      <c r="NFK164" s="34" t="s">
        <v>392</v>
      </c>
      <c r="NFL164" s="34" t="s">
        <v>392</v>
      </c>
      <c r="NFM164" s="34" t="s">
        <v>392</v>
      </c>
      <c r="NFN164" s="34" t="s">
        <v>392</v>
      </c>
      <c r="NFO164" s="34" t="s">
        <v>392</v>
      </c>
      <c r="NFP164" s="34" t="s">
        <v>392</v>
      </c>
      <c r="NFQ164" s="34" t="s">
        <v>392</v>
      </c>
      <c r="NFR164" s="34" t="s">
        <v>392</v>
      </c>
      <c r="NFS164" s="34" t="s">
        <v>392</v>
      </c>
      <c r="NFT164" s="34" t="s">
        <v>392</v>
      </c>
      <c r="NFU164" s="34" t="s">
        <v>392</v>
      </c>
      <c r="NFV164" s="34" t="s">
        <v>392</v>
      </c>
      <c r="NFW164" s="34" t="s">
        <v>392</v>
      </c>
      <c r="NFX164" s="34" t="s">
        <v>392</v>
      </c>
      <c r="NFY164" s="34" t="s">
        <v>392</v>
      </c>
      <c r="NFZ164" s="34" t="s">
        <v>392</v>
      </c>
      <c r="NGA164" s="34" t="s">
        <v>392</v>
      </c>
      <c r="NGB164" s="34" t="s">
        <v>392</v>
      </c>
      <c r="NGC164" s="34" t="s">
        <v>392</v>
      </c>
      <c r="NGD164" s="34" t="s">
        <v>392</v>
      </c>
      <c r="NGE164" s="34" t="s">
        <v>392</v>
      </c>
      <c r="NGF164" s="34" t="s">
        <v>392</v>
      </c>
      <c r="NGG164" s="34" t="s">
        <v>392</v>
      </c>
      <c r="NGH164" s="34" t="s">
        <v>392</v>
      </c>
      <c r="NGI164" s="34" t="s">
        <v>392</v>
      </c>
      <c r="NGJ164" s="34" t="s">
        <v>392</v>
      </c>
      <c r="NGK164" s="34" t="s">
        <v>392</v>
      </c>
      <c r="NGL164" s="34" t="s">
        <v>392</v>
      </c>
      <c r="NGM164" s="34" t="s">
        <v>392</v>
      </c>
      <c r="NGN164" s="34" t="s">
        <v>392</v>
      </c>
      <c r="NGO164" s="34" t="s">
        <v>392</v>
      </c>
      <c r="NGP164" s="34" t="s">
        <v>392</v>
      </c>
      <c r="NGQ164" s="34" t="s">
        <v>392</v>
      </c>
      <c r="NGR164" s="34" t="s">
        <v>392</v>
      </c>
      <c r="NGS164" s="34" t="s">
        <v>392</v>
      </c>
      <c r="NGT164" s="34" t="s">
        <v>392</v>
      </c>
      <c r="NGU164" s="34" t="s">
        <v>392</v>
      </c>
      <c r="NGV164" s="34" t="s">
        <v>392</v>
      </c>
      <c r="NGW164" s="34" t="s">
        <v>392</v>
      </c>
      <c r="NGX164" s="34" t="s">
        <v>392</v>
      </c>
      <c r="NGY164" s="34" t="s">
        <v>392</v>
      </c>
      <c r="NGZ164" s="34" t="s">
        <v>392</v>
      </c>
      <c r="NHA164" s="34" t="s">
        <v>392</v>
      </c>
      <c r="NHB164" s="34" t="s">
        <v>392</v>
      </c>
      <c r="NHC164" s="34" t="s">
        <v>392</v>
      </c>
      <c r="NHD164" s="34" t="s">
        <v>392</v>
      </c>
      <c r="NHE164" s="34" t="s">
        <v>392</v>
      </c>
      <c r="NHF164" s="34" t="s">
        <v>392</v>
      </c>
      <c r="NHG164" s="34" t="s">
        <v>392</v>
      </c>
      <c r="NHH164" s="34" t="s">
        <v>392</v>
      </c>
      <c r="NHI164" s="34" t="s">
        <v>392</v>
      </c>
      <c r="NHJ164" s="34" t="s">
        <v>392</v>
      </c>
      <c r="NHK164" s="34" t="s">
        <v>392</v>
      </c>
      <c r="NHL164" s="34" t="s">
        <v>392</v>
      </c>
      <c r="NHM164" s="34" t="s">
        <v>392</v>
      </c>
      <c r="NHN164" s="34" t="s">
        <v>392</v>
      </c>
      <c r="NHO164" s="34" t="s">
        <v>392</v>
      </c>
      <c r="NHP164" s="34" t="s">
        <v>392</v>
      </c>
      <c r="NHQ164" s="34" t="s">
        <v>392</v>
      </c>
      <c r="NHR164" s="34" t="s">
        <v>392</v>
      </c>
      <c r="NHS164" s="34" t="s">
        <v>392</v>
      </c>
      <c r="NHT164" s="34" t="s">
        <v>392</v>
      </c>
      <c r="NHU164" s="34" t="s">
        <v>392</v>
      </c>
      <c r="NHV164" s="34" t="s">
        <v>392</v>
      </c>
      <c r="NHW164" s="34" t="s">
        <v>392</v>
      </c>
      <c r="NHX164" s="34" t="s">
        <v>392</v>
      </c>
      <c r="NHY164" s="34" t="s">
        <v>392</v>
      </c>
      <c r="NHZ164" s="34" t="s">
        <v>392</v>
      </c>
      <c r="NIA164" s="34" t="s">
        <v>392</v>
      </c>
      <c r="NIB164" s="34" t="s">
        <v>392</v>
      </c>
      <c r="NIC164" s="34" t="s">
        <v>392</v>
      </c>
      <c r="NID164" s="34" t="s">
        <v>392</v>
      </c>
      <c r="NIE164" s="34" t="s">
        <v>392</v>
      </c>
      <c r="NIF164" s="34" t="s">
        <v>392</v>
      </c>
      <c r="NIG164" s="34" t="s">
        <v>392</v>
      </c>
      <c r="NIH164" s="34" t="s">
        <v>392</v>
      </c>
      <c r="NII164" s="34" t="s">
        <v>392</v>
      </c>
      <c r="NIJ164" s="34" t="s">
        <v>392</v>
      </c>
      <c r="NIK164" s="34" t="s">
        <v>392</v>
      </c>
      <c r="NIL164" s="34" t="s">
        <v>392</v>
      </c>
      <c r="NIM164" s="34" t="s">
        <v>392</v>
      </c>
      <c r="NIN164" s="34" t="s">
        <v>392</v>
      </c>
      <c r="NIO164" s="34" t="s">
        <v>392</v>
      </c>
      <c r="NIP164" s="34" t="s">
        <v>392</v>
      </c>
      <c r="NIQ164" s="34" t="s">
        <v>392</v>
      </c>
      <c r="NIR164" s="34" t="s">
        <v>392</v>
      </c>
      <c r="NIS164" s="34" t="s">
        <v>392</v>
      </c>
      <c r="NIT164" s="34" t="s">
        <v>392</v>
      </c>
      <c r="NIU164" s="34" t="s">
        <v>392</v>
      </c>
      <c r="NIV164" s="34" t="s">
        <v>392</v>
      </c>
      <c r="NIW164" s="34" t="s">
        <v>392</v>
      </c>
      <c r="NIX164" s="34" t="s">
        <v>392</v>
      </c>
      <c r="NIY164" s="34" t="s">
        <v>392</v>
      </c>
      <c r="NIZ164" s="34" t="s">
        <v>392</v>
      </c>
      <c r="NJA164" s="34" t="s">
        <v>392</v>
      </c>
      <c r="NJB164" s="34" t="s">
        <v>392</v>
      </c>
      <c r="NJC164" s="34" t="s">
        <v>392</v>
      </c>
      <c r="NJD164" s="34" t="s">
        <v>392</v>
      </c>
      <c r="NJE164" s="34" t="s">
        <v>392</v>
      </c>
      <c r="NJF164" s="34" t="s">
        <v>392</v>
      </c>
      <c r="NJG164" s="34" t="s">
        <v>392</v>
      </c>
      <c r="NJH164" s="34" t="s">
        <v>392</v>
      </c>
      <c r="NJI164" s="34" t="s">
        <v>392</v>
      </c>
      <c r="NJJ164" s="34" t="s">
        <v>392</v>
      </c>
      <c r="NJK164" s="34" t="s">
        <v>392</v>
      </c>
      <c r="NJL164" s="34" t="s">
        <v>392</v>
      </c>
      <c r="NJM164" s="34" t="s">
        <v>392</v>
      </c>
      <c r="NJN164" s="34" t="s">
        <v>392</v>
      </c>
      <c r="NJO164" s="34" t="s">
        <v>392</v>
      </c>
      <c r="NJP164" s="34" t="s">
        <v>392</v>
      </c>
      <c r="NJQ164" s="34" t="s">
        <v>392</v>
      </c>
      <c r="NJR164" s="34" t="s">
        <v>392</v>
      </c>
      <c r="NJS164" s="34" t="s">
        <v>392</v>
      </c>
      <c r="NJT164" s="34" t="s">
        <v>392</v>
      </c>
      <c r="NJU164" s="34" t="s">
        <v>392</v>
      </c>
      <c r="NJV164" s="34" t="s">
        <v>392</v>
      </c>
      <c r="NJW164" s="34" t="s">
        <v>392</v>
      </c>
      <c r="NJX164" s="34" t="s">
        <v>392</v>
      </c>
      <c r="NJY164" s="34" t="s">
        <v>392</v>
      </c>
      <c r="NJZ164" s="34" t="s">
        <v>392</v>
      </c>
      <c r="NKA164" s="34" t="s">
        <v>392</v>
      </c>
      <c r="NKB164" s="34" t="s">
        <v>392</v>
      </c>
      <c r="NKC164" s="34" t="s">
        <v>392</v>
      </c>
      <c r="NKD164" s="34" t="s">
        <v>392</v>
      </c>
      <c r="NKE164" s="34" t="s">
        <v>392</v>
      </c>
      <c r="NKF164" s="34" t="s">
        <v>392</v>
      </c>
      <c r="NKG164" s="34" t="s">
        <v>392</v>
      </c>
      <c r="NKH164" s="34" t="s">
        <v>392</v>
      </c>
      <c r="NKI164" s="34" t="s">
        <v>392</v>
      </c>
      <c r="NKJ164" s="34" t="s">
        <v>392</v>
      </c>
      <c r="NKK164" s="34" t="s">
        <v>392</v>
      </c>
      <c r="NKL164" s="34" t="s">
        <v>392</v>
      </c>
      <c r="NKM164" s="34" t="s">
        <v>392</v>
      </c>
      <c r="NKN164" s="34" t="s">
        <v>392</v>
      </c>
      <c r="NKO164" s="34" t="s">
        <v>392</v>
      </c>
      <c r="NKP164" s="34" t="s">
        <v>392</v>
      </c>
      <c r="NKQ164" s="34" t="s">
        <v>392</v>
      </c>
      <c r="NKR164" s="34" t="s">
        <v>392</v>
      </c>
      <c r="NKS164" s="34" t="s">
        <v>392</v>
      </c>
      <c r="NKT164" s="34" t="s">
        <v>392</v>
      </c>
      <c r="NKU164" s="34" t="s">
        <v>392</v>
      </c>
      <c r="NKV164" s="34" t="s">
        <v>392</v>
      </c>
      <c r="NKW164" s="34" t="s">
        <v>392</v>
      </c>
      <c r="NKX164" s="34" t="s">
        <v>392</v>
      </c>
      <c r="NKY164" s="34" t="s">
        <v>392</v>
      </c>
      <c r="NKZ164" s="34" t="s">
        <v>392</v>
      </c>
      <c r="NLA164" s="34" t="s">
        <v>392</v>
      </c>
      <c r="NLB164" s="34" t="s">
        <v>392</v>
      </c>
      <c r="NLC164" s="34" t="s">
        <v>392</v>
      </c>
      <c r="NLD164" s="34" t="s">
        <v>392</v>
      </c>
      <c r="NLE164" s="34" t="s">
        <v>392</v>
      </c>
      <c r="NLF164" s="34" t="s">
        <v>392</v>
      </c>
      <c r="NLG164" s="34" t="s">
        <v>392</v>
      </c>
      <c r="NLH164" s="34" t="s">
        <v>392</v>
      </c>
      <c r="NLI164" s="34" t="s">
        <v>392</v>
      </c>
      <c r="NLJ164" s="34" t="s">
        <v>392</v>
      </c>
      <c r="NLK164" s="34" t="s">
        <v>392</v>
      </c>
      <c r="NLL164" s="34" t="s">
        <v>392</v>
      </c>
      <c r="NLM164" s="34" t="s">
        <v>392</v>
      </c>
      <c r="NLN164" s="34" t="s">
        <v>392</v>
      </c>
      <c r="NLO164" s="34" t="s">
        <v>392</v>
      </c>
      <c r="NLP164" s="34" t="s">
        <v>392</v>
      </c>
      <c r="NLQ164" s="34" t="s">
        <v>392</v>
      </c>
      <c r="NLR164" s="34" t="s">
        <v>392</v>
      </c>
      <c r="NLS164" s="34" t="s">
        <v>392</v>
      </c>
      <c r="NLT164" s="34" t="s">
        <v>392</v>
      </c>
      <c r="NLU164" s="34" t="s">
        <v>392</v>
      </c>
      <c r="NLV164" s="34" t="s">
        <v>392</v>
      </c>
      <c r="NLW164" s="34" t="s">
        <v>392</v>
      </c>
      <c r="NLX164" s="34" t="s">
        <v>392</v>
      </c>
      <c r="NLY164" s="34" t="s">
        <v>392</v>
      </c>
      <c r="NLZ164" s="34" t="s">
        <v>392</v>
      </c>
      <c r="NMA164" s="34" t="s">
        <v>392</v>
      </c>
      <c r="NMB164" s="34" t="s">
        <v>392</v>
      </c>
      <c r="NMC164" s="34" t="s">
        <v>392</v>
      </c>
      <c r="NMD164" s="34" t="s">
        <v>392</v>
      </c>
      <c r="NME164" s="34" t="s">
        <v>392</v>
      </c>
      <c r="NMF164" s="34" t="s">
        <v>392</v>
      </c>
      <c r="NMG164" s="34" t="s">
        <v>392</v>
      </c>
      <c r="NMH164" s="34" t="s">
        <v>392</v>
      </c>
      <c r="NMI164" s="34" t="s">
        <v>392</v>
      </c>
      <c r="NMJ164" s="34" t="s">
        <v>392</v>
      </c>
      <c r="NMK164" s="34" t="s">
        <v>392</v>
      </c>
      <c r="NML164" s="34" t="s">
        <v>392</v>
      </c>
      <c r="NMM164" s="34" t="s">
        <v>392</v>
      </c>
      <c r="NMN164" s="34" t="s">
        <v>392</v>
      </c>
      <c r="NMO164" s="34" t="s">
        <v>392</v>
      </c>
      <c r="NMP164" s="34" t="s">
        <v>392</v>
      </c>
      <c r="NMQ164" s="34" t="s">
        <v>392</v>
      </c>
      <c r="NMR164" s="34" t="s">
        <v>392</v>
      </c>
      <c r="NMS164" s="34" t="s">
        <v>392</v>
      </c>
      <c r="NMT164" s="34" t="s">
        <v>392</v>
      </c>
      <c r="NMU164" s="34" t="s">
        <v>392</v>
      </c>
      <c r="NMV164" s="34" t="s">
        <v>392</v>
      </c>
      <c r="NMW164" s="34" t="s">
        <v>392</v>
      </c>
      <c r="NMX164" s="34" t="s">
        <v>392</v>
      </c>
      <c r="NMY164" s="34" t="s">
        <v>392</v>
      </c>
      <c r="NMZ164" s="34" t="s">
        <v>392</v>
      </c>
      <c r="NNA164" s="34" t="s">
        <v>392</v>
      </c>
      <c r="NNB164" s="34" t="s">
        <v>392</v>
      </c>
      <c r="NNC164" s="34" t="s">
        <v>392</v>
      </c>
      <c r="NND164" s="34" t="s">
        <v>392</v>
      </c>
      <c r="NNE164" s="34" t="s">
        <v>392</v>
      </c>
      <c r="NNF164" s="34" t="s">
        <v>392</v>
      </c>
      <c r="NNG164" s="34" t="s">
        <v>392</v>
      </c>
      <c r="NNH164" s="34" t="s">
        <v>392</v>
      </c>
      <c r="NNI164" s="34" t="s">
        <v>392</v>
      </c>
      <c r="NNJ164" s="34" t="s">
        <v>392</v>
      </c>
      <c r="NNK164" s="34" t="s">
        <v>392</v>
      </c>
      <c r="NNL164" s="34" t="s">
        <v>392</v>
      </c>
      <c r="NNM164" s="34" t="s">
        <v>392</v>
      </c>
      <c r="NNN164" s="34" t="s">
        <v>392</v>
      </c>
      <c r="NNO164" s="34" t="s">
        <v>392</v>
      </c>
      <c r="NNP164" s="34" t="s">
        <v>392</v>
      </c>
      <c r="NNQ164" s="34" t="s">
        <v>392</v>
      </c>
      <c r="NNR164" s="34" t="s">
        <v>392</v>
      </c>
      <c r="NNS164" s="34" t="s">
        <v>392</v>
      </c>
      <c r="NNT164" s="34" t="s">
        <v>392</v>
      </c>
      <c r="NNU164" s="34" t="s">
        <v>392</v>
      </c>
      <c r="NNV164" s="34" t="s">
        <v>392</v>
      </c>
      <c r="NNW164" s="34" t="s">
        <v>392</v>
      </c>
      <c r="NNX164" s="34" t="s">
        <v>392</v>
      </c>
      <c r="NNY164" s="34" t="s">
        <v>392</v>
      </c>
      <c r="NNZ164" s="34" t="s">
        <v>392</v>
      </c>
      <c r="NOA164" s="34" t="s">
        <v>392</v>
      </c>
      <c r="NOB164" s="34" t="s">
        <v>392</v>
      </c>
      <c r="NOC164" s="34" t="s">
        <v>392</v>
      </c>
      <c r="NOD164" s="34" t="s">
        <v>392</v>
      </c>
      <c r="NOE164" s="34" t="s">
        <v>392</v>
      </c>
      <c r="NOF164" s="34" t="s">
        <v>392</v>
      </c>
      <c r="NOG164" s="34" t="s">
        <v>392</v>
      </c>
      <c r="NOH164" s="34" t="s">
        <v>392</v>
      </c>
      <c r="NOI164" s="34" t="s">
        <v>392</v>
      </c>
      <c r="NOJ164" s="34" t="s">
        <v>392</v>
      </c>
      <c r="NOK164" s="34" t="s">
        <v>392</v>
      </c>
      <c r="NOL164" s="34" t="s">
        <v>392</v>
      </c>
      <c r="NOM164" s="34" t="s">
        <v>392</v>
      </c>
      <c r="NON164" s="34" t="s">
        <v>392</v>
      </c>
      <c r="NOO164" s="34" t="s">
        <v>392</v>
      </c>
      <c r="NOP164" s="34" t="s">
        <v>392</v>
      </c>
      <c r="NOQ164" s="34" t="s">
        <v>392</v>
      </c>
      <c r="NOR164" s="34" t="s">
        <v>392</v>
      </c>
      <c r="NOS164" s="34" t="s">
        <v>392</v>
      </c>
      <c r="NOT164" s="34" t="s">
        <v>392</v>
      </c>
      <c r="NOU164" s="34" t="s">
        <v>392</v>
      </c>
      <c r="NOV164" s="34" t="s">
        <v>392</v>
      </c>
      <c r="NOW164" s="34" t="s">
        <v>392</v>
      </c>
      <c r="NOX164" s="34" t="s">
        <v>392</v>
      </c>
      <c r="NOY164" s="34" t="s">
        <v>392</v>
      </c>
      <c r="NOZ164" s="34" t="s">
        <v>392</v>
      </c>
      <c r="NPA164" s="34" t="s">
        <v>392</v>
      </c>
      <c r="NPB164" s="34" t="s">
        <v>392</v>
      </c>
      <c r="NPC164" s="34" t="s">
        <v>392</v>
      </c>
      <c r="NPD164" s="34" t="s">
        <v>392</v>
      </c>
      <c r="NPE164" s="34" t="s">
        <v>392</v>
      </c>
      <c r="NPF164" s="34" t="s">
        <v>392</v>
      </c>
      <c r="NPG164" s="34" t="s">
        <v>392</v>
      </c>
      <c r="NPH164" s="34" t="s">
        <v>392</v>
      </c>
      <c r="NPI164" s="34" t="s">
        <v>392</v>
      </c>
      <c r="NPJ164" s="34" t="s">
        <v>392</v>
      </c>
      <c r="NPK164" s="34" t="s">
        <v>392</v>
      </c>
      <c r="NPL164" s="34" t="s">
        <v>392</v>
      </c>
      <c r="NPM164" s="34" t="s">
        <v>392</v>
      </c>
      <c r="NPN164" s="34" t="s">
        <v>392</v>
      </c>
      <c r="NPO164" s="34" t="s">
        <v>392</v>
      </c>
      <c r="NPP164" s="34" t="s">
        <v>392</v>
      </c>
      <c r="NPQ164" s="34" t="s">
        <v>392</v>
      </c>
      <c r="NPR164" s="34" t="s">
        <v>392</v>
      </c>
      <c r="NPS164" s="34" t="s">
        <v>392</v>
      </c>
      <c r="NPT164" s="34" t="s">
        <v>392</v>
      </c>
      <c r="NPU164" s="34" t="s">
        <v>392</v>
      </c>
      <c r="NPV164" s="34" t="s">
        <v>392</v>
      </c>
      <c r="NPW164" s="34" t="s">
        <v>392</v>
      </c>
      <c r="NPX164" s="34" t="s">
        <v>392</v>
      </c>
      <c r="NPY164" s="34" t="s">
        <v>392</v>
      </c>
      <c r="NPZ164" s="34" t="s">
        <v>392</v>
      </c>
      <c r="NQA164" s="34" t="s">
        <v>392</v>
      </c>
      <c r="NQB164" s="34" t="s">
        <v>392</v>
      </c>
      <c r="NQC164" s="34" t="s">
        <v>392</v>
      </c>
      <c r="NQD164" s="34" t="s">
        <v>392</v>
      </c>
      <c r="NQE164" s="34" t="s">
        <v>392</v>
      </c>
      <c r="NQF164" s="34" t="s">
        <v>392</v>
      </c>
      <c r="NQG164" s="34" t="s">
        <v>392</v>
      </c>
      <c r="NQH164" s="34" t="s">
        <v>392</v>
      </c>
      <c r="NQI164" s="34" t="s">
        <v>392</v>
      </c>
      <c r="NQJ164" s="34" t="s">
        <v>392</v>
      </c>
      <c r="NQK164" s="34" t="s">
        <v>392</v>
      </c>
      <c r="NQL164" s="34" t="s">
        <v>392</v>
      </c>
      <c r="NQM164" s="34" t="s">
        <v>392</v>
      </c>
      <c r="NQN164" s="34" t="s">
        <v>392</v>
      </c>
      <c r="NQO164" s="34" t="s">
        <v>392</v>
      </c>
      <c r="NQP164" s="34" t="s">
        <v>392</v>
      </c>
      <c r="NQQ164" s="34" t="s">
        <v>392</v>
      </c>
      <c r="NQR164" s="34" t="s">
        <v>392</v>
      </c>
      <c r="NQS164" s="34" t="s">
        <v>392</v>
      </c>
      <c r="NQT164" s="34" t="s">
        <v>392</v>
      </c>
      <c r="NQU164" s="34" t="s">
        <v>392</v>
      </c>
      <c r="NQV164" s="34" t="s">
        <v>392</v>
      </c>
      <c r="NQW164" s="34" t="s">
        <v>392</v>
      </c>
      <c r="NQX164" s="34" t="s">
        <v>392</v>
      </c>
      <c r="NQY164" s="34" t="s">
        <v>392</v>
      </c>
      <c r="NQZ164" s="34" t="s">
        <v>392</v>
      </c>
      <c r="NRA164" s="34" t="s">
        <v>392</v>
      </c>
      <c r="NRB164" s="34" t="s">
        <v>392</v>
      </c>
      <c r="NRC164" s="34" t="s">
        <v>392</v>
      </c>
      <c r="NRD164" s="34" t="s">
        <v>392</v>
      </c>
      <c r="NRE164" s="34" t="s">
        <v>392</v>
      </c>
      <c r="NRF164" s="34" t="s">
        <v>392</v>
      </c>
      <c r="NRG164" s="34" t="s">
        <v>392</v>
      </c>
      <c r="NRH164" s="34" t="s">
        <v>392</v>
      </c>
      <c r="NRI164" s="34" t="s">
        <v>392</v>
      </c>
      <c r="NRJ164" s="34" t="s">
        <v>392</v>
      </c>
      <c r="NRK164" s="34" t="s">
        <v>392</v>
      </c>
      <c r="NRL164" s="34" t="s">
        <v>392</v>
      </c>
      <c r="NRM164" s="34" t="s">
        <v>392</v>
      </c>
      <c r="NRN164" s="34" t="s">
        <v>392</v>
      </c>
      <c r="NRO164" s="34" t="s">
        <v>392</v>
      </c>
      <c r="NRP164" s="34" t="s">
        <v>392</v>
      </c>
      <c r="NRQ164" s="34" t="s">
        <v>392</v>
      </c>
      <c r="NRR164" s="34" t="s">
        <v>392</v>
      </c>
      <c r="NRS164" s="34" t="s">
        <v>392</v>
      </c>
      <c r="NRT164" s="34" t="s">
        <v>392</v>
      </c>
      <c r="NRU164" s="34" t="s">
        <v>392</v>
      </c>
      <c r="NRV164" s="34" t="s">
        <v>392</v>
      </c>
      <c r="NRW164" s="34" t="s">
        <v>392</v>
      </c>
      <c r="NRX164" s="34" t="s">
        <v>392</v>
      </c>
      <c r="NRY164" s="34" t="s">
        <v>392</v>
      </c>
      <c r="NRZ164" s="34" t="s">
        <v>392</v>
      </c>
      <c r="NSA164" s="34" t="s">
        <v>392</v>
      </c>
      <c r="NSB164" s="34" t="s">
        <v>392</v>
      </c>
      <c r="NSC164" s="34" t="s">
        <v>392</v>
      </c>
      <c r="NSD164" s="34" t="s">
        <v>392</v>
      </c>
      <c r="NSE164" s="34" t="s">
        <v>392</v>
      </c>
      <c r="NSF164" s="34" t="s">
        <v>392</v>
      </c>
      <c r="NSG164" s="34" t="s">
        <v>392</v>
      </c>
      <c r="NSH164" s="34" t="s">
        <v>392</v>
      </c>
      <c r="NSI164" s="34" t="s">
        <v>392</v>
      </c>
      <c r="NSJ164" s="34" t="s">
        <v>392</v>
      </c>
      <c r="NSK164" s="34" t="s">
        <v>392</v>
      </c>
      <c r="NSL164" s="34" t="s">
        <v>392</v>
      </c>
      <c r="NSM164" s="34" t="s">
        <v>392</v>
      </c>
      <c r="NSN164" s="34" t="s">
        <v>392</v>
      </c>
      <c r="NSO164" s="34" t="s">
        <v>392</v>
      </c>
      <c r="NSP164" s="34" t="s">
        <v>392</v>
      </c>
      <c r="NSQ164" s="34" t="s">
        <v>392</v>
      </c>
      <c r="NSR164" s="34" t="s">
        <v>392</v>
      </c>
      <c r="NSS164" s="34" t="s">
        <v>392</v>
      </c>
      <c r="NST164" s="34" t="s">
        <v>392</v>
      </c>
      <c r="NSU164" s="34" t="s">
        <v>392</v>
      </c>
      <c r="NSV164" s="34" t="s">
        <v>392</v>
      </c>
      <c r="NSW164" s="34" t="s">
        <v>392</v>
      </c>
      <c r="NSX164" s="34" t="s">
        <v>392</v>
      </c>
      <c r="NSY164" s="34" t="s">
        <v>392</v>
      </c>
      <c r="NSZ164" s="34" t="s">
        <v>392</v>
      </c>
      <c r="NTA164" s="34" t="s">
        <v>392</v>
      </c>
      <c r="NTB164" s="34" t="s">
        <v>392</v>
      </c>
      <c r="NTC164" s="34" t="s">
        <v>392</v>
      </c>
      <c r="NTD164" s="34" t="s">
        <v>392</v>
      </c>
      <c r="NTE164" s="34" t="s">
        <v>392</v>
      </c>
      <c r="NTF164" s="34" t="s">
        <v>392</v>
      </c>
      <c r="NTG164" s="34" t="s">
        <v>392</v>
      </c>
      <c r="NTH164" s="34" t="s">
        <v>392</v>
      </c>
      <c r="NTI164" s="34" t="s">
        <v>392</v>
      </c>
      <c r="NTJ164" s="34" t="s">
        <v>392</v>
      </c>
      <c r="NTK164" s="34" t="s">
        <v>392</v>
      </c>
      <c r="NTL164" s="34" t="s">
        <v>392</v>
      </c>
      <c r="NTM164" s="34" t="s">
        <v>392</v>
      </c>
      <c r="NTN164" s="34" t="s">
        <v>392</v>
      </c>
      <c r="NTO164" s="34" t="s">
        <v>392</v>
      </c>
      <c r="NTP164" s="34" t="s">
        <v>392</v>
      </c>
      <c r="NTQ164" s="34" t="s">
        <v>392</v>
      </c>
      <c r="NTR164" s="34" t="s">
        <v>392</v>
      </c>
      <c r="NTS164" s="34" t="s">
        <v>392</v>
      </c>
      <c r="NTT164" s="34" t="s">
        <v>392</v>
      </c>
      <c r="NTU164" s="34" t="s">
        <v>392</v>
      </c>
      <c r="NTV164" s="34" t="s">
        <v>392</v>
      </c>
      <c r="NTW164" s="34" t="s">
        <v>392</v>
      </c>
      <c r="NTX164" s="34" t="s">
        <v>392</v>
      </c>
      <c r="NTY164" s="34" t="s">
        <v>392</v>
      </c>
      <c r="NTZ164" s="34" t="s">
        <v>392</v>
      </c>
      <c r="NUA164" s="34" t="s">
        <v>392</v>
      </c>
      <c r="NUB164" s="34" t="s">
        <v>392</v>
      </c>
      <c r="NUC164" s="34" t="s">
        <v>392</v>
      </c>
      <c r="NUD164" s="34" t="s">
        <v>392</v>
      </c>
      <c r="NUE164" s="34" t="s">
        <v>392</v>
      </c>
      <c r="NUF164" s="34" t="s">
        <v>392</v>
      </c>
      <c r="NUG164" s="34" t="s">
        <v>392</v>
      </c>
      <c r="NUH164" s="34" t="s">
        <v>392</v>
      </c>
      <c r="NUI164" s="34" t="s">
        <v>392</v>
      </c>
      <c r="NUJ164" s="34" t="s">
        <v>392</v>
      </c>
      <c r="NUK164" s="34" t="s">
        <v>392</v>
      </c>
      <c r="NUL164" s="34" t="s">
        <v>392</v>
      </c>
      <c r="NUM164" s="34" t="s">
        <v>392</v>
      </c>
      <c r="NUN164" s="34" t="s">
        <v>392</v>
      </c>
      <c r="NUO164" s="34" t="s">
        <v>392</v>
      </c>
      <c r="NUP164" s="34" t="s">
        <v>392</v>
      </c>
      <c r="NUQ164" s="34" t="s">
        <v>392</v>
      </c>
      <c r="NUR164" s="34" t="s">
        <v>392</v>
      </c>
      <c r="NUS164" s="34" t="s">
        <v>392</v>
      </c>
      <c r="NUT164" s="34" t="s">
        <v>392</v>
      </c>
      <c r="NUU164" s="34" t="s">
        <v>392</v>
      </c>
      <c r="NUV164" s="34" t="s">
        <v>392</v>
      </c>
      <c r="NUW164" s="34" t="s">
        <v>392</v>
      </c>
      <c r="NUX164" s="34" t="s">
        <v>392</v>
      </c>
      <c r="NUY164" s="34" t="s">
        <v>392</v>
      </c>
      <c r="NUZ164" s="34" t="s">
        <v>392</v>
      </c>
      <c r="NVA164" s="34" t="s">
        <v>392</v>
      </c>
      <c r="NVB164" s="34" t="s">
        <v>392</v>
      </c>
      <c r="NVC164" s="34" t="s">
        <v>392</v>
      </c>
      <c r="NVD164" s="34" t="s">
        <v>392</v>
      </c>
      <c r="NVE164" s="34" t="s">
        <v>392</v>
      </c>
      <c r="NVF164" s="34" t="s">
        <v>392</v>
      </c>
      <c r="NVG164" s="34" t="s">
        <v>392</v>
      </c>
      <c r="NVH164" s="34" t="s">
        <v>392</v>
      </c>
      <c r="NVI164" s="34" t="s">
        <v>392</v>
      </c>
      <c r="NVJ164" s="34" t="s">
        <v>392</v>
      </c>
      <c r="NVK164" s="34" t="s">
        <v>392</v>
      </c>
      <c r="NVL164" s="34" t="s">
        <v>392</v>
      </c>
      <c r="NVM164" s="34" t="s">
        <v>392</v>
      </c>
      <c r="NVN164" s="34" t="s">
        <v>392</v>
      </c>
      <c r="NVO164" s="34" t="s">
        <v>392</v>
      </c>
      <c r="NVP164" s="34" t="s">
        <v>392</v>
      </c>
      <c r="NVQ164" s="34" t="s">
        <v>392</v>
      </c>
      <c r="NVR164" s="34" t="s">
        <v>392</v>
      </c>
      <c r="NVS164" s="34" t="s">
        <v>392</v>
      </c>
      <c r="NVT164" s="34" t="s">
        <v>392</v>
      </c>
      <c r="NVU164" s="34" t="s">
        <v>392</v>
      </c>
      <c r="NVV164" s="34" t="s">
        <v>392</v>
      </c>
      <c r="NVW164" s="34" t="s">
        <v>392</v>
      </c>
      <c r="NVX164" s="34" t="s">
        <v>392</v>
      </c>
      <c r="NVY164" s="34" t="s">
        <v>392</v>
      </c>
      <c r="NVZ164" s="34" t="s">
        <v>392</v>
      </c>
      <c r="NWA164" s="34" t="s">
        <v>392</v>
      </c>
      <c r="NWB164" s="34" t="s">
        <v>392</v>
      </c>
      <c r="NWC164" s="34" t="s">
        <v>392</v>
      </c>
      <c r="NWD164" s="34" t="s">
        <v>392</v>
      </c>
      <c r="NWE164" s="34" t="s">
        <v>392</v>
      </c>
      <c r="NWF164" s="34" t="s">
        <v>392</v>
      </c>
      <c r="NWG164" s="34" t="s">
        <v>392</v>
      </c>
      <c r="NWH164" s="34" t="s">
        <v>392</v>
      </c>
      <c r="NWI164" s="34" t="s">
        <v>392</v>
      </c>
      <c r="NWJ164" s="34" t="s">
        <v>392</v>
      </c>
      <c r="NWK164" s="34" t="s">
        <v>392</v>
      </c>
      <c r="NWL164" s="34" t="s">
        <v>392</v>
      </c>
      <c r="NWM164" s="34" t="s">
        <v>392</v>
      </c>
      <c r="NWN164" s="34" t="s">
        <v>392</v>
      </c>
      <c r="NWO164" s="34" t="s">
        <v>392</v>
      </c>
      <c r="NWP164" s="34" t="s">
        <v>392</v>
      </c>
      <c r="NWQ164" s="34" t="s">
        <v>392</v>
      </c>
      <c r="NWR164" s="34" t="s">
        <v>392</v>
      </c>
      <c r="NWS164" s="34" t="s">
        <v>392</v>
      </c>
      <c r="NWT164" s="34" t="s">
        <v>392</v>
      </c>
      <c r="NWU164" s="34" t="s">
        <v>392</v>
      </c>
      <c r="NWV164" s="34" t="s">
        <v>392</v>
      </c>
      <c r="NWW164" s="34" t="s">
        <v>392</v>
      </c>
      <c r="NWX164" s="34" t="s">
        <v>392</v>
      </c>
      <c r="NWY164" s="34" t="s">
        <v>392</v>
      </c>
      <c r="NWZ164" s="34" t="s">
        <v>392</v>
      </c>
      <c r="NXA164" s="34" t="s">
        <v>392</v>
      </c>
      <c r="NXB164" s="34" t="s">
        <v>392</v>
      </c>
      <c r="NXC164" s="34" t="s">
        <v>392</v>
      </c>
      <c r="NXD164" s="34" t="s">
        <v>392</v>
      </c>
      <c r="NXE164" s="34" t="s">
        <v>392</v>
      </c>
      <c r="NXF164" s="34" t="s">
        <v>392</v>
      </c>
      <c r="NXG164" s="34" t="s">
        <v>392</v>
      </c>
      <c r="NXH164" s="34" t="s">
        <v>392</v>
      </c>
      <c r="NXI164" s="34" t="s">
        <v>392</v>
      </c>
      <c r="NXJ164" s="34" t="s">
        <v>392</v>
      </c>
      <c r="NXK164" s="34" t="s">
        <v>392</v>
      </c>
      <c r="NXL164" s="34" t="s">
        <v>392</v>
      </c>
      <c r="NXM164" s="34" t="s">
        <v>392</v>
      </c>
      <c r="NXN164" s="34" t="s">
        <v>392</v>
      </c>
      <c r="NXO164" s="34" t="s">
        <v>392</v>
      </c>
      <c r="NXP164" s="34" t="s">
        <v>392</v>
      </c>
      <c r="NXQ164" s="34" t="s">
        <v>392</v>
      </c>
      <c r="NXR164" s="34" t="s">
        <v>392</v>
      </c>
      <c r="NXS164" s="34" t="s">
        <v>392</v>
      </c>
      <c r="NXT164" s="34" t="s">
        <v>392</v>
      </c>
      <c r="NXU164" s="34" t="s">
        <v>392</v>
      </c>
      <c r="NXV164" s="34" t="s">
        <v>392</v>
      </c>
      <c r="NXW164" s="34" t="s">
        <v>392</v>
      </c>
      <c r="NXX164" s="34" t="s">
        <v>392</v>
      </c>
      <c r="NXY164" s="34" t="s">
        <v>392</v>
      </c>
      <c r="NXZ164" s="34" t="s">
        <v>392</v>
      </c>
      <c r="NYA164" s="34" t="s">
        <v>392</v>
      </c>
      <c r="NYB164" s="34" t="s">
        <v>392</v>
      </c>
      <c r="NYC164" s="34" t="s">
        <v>392</v>
      </c>
      <c r="NYD164" s="34" t="s">
        <v>392</v>
      </c>
      <c r="NYE164" s="34" t="s">
        <v>392</v>
      </c>
      <c r="NYF164" s="34" t="s">
        <v>392</v>
      </c>
      <c r="NYG164" s="34" t="s">
        <v>392</v>
      </c>
      <c r="NYH164" s="34" t="s">
        <v>392</v>
      </c>
      <c r="NYI164" s="34" t="s">
        <v>392</v>
      </c>
      <c r="NYJ164" s="34" t="s">
        <v>392</v>
      </c>
      <c r="NYK164" s="34" t="s">
        <v>392</v>
      </c>
      <c r="NYL164" s="34" t="s">
        <v>392</v>
      </c>
      <c r="NYM164" s="34" t="s">
        <v>392</v>
      </c>
      <c r="NYN164" s="34" t="s">
        <v>392</v>
      </c>
      <c r="NYO164" s="34" t="s">
        <v>392</v>
      </c>
      <c r="NYP164" s="34" t="s">
        <v>392</v>
      </c>
      <c r="NYQ164" s="34" t="s">
        <v>392</v>
      </c>
      <c r="NYR164" s="34" t="s">
        <v>392</v>
      </c>
      <c r="NYS164" s="34" t="s">
        <v>392</v>
      </c>
      <c r="NYT164" s="34" t="s">
        <v>392</v>
      </c>
      <c r="NYU164" s="34" t="s">
        <v>392</v>
      </c>
      <c r="NYV164" s="34" t="s">
        <v>392</v>
      </c>
      <c r="NYW164" s="34" t="s">
        <v>392</v>
      </c>
      <c r="NYX164" s="34" t="s">
        <v>392</v>
      </c>
      <c r="NYY164" s="34" t="s">
        <v>392</v>
      </c>
      <c r="NYZ164" s="34" t="s">
        <v>392</v>
      </c>
      <c r="NZA164" s="34" t="s">
        <v>392</v>
      </c>
      <c r="NZB164" s="34" t="s">
        <v>392</v>
      </c>
      <c r="NZC164" s="34" t="s">
        <v>392</v>
      </c>
      <c r="NZD164" s="34" t="s">
        <v>392</v>
      </c>
      <c r="NZE164" s="34" t="s">
        <v>392</v>
      </c>
      <c r="NZF164" s="34" t="s">
        <v>392</v>
      </c>
      <c r="NZG164" s="34" t="s">
        <v>392</v>
      </c>
      <c r="NZH164" s="34" t="s">
        <v>392</v>
      </c>
      <c r="NZI164" s="34" t="s">
        <v>392</v>
      </c>
      <c r="NZJ164" s="34" t="s">
        <v>392</v>
      </c>
      <c r="NZK164" s="34" t="s">
        <v>392</v>
      </c>
      <c r="NZL164" s="34" t="s">
        <v>392</v>
      </c>
      <c r="NZM164" s="34" t="s">
        <v>392</v>
      </c>
      <c r="NZN164" s="34" t="s">
        <v>392</v>
      </c>
      <c r="NZO164" s="34" t="s">
        <v>392</v>
      </c>
      <c r="NZP164" s="34" t="s">
        <v>392</v>
      </c>
      <c r="NZQ164" s="34" t="s">
        <v>392</v>
      </c>
      <c r="NZR164" s="34" t="s">
        <v>392</v>
      </c>
      <c r="NZS164" s="34" t="s">
        <v>392</v>
      </c>
      <c r="NZT164" s="34" t="s">
        <v>392</v>
      </c>
      <c r="NZU164" s="34" t="s">
        <v>392</v>
      </c>
      <c r="NZV164" s="34" t="s">
        <v>392</v>
      </c>
      <c r="NZW164" s="34" t="s">
        <v>392</v>
      </c>
      <c r="NZX164" s="34" t="s">
        <v>392</v>
      </c>
      <c r="NZY164" s="34" t="s">
        <v>392</v>
      </c>
      <c r="NZZ164" s="34" t="s">
        <v>392</v>
      </c>
      <c r="OAA164" s="34" t="s">
        <v>392</v>
      </c>
      <c r="OAB164" s="34" t="s">
        <v>392</v>
      </c>
      <c r="OAC164" s="34" t="s">
        <v>392</v>
      </c>
      <c r="OAD164" s="34" t="s">
        <v>392</v>
      </c>
      <c r="OAE164" s="34" t="s">
        <v>392</v>
      </c>
      <c r="OAF164" s="34" t="s">
        <v>392</v>
      </c>
      <c r="OAG164" s="34" t="s">
        <v>392</v>
      </c>
      <c r="OAH164" s="34" t="s">
        <v>392</v>
      </c>
      <c r="OAI164" s="34" t="s">
        <v>392</v>
      </c>
      <c r="OAJ164" s="34" t="s">
        <v>392</v>
      </c>
      <c r="OAK164" s="34" t="s">
        <v>392</v>
      </c>
      <c r="OAL164" s="34" t="s">
        <v>392</v>
      </c>
      <c r="OAM164" s="34" t="s">
        <v>392</v>
      </c>
      <c r="OAN164" s="34" t="s">
        <v>392</v>
      </c>
      <c r="OAO164" s="34" t="s">
        <v>392</v>
      </c>
      <c r="OAP164" s="34" t="s">
        <v>392</v>
      </c>
      <c r="OAQ164" s="34" t="s">
        <v>392</v>
      </c>
      <c r="OAR164" s="34" t="s">
        <v>392</v>
      </c>
      <c r="OAS164" s="34" t="s">
        <v>392</v>
      </c>
      <c r="OAT164" s="34" t="s">
        <v>392</v>
      </c>
      <c r="OAU164" s="34" t="s">
        <v>392</v>
      </c>
      <c r="OAV164" s="34" t="s">
        <v>392</v>
      </c>
      <c r="OAW164" s="34" t="s">
        <v>392</v>
      </c>
      <c r="OAX164" s="34" t="s">
        <v>392</v>
      </c>
      <c r="OAY164" s="34" t="s">
        <v>392</v>
      </c>
      <c r="OAZ164" s="34" t="s">
        <v>392</v>
      </c>
      <c r="OBA164" s="34" t="s">
        <v>392</v>
      </c>
      <c r="OBB164" s="34" t="s">
        <v>392</v>
      </c>
      <c r="OBC164" s="34" t="s">
        <v>392</v>
      </c>
      <c r="OBD164" s="34" t="s">
        <v>392</v>
      </c>
      <c r="OBE164" s="34" t="s">
        <v>392</v>
      </c>
      <c r="OBF164" s="34" t="s">
        <v>392</v>
      </c>
      <c r="OBG164" s="34" t="s">
        <v>392</v>
      </c>
      <c r="OBH164" s="34" t="s">
        <v>392</v>
      </c>
      <c r="OBI164" s="34" t="s">
        <v>392</v>
      </c>
      <c r="OBJ164" s="34" t="s">
        <v>392</v>
      </c>
      <c r="OBK164" s="34" t="s">
        <v>392</v>
      </c>
      <c r="OBL164" s="34" t="s">
        <v>392</v>
      </c>
      <c r="OBM164" s="34" t="s">
        <v>392</v>
      </c>
      <c r="OBN164" s="34" t="s">
        <v>392</v>
      </c>
      <c r="OBO164" s="34" t="s">
        <v>392</v>
      </c>
      <c r="OBP164" s="34" t="s">
        <v>392</v>
      </c>
      <c r="OBQ164" s="34" t="s">
        <v>392</v>
      </c>
      <c r="OBR164" s="34" t="s">
        <v>392</v>
      </c>
      <c r="OBS164" s="34" t="s">
        <v>392</v>
      </c>
      <c r="OBT164" s="34" t="s">
        <v>392</v>
      </c>
      <c r="OBU164" s="34" t="s">
        <v>392</v>
      </c>
      <c r="OBV164" s="34" t="s">
        <v>392</v>
      </c>
      <c r="OBW164" s="34" t="s">
        <v>392</v>
      </c>
      <c r="OBX164" s="34" t="s">
        <v>392</v>
      </c>
      <c r="OBY164" s="34" t="s">
        <v>392</v>
      </c>
      <c r="OBZ164" s="34" t="s">
        <v>392</v>
      </c>
      <c r="OCA164" s="34" t="s">
        <v>392</v>
      </c>
      <c r="OCB164" s="34" t="s">
        <v>392</v>
      </c>
      <c r="OCC164" s="34" t="s">
        <v>392</v>
      </c>
      <c r="OCD164" s="34" t="s">
        <v>392</v>
      </c>
      <c r="OCE164" s="34" t="s">
        <v>392</v>
      </c>
      <c r="OCF164" s="34" t="s">
        <v>392</v>
      </c>
      <c r="OCG164" s="34" t="s">
        <v>392</v>
      </c>
      <c r="OCH164" s="34" t="s">
        <v>392</v>
      </c>
      <c r="OCI164" s="34" t="s">
        <v>392</v>
      </c>
      <c r="OCJ164" s="34" t="s">
        <v>392</v>
      </c>
      <c r="OCK164" s="34" t="s">
        <v>392</v>
      </c>
      <c r="OCL164" s="34" t="s">
        <v>392</v>
      </c>
      <c r="OCM164" s="34" t="s">
        <v>392</v>
      </c>
      <c r="OCN164" s="34" t="s">
        <v>392</v>
      </c>
      <c r="OCO164" s="34" t="s">
        <v>392</v>
      </c>
      <c r="OCP164" s="34" t="s">
        <v>392</v>
      </c>
      <c r="OCQ164" s="34" t="s">
        <v>392</v>
      </c>
      <c r="OCR164" s="34" t="s">
        <v>392</v>
      </c>
      <c r="OCS164" s="34" t="s">
        <v>392</v>
      </c>
      <c r="OCT164" s="34" t="s">
        <v>392</v>
      </c>
      <c r="OCU164" s="34" t="s">
        <v>392</v>
      </c>
      <c r="OCV164" s="34" t="s">
        <v>392</v>
      </c>
      <c r="OCW164" s="34" t="s">
        <v>392</v>
      </c>
      <c r="OCX164" s="34" t="s">
        <v>392</v>
      </c>
      <c r="OCY164" s="34" t="s">
        <v>392</v>
      </c>
      <c r="OCZ164" s="34" t="s">
        <v>392</v>
      </c>
      <c r="ODA164" s="34" t="s">
        <v>392</v>
      </c>
      <c r="ODB164" s="34" t="s">
        <v>392</v>
      </c>
      <c r="ODC164" s="34" t="s">
        <v>392</v>
      </c>
      <c r="ODD164" s="34" t="s">
        <v>392</v>
      </c>
      <c r="ODE164" s="34" t="s">
        <v>392</v>
      </c>
      <c r="ODF164" s="34" t="s">
        <v>392</v>
      </c>
      <c r="ODG164" s="34" t="s">
        <v>392</v>
      </c>
      <c r="ODH164" s="34" t="s">
        <v>392</v>
      </c>
      <c r="ODI164" s="34" t="s">
        <v>392</v>
      </c>
      <c r="ODJ164" s="34" t="s">
        <v>392</v>
      </c>
      <c r="ODK164" s="34" t="s">
        <v>392</v>
      </c>
      <c r="ODL164" s="34" t="s">
        <v>392</v>
      </c>
      <c r="ODM164" s="34" t="s">
        <v>392</v>
      </c>
      <c r="ODN164" s="34" t="s">
        <v>392</v>
      </c>
      <c r="ODO164" s="34" t="s">
        <v>392</v>
      </c>
      <c r="ODP164" s="34" t="s">
        <v>392</v>
      </c>
      <c r="ODQ164" s="34" t="s">
        <v>392</v>
      </c>
      <c r="ODR164" s="34" t="s">
        <v>392</v>
      </c>
      <c r="ODS164" s="34" t="s">
        <v>392</v>
      </c>
      <c r="ODT164" s="34" t="s">
        <v>392</v>
      </c>
      <c r="ODU164" s="34" t="s">
        <v>392</v>
      </c>
      <c r="ODV164" s="34" t="s">
        <v>392</v>
      </c>
      <c r="ODW164" s="34" t="s">
        <v>392</v>
      </c>
      <c r="ODX164" s="34" t="s">
        <v>392</v>
      </c>
      <c r="ODY164" s="34" t="s">
        <v>392</v>
      </c>
      <c r="ODZ164" s="34" t="s">
        <v>392</v>
      </c>
      <c r="OEA164" s="34" t="s">
        <v>392</v>
      </c>
      <c r="OEB164" s="34" t="s">
        <v>392</v>
      </c>
      <c r="OEC164" s="34" t="s">
        <v>392</v>
      </c>
      <c r="OED164" s="34" t="s">
        <v>392</v>
      </c>
      <c r="OEE164" s="34" t="s">
        <v>392</v>
      </c>
      <c r="OEF164" s="34" t="s">
        <v>392</v>
      </c>
      <c r="OEG164" s="34" t="s">
        <v>392</v>
      </c>
      <c r="OEH164" s="34" t="s">
        <v>392</v>
      </c>
      <c r="OEI164" s="34" t="s">
        <v>392</v>
      </c>
      <c r="OEJ164" s="34" t="s">
        <v>392</v>
      </c>
      <c r="OEK164" s="34" t="s">
        <v>392</v>
      </c>
      <c r="OEL164" s="34" t="s">
        <v>392</v>
      </c>
      <c r="OEM164" s="34" t="s">
        <v>392</v>
      </c>
      <c r="OEN164" s="34" t="s">
        <v>392</v>
      </c>
      <c r="OEO164" s="34" t="s">
        <v>392</v>
      </c>
      <c r="OEP164" s="34" t="s">
        <v>392</v>
      </c>
      <c r="OEQ164" s="34" t="s">
        <v>392</v>
      </c>
      <c r="OER164" s="34" t="s">
        <v>392</v>
      </c>
      <c r="OES164" s="34" t="s">
        <v>392</v>
      </c>
      <c r="OET164" s="34" t="s">
        <v>392</v>
      </c>
      <c r="OEU164" s="34" t="s">
        <v>392</v>
      </c>
      <c r="OEV164" s="34" t="s">
        <v>392</v>
      </c>
      <c r="OEW164" s="34" t="s">
        <v>392</v>
      </c>
      <c r="OEX164" s="34" t="s">
        <v>392</v>
      </c>
      <c r="OEY164" s="34" t="s">
        <v>392</v>
      </c>
      <c r="OEZ164" s="34" t="s">
        <v>392</v>
      </c>
      <c r="OFA164" s="34" t="s">
        <v>392</v>
      </c>
      <c r="OFB164" s="34" t="s">
        <v>392</v>
      </c>
      <c r="OFC164" s="34" t="s">
        <v>392</v>
      </c>
      <c r="OFD164" s="34" t="s">
        <v>392</v>
      </c>
      <c r="OFE164" s="34" t="s">
        <v>392</v>
      </c>
      <c r="OFF164" s="34" t="s">
        <v>392</v>
      </c>
      <c r="OFG164" s="34" t="s">
        <v>392</v>
      </c>
      <c r="OFH164" s="34" t="s">
        <v>392</v>
      </c>
      <c r="OFI164" s="34" t="s">
        <v>392</v>
      </c>
      <c r="OFJ164" s="34" t="s">
        <v>392</v>
      </c>
      <c r="OFK164" s="34" t="s">
        <v>392</v>
      </c>
      <c r="OFL164" s="34" t="s">
        <v>392</v>
      </c>
      <c r="OFM164" s="34" t="s">
        <v>392</v>
      </c>
      <c r="OFN164" s="34" t="s">
        <v>392</v>
      </c>
      <c r="OFO164" s="34" t="s">
        <v>392</v>
      </c>
      <c r="OFP164" s="34" t="s">
        <v>392</v>
      </c>
      <c r="OFQ164" s="34" t="s">
        <v>392</v>
      </c>
      <c r="OFR164" s="34" t="s">
        <v>392</v>
      </c>
      <c r="OFS164" s="34" t="s">
        <v>392</v>
      </c>
      <c r="OFT164" s="34" t="s">
        <v>392</v>
      </c>
      <c r="OFU164" s="34" t="s">
        <v>392</v>
      </c>
      <c r="OFV164" s="34" t="s">
        <v>392</v>
      </c>
      <c r="OFW164" s="34" t="s">
        <v>392</v>
      </c>
      <c r="OFX164" s="34" t="s">
        <v>392</v>
      </c>
      <c r="OFY164" s="34" t="s">
        <v>392</v>
      </c>
      <c r="OFZ164" s="34" t="s">
        <v>392</v>
      </c>
      <c r="OGA164" s="34" t="s">
        <v>392</v>
      </c>
      <c r="OGB164" s="34" t="s">
        <v>392</v>
      </c>
      <c r="OGC164" s="34" t="s">
        <v>392</v>
      </c>
      <c r="OGD164" s="34" t="s">
        <v>392</v>
      </c>
      <c r="OGE164" s="34" t="s">
        <v>392</v>
      </c>
      <c r="OGF164" s="34" t="s">
        <v>392</v>
      </c>
      <c r="OGG164" s="34" t="s">
        <v>392</v>
      </c>
      <c r="OGH164" s="34" t="s">
        <v>392</v>
      </c>
      <c r="OGI164" s="34" t="s">
        <v>392</v>
      </c>
      <c r="OGJ164" s="34" t="s">
        <v>392</v>
      </c>
      <c r="OGK164" s="34" t="s">
        <v>392</v>
      </c>
      <c r="OGL164" s="34" t="s">
        <v>392</v>
      </c>
      <c r="OGM164" s="34" t="s">
        <v>392</v>
      </c>
      <c r="OGN164" s="34" t="s">
        <v>392</v>
      </c>
      <c r="OGO164" s="34" t="s">
        <v>392</v>
      </c>
      <c r="OGP164" s="34" t="s">
        <v>392</v>
      </c>
      <c r="OGQ164" s="34" t="s">
        <v>392</v>
      </c>
      <c r="OGR164" s="34" t="s">
        <v>392</v>
      </c>
      <c r="OGS164" s="34" t="s">
        <v>392</v>
      </c>
      <c r="OGT164" s="34" t="s">
        <v>392</v>
      </c>
      <c r="OGU164" s="34" t="s">
        <v>392</v>
      </c>
      <c r="OGV164" s="34" t="s">
        <v>392</v>
      </c>
      <c r="OGW164" s="34" t="s">
        <v>392</v>
      </c>
      <c r="OGX164" s="34" t="s">
        <v>392</v>
      </c>
      <c r="OGY164" s="34" t="s">
        <v>392</v>
      </c>
      <c r="OGZ164" s="34" t="s">
        <v>392</v>
      </c>
      <c r="OHA164" s="34" t="s">
        <v>392</v>
      </c>
      <c r="OHB164" s="34" t="s">
        <v>392</v>
      </c>
      <c r="OHC164" s="34" t="s">
        <v>392</v>
      </c>
      <c r="OHD164" s="34" t="s">
        <v>392</v>
      </c>
      <c r="OHE164" s="34" t="s">
        <v>392</v>
      </c>
      <c r="OHF164" s="34" t="s">
        <v>392</v>
      </c>
      <c r="OHG164" s="34" t="s">
        <v>392</v>
      </c>
      <c r="OHH164" s="34" t="s">
        <v>392</v>
      </c>
      <c r="OHI164" s="34" t="s">
        <v>392</v>
      </c>
      <c r="OHJ164" s="34" t="s">
        <v>392</v>
      </c>
      <c r="OHK164" s="34" t="s">
        <v>392</v>
      </c>
      <c r="OHL164" s="34" t="s">
        <v>392</v>
      </c>
      <c r="OHM164" s="34" t="s">
        <v>392</v>
      </c>
      <c r="OHN164" s="34" t="s">
        <v>392</v>
      </c>
      <c r="OHO164" s="34" t="s">
        <v>392</v>
      </c>
      <c r="OHP164" s="34" t="s">
        <v>392</v>
      </c>
      <c r="OHQ164" s="34" t="s">
        <v>392</v>
      </c>
      <c r="OHR164" s="34" t="s">
        <v>392</v>
      </c>
      <c r="OHS164" s="34" t="s">
        <v>392</v>
      </c>
      <c r="OHT164" s="34" t="s">
        <v>392</v>
      </c>
      <c r="OHU164" s="34" t="s">
        <v>392</v>
      </c>
      <c r="OHV164" s="34" t="s">
        <v>392</v>
      </c>
      <c r="OHW164" s="34" t="s">
        <v>392</v>
      </c>
      <c r="OHX164" s="34" t="s">
        <v>392</v>
      </c>
      <c r="OHY164" s="34" t="s">
        <v>392</v>
      </c>
      <c r="OHZ164" s="34" t="s">
        <v>392</v>
      </c>
      <c r="OIA164" s="34" t="s">
        <v>392</v>
      </c>
      <c r="OIB164" s="34" t="s">
        <v>392</v>
      </c>
      <c r="OIC164" s="34" t="s">
        <v>392</v>
      </c>
      <c r="OID164" s="34" t="s">
        <v>392</v>
      </c>
      <c r="OIE164" s="34" t="s">
        <v>392</v>
      </c>
      <c r="OIF164" s="34" t="s">
        <v>392</v>
      </c>
      <c r="OIG164" s="34" t="s">
        <v>392</v>
      </c>
      <c r="OIH164" s="34" t="s">
        <v>392</v>
      </c>
      <c r="OII164" s="34" t="s">
        <v>392</v>
      </c>
      <c r="OIJ164" s="34" t="s">
        <v>392</v>
      </c>
      <c r="OIK164" s="34" t="s">
        <v>392</v>
      </c>
      <c r="OIL164" s="34" t="s">
        <v>392</v>
      </c>
      <c r="OIM164" s="34" t="s">
        <v>392</v>
      </c>
      <c r="OIN164" s="34" t="s">
        <v>392</v>
      </c>
      <c r="OIO164" s="34" t="s">
        <v>392</v>
      </c>
      <c r="OIP164" s="34" t="s">
        <v>392</v>
      </c>
      <c r="OIQ164" s="34" t="s">
        <v>392</v>
      </c>
      <c r="OIR164" s="34" t="s">
        <v>392</v>
      </c>
      <c r="OIS164" s="34" t="s">
        <v>392</v>
      </c>
      <c r="OIT164" s="34" t="s">
        <v>392</v>
      </c>
      <c r="OIU164" s="34" t="s">
        <v>392</v>
      </c>
      <c r="OIV164" s="34" t="s">
        <v>392</v>
      </c>
      <c r="OIW164" s="34" t="s">
        <v>392</v>
      </c>
      <c r="OIX164" s="34" t="s">
        <v>392</v>
      </c>
      <c r="OIY164" s="34" t="s">
        <v>392</v>
      </c>
      <c r="OIZ164" s="34" t="s">
        <v>392</v>
      </c>
      <c r="OJA164" s="34" t="s">
        <v>392</v>
      </c>
      <c r="OJB164" s="34" t="s">
        <v>392</v>
      </c>
      <c r="OJC164" s="34" t="s">
        <v>392</v>
      </c>
      <c r="OJD164" s="34" t="s">
        <v>392</v>
      </c>
      <c r="OJE164" s="34" t="s">
        <v>392</v>
      </c>
      <c r="OJF164" s="34" t="s">
        <v>392</v>
      </c>
      <c r="OJG164" s="34" t="s">
        <v>392</v>
      </c>
      <c r="OJH164" s="34" t="s">
        <v>392</v>
      </c>
      <c r="OJI164" s="34" t="s">
        <v>392</v>
      </c>
      <c r="OJJ164" s="34" t="s">
        <v>392</v>
      </c>
      <c r="OJK164" s="34" t="s">
        <v>392</v>
      </c>
      <c r="OJL164" s="34" t="s">
        <v>392</v>
      </c>
      <c r="OJM164" s="34" t="s">
        <v>392</v>
      </c>
      <c r="OJN164" s="34" t="s">
        <v>392</v>
      </c>
      <c r="OJO164" s="34" t="s">
        <v>392</v>
      </c>
      <c r="OJP164" s="34" t="s">
        <v>392</v>
      </c>
      <c r="OJQ164" s="34" t="s">
        <v>392</v>
      </c>
      <c r="OJR164" s="34" t="s">
        <v>392</v>
      </c>
      <c r="OJS164" s="34" t="s">
        <v>392</v>
      </c>
      <c r="OJT164" s="34" t="s">
        <v>392</v>
      </c>
      <c r="OJU164" s="34" t="s">
        <v>392</v>
      </c>
      <c r="OJV164" s="34" t="s">
        <v>392</v>
      </c>
      <c r="OJW164" s="34" t="s">
        <v>392</v>
      </c>
      <c r="OJX164" s="34" t="s">
        <v>392</v>
      </c>
      <c r="OJY164" s="34" t="s">
        <v>392</v>
      </c>
      <c r="OJZ164" s="34" t="s">
        <v>392</v>
      </c>
      <c r="OKA164" s="34" t="s">
        <v>392</v>
      </c>
      <c r="OKB164" s="34" t="s">
        <v>392</v>
      </c>
      <c r="OKC164" s="34" t="s">
        <v>392</v>
      </c>
      <c r="OKD164" s="34" t="s">
        <v>392</v>
      </c>
      <c r="OKE164" s="34" t="s">
        <v>392</v>
      </c>
      <c r="OKF164" s="34" t="s">
        <v>392</v>
      </c>
      <c r="OKG164" s="34" t="s">
        <v>392</v>
      </c>
      <c r="OKH164" s="34" t="s">
        <v>392</v>
      </c>
      <c r="OKI164" s="34" t="s">
        <v>392</v>
      </c>
      <c r="OKJ164" s="34" t="s">
        <v>392</v>
      </c>
      <c r="OKK164" s="34" t="s">
        <v>392</v>
      </c>
      <c r="OKL164" s="34" t="s">
        <v>392</v>
      </c>
      <c r="OKM164" s="34" t="s">
        <v>392</v>
      </c>
      <c r="OKN164" s="34" t="s">
        <v>392</v>
      </c>
      <c r="OKO164" s="34" t="s">
        <v>392</v>
      </c>
      <c r="OKP164" s="34" t="s">
        <v>392</v>
      </c>
      <c r="OKQ164" s="34" t="s">
        <v>392</v>
      </c>
      <c r="OKR164" s="34" t="s">
        <v>392</v>
      </c>
      <c r="OKS164" s="34" t="s">
        <v>392</v>
      </c>
      <c r="OKT164" s="34" t="s">
        <v>392</v>
      </c>
      <c r="OKU164" s="34" t="s">
        <v>392</v>
      </c>
      <c r="OKV164" s="34" t="s">
        <v>392</v>
      </c>
      <c r="OKW164" s="34" t="s">
        <v>392</v>
      </c>
      <c r="OKX164" s="34" t="s">
        <v>392</v>
      </c>
      <c r="OKY164" s="34" t="s">
        <v>392</v>
      </c>
      <c r="OKZ164" s="34" t="s">
        <v>392</v>
      </c>
      <c r="OLA164" s="34" t="s">
        <v>392</v>
      </c>
      <c r="OLB164" s="34" t="s">
        <v>392</v>
      </c>
      <c r="OLC164" s="34" t="s">
        <v>392</v>
      </c>
      <c r="OLD164" s="34" t="s">
        <v>392</v>
      </c>
      <c r="OLE164" s="34" t="s">
        <v>392</v>
      </c>
      <c r="OLF164" s="34" t="s">
        <v>392</v>
      </c>
      <c r="OLG164" s="34" t="s">
        <v>392</v>
      </c>
      <c r="OLH164" s="34" t="s">
        <v>392</v>
      </c>
      <c r="OLI164" s="34" t="s">
        <v>392</v>
      </c>
      <c r="OLJ164" s="34" t="s">
        <v>392</v>
      </c>
      <c r="OLK164" s="34" t="s">
        <v>392</v>
      </c>
      <c r="OLL164" s="34" t="s">
        <v>392</v>
      </c>
      <c r="OLM164" s="34" t="s">
        <v>392</v>
      </c>
      <c r="OLN164" s="34" t="s">
        <v>392</v>
      </c>
      <c r="OLO164" s="34" t="s">
        <v>392</v>
      </c>
      <c r="OLP164" s="34" t="s">
        <v>392</v>
      </c>
      <c r="OLQ164" s="34" t="s">
        <v>392</v>
      </c>
      <c r="OLR164" s="34" t="s">
        <v>392</v>
      </c>
      <c r="OLS164" s="34" t="s">
        <v>392</v>
      </c>
      <c r="OLT164" s="34" t="s">
        <v>392</v>
      </c>
      <c r="OLU164" s="34" t="s">
        <v>392</v>
      </c>
      <c r="OLV164" s="34" t="s">
        <v>392</v>
      </c>
      <c r="OLW164" s="34" t="s">
        <v>392</v>
      </c>
      <c r="OLX164" s="34" t="s">
        <v>392</v>
      </c>
      <c r="OLY164" s="34" t="s">
        <v>392</v>
      </c>
      <c r="OLZ164" s="34" t="s">
        <v>392</v>
      </c>
      <c r="OMA164" s="34" t="s">
        <v>392</v>
      </c>
      <c r="OMB164" s="34" t="s">
        <v>392</v>
      </c>
      <c r="OMC164" s="34" t="s">
        <v>392</v>
      </c>
      <c r="OMD164" s="34" t="s">
        <v>392</v>
      </c>
      <c r="OME164" s="34" t="s">
        <v>392</v>
      </c>
      <c r="OMF164" s="34" t="s">
        <v>392</v>
      </c>
      <c r="OMG164" s="34" t="s">
        <v>392</v>
      </c>
      <c r="OMH164" s="34" t="s">
        <v>392</v>
      </c>
      <c r="OMI164" s="34" t="s">
        <v>392</v>
      </c>
      <c r="OMJ164" s="34" t="s">
        <v>392</v>
      </c>
      <c r="OMK164" s="34" t="s">
        <v>392</v>
      </c>
      <c r="OML164" s="34" t="s">
        <v>392</v>
      </c>
      <c r="OMM164" s="34" t="s">
        <v>392</v>
      </c>
      <c r="OMN164" s="34" t="s">
        <v>392</v>
      </c>
      <c r="OMO164" s="34" t="s">
        <v>392</v>
      </c>
      <c r="OMP164" s="34" t="s">
        <v>392</v>
      </c>
      <c r="OMQ164" s="34" t="s">
        <v>392</v>
      </c>
      <c r="OMR164" s="34" t="s">
        <v>392</v>
      </c>
      <c r="OMS164" s="34" t="s">
        <v>392</v>
      </c>
      <c r="OMT164" s="34" t="s">
        <v>392</v>
      </c>
      <c r="OMU164" s="34" t="s">
        <v>392</v>
      </c>
      <c r="OMV164" s="34" t="s">
        <v>392</v>
      </c>
      <c r="OMW164" s="34" t="s">
        <v>392</v>
      </c>
      <c r="OMX164" s="34" t="s">
        <v>392</v>
      </c>
      <c r="OMY164" s="34" t="s">
        <v>392</v>
      </c>
      <c r="OMZ164" s="34" t="s">
        <v>392</v>
      </c>
      <c r="ONA164" s="34" t="s">
        <v>392</v>
      </c>
      <c r="ONB164" s="34" t="s">
        <v>392</v>
      </c>
      <c r="ONC164" s="34" t="s">
        <v>392</v>
      </c>
      <c r="OND164" s="34" t="s">
        <v>392</v>
      </c>
      <c r="ONE164" s="34" t="s">
        <v>392</v>
      </c>
      <c r="ONF164" s="34" t="s">
        <v>392</v>
      </c>
      <c r="ONG164" s="34" t="s">
        <v>392</v>
      </c>
      <c r="ONH164" s="34" t="s">
        <v>392</v>
      </c>
      <c r="ONI164" s="34" t="s">
        <v>392</v>
      </c>
      <c r="ONJ164" s="34" t="s">
        <v>392</v>
      </c>
      <c r="ONK164" s="34" t="s">
        <v>392</v>
      </c>
      <c r="ONL164" s="34" t="s">
        <v>392</v>
      </c>
      <c r="ONM164" s="34" t="s">
        <v>392</v>
      </c>
      <c r="ONN164" s="34" t="s">
        <v>392</v>
      </c>
      <c r="ONO164" s="34" t="s">
        <v>392</v>
      </c>
      <c r="ONP164" s="34" t="s">
        <v>392</v>
      </c>
      <c r="ONQ164" s="34" t="s">
        <v>392</v>
      </c>
      <c r="ONR164" s="34" t="s">
        <v>392</v>
      </c>
      <c r="ONS164" s="34" t="s">
        <v>392</v>
      </c>
      <c r="ONT164" s="34" t="s">
        <v>392</v>
      </c>
      <c r="ONU164" s="34" t="s">
        <v>392</v>
      </c>
      <c r="ONV164" s="34" t="s">
        <v>392</v>
      </c>
      <c r="ONW164" s="34" t="s">
        <v>392</v>
      </c>
      <c r="ONX164" s="34" t="s">
        <v>392</v>
      </c>
      <c r="ONY164" s="34" t="s">
        <v>392</v>
      </c>
      <c r="ONZ164" s="34" t="s">
        <v>392</v>
      </c>
      <c r="OOA164" s="34" t="s">
        <v>392</v>
      </c>
      <c r="OOB164" s="34" t="s">
        <v>392</v>
      </c>
      <c r="OOC164" s="34" t="s">
        <v>392</v>
      </c>
      <c r="OOD164" s="34" t="s">
        <v>392</v>
      </c>
      <c r="OOE164" s="34" t="s">
        <v>392</v>
      </c>
      <c r="OOF164" s="34" t="s">
        <v>392</v>
      </c>
      <c r="OOG164" s="34" t="s">
        <v>392</v>
      </c>
      <c r="OOH164" s="34" t="s">
        <v>392</v>
      </c>
      <c r="OOI164" s="34" t="s">
        <v>392</v>
      </c>
      <c r="OOJ164" s="34" t="s">
        <v>392</v>
      </c>
      <c r="OOK164" s="34" t="s">
        <v>392</v>
      </c>
      <c r="OOL164" s="34" t="s">
        <v>392</v>
      </c>
      <c r="OOM164" s="34" t="s">
        <v>392</v>
      </c>
      <c r="OON164" s="34" t="s">
        <v>392</v>
      </c>
      <c r="OOO164" s="34" t="s">
        <v>392</v>
      </c>
      <c r="OOP164" s="34" t="s">
        <v>392</v>
      </c>
      <c r="OOQ164" s="34" t="s">
        <v>392</v>
      </c>
      <c r="OOR164" s="34" t="s">
        <v>392</v>
      </c>
      <c r="OOS164" s="34" t="s">
        <v>392</v>
      </c>
      <c r="OOT164" s="34" t="s">
        <v>392</v>
      </c>
      <c r="OOU164" s="34" t="s">
        <v>392</v>
      </c>
      <c r="OOV164" s="34" t="s">
        <v>392</v>
      </c>
      <c r="OOW164" s="34" t="s">
        <v>392</v>
      </c>
      <c r="OOX164" s="34" t="s">
        <v>392</v>
      </c>
      <c r="OOY164" s="34" t="s">
        <v>392</v>
      </c>
      <c r="OOZ164" s="34" t="s">
        <v>392</v>
      </c>
      <c r="OPA164" s="34" t="s">
        <v>392</v>
      </c>
      <c r="OPB164" s="34" t="s">
        <v>392</v>
      </c>
      <c r="OPC164" s="34" t="s">
        <v>392</v>
      </c>
      <c r="OPD164" s="34" t="s">
        <v>392</v>
      </c>
      <c r="OPE164" s="34" t="s">
        <v>392</v>
      </c>
      <c r="OPF164" s="34" t="s">
        <v>392</v>
      </c>
      <c r="OPG164" s="34" t="s">
        <v>392</v>
      </c>
      <c r="OPH164" s="34" t="s">
        <v>392</v>
      </c>
      <c r="OPI164" s="34" t="s">
        <v>392</v>
      </c>
      <c r="OPJ164" s="34" t="s">
        <v>392</v>
      </c>
      <c r="OPK164" s="34" t="s">
        <v>392</v>
      </c>
      <c r="OPL164" s="34" t="s">
        <v>392</v>
      </c>
      <c r="OPM164" s="34" t="s">
        <v>392</v>
      </c>
      <c r="OPN164" s="34" t="s">
        <v>392</v>
      </c>
      <c r="OPO164" s="34" t="s">
        <v>392</v>
      </c>
      <c r="OPP164" s="34" t="s">
        <v>392</v>
      </c>
      <c r="OPQ164" s="34" t="s">
        <v>392</v>
      </c>
      <c r="OPR164" s="34" t="s">
        <v>392</v>
      </c>
      <c r="OPS164" s="34" t="s">
        <v>392</v>
      </c>
      <c r="OPT164" s="34" t="s">
        <v>392</v>
      </c>
      <c r="OPU164" s="34" t="s">
        <v>392</v>
      </c>
      <c r="OPV164" s="34" t="s">
        <v>392</v>
      </c>
      <c r="OPW164" s="34" t="s">
        <v>392</v>
      </c>
      <c r="OPX164" s="34" t="s">
        <v>392</v>
      </c>
      <c r="OPY164" s="34" t="s">
        <v>392</v>
      </c>
      <c r="OPZ164" s="34" t="s">
        <v>392</v>
      </c>
      <c r="OQA164" s="34" t="s">
        <v>392</v>
      </c>
      <c r="OQB164" s="34" t="s">
        <v>392</v>
      </c>
      <c r="OQC164" s="34" t="s">
        <v>392</v>
      </c>
      <c r="OQD164" s="34" t="s">
        <v>392</v>
      </c>
      <c r="OQE164" s="34" t="s">
        <v>392</v>
      </c>
      <c r="OQF164" s="34" t="s">
        <v>392</v>
      </c>
      <c r="OQG164" s="34" t="s">
        <v>392</v>
      </c>
      <c r="OQH164" s="34" t="s">
        <v>392</v>
      </c>
      <c r="OQI164" s="34" t="s">
        <v>392</v>
      </c>
      <c r="OQJ164" s="34" t="s">
        <v>392</v>
      </c>
      <c r="OQK164" s="34" t="s">
        <v>392</v>
      </c>
      <c r="OQL164" s="34" t="s">
        <v>392</v>
      </c>
      <c r="OQM164" s="34" t="s">
        <v>392</v>
      </c>
      <c r="OQN164" s="34" t="s">
        <v>392</v>
      </c>
      <c r="OQO164" s="34" t="s">
        <v>392</v>
      </c>
      <c r="OQP164" s="34" t="s">
        <v>392</v>
      </c>
      <c r="OQQ164" s="34" t="s">
        <v>392</v>
      </c>
      <c r="OQR164" s="34" t="s">
        <v>392</v>
      </c>
      <c r="OQS164" s="34" t="s">
        <v>392</v>
      </c>
      <c r="OQT164" s="34" t="s">
        <v>392</v>
      </c>
      <c r="OQU164" s="34" t="s">
        <v>392</v>
      </c>
      <c r="OQV164" s="34" t="s">
        <v>392</v>
      </c>
      <c r="OQW164" s="34" t="s">
        <v>392</v>
      </c>
      <c r="OQX164" s="34" t="s">
        <v>392</v>
      </c>
      <c r="OQY164" s="34" t="s">
        <v>392</v>
      </c>
      <c r="OQZ164" s="34" t="s">
        <v>392</v>
      </c>
      <c r="ORA164" s="34" t="s">
        <v>392</v>
      </c>
      <c r="ORB164" s="34" t="s">
        <v>392</v>
      </c>
      <c r="ORC164" s="34" t="s">
        <v>392</v>
      </c>
      <c r="ORD164" s="34" t="s">
        <v>392</v>
      </c>
      <c r="ORE164" s="34" t="s">
        <v>392</v>
      </c>
      <c r="ORF164" s="34" t="s">
        <v>392</v>
      </c>
      <c r="ORG164" s="34" t="s">
        <v>392</v>
      </c>
      <c r="ORH164" s="34" t="s">
        <v>392</v>
      </c>
      <c r="ORI164" s="34" t="s">
        <v>392</v>
      </c>
      <c r="ORJ164" s="34" t="s">
        <v>392</v>
      </c>
      <c r="ORK164" s="34" t="s">
        <v>392</v>
      </c>
      <c r="ORL164" s="34" t="s">
        <v>392</v>
      </c>
      <c r="ORM164" s="34" t="s">
        <v>392</v>
      </c>
      <c r="ORN164" s="34" t="s">
        <v>392</v>
      </c>
      <c r="ORO164" s="34" t="s">
        <v>392</v>
      </c>
      <c r="ORP164" s="34" t="s">
        <v>392</v>
      </c>
      <c r="ORQ164" s="34" t="s">
        <v>392</v>
      </c>
      <c r="ORR164" s="34" t="s">
        <v>392</v>
      </c>
      <c r="ORS164" s="34" t="s">
        <v>392</v>
      </c>
      <c r="ORT164" s="34" t="s">
        <v>392</v>
      </c>
      <c r="ORU164" s="34" t="s">
        <v>392</v>
      </c>
      <c r="ORV164" s="34" t="s">
        <v>392</v>
      </c>
      <c r="ORW164" s="34" t="s">
        <v>392</v>
      </c>
      <c r="ORX164" s="34" t="s">
        <v>392</v>
      </c>
      <c r="ORY164" s="34" t="s">
        <v>392</v>
      </c>
      <c r="ORZ164" s="34" t="s">
        <v>392</v>
      </c>
      <c r="OSA164" s="34" t="s">
        <v>392</v>
      </c>
      <c r="OSB164" s="34" t="s">
        <v>392</v>
      </c>
      <c r="OSC164" s="34" t="s">
        <v>392</v>
      </c>
      <c r="OSD164" s="34" t="s">
        <v>392</v>
      </c>
      <c r="OSE164" s="34" t="s">
        <v>392</v>
      </c>
      <c r="OSF164" s="34" t="s">
        <v>392</v>
      </c>
      <c r="OSG164" s="34" t="s">
        <v>392</v>
      </c>
      <c r="OSH164" s="34" t="s">
        <v>392</v>
      </c>
      <c r="OSI164" s="34" t="s">
        <v>392</v>
      </c>
      <c r="OSJ164" s="34" t="s">
        <v>392</v>
      </c>
      <c r="OSK164" s="34" t="s">
        <v>392</v>
      </c>
      <c r="OSL164" s="34" t="s">
        <v>392</v>
      </c>
      <c r="OSM164" s="34" t="s">
        <v>392</v>
      </c>
      <c r="OSN164" s="34" t="s">
        <v>392</v>
      </c>
      <c r="OSO164" s="34" t="s">
        <v>392</v>
      </c>
      <c r="OSP164" s="34" t="s">
        <v>392</v>
      </c>
      <c r="OSQ164" s="34" t="s">
        <v>392</v>
      </c>
      <c r="OSR164" s="34" t="s">
        <v>392</v>
      </c>
      <c r="OSS164" s="34" t="s">
        <v>392</v>
      </c>
      <c r="OST164" s="34" t="s">
        <v>392</v>
      </c>
      <c r="OSU164" s="34" t="s">
        <v>392</v>
      </c>
      <c r="OSV164" s="34" t="s">
        <v>392</v>
      </c>
      <c r="OSW164" s="34" t="s">
        <v>392</v>
      </c>
      <c r="OSX164" s="34" t="s">
        <v>392</v>
      </c>
      <c r="OSY164" s="34" t="s">
        <v>392</v>
      </c>
      <c r="OSZ164" s="34" t="s">
        <v>392</v>
      </c>
      <c r="OTA164" s="34" t="s">
        <v>392</v>
      </c>
      <c r="OTB164" s="34" t="s">
        <v>392</v>
      </c>
      <c r="OTC164" s="34" t="s">
        <v>392</v>
      </c>
      <c r="OTD164" s="34" t="s">
        <v>392</v>
      </c>
      <c r="OTE164" s="34" t="s">
        <v>392</v>
      </c>
      <c r="OTF164" s="34" t="s">
        <v>392</v>
      </c>
      <c r="OTG164" s="34" t="s">
        <v>392</v>
      </c>
      <c r="OTH164" s="34" t="s">
        <v>392</v>
      </c>
      <c r="OTI164" s="34" t="s">
        <v>392</v>
      </c>
      <c r="OTJ164" s="34" t="s">
        <v>392</v>
      </c>
      <c r="OTK164" s="34" t="s">
        <v>392</v>
      </c>
      <c r="OTL164" s="34" t="s">
        <v>392</v>
      </c>
      <c r="OTM164" s="34" t="s">
        <v>392</v>
      </c>
      <c r="OTN164" s="34" t="s">
        <v>392</v>
      </c>
      <c r="OTO164" s="34" t="s">
        <v>392</v>
      </c>
      <c r="OTP164" s="34" t="s">
        <v>392</v>
      </c>
      <c r="OTQ164" s="34" t="s">
        <v>392</v>
      </c>
      <c r="OTR164" s="34" t="s">
        <v>392</v>
      </c>
      <c r="OTS164" s="34" t="s">
        <v>392</v>
      </c>
      <c r="OTT164" s="34" t="s">
        <v>392</v>
      </c>
      <c r="OTU164" s="34" t="s">
        <v>392</v>
      </c>
      <c r="OTV164" s="34" t="s">
        <v>392</v>
      </c>
      <c r="OTW164" s="34" t="s">
        <v>392</v>
      </c>
      <c r="OTX164" s="34" t="s">
        <v>392</v>
      </c>
      <c r="OTY164" s="34" t="s">
        <v>392</v>
      </c>
      <c r="OTZ164" s="34" t="s">
        <v>392</v>
      </c>
      <c r="OUA164" s="34" t="s">
        <v>392</v>
      </c>
      <c r="OUB164" s="34" t="s">
        <v>392</v>
      </c>
      <c r="OUC164" s="34" t="s">
        <v>392</v>
      </c>
      <c r="OUD164" s="34" t="s">
        <v>392</v>
      </c>
      <c r="OUE164" s="34" t="s">
        <v>392</v>
      </c>
      <c r="OUF164" s="34" t="s">
        <v>392</v>
      </c>
      <c r="OUG164" s="34" t="s">
        <v>392</v>
      </c>
      <c r="OUH164" s="34" t="s">
        <v>392</v>
      </c>
      <c r="OUI164" s="34" t="s">
        <v>392</v>
      </c>
      <c r="OUJ164" s="34" t="s">
        <v>392</v>
      </c>
      <c r="OUK164" s="34" t="s">
        <v>392</v>
      </c>
      <c r="OUL164" s="34" t="s">
        <v>392</v>
      </c>
      <c r="OUM164" s="34" t="s">
        <v>392</v>
      </c>
      <c r="OUN164" s="34" t="s">
        <v>392</v>
      </c>
      <c r="OUO164" s="34" t="s">
        <v>392</v>
      </c>
      <c r="OUP164" s="34" t="s">
        <v>392</v>
      </c>
      <c r="OUQ164" s="34" t="s">
        <v>392</v>
      </c>
      <c r="OUR164" s="34" t="s">
        <v>392</v>
      </c>
      <c r="OUS164" s="34" t="s">
        <v>392</v>
      </c>
      <c r="OUT164" s="34" t="s">
        <v>392</v>
      </c>
      <c r="OUU164" s="34" t="s">
        <v>392</v>
      </c>
      <c r="OUV164" s="34" t="s">
        <v>392</v>
      </c>
      <c r="OUW164" s="34" t="s">
        <v>392</v>
      </c>
      <c r="OUX164" s="34" t="s">
        <v>392</v>
      </c>
      <c r="OUY164" s="34" t="s">
        <v>392</v>
      </c>
      <c r="OUZ164" s="34" t="s">
        <v>392</v>
      </c>
      <c r="OVA164" s="34" t="s">
        <v>392</v>
      </c>
      <c r="OVB164" s="34" t="s">
        <v>392</v>
      </c>
      <c r="OVC164" s="34" t="s">
        <v>392</v>
      </c>
      <c r="OVD164" s="34" t="s">
        <v>392</v>
      </c>
      <c r="OVE164" s="34" t="s">
        <v>392</v>
      </c>
      <c r="OVF164" s="34" t="s">
        <v>392</v>
      </c>
      <c r="OVG164" s="34" t="s">
        <v>392</v>
      </c>
      <c r="OVH164" s="34" t="s">
        <v>392</v>
      </c>
      <c r="OVI164" s="34" t="s">
        <v>392</v>
      </c>
      <c r="OVJ164" s="34" t="s">
        <v>392</v>
      </c>
      <c r="OVK164" s="34" t="s">
        <v>392</v>
      </c>
      <c r="OVL164" s="34" t="s">
        <v>392</v>
      </c>
      <c r="OVM164" s="34" t="s">
        <v>392</v>
      </c>
      <c r="OVN164" s="34" t="s">
        <v>392</v>
      </c>
      <c r="OVO164" s="34" t="s">
        <v>392</v>
      </c>
      <c r="OVP164" s="34" t="s">
        <v>392</v>
      </c>
      <c r="OVQ164" s="34" t="s">
        <v>392</v>
      </c>
      <c r="OVR164" s="34" t="s">
        <v>392</v>
      </c>
      <c r="OVS164" s="34" t="s">
        <v>392</v>
      </c>
      <c r="OVT164" s="34" t="s">
        <v>392</v>
      </c>
      <c r="OVU164" s="34" t="s">
        <v>392</v>
      </c>
      <c r="OVV164" s="34" t="s">
        <v>392</v>
      </c>
      <c r="OVW164" s="34" t="s">
        <v>392</v>
      </c>
      <c r="OVX164" s="34" t="s">
        <v>392</v>
      </c>
      <c r="OVY164" s="34" t="s">
        <v>392</v>
      </c>
      <c r="OVZ164" s="34" t="s">
        <v>392</v>
      </c>
      <c r="OWA164" s="34" t="s">
        <v>392</v>
      </c>
      <c r="OWB164" s="34" t="s">
        <v>392</v>
      </c>
      <c r="OWC164" s="34" t="s">
        <v>392</v>
      </c>
      <c r="OWD164" s="34" t="s">
        <v>392</v>
      </c>
      <c r="OWE164" s="34" t="s">
        <v>392</v>
      </c>
      <c r="OWF164" s="34" t="s">
        <v>392</v>
      </c>
      <c r="OWG164" s="34" t="s">
        <v>392</v>
      </c>
      <c r="OWH164" s="34" t="s">
        <v>392</v>
      </c>
      <c r="OWI164" s="34" t="s">
        <v>392</v>
      </c>
      <c r="OWJ164" s="34" t="s">
        <v>392</v>
      </c>
      <c r="OWK164" s="34" t="s">
        <v>392</v>
      </c>
      <c r="OWL164" s="34" t="s">
        <v>392</v>
      </c>
      <c r="OWM164" s="34" t="s">
        <v>392</v>
      </c>
      <c r="OWN164" s="34" t="s">
        <v>392</v>
      </c>
      <c r="OWO164" s="34" t="s">
        <v>392</v>
      </c>
      <c r="OWP164" s="34" t="s">
        <v>392</v>
      </c>
      <c r="OWQ164" s="34" t="s">
        <v>392</v>
      </c>
      <c r="OWR164" s="34" t="s">
        <v>392</v>
      </c>
      <c r="OWS164" s="34" t="s">
        <v>392</v>
      </c>
      <c r="OWT164" s="34" t="s">
        <v>392</v>
      </c>
      <c r="OWU164" s="34" t="s">
        <v>392</v>
      </c>
      <c r="OWV164" s="34" t="s">
        <v>392</v>
      </c>
      <c r="OWW164" s="34" t="s">
        <v>392</v>
      </c>
      <c r="OWX164" s="34" t="s">
        <v>392</v>
      </c>
      <c r="OWY164" s="34" t="s">
        <v>392</v>
      </c>
      <c r="OWZ164" s="34" t="s">
        <v>392</v>
      </c>
      <c r="OXA164" s="34" t="s">
        <v>392</v>
      </c>
      <c r="OXB164" s="34" t="s">
        <v>392</v>
      </c>
      <c r="OXC164" s="34" t="s">
        <v>392</v>
      </c>
      <c r="OXD164" s="34" t="s">
        <v>392</v>
      </c>
      <c r="OXE164" s="34" t="s">
        <v>392</v>
      </c>
      <c r="OXF164" s="34" t="s">
        <v>392</v>
      </c>
      <c r="OXG164" s="34" t="s">
        <v>392</v>
      </c>
      <c r="OXH164" s="34" t="s">
        <v>392</v>
      </c>
      <c r="OXI164" s="34" t="s">
        <v>392</v>
      </c>
      <c r="OXJ164" s="34" t="s">
        <v>392</v>
      </c>
      <c r="OXK164" s="34" t="s">
        <v>392</v>
      </c>
      <c r="OXL164" s="34" t="s">
        <v>392</v>
      </c>
      <c r="OXM164" s="34" t="s">
        <v>392</v>
      </c>
      <c r="OXN164" s="34" t="s">
        <v>392</v>
      </c>
      <c r="OXO164" s="34" t="s">
        <v>392</v>
      </c>
      <c r="OXP164" s="34" t="s">
        <v>392</v>
      </c>
      <c r="OXQ164" s="34" t="s">
        <v>392</v>
      </c>
      <c r="OXR164" s="34" t="s">
        <v>392</v>
      </c>
      <c r="OXS164" s="34" t="s">
        <v>392</v>
      </c>
      <c r="OXT164" s="34" t="s">
        <v>392</v>
      </c>
      <c r="OXU164" s="34" t="s">
        <v>392</v>
      </c>
      <c r="OXV164" s="34" t="s">
        <v>392</v>
      </c>
      <c r="OXW164" s="34" t="s">
        <v>392</v>
      </c>
      <c r="OXX164" s="34" t="s">
        <v>392</v>
      </c>
      <c r="OXY164" s="34" t="s">
        <v>392</v>
      </c>
      <c r="OXZ164" s="34" t="s">
        <v>392</v>
      </c>
      <c r="OYA164" s="34" t="s">
        <v>392</v>
      </c>
      <c r="OYB164" s="34" t="s">
        <v>392</v>
      </c>
      <c r="OYC164" s="34" t="s">
        <v>392</v>
      </c>
      <c r="OYD164" s="34" t="s">
        <v>392</v>
      </c>
      <c r="OYE164" s="34" t="s">
        <v>392</v>
      </c>
      <c r="OYF164" s="34" t="s">
        <v>392</v>
      </c>
      <c r="OYG164" s="34" t="s">
        <v>392</v>
      </c>
      <c r="OYH164" s="34" t="s">
        <v>392</v>
      </c>
      <c r="OYI164" s="34" t="s">
        <v>392</v>
      </c>
      <c r="OYJ164" s="34" t="s">
        <v>392</v>
      </c>
      <c r="OYK164" s="34" t="s">
        <v>392</v>
      </c>
      <c r="OYL164" s="34" t="s">
        <v>392</v>
      </c>
      <c r="OYM164" s="34" t="s">
        <v>392</v>
      </c>
      <c r="OYN164" s="34" t="s">
        <v>392</v>
      </c>
      <c r="OYO164" s="34" t="s">
        <v>392</v>
      </c>
      <c r="OYP164" s="34" t="s">
        <v>392</v>
      </c>
      <c r="OYQ164" s="34" t="s">
        <v>392</v>
      </c>
      <c r="OYR164" s="34" t="s">
        <v>392</v>
      </c>
      <c r="OYS164" s="34" t="s">
        <v>392</v>
      </c>
      <c r="OYT164" s="34" t="s">
        <v>392</v>
      </c>
      <c r="OYU164" s="34" t="s">
        <v>392</v>
      </c>
      <c r="OYV164" s="34" t="s">
        <v>392</v>
      </c>
      <c r="OYW164" s="34" t="s">
        <v>392</v>
      </c>
      <c r="OYX164" s="34" t="s">
        <v>392</v>
      </c>
      <c r="OYY164" s="34" t="s">
        <v>392</v>
      </c>
      <c r="OYZ164" s="34" t="s">
        <v>392</v>
      </c>
      <c r="OZA164" s="34" t="s">
        <v>392</v>
      </c>
      <c r="OZB164" s="34" t="s">
        <v>392</v>
      </c>
      <c r="OZC164" s="34" t="s">
        <v>392</v>
      </c>
      <c r="OZD164" s="34" t="s">
        <v>392</v>
      </c>
      <c r="OZE164" s="34" t="s">
        <v>392</v>
      </c>
      <c r="OZF164" s="34" t="s">
        <v>392</v>
      </c>
      <c r="OZG164" s="34" t="s">
        <v>392</v>
      </c>
      <c r="OZH164" s="34" t="s">
        <v>392</v>
      </c>
      <c r="OZI164" s="34" t="s">
        <v>392</v>
      </c>
      <c r="OZJ164" s="34" t="s">
        <v>392</v>
      </c>
      <c r="OZK164" s="34" t="s">
        <v>392</v>
      </c>
      <c r="OZL164" s="34" t="s">
        <v>392</v>
      </c>
      <c r="OZM164" s="34" t="s">
        <v>392</v>
      </c>
      <c r="OZN164" s="34" t="s">
        <v>392</v>
      </c>
      <c r="OZO164" s="34" t="s">
        <v>392</v>
      </c>
      <c r="OZP164" s="34" t="s">
        <v>392</v>
      </c>
      <c r="OZQ164" s="34" t="s">
        <v>392</v>
      </c>
      <c r="OZR164" s="34" t="s">
        <v>392</v>
      </c>
      <c r="OZS164" s="34" t="s">
        <v>392</v>
      </c>
      <c r="OZT164" s="34" t="s">
        <v>392</v>
      </c>
      <c r="OZU164" s="34" t="s">
        <v>392</v>
      </c>
      <c r="OZV164" s="34" t="s">
        <v>392</v>
      </c>
      <c r="OZW164" s="34" t="s">
        <v>392</v>
      </c>
      <c r="OZX164" s="34" t="s">
        <v>392</v>
      </c>
      <c r="OZY164" s="34" t="s">
        <v>392</v>
      </c>
      <c r="OZZ164" s="34" t="s">
        <v>392</v>
      </c>
      <c r="PAA164" s="34" t="s">
        <v>392</v>
      </c>
      <c r="PAB164" s="34" t="s">
        <v>392</v>
      </c>
      <c r="PAC164" s="34" t="s">
        <v>392</v>
      </c>
      <c r="PAD164" s="34" t="s">
        <v>392</v>
      </c>
      <c r="PAE164" s="34" t="s">
        <v>392</v>
      </c>
      <c r="PAF164" s="34" t="s">
        <v>392</v>
      </c>
      <c r="PAG164" s="34" t="s">
        <v>392</v>
      </c>
      <c r="PAH164" s="34" t="s">
        <v>392</v>
      </c>
      <c r="PAI164" s="34" t="s">
        <v>392</v>
      </c>
      <c r="PAJ164" s="34" t="s">
        <v>392</v>
      </c>
      <c r="PAK164" s="34" t="s">
        <v>392</v>
      </c>
      <c r="PAL164" s="34" t="s">
        <v>392</v>
      </c>
      <c r="PAM164" s="34" t="s">
        <v>392</v>
      </c>
      <c r="PAN164" s="34" t="s">
        <v>392</v>
      </c>
      <c r="PAO164" s="34" t="s">
        <v>392</v>
      </c>
      <c r="PAP164" s="34" t="s">
        <v>392</v>
      </c>
      <c r="PAQ164" s="34" t="s">
        <v>392</v>
      </c>
      <c r="PAR164" s="34" t="s">
        <v>392</v>
      </c>
      <c r="PAS164" s="34" t="s">
        <v>392</v>
      </c>
      <c r="PAT164" s="34" t="s">
        <v>392</v>
      </c>
      <c r="PAU164" s="34" t="s">
        <v>392</v>
      </c>
      <c r="PAV164" s="34" t="s">
        <v>392</v>
      </c>
      <c r="PAW164" s="34" t="s">
        <v>392</v>
      </c>
      <c r="PAX164" s="34" t="s">
        <v>392</v>
      </c>
      <c r="PAY164" s="34" t="s">
        <v>392</v>
      </c>
      <c r="PAZ164" s="34" t="s">
        <v>392</v>
      </c>
      <c r="PBA164" s="34" t="s">
        <v>392</v>
      </c>
      <c r="PBB164" s="34" t="s">
        <v>392</v>
      </c>
      <c r="PBC164" s="34" t="s">
        <v>392</v>
      </c>
      <c r="PBD164" s="34" t="s">
        <v>392</v>
      </c>
      <c r="PBE164" s="34" t="s">
        <v>392</v>
      </c>
      <c r="PBF164" s="34" t="s">
        <v>392</v>
      </c>
      <c r="PBG164" s="34" t="s">
        <v>392</v>
      </c>
      <c r="PBH164" s="34" t="s">
        <v>392</v>
      </c>
      <c r="PBI164" s="34" t="s">
        <v>392</v>
      </c>
      <c r="PBJ164" s="34" t="s">
        <v>392</v>
      </c>
      <c r="PBK164" s="34" t="s">
        <v>392</v>
      </c>
      <c r="PBL164" s="34" t="s">
        <v>392</v>
      </c>
      <c r="PBM164" s="34" t="s">
        <v>392</v>
      </c>
      <c r="PBN164" s="34" t="s">
        <v>392</v>
      </c>
      <c r="PBO164" s="34" t="s">
        <v>392</v>
      </c>
      <c r="PBP164" s="34" t="s">
        <v>392</v>
      </c>
      <c r="PBQ164" s="34" t="s">
        <v>392</v>
      </c>
      <c r="PBR164" s="34" t="s">
        <v>392</v>
      </c>
      <c r="PBS164" s="34" t="s">
        <v>392</v>
      </c>
      <c r="PBT164" s="34" t="s">
        <v>392</v>
      </c>
      <c r="PBU164" s="34" t="s">
        <v>392</v>
      </c>
      <c r="PBV164" s="34" t="s">
        <v>392</v>
      </c>
      <c r="PBW164" s="34" t="s">
        <v>392</v>
      </c>
      <c r="PBX164" s="34" t="s">
        <v>392</v>
      </c>
      <c r="PBY164" s="34" t="s">
        <v>392</v>
      </c>
      <c r="PBZ164" s="34" t="s">
        <v>392</v>
      </c>
      <c r="PCA164" s="34" t="s">
        <v>392</v>
      </c>
      <c r="PCB164" s="34" t="s">
        <v>392</v>
      </c>
      <c r="PCC164" s="34" t="s">
        <v>392</v>
      </c>
      <c r="PCD164" s="34" t="s">
        <v>392</v>
      </c>
      <c r="PCE164" s="34" t="s">
        <v>392</v>
      </c>
      <c r="PCF164" s="34" t="s">
        <v>392</v>
      </c>
      <c r="PCG164" s="34" t="s">
        <v>392</v>
      </c>
      <c r="PCH164" s="34" t="s">
        <v>392</v>
      </c>
      <c r="PCI164" s="34" t="s">
        <v>392</v>
      </c>
      <c r="PCJ164" s="34" t="s">
        <v>392</v>
      </c>
      <c r="PCK164" s="34" t="s">
        <v>392</v>
      </c>
      <c r="PCL164" s="34" t="s">
        <v>392</v>
      </c>
      <c r="PCM164" s="34" t="s">
        <v>392</v>
      </c>
      <c r="PCN164" s="34" t="s">
        <v>392</v>
      </c>
      <c r="PCO164" s="34" t="s">
        <v>392</v>
      </c>
      <c r="PCP164" s="34" t="s">
        <v>392</v>
      </c>
      <c r="PCQ164" s="34" t="s">
        <v>392</v>
      </c>
      <c r="PCR164" s="34" t="s">
        <v>392</v>
      </c>
      <c r="PCS164" s="34" t="s">
        <v>392</v>
      </c>
      <c r="PCT164" s="34" t="s">
        <v>392</v>
      </c>
      <c r="PCU164" s="34" t="s">
        <v>392</v>
      </c>
      <c r="PCV164" s="34" t="s">
        <v>392</v>
      </c>
      <c r="PCW164" s="34" t="s">
        <v>392</v>
      </c>
      <c r="PCX164" s="34" t="s">
        <v>392</v>
      </c>
      <c r="PCY164" s="34" t="s">
        <v>392</v>
      </c>
      <c r="PCZ164" s="34" t="s">
        <v>392</v>
      </c>
      <c r="PDA164" s="34" t="s">
        <v>392</v>
      </c>
      <c r="PDB164" s="34" t="s">
        <v>392</v>
      </c>
      <c r="PDC164" s="34" t="s">
        <v>392</v>
      </c>
      <c r="PDD164" s="34" t="s">
        <v>392</v>
      </c>
      <c r="PDE164" s="34" t="s">
        <v>392</v>
      </c>
      <c r="PDF164" s="34" t="s">
        <v>392</v>
      </c>
      <c r="PDG164" s="34" t="s">
        <v>392</v>
      </c>
      <c r="PDH164" s="34" t="s">
        <v>392</v>
      </c>
      <c r="PDI164" s="34" t="s">
        <v>392</v>
      </c>
      <c r="PDJ164" s="34" t="s">
        <v>392</v>
      </c>
      <c r="PDK164" s="34" t="s">
        <v>392</v>
      </c>
      <c r="PDL164" s="34" t="s">
        <v>392</v>
      </c>
      <c r="PDM164" s="34" t="s">
        <v>392</v>
      </c>
      <c r="PDN164" s="34" t="s">
        <v>392</v>
      </c>
      <c r="PDO164" s="34" t="s">
        <v>392</v>
      </c>
      <c r="PDP164" s="34" t="s">
        <v>392</v>
      </c>
      <c r="PDQ164" s="34" t="s">
        <v>392</v>
      </c>
      <c r="PDR164" s="34" t="s">
        <v>392</v>
      </c>
      <c r="PDS164" s="34" t="s">
        <v>392</v>
      </c>
      <c r="PDT164" s="34" t="s">
        <v>392</v>
      </c>
      <c r="PDU164" s="34" t="s">
        <v>392</v>
      </c>
      <c r="PDV164" s="34" t="s">
        <v>392</v>
      </c>
      <c r="PDW164" s="34" t="s">
        <v>392</v>
      </c>
      <c r="PDX164" s="34" t="s">
        <v>392</v>
      </c>
      <c r="PDY164" s="34" t="s">
        <v>392</v>
      </c>
      <c r="PDZ164" s="34" t="s">
        <v>392</v>
      </c>
      <c r="PEA164" s="34" t="s">
        <v>392</v>
      </c>
      <c r="PEB164" s="34" t="s">
        <v>392</v>
      </c>
      <c r="PEC164" s="34" t="s">
        <v>392</v>
      </c>
      <c r="PED164" s="34" t="s">
        <v>392</v>
      </c>
      <c r="PEE164" s="34" t="s">
        <v>392</v>
      </c>
      <c r="PEF164" s="34" t="s">
        <v>392</v>
      </c>
      <c r="PEG164" s="34" t="s">
        <v>392</v>
      </c>
      <c r="PEH164" s="34" t="s">
        <v>392</v>
      </c>
      <c r="PEI164" s="34" t="s">
        <v>392</v>
      </c>
      <c r="PEJ164" s="34" t="s">
        <v>392</v>
      </c>
      <c r="PEK164" s="34" t="s">
        <v>392</v>
      </c>
      <c r="PEL164" s="34" t="s">
        <v>392</v>
      </c>
      <c r="PEM164" s="34" t="s">
        <v>392</v>
      </c>
      <c r="PEN164" s="34" t="s">
        <v>392</v>
      </c>
      <c r="PEO164" s="34" t="s">
        <v>392</v>
      </c>
      <c r="PEP164" s="34" t="s">
        <v>392</v>
      </c>
      <c r="PEQ164" s="34" t="s">
        <v>392</v>
      </c>
      <c r="PER164" s="34" t="s">
        <v>392</v>
      </c>
      <c r="PES164" s="34" t="s">
        <v>392</v>
      </c>
      <c r="PET164" s="34" t="s">
        <v>392</v>
      </c>
      <c r="PEU164" s="34" t="s">
        <v>392</v>
      </c>
      <c r="PEV164" s="34" t="s">
        <v>392</v>
      </c>
      <c r="PEW164" s="34" t="s">
        <v>392</v>
      </c>
      <c r="PEX164" s="34" t="s">
        <v>392</v>
      </c>
      <c r="PEY164" s="34" t="s">
        <v>392</v>
      </c>
      <c r="PEZ164" s="34" t="s">
        <v>392</v>
      </c>
      <c r="PFA164" s="34" t="s">
        <v>392</v>
      </c>
      <c r="PFB164" s="34" t="s">
        <v>392</v>
      </c>
      <c r="PFC164" s="34" t="s">
        <v>392</v>
      </c>
      <c r="PFD164" s="34" t="s">
        <v>392</v>
      </c>
      <c r="PFE164" s="34" t="s">
        <v>392</v>
      </c>
      <c r="PFF164" s="34" t="s">
        <v>392</v>
      </c>
      <c r="PFG164" s="34" t="s">
        <v>392</v>
      </c>
      <c r="PFH164" s="34" t="s">
        <v>392</v>
      </c>
      <c r="PFI164" s="34" t="s">
        <v>392</v>
      </c>
      <c r="PFJ164" s="34" t="s">
        <v>392</v>
      </c>
      <c r="PFK164" s="34" t="s">
        <v>392</v>
      </c>
      <c r="PFL164" s="34" t="s">
        <v>392</v>
      </c>
      <c r="PFM164" s="34" t="s">
        <v>392</v>
      </c>
      <c r="PFN164" s="34" t="s">
        <v>392</v>
      </c>
      <c r="PFO164" s="34" t="s">
        <v>392</v>
      </c>
      <c r="PFP164" s="34" t="s">
        <v>392</v>
      </c>
      <c r="PFQ164" s="34" t="s">
        <v>392</v>
      </c>
      <c r="PFR164" s="34" t="s">
        <v>392</v>
      </c>
      <c r="PFS164" s="34" t="s">
        <v>392</v>
      </c>
      <c r="PFT164" s="34" t="s">
        <v>392</v>
      </c>
      <c r="PFU164" s="34" t="s">
        <v>392</v>
      </c>
      <c r="PFV164" s="34" t="s">
        <v>392</v>
      </c>
      <c r="PFW164" s="34" t="s">
        <v>392</v>
      </c>
      <c r="PFX164" s="34" t="s">
        <v>392</v>
      </c>
      <c r="PFY164" s="34" t="s">
        <v>392</v>
      </c>
      <c r="PFZ164" s="34" t="s">
        <v>392</v>
      </c>
      <c r="PGA164" s="34" t="s">
        <v>392</v>
      </c>
      <c r="PGB164" s="34" t="s">
        <v>392</v>
      </c>
      <c r="PGC164" s="34" t="s">
        <v>392</v>
      </c>
      <c r="PGD164" s="34" t="s">
        <v>392</v>
      </c>
      <c r="PGE164" s="34" t="s">
        <v>392</v>
      </c>
      <c r="PGF164" s="34" t="s">
        <v>392</v>
      </c>
      <c r="PGG164" s="34" t="s">
        <v>392</v>
      </c>
      <c r="PGH164" s="34" t="s">
        <v>392</v>
      </c>
      <c r="PGI164" s="34" t="s">
        <v>392</v>
      </c>
      <c r="PGJ164" s="34" t="s">
        <v>392</v>
      </c>
      <c r="PGK164" s="34" t="s">
        <v>392</v>
      </c>
      <c r="PGL164" s="34" t="s">
        <v>392</v>
      </c>
      <c r="PGM164" s="34" t="s">
        <v>392</v>
      </c>
      <c r="PGN164" s="34" t="s">
        <v>392</v>
      </c>
      <c r="PGO164" s="34" t="s">
        <v>392</v>
      </c>
      <c r="PGP164" s="34" t="s">
        <v>392</v>
      </c>
      <c r="PGQ164" s="34" t="s">
        <v>392</v>
      </c>
      <c r="PGR164" s="34" t="s">
        <v>392</v>
      </c>
      <c r="PGS164" s="34" t="s">
        <v>392</v>
      </c>
      <c r="PGT164" s="34" t="s">
        <v>392</v>
      </c>
      <c r="PGU164" s="34" t="s">
        <v>392</v>
      </c>
      <c r="PGV164" s="34" t="s">
        <v>392</v>
      </c>
      <c r="PGW164" s="34" t="s">
        <v>392</v>
      </c>
      <c r="PGX164" s="34" t="s">
        <v>392</v>
      </c>
      <c r="PGY164" s="34" t="s">
        <v>392</v>
      </c>
      <c r="PGZ164" s="34" t="s">
        <v>392</v>
      </c>
      <c r="PHA164" s="34" t="s">
        <v>392</v>
      </c>
      <c r="PHB164" s="34" t="s">
        <v>392</v>
      </c>
      <c r="PHC164" s="34" t="s">
        <v>392</v>
      </c>
      <c r="PHD164" s="34" t="s">
        <v>392</v>
      </c>
      <c r="PHE164" s="34" t="s">
        <v>392</v>
      </c>
      <c r="PHF164" s="34" t="s">
        <v>392</v>
      </c>
      <c r="PHG164" s="34" t="s">
        <v>392</v>
      </c>
      <c r="PHH164" s="34" t="s">
        <v>392</v>
      </c>
      <c r="PHI164" s="34" t="s">
        <v>392</v>
      </c>
      <c r="PHJ164" s="34" t="s">
        <v>392</v>
      </c>
      <c r="PHK164" s="34" t="s">
        <v>392</v>
      </c>
      <c r="PHL164" s="34" t="s">
        <v>392</v>
      </c>
      <c r="PHM164" s="34" t="s">
        <v>392</v>
      </c>
      <c r="PHN164" s="34" t="s">
        <v>392</v>
      </c>
      <c r="PHO164" s="34" t="s">
        <v>392</v>
      </c>
      <c r="PHP164" s="34" t="s">
        <v>392</v>
      </c>
      <c r="PHQ164" s="34" t="s">
        <v>392</v>
      </c>
      <c r="PHR164" s="34" t="s">
        <v>392</v>
      </c>
      <c r="PHS164" s="34" t="s">
        <v>392</v>
      </c>
      <c r="PHT164" s="34" t="s">
        <v>392</v>
      </c>
      <c r="PHU164" s="34" t="s">
        <v>392</v>
      </c>
      <c r="PHV164" s="34" t="s">
        <v>392</v>
      </c>
      <c r="PHW164" s="34" t="s">
        <v>392</v>
      </c>
      <c r="PHX164" s="34" t="s">
        <v>392</v>
      </c>
      <c r="PHY164" s="34" t="s">
        <v>392</v>
      </c>
      <c r="PHZ164" s="34" t="s">
        <v>392</v>
      </c>
      <c r="PIA164" s="34" t="s">
        <v>392</v>
      </c>
      <c r="PIB164" s="34" t="s">
        <v>392</v>
      </c>
      <c r="PIC164" s="34" t="s">
        <v>392</v>
      </c>
      <c r="PID164" s="34" t="s">
        <v>392</v>
      </c>
      <c r="PIE164" s="34" t="s">
        <v>392</v>
      </c>
      <c r="PIF164" s="34" t="s">
        <v>392</v>
      </c>
      <c r="PIG164" s="34" t="s">
        <v>392</v>
      </c>
      <c r="PIH164" s="34" t="s">
        <v>392</v>
      </c>
      <c r="PII164" s="34" t="s">
        <v>392</v>
      </c>
      <c r="PIJ164" s="34" t="s">
        <v>392</v>
      </c>
      <c r="PIK164" s="34" t="s">
        <v>392</v>
      </c>
      <c r="PIL164" s="34" t="s">
        <v>392</v>
      </c>
      <c r="PIM164" s="34" t="s">
        <v>392</v>
      </c>
      <c r="PIN164" s="34" t="s">
        <v>392</v>
      </c>
      <c r="PIO164" s="34" t="s">
        <v>392</v>
      </c>
      <c r="PIP164" s="34" t="s">
        <v>392</v>
      </c>
      <c r="PIQ164" s="34" t="s">
        <v>392</v>
      </c>
      <c r="PIR164" s="34" t="s">
        <v>392</v>
      </c>
      <c r="PIS164" s="34" t="s">
        <v>392</v>
      </c>
      <c r="PIT164" s="34" t="s">
        <v>392</v>
      </c>
      <c r="PIU164" s="34" t="s">
        <v>392</v>
      </c>
      <c r="PIV164" s="34" t="s">
        <v>392</v>
      </c>
      <c r="PIW164" s="34" t="s">
        <v>392</v>
      </c>
      <c r="PIX164" s="34" t="s">
        <v>392</v>
      </c>
      <c r="PIY164" s="34" t="s">
        <v>392</v>
      </c>
      <c r="PIZ164" s="34" t="s">
        <v>392</v>
      </c>
      <c r="PJA164" s="34" t="s">
        <v>392</v>
      </c>
      <c r="PJB164" s="34" t="s">
        <v>392</v>
      </c>
      <c r="PJC164" s="34" t="s">
        <v>392</v>
      </c>
      <c r="PJD164" s="34" t="s">
        <v>392</v>
      </c>
      <c r="PJE164" s="34" t="s">
        <v>392</v>
      </c>
      <c r="PJF164" s="34" t="s">
        <v>392</v>
      </c>
      <c r="PJG164" s="34" t="s">
        <v>392</v>
      </c>
      <c r="PJH164" s="34" t="s">
        <v>392</v>
      </c>
      <c r="PJI164" s="34" t="s">
        <v>392</v>
      </c>
      <c r="PJJ164" s="34" t="s">
        <v>392</v>
      </c>
      <c r="PJK164" s="34" t="s">
        <v>392</v>
      </c>
      <c r="PJL164" s="34" t="s">
        <v>392</v>
      </c>
      <c r="PJM164" s="34" t="s">
        <v>392</v>
      </c>
      <c r="PJN164" s="34" t="s">
        <v>392</v>
      </c>
      <c r="PJO164" s="34" t="s">
        <v>392</v>
      </c>
      <c r="PJP164" s="34" t="s">
        <v>392</v>
      </c>
      <c r="PJQ164" s="34" t="s">
        <v>392</v>
      </c>
      <c r="PJR164" s="34" t="s">
        <v>392</v>
      </c>
      <c r="PJS164" s="34" t="s">
        <v>392</v>
      </c>
      <c r="PJT164" s="34" t="s">
        <v>392</v>
      </c>
      <c r="PJU164" s="34" t="s">
        <v>392</v>
      </c>
      <c r="PJV164" s="34" t="s">
        <v>392</v>
      </c>
      <c r="PJW164" s="34" t="s">
        <v>392</v>
      </c>
      <c r="PJX164" s="34" t="s">
        <v>392</v>
      </c>
      <c r="PJY164" s="34" t="s">
        <v>392</v>
      </c>
      <c r="PJZ164" s="34" t="s">
        <v>392</v>
      </c>
      <c r="PKA164" s="34" t="s">
        <v>392</v>
      </c>
      <c r="PKB164" s="34" t="s">
        <v>392</v>
      </c>
      <c r="PKC164" s="34" t="s">
        <v>392</v>
      </c>
      <c r="PKD164" s="34" t="s">
        <v>392</v>
      </c>
      <c r="PKE164" s="34" t="s">
        <v>392</v>
      </c>
      <c r="PKF164" s="34" t="s">
        <v>392</v>
      </c>
      <c r="PKG164" s="34" t="s">
        <v>392</v>
      </c>
      <c r="PKH164" s="34" t="s">
        <v>392</v>
      </c>
      <c r="PKI164" s="34" t="s">
        <v>392</v>
      </c>
      <c r="PKJ164" s="34" t="s">
        <v>392</v>
      </c>
      <c r="PKK164" s="34" t="s">
        <v>392</v>
      </c>
      <c r="PKL164" s="34" t="s">
        <v>392</v>
      </c>
      <c r="PKM164" s="34" t="s">
        <v>392</v>
      </c>
      <c r="PKN164" s="34" t="s">
        <v>392</v>
      </c>
      <c r="PKO164" s="34" t="s">
        <v>392</v>
      </c>
      <c r="PKP164" s="34" t="s">
        <v>392</v>
      </c>
      <c r="PKQ164" s="34" t="s">
        <v>392</v>
      </c>
      <c r="PKR164" s="34" t="s">
        <v>392</v>
      </c>
      <c r="PKS164" s="34" t="s">
        <v>392</v>
      </c>
      <c r="PKT164" s="34" t="s">
        <v>392</v>
      </c>
      <c r="PKU164" s="34" t="s">
        <v>392</v>
      </c>
      <c r="PKV164" s="34" t="s">
        <v>392</v>
      </c>
      <c r="PKW164" s="34" t="s">
        <v>392</v>
      </c>
      <c r="PKX164" s="34" t="s">
        <v>392</v>
      </c>
      <c r="PKY164" s="34" t="s">
        <v>392</v>
      </c>
      <c r="PKZ164" s="34" t="s">
        <v>392</v>
      </c>
      <c r="PLA164" s="34" t="s">
        <v>392</v>
      </c>
      <c r="PLB164" s="34" t="s">
        <v>392</v>
      </c>
      <c r="PLC164" s="34" t="s">
        <v>392</v>
      </c>
      <c r="PLD164" s="34" t="s">
        <v>392</v>
      </c>
      <c r="PLE164" s="34" t="s">
        <v>392</v>
      </c>
      <c r="PLF164" s="34" t="s">
        <v>392</v>
      </c>
      <c r="PLG164" s="34" t="s">
        <v>392</v>
      </c>
      <c r="PLH164" s="34" t="s">
        <v>392</v>
      </c>
      <c r="PLI164" s="34" t="s">
        <v>392</v>
      </c>
      <c r="PLJ164" s="34" t="s">
        <v>392</v>
      </c>
      <c r="PLK164" s="34" t="s">
        <v>392</v>
      </c>
      <c r="PLL164" s="34" t="s">
        <v>392</v>
      </c>
      <c r="PLM164" s="34" t="s">
        <v>392</v>
      </c>
      <c r="PLN164" s="34" t="s">
        <v>392</v>
      </c>
      <c r="PLO164" s="34" t="s">
        <v>392</v>
      </c>
      <c r="PLP164" s="34" t="s">
        <v>392</v>
      </c>
      <c r="PLQ164" s="34" t="s">
        <v>392</v>
      </c>
      <c r="PLR164" s="34" t="s">
        <v>392</v>
      </c>
      <c r="PLS164" s="34" t="s">
        <v>392</v>
      </c>
      <c r="PLT164" s="34" t="s">
        <v>392</v>
      </c>
      <c r="PLU164" s="34" t="s">
        <v>392</v>
      </c>
      <c r="PLV164" s="34" t="s">
        <v>392</v>
      </c>
      <c r="PLW164" s="34" t="s">
        <v>392</v>
      </c>
      <c r="PLX164" s="34" t="s">
        <v>392</v>
      </c>
      <c r="PLY164" s="34" t="s">
        <v>392</v>
      </c>
      <c r="PLZ164" s="34" t="s">
        <v>392</v>
      </c>
      <c r="PMA164" s="34" t="s">
        <v>392</v>
      </c>
      <c r="PMB164" s="34" t="s">
        <v>392</v>
      </c>
      <c r="PMC164" s="34" t="s">
        <v>392</v>
      </c>
      <c r="PMD164" s="34" t="s">
        <v>392</v>
      </c>
      <c r="PME164" s="34" t="s">
        <v>392</v>
      </c>
      <c r="PMF164" s="34" t="s">
        <v>392</v>
      </c>
      <c r="PMG164" s="34" t="s">
        <v>392</v>
      </c>
      <c r="PMH164" s="34" t="s">
        <v>392</v>
      </c>
      <c r="PMI164" s="34" t="s">
        <v>392</v>
      </c>
      <c r="PMJ164" s="34" t="s">
        <v>392</v>
      </c>
      <c r="PMK164" s="34" t="s">
        <v>392</v>
      </c>
      <c r="PML164" s="34" t="s">
        <v>392</v>
      </c>
      <c r="PMM164" s="34" t="s">
        <v>392</v>
      </c>
      <c r="PMN164" s="34" t="s">
        <v>392</v>
      </c>
      <c r="PMO164" s="34" t="s">
        <v>392</v>
      </c>
      <c r="PMP164" s="34" t="s">
        <v>392</v>
      </c>
      <c r="PMQ164" s="34" t="s">
        <v>392</v>
      </c>
      <c r="PMR164" s="34" t="s">
        <v>392</v>
      </c>
      <c r="PMS164" s="34" t="s">
        <v>392</v>
      </c>
      <c r="PMT164" s="34" t="s">
        <v>392</v>
      </c>
      <c r="PMU164" s="34" t="s">
        <v>392</v>
      </c>
      <c r="PMV164" s="34" t="s">
        <v>392</v>
      </c>
      <c r="PMW164" s="34" t="s">
        <v>392</v>
      </c>
      <c r="PMX164" s="34" t="s">
        <v>392</v>
      </c>
      <c r="PMY164" s="34" t="s">
        <v>392</v>
      </c>
      <c r="PMZ164" s="34" t="s">
        <v>392</v>
      </c>
      <c r="PNA164" s="34" t="s">
        <v>392</v>
      </c>
      <c r="PNB164" s="34" t="s">
        <v>392</v>
      </c>
      <c r="PNC164" s="34" t="s">
        <v>392</v>
      </c>
      <c r="PND164" s="34" t="s">
        <v>392</v>
      </c>
      <c r="PNE164" s="34" t="s">
        <v>392</v>
      </c>
      <c r="PNF164" s="34" t="s">
        <v>392</v>
      </c>
      <c r="PNG164" s="34" t="s">
        <v>392</v>
      </c>
      <c r="PNH164" s="34" t="s">
        <v>392</v>
      </c>
      <c r="PNI164" s="34" t="s">
        <v>392</v>
      </c>
      <c r="PNJ164" s="34" t="s">
        <v>392</v>
      </c>
      <c r="PNK164" s="34" t="s">
        <v>392</v>
      </c>
      <c r="PNL164" s="34" t="s">
        <v>392</v>
      </c>
      <c r="PNM164" s="34" t="s">
        <v>392</v>
      </c>
      <c r="PNN164" s="34" t="s">
        <v>392</v>
      </c>
      <c r="PNO164" s="34" t="s">
        <v>392</v>
      </c>
      <c r="PNP164" s="34" t="s">
        <v>392</v>
      </c>
      <c r="PNQ164" s="34" t="s">
        <v>392</v>
      </c>
      <c r="PNR164" s="34" t="s">
        <v>392</v>
      </c>
      <c r="PNS164" s="34" t="s">
        <v>392</v>
      </c>
      <c r="PNT164" s="34" t="s">
        <v>392</v>
      </c>
      <c r="PNU164" s="34" t="s">
        <v>392</v>
      </c>
      <c r="PNV164" s="34" t="s">
        <v>392</v>
      </c>
      <c r="PNW164" s="34" t="s">
        <v>392</v>
      </c>
      <c r="PNX164" s="34" t="s">
        <v>392</v>
      </c>
      <c r="PNY164" s="34" t="s">
        <v>392</v>
      </c>
      <c r="PNZ164" s="34" t="s">
        <v>392</v>
      </c>
      <c r="POA164" s="34" t="s">
        <v>392</v>
      </c>
      <c r="POB164" s="34" t="s">
        <v>392</v>
      </c>
      <c r="POC164" s="34" t="s">
        <v>392</v>
      </c>
      <c r="POD164" s="34" t="s">
        <v>392</v>
      </c>
      <c r="POE164" s="34" t="s">
        <v>392</v>
      </c>
      <c r="POF164" s="34" t="s">
        <v>392</v>
      </c>
      <c r="POG164" s="34" t="s">
        <v>392</v>
      </c>
      <c r="POH164" s="34" t="s">
        <v>392</v>
      </c>
      <c r="POI164" s="34" t="s">
        <v>392</v>
      </c>
      <c r="POJ164" s="34" t="s">
        <v>392</v>
      </c>
      <c r="POK164" s="34" t="s">
        <v>392</v>
      </c>
      <c r="POL164" s="34" t="s">
        <v>392</v>
      </c>
      <c r="POM164" s="34" t="s">
        <v>392</v>
      </c>
      <c r="PON164" s="34" t="s">
        <v>392</v>
      </c>
      <c r="POO164" s="34" t="s">
        <v>392</v>
      </c>
      <c r="POP164" s="34" t="s">
        <v>392</v>
      </c>
      <c r="POQ164" s="34" t="s">
        <v>392</v>
      </c>
      <c r="POR164" s="34" t="s">
        <v>392</v>
      </c>
      <c r="POS164" s="34" t="s">
        <v>392</v>
      </c>
      <c r="POT164" s="34" t="s">
        <v>392</v>
      </c>
      <c r="POU164" s="34" t="s">
        <v>392</v>
      </c>
      <c r="POV164" s="34" t="s">
        <v>392</v>
      </c>
      <c r="POW164" s="34" t="s">
        <v>392</v>
      </c>
      <c r="POX164" s="34" t="s">
        <v>392</v>
      </c>
      <c r="POY164" s="34" t="s">
        <v>392</v>
      </c>
      <c r="POZ164" s="34" t="s">
        <v>392</v>
      </c>
      <c r="PPA164" s="34" t="s">
        <v>392</v>
      </c>
      <c r="PPB164" s="34" t="s">
        <v>392</v>
      </c>
      <c r="PPC164" s="34" t="s">
        <v>392</v>
      </c>
      <c r="PPD164" s="34" t="s">
        <v>392</v>
      </c>
      <c r="PPE164" s="34" t="s">
        <v>392</v>
      </c>
      <c r="PPF164" s="34" t="s">
        <v>392</v>
      </c>
      <c r="PPG164" s="34" t="s">
        <v>392</v>
      </c>
      <c r="PPH164" s="34" t="s">
        <v>392</v>
      </c>
      <c r="PPI164" s="34" t="s">
        <v>392</v>
      </c>
      <c r="PPJ164" s="34" t="s">
        <v>392</v>
      </c>
      <c r="PPK164" s="34" t="s">
        <v>392</v>
      </c>
      <c r="PPL164" s="34" t="s">
        <v>392</v>
      </c>
      <c r="PPM164" s="34" t="s">
        <v>392</v>
      </c>
      <c r="PPN164" s="34" t="s">
        <v>392</v>
      </c>
      <c r="PPO164" s="34" t="s">
        <v>392</v>
      </c>
      <c r="PPP164" s="34" t="s">
        <v>392</v>
      </c>
      <c r="PPQ164" s="34" t="s">
        <v>392</v>
      </c>
      <c r="PPR164" s="34" t="s">
        <v>392</v>
      </c>
      <c r="PPS164" s="34" t="s">
        <v>392</v>
      </c>
      <c r="PPT164" s="34" t="s">
        <v>392</v>
      </c>
      <c r="PPU164" s="34" t="s">
        <v>392</v>
      </c>
      <c r="PPV164" s="34" t="s">
        <v>392</v>
      </c>
      <c r="PPW164" s="34" t="s">
        <v>392</v>
      </c>
      <c r="PPX164" s="34" t="s">
        <v>392</v>
      </c>
      <c r="PPY164" s="34" t="s">
        <v>392</v>
      </c>
      <c r="PPZ164" s="34" t="s">
        <v>392</v>
      </c>
      <c r="PQA164" s="34" t="s">
        <v>392</v>
      </c>
      <c r="PQB164" s="34" t="s">
        <v>392</v>
      </c>
      <c r="PQC164" s="34" t="s">
        <v>392</v>
      </c>
      <c r="PQD164" s="34" t="s">
        <v>392</v>
      </c>
      <c r="PQE164" s="34" t="s">
        <v>392</v>
      </c>
      <c r="PQF164" s="34" t="s">
        <v>392</v>
      </c>
      <c r="PQG164" s="34" t="s">
        <v>392</v>
      </c>
      <c r="PQH164" s="34" t="s">
        <v>392</v>
      </c>
      <c r="PQI164" s="34" t="s">
        <v>392</v>
      </c>
      <c r="PQJ164" s="34" t="s">
        <v>392</v>
      </c>
      <c r="PQK164" s="34" t="s">
        <v>392</v>
      </c>
      <c r="PQL164" s="34" t="s">
        <v>392</v>
      </c>
      <c r="PQM164" s="34" t="s">
        <v>392</v>
      </c>
      <c r="PQN164" s="34" t="s">
        <v>392</v>
      </c>
      <c r="PQO164" s="34" t="s">
        <v>392</v>
      </c>
      <c r="PQP164" s="34" t="s">
        <v>392</v>
      </c>
      <c r="PQQ164" s="34" t="s">
        <v>392</v>
      </c>
      <c r="PQR164" s="34" t="s">
        <v>392</v>
      </c>
      <c r="PQS164" s="34" t="s">
        <v>392</v>
      </c>
      <c r="PQT164" s="34" t="s">
        <v>392</v>
      </c>
      <c r="PQU164" s="34" t="s">
        <v>392</v>
      </c>
      <c r="PQV164" s="34" t="s">
        <v>392</v>
      </c>
      <c r="PQW164" s="34" t="s">
        <v>392</v>
      </c>
      <c r="PQX164" s="34" t="s">
        <v>392</v>
      </c>
      <c r="PQY164" s="34" t="s">
        <v>392</v>
      </c>
      <c r="PQZ164" s="34" t="s">
        <v>392</v>
      </c>
      <c r="PRA164" s="34" t="s">
        <v>392</v>
      </c>
      <c r="PRB164" s="34" t="s">
        <v>392</v>
      </c>
      <c r="PRC164" s="34" t="s">
        <v>392</v>
      </c>
      <c r="PRD164" s="34" t="s">
        <v>392</v>
      </c>
      <c r="PRE164" s="34" t="s">
        <v>392</v>
      </c>
      <c r="PRF164" s="34" t="s">
        <v>392</v>
      </c>
      <c r="PRG164" s="34" t="s">
        <v>392</v>
      </c>
      <c r="PRH164" s="34" t="s">
        <v>392</v>
      </c>
      <c r="PRI164" s="34" t="s">
        <v>392</v>
      </c>
      <c r="PRJ164" s="34" t="s">
        <v>392</v>
      </c>
      <c r="PRK164" s="34" t="s">
        <v>392</v>
      </c>
      <c r="PRL164" s="34" t="s">
        <v>392</v>
      </c>
      <c r="PRM164" s="34" t="s">
        <v>392</v>
      </c>
      <c r="PRN164" s="34" t="s">
        <v>392</v>
      </c>
      <c r="PRO164" s="34" t="s">
        <v>392</v>
      </c>
      <c r="PRP164" s="34" t="s">
        <v>392</v>
      </c>
      <c r="PRQ164" s="34" t="s">
        <v>392</v>
      </c>
      <c r="PRR164" s="34" t="s">
        <v>392</v>
      </c>
      <c r="PRS164" s="34" t="s">
        <v>392</v>
      </c>
      <c r="PRT164" s="34" t="s">
        <v>392</v>
      </c>
      <c r="PRU164" s="34" t="s">
        <v>392</v>
      </c>
      <c r="PRV164" s="34" t="s">
        <v>392</v>
      </c>
      <c r="PRW164" s="34" t="s">
        <v>392</v>
      </c>
      <c r="PRX164" s="34" t="s">
        <v>392</v>
      </c>
      <c r="PRY164" s="34" t="s">
        <v>392</v>
      </c>
      <c r="PRZ164" s="34" t="s">
        <v>392</v>
      </c>
      <c r="PSA164" s="34" t="s">
        <v>392</v>
      </c>
      <c r="PSB164" s="34" t="s">
        <v>392</v>
      </c>
      <c r="PSC164" s="34" t="s">
        <v>392</v>
      </c>
      <c r="PSD164" s="34" t="s">
        <v>392</v>
      </c>
      <c r="PSE164" s="34" t="s">
        <v>392</v>
      </c>
      <c r="PSF164" s="34" t="s">
        <v>392</v>
      </c>
      <c r="PSG164" s="34" t="s">
        <v>392</v>
      </c>
      <c r="PSH164" s="34" t="s">
        <v>392</v>
      </c>
      <c r="PSI164" s="34" t="s">
        <v>392</v>
      </c>
      <c r="PSJ164" s="34" t="s">
        <v>392</v>
      </c>
      <c r="PSK164" s="34" t="s">
        <v>392</v>
      </c>
      <c r="PSL164" s="34" t="s">
        <v>392</v>
      </c>
      <c r="PSM164" s="34" t="s">
        <v>392</v>
      </c>
      <c r="PSN164" s="34" t="s">
        <v>392</v>
      </c>
      <c r="PSO164" s="34" t="s">
        <v>392</v>
      </c>
      <c r="PSP164" s="34" t="s">
        <v>392</v>
      </c>
      <c r="PSQ164" s="34" t="s">
        <v>392</v>
      </c>
      <c r="PSR164" s="34" t="s">
        <v>392</v>
      </c>
      <c r="PSS164" s="34" t="s">
        <v>392</v>
      </c>
      <c r="PST164" s="34" t="s">
        <v>392</v>
      </c>
      <c r="PSU164" s="34" t="s">
        <v>392</v>
      </c>
      <c r="PSV164" s="34" t="s">
        <v>392</v>
      </c>
      <c r="PSW164" s="34" t="s">
        <v>392</v>
      </c>
      <c r="PSX164" s="34" t="s">
        <v>392</v>
      </c>
      <c r="PSY164" s="34" t="s">
        <v>392</v>
      </c>
      <c r="PSZ164" s="34" t="s">
        <v>392</v>
      </c>
      <c r="PTA164" s="34" t="s">
        <v>392</v>
      </c>
      <c r="PTB164" s="34" t="s">
        <v>392</v>
      </c>
      <c r="PTC164" s="34" t="s">
        <v>392</v>
      </c>
      <c r="PTD164" s="34" t="s">
        <v>392</v>
      </c>
      <c r="PTE164" s="34" t="s">
        <v>392</v>
      </c>
      <c r="PTF164" s="34" t="s">
        <v>392</v>
      </c>
      <c r="PTG164" s="34" t="s">
        <v>392</v>
      </c>
      <c r="PTH164" s="34" t="s">
        <v>392</v>
      </c>
      <c r="PTI164" s="34" t="s">
        <v>392</v>
      </c>
      <c r="PTJ164" s="34" t="s">
        <v>392</v>
      </c>
      <c r="PTK164" s="34" t="s">
        <v>392</v>
      </c>
      <c r="PTL164" s="34" t="s">
        <v>392</v>
      </c>
      <c r="PTM164" s="34" t="s">
        <v>392</v>
      </c>
      <c r="PTN164" s="34" t="s">
        <v>392</v>
      </c>
      <c r="PTO164" s="34" t="s">
        <v>392</v>
      </c>
      <c r="PTP164" s="34" t="s">
        <v>392</v>
      </c>
      <c r="PTQ164" s="34" t="s">
        <v>392</v>
      </c>
      <c r="PTR164" s="34" t="s">
        <v>392</v>
      </c>
      <c r="PTS164" s="34" t="s">
        <v>392</v>
      </c>
      <c r="PTT164" s="34" t="s">
        <v>392</v>
      </c>
      <c r="PTU164" s="34" t="s">
        <v>392</v>
      </c>
      <c r="PTV164" s="34" t="s">
        <v>392</v>
      </c>
      <c r="PTW164" s="34" t="s">
        <v>392</v>
      </c>
      <c r="PTX164" s="34" t="s">
        <v>392</v>
      </c>
      <c r="PTY164" s="34" t="s">
        <v>392</v>
      </c>
      <c r="PTZ164" s="34" t="s">
        <v>392</v>
      </c>
      <c r="PUA164" s="34" t="s">
        <v>392</v>
      </c>
      <c r="PUB164" s="34" t="s">
        <v>392</v>
      </c>
      <c r="PUC164" s="34" t="s">
        <v>392</v>
      </c>
      <c r="PUD164" s="34" t="s">
        <v>392</v>
      </c>
      <c r="PUE164" s="34" t="s">
        <v>392</v>
      </c>
      <c r="PUF164" s="34" t="s">
        <v>392</v>
      </c>
      <c r="PUG164" s="34" t="s">
        <v>392</v>
      </c>
      <c r="PUH164" s="34" t="s">
        <v>392</v>
      </c>
      <c r="PUI164" s="34" t="s">
        <v>392</v>
      </c>
      <c r="PUJ164" s="34" t="s">
        <v>392</v>
      </c>
      <c r="PUK164" s="34" t="s">
        <v>392</v>
      </c>
      <c r="PUL164" s="34" t="s">
        <v>392</v>
      </c>
      <c r="PUM164" s="34" t="s">
        <v>392</v>
      </c>
      <c r="PUN164" s="34" t="s">
        <v>392</v>
      </c>
      <c r="PUO164" s="34" t="s">
        <v>392</v>
      </c>
      <c r="PUP164" s="34" t="s">
        <v>392</v>
      </c>
      <c r="PUQ164" s="34" t="s">
        <v>392</v>
      </c>
      <c r="PUR164" s="34" t="s">
        <v>392</v>
      </c>
      <c r="PUS164" s="34" t="s">
        <v>392</v>
      </c>
      <c r="PUT164" s="34" t="s">
        <v>392</v>
      </c>
      <c r="PUU164" s="34" t="s">
        <v>392</v>
      </c>
      <c r="PUV164" s="34" t="s">
        <v>392</v>
      </c>
      <c r="PUW164" s="34" t="s">
        <v>392</v>
      </c>
      <c r="PUX164" s="34" t="s">
        <v>392</v>
      </c>
      <c r="PUY164" s="34" t="s">
        <v>392</v>
      </c>
      <c r="PUZ164" s="34" t="s">
        <v>392</v>
      </c>
      <c r="PVA164" s="34" t="s">
        <v>392</v>
      </c>
      <c r="PVB164" s="34" t="s">
        <v>392</v>
      </c>
      <c r="PVC164" s="34" t="s">
        <v>392</v>
      </c>
      <c r="PVD164" s="34" t="s">
        <v>392</v>
      </c>
      <c r="PVE164" s="34" t="s">
        <v>392</v>
      </c>
      <c r="PVF164" s="34" t="s">
        <v>392</v>
      </c>
      <c r="PVG164" s="34" t="s">
        <v>392</v>
      </c>
      <c r="PVH164" s="34" t="s">
        <v>392</v>
      </c>
      <c r="PVI164" s="34" t="s">
        <v>392</v>
      </c>
      <c r="PVJ164" s="34" t="s">
        <v>392</v>
      </c>
      <c r="PVK164" s="34" t="s">
        <v>392</v>
      </c>
      <c r="PVL164" s="34" t="s">
        <v>392</v>
      </c>
      <c r="PVM164" s="34" t="s">
        <v>392</v>
      </c>
      <c r="PVN164" s="34" t="s">
        <v>392</v>
      </c>
      <c r="PVO164" s="34" t="s">
        <v>392</v>
      </c>
      <c r="PVP164" s="34" t="s">
        <v>392</v>
      </c>
      <c r="PVQ164" s="34" t="s">
        <v>392</v>
      </c>
      <c r="PVR164" s="34" t="s">
        <v>392</v>
      </c>
      <c r="PVS164" s="34" t="s">
        <v>392</v>
      </c>
      <c r="PVT164" s="34" t="s">
        <v>392</v>
      </c>
      <c r="PVU164" s="34" t="s">
        <v>392</v>
      </c>
      <c r="PVV164" s="34" t="s">
        <v>392</v>
      </c>
      <c r="PVW164" s="34" t="s">
        <v>392</v>
      </c>
      <c r="PVX164" s="34" t="s">
        <v>392</v>
      </c>
      <c r="PVY164" s="34" t="s">
        <v>392</v>
      </c>
      <c r="PVZ164" s="34" t="s">
        <v>392</v>
      </c>
      <c r="PWA164" s="34" t="s">
        <v>392</v>
      </c>
      <c r="PWB164" s="34" t="s">
        <v>392</v>
      </c>
      <c r="PWC164" s="34" t="s">
        <v>392</v>
      </c>
      <c r="PWD164" s="34" t="s">
        <v>392</v>
      </c>
      <c r="PWE164" s="34" t="s">
        <v>392</v>
      </c>
      <c r="PWF164" s="34" t="s">
        <v>392</v>
      </c>
      <c r="PWG164" s="34" t="s">
        <v>392</v>
      </c>
      <c r="PWH164" s="34" t="s">
        <v>392</v>
      </c>
      <c r="PWI164" s="34" t="s">
        <v>392</v>
      </c>
      <c r="PWJ164" s="34" t="s">
        <v>392</v>
      </c>
      <c r="PWK164" s="34" t="s">
        <v>392</v>
      </c>
      <c r="PWL164" s="34" t="s">
        <v>392</v>
      </c>
      <c r="PWM164" s="34" t="s">
        <v>392</v>
      </c>
      <c r="PWN164" s="34" t="s">
        <v>392</v>
      </c>
      <c r="PWO164" s="34" t="s">
        <v>392</v>
      </c>
      <c r="PWP164" s="34" t="s">
        <v>392</v>
      </c>
      <c r="PWQ164" s="34" t="s">
        <v>392</v>
      </c>
      <c r="PWR164" s="34" t="s">
        <v>392</v>
      </c>
      <c r="PWS164" s="34" t="s">
        <v>392</v>
      </c>
      <c r="PWT164" s="34" t="s">
        <v>392</v>
      </c>
      <c r="PWU164" s="34" t="s">
        <v>392</v>
      </c>
      <c r="PWV164" s="34" t="s">
        <v>392</v>
      </c>
      <c r="PWW164" s="34" t="s">
        <v>392</v>
      </c>
      <c r="PWX164" s="34" t="s">
        <v>392</v>
      </c>
      <c r="PWY164" s="34" t="s">
        <v>392</v>
      </c>
      <c r="PWZ164" s="34" t="s">
        <v>392</v>
      </c>
      <c r="PXA164" s="34" t="s">
        <v>392</v>
      </c>
      <c r="PXB164" s="34" t="s">
        <v>392</v>
      </c>
      <c r="PXC164" s="34" t="s">
        <v>392</v>
      </c>
      <c r="PXD164" s="34" t="s">
        <v>392</v>
      </c>
      <c r="PXE164" s="34" t="s">
        <v>392</v>
      </c>
      <c r="PXF164" s="34" t="s">
        <v>392</v>
      </c>
      <c r="PXG164" s="34" t="s">
        <v>392</v>
      </c>
      <c r="PXH164" s="34" t="s">
        <v>392</v>
      </c>
      <c r="PXI164" s="34" t="s">
        <v>392</v>
      </c>
      <c r="PXJ164" s="34" t="s">
        <v>392</v>
      </c>
      <c r="PXK164" s="34" t="s">
        <v>392</v>
      </c>
      <c r="PXL164" s="34" t="s">
        <v>392</v>
      </c>
      <c r="PXM164" s="34" t="s">
        <v>392</v>
      </c>
      <c r="PXN164" s="34" t="s">
        <v>392</v>
      </c>
      <c r="PXO164" s="34" t="s">
        <v>392</v>
      </c>
      <c r="PXP164" s="34" t="s">
        <v>392</v>
      </c>
      <c r="PXQ164" s="34" t="s">
        <v>392</v>
      </c>
      <c r="PXR164" s="34" t="s">
        <v>392</v>
      </c>
      <c r="PXS164" s="34" t="s">
        <v>392</v>
      </c>
      <c r="PXT164" s="34" t="s">
        <v>392</v>
      </c>
      <c r="PXU164" s="34" t="s">
        <v>392</v>
      </c>
      <c r="PXV164" s="34" t="s">
        <v>392</v>
      </c>
      <c r="PXW164" s="34" t="s">
        <v>392</v>
      </c>
      <c r="PXX164" s="34" t="s">
        <v>392</v>
      </c>
      <c r="PXY164" s="34" t="s">
        <v>392</v>
      </c>
      <c r="PXZ164" s="34" t="s">
        <v>392</v>
      </c>
      <c r="PYA164" s="34" t="s">
        <v>392</v>
      </c>
      <c r="PYB164" s="34" t="s">
        <v>392</v>
      </c>
      <c r="PYC164" s="34" t="s">
        <v>392</v>
      </c>
      <c r="PYD164" s="34" t="s">
        <v>392</v>
      </c>
      <c r="PYE164" s="34" t="s">
        <v>392</v>
      </c>
      <c r="PYF164" s="34" t="s">
        <v>392</v>
      </c>
      <c r="PYG164" s="34" t="s">
        <v>392</v>
      </c>
      <c r="PYH164" s="34" t="s">
        <v>392</v>
      </c>
      <c r="PYI164" s="34" t="s">
        <v>392</v>
      </c>
      <c r="PYJ164" s="34" t="s">
        <v>392</v>
      </c>
      <c r="PYK164" s="34" t="s">
        <v>392</v>
      </c>
      <c r="PYL164" s="34" t="s">
        <v>392</v>
      </c>
      <c r="PYM164" s="34" t="s">
        <v>392</v>
      </c>
      <c r="PYN164" s="34" t="s">
        <v>392</v>
      </c>
      <c r="PYO164" s="34" t="s">
        <v>392</v>
      </c>
      <c r="PYP164" s="34" t="s">
        <v>392</v>
      </c>
      <c r="PYQ164" s="34" t="s">
        <v>392</v>
      </c>
      <c r="PYR164" s="34" t="s">
        <v>392</v>
      </c>
      <c r="PYS164" s="34" t="s">
        <v>392</v>
      </c>
      <c r="PYT164" s="34" t="s">
        <v>392</v>
      </c>
      <c r="PYU164" s="34" t="s">
        <v>392</v>
      </c>
      <c r="PYV164" s="34" t="s">
        <v>392</v>
      </c>
      <c r="PYW164" s="34" t="s">
        <v>392</v>
      </c>
      <c r="PYX164" s="34" t="s">
        <v>392</v>
      </c>
      <c r="PYY164" s="34" t="s">
        <v>392</v>
      </c>
      <c r="PYZ164" s="34" t="s">
        <v>392</v>
      </c>
      <c r="PZA164" s="34" t="s">
        <v>392</v>
      </c>
      <c r="PZB164" s="34" t="s">
        <v>392</v>
      </c>
      <c r="PZC164" s="34" t="s">
        <v>392</v>
      </c>
      <c r="PZD164" s="34" t="s">
        <v>392</v>
      </c>
      <c r="PZE164" s="34" t="s">
        <v>392</v>
      </c>
      <c r="PZF164" s="34" t="s">
        <v>392</v>
      </c>
      <c r="PZG164" s="34" t="s">
        <v>392</v>
      </c>
      <c r="PZH164" s="34" t="s">
        <v>392</v>
      </c>
      <c r="PZI164" s="34" t="s">
        <v>392</v>
      </c>
      <c r="PZJ164" s="34" t="s">
        <v>392</v>
      </c>
      <c r="PZK164" s="34" t="s">
        <v>392</v>
      </c>
      <c r="PZL164" s="34" t="s">
        <v>392</v>
      </c>
      <c r="PZM164" s="34" t="s">
        <v>392</v>
      </c>
      <c r="PZN164" s="34" t="s">
        <v>392</v>
      </c>
      <c r="PZO164" s="34" t="s">
        <v>392</v>
      </c>
      <c r="PZP164" s="34" t="s">
        <v>392</v>
      </c>
      <c r="PZQ164" s="34" t="s">
        <v>392</v>
      </c>
      <c r="PZR164" s="34" t="s">
        <v>392</v>
      </c>
      <c r="PZS164" s="34" t="s">
        <v>392</v>
      </c>
      <c r="PZT164" s="34" t="s">
        <v>392</v>
      </c>
      <c r="PZU164" s="34" t="s">
        <v>392</v>
      </c>
      <c r="PZV164" s="34" t="s">
        <v>392</v>
      </c>
      <c r="PZW164" s="34" t="s">
        <v>392</v>
      </c>
      <c r="PZX164" s="34" t="s">
        <v>392</v>
      </c>
      <c r="PZY164" s="34" t="s">
        <v>392</v>
      </c>
      <c r="PZZ164" s="34" t="s">
        <v>392</v>
      </c>
      <c r="QAA164" s="34" t="s">
        <v>392</v>
      </c>
      <c r="QAB164" s="34" t="s">
        <v>392</v>
      </c>
      <c r="QAC164" s="34" t="s">
        <v>392</v>
      </c>
      <c r="QAD164" s="34" t="s">
        <v>392</v>
      </c>
      <c r="QAE164" s="34" t="s">
        <v>392</v>
      </c>
      <c r="QAF164" s="34" t="s">
        <v>392</v>
      </c>
      <c r="QAG164" s="34" t="s">
        <v>392</v>
      </c>
      <c r="QAH164" s="34" t="s">
        <v>392</v>
      </c>
      <c r="QAI164" s="34" t="s">
        <v>392</v>
      </c>
      <c r="QAJ164" s="34" t="s">
        <v>392</v>
      </c>
      <c r="QAK164" s="34" t="s">
        <v>392</v>
      </c>
      <c r="QAL164" s="34" t="s">
        <v>392</v>
      </c>
      <c r="QAM164" s="34" t="s">
        <v>392</v>
      </c>
      <c r="QAN164" s="34" t="s">
        <v>392</v>
      </c>
      <c r="QAO164" s="34" t="s">
        <v>392</v>
      </c>
      <c r="QAP164" s="34" t="s">
        <v>392</v>
      </c>
      <c r="QAQ164" s="34" t="s">
        <v>392</v>
      </c>
      <c r="QAR164" s="34" t="s">
        <v>392</v>
      </c>
      <c r="QAS164" s="34" t="s">
        <v>392</v>
      </c>
      <c r="QAT164" s="34" t="s">
        <v>392</v>
      </c>
      <c r="QAU164" s="34" t="s">
        <v>392</v>
      </c>
      <c r="QAV164" s="34" t="s">
        <v>392</v>
      </c>
      <c r="QAW164" s="34" t="s">
        <v>392</v>
      </c>
      <c r="QAX164" s="34" t="s">
        <v>392</v>
      </c>
      <c r="QAY164" s="34" t="s">
        <v>392</v>
      </c>
      <c r="QAZ164" s="34" t="s">
        <v>392</v>
      </c>
      <c r="QBA164" s="34" t="s">
        <v>392</v>
      </c>
      <c r="QBB164" s="34" t="s">
        <v>392</v>
      </c>
      <c r="QBC164" s="34" t="s">
        <v>392</v>
      </c>
      <c r="QBD164" s="34" t="s">
        <v>392</v>
      </c>
      <c r="QBE164" s="34" t="s">
        <v>392</v>
      </c>
      <c r="QBF164" s="34" t="s">
        <v>392</v>
      </c>
      <c r="QBG164" s="34" t="s">
        <v>392</v>
      </c>
      <c r="QBH164" s="34" t="s">
        <v>392</v>
      </c>
      <c r="QBI164" s="34" t="s">
        <v>392</v>
      </c>
      <c r="QBJ164" s="34" t="s">
        <v>392</v>
      </c>
      <c r="QBK164" s="34" t="s">
        <v>392</v>
      </c>
      <c r="QBL164" s="34" t="s">
        <v>392</v>
      </c>
      <c r="QBM164" s="34" t="s">
        <v>392</v>
      </c>
      <c r="QBN164" s="34" t="s">
        <v>392</v>
      </c>
      <c r="QBO164" s="34" t="s">
        <v>392</v>
      </c>
      <c r="QBP164" s="34" t="s">
        <v>392</v>
      </c>
      <c r="QBQ164" s="34" t="s">
        <v>392</v>
      </c>
      <c r="QBR164" s="34" t="s">
        <v>392</v>
      </c>
      <c r="QBS164" s="34" t="s">
        <v>392</v>
      </c>
      <c r="QBT164" s="34" t="s">
        <v>392</v>
      </c>
      <c r="QBU164" s="34" t="s">
        <v>392</v>
      </c>
      <c r="QBV164" s="34" t="s">
        <v>392</v>
      </c>
      <c r="QBW164" s="34" t="s">
        <v>392</v>
      </c>
      <c r="QBX164" s="34" t="s">
        <v>392</v>
      </c>
      <c r="QBY164" s="34" t="s">
        <v>392</v>
      </c>
      <c r="QBZ164" s="34" t="s">
        <v>392</v>
      </c>
      <c r="QCA164" s="34" t="s">
        <v>392</v>
      </c>
      <c r="QCB164" s="34" t="s">
        <v>392</v>
      </c>
      <c r="QCC164" s="34" t="s">
        <v>392</v>
      </c>
      <c r="QCD164" s="34" t="s">
        <v>392</v>
      </c>
      <c r="QCE164" s="34" t="s">
        <v>392</v>
      </c>
      <c r="QCF164" s="34" t="s">
        <v>392</v>
      </c>
      <c r="QCG164" s="34" t="s">
        <v>392</v>
      </c>
      <c r="QCH164" s="34" t="s">
        <v>392</v>
      </c>
      <c r="QCI164" s="34" t="s">
        <v>392</v>
      </c>
      <c r="QCJ164" s="34" t="s">
        <v>392</v>
      </c>
      <c r="QCK164" s="34" t="s">
        <v>392</v>
      </c>
      <c r="QCL164" s="34" t="s">
        <v>392</v>
      </c>
      <c r="QCM164" s="34" t="s">
        <v>392</v>
      </c>
      <c r="QCN164" s="34" t="s">
        <v>392</v>
      </c>
      <c r="QCO164" s="34" t="s">
        <v>392</v>
      </c>
      <c r="QCP164" s="34" t="s">
        <v>392</v>
      </c>
      <c r="QCQ164" s="34" t="s">
        <v>392</v>
      </c>
      <c r="QCR164" s="34" t="s">
        <v>392</v>
      </c>
      <c r="QCS164" s="34" t="s">
        <v>392</v>
      </c>
      <c r="QCT164" s="34" t="s">
        <v>392</v>
      </c>
      <c r="QCU164" s="34" t="s">
        <v>392</v>
      </c>
      <c r="QCV164" s="34" t="s">
        <v>392</v>
      </c>
      <c r="QCW164" s="34" t="s">
        <v>392</v>
      </c>
      <c r="QCX164" s="34" t="s">
        <v>392</v>
      </c>
      <c r="QCY164" s="34" t="s">
        <v>392</v>
      </c>
      <c r="QCZ164" s="34" t="s">
        <v>392</v>
      </c>
      <c r="QDA164" s="34" t="s">
        <v>392</v>
      </c>
      <c r="QDB164" s="34" t="s">
        <v>392</v>
      </c>
      <c r="QDC164" s="34" t="s">
        <v>392</v>
      </c>
      <c r="QDD164" s="34" t="s">
        <v>392</v>
      </c>
      <c r="QDE164" s="34" t="s">
        <v>392</v>
      </c>
      <c r="QDF164" s="34" t="s">
        <v>392</v>
      </c>
      <c r="QDG164" s="34" t="s">
        <v>392</v>
      </c>
      <c r="QDH164" s="34" t="s">
        <v>392</v>
      </c>
      <c r="QDI164" s="34" t="s">
        <v>392</v>
      </c>
      <c r="QDJ164" s="34" t="s">
        <v>392</v>
      </c>
      <c r="QDK164" s="34" t="s">
        <v>392</v>
      </c>
      <c r="QDL164" s="34" t="s">
        <v>392</v>
      </c>
      <c r="QDM164" s="34" t="s">
        <v>392</v>
      </c>
      <c r="QDN164" s="34" t="s">
        <v>392</v>
      </c>
      <c r="QDO164" s="34" t="s">
        <v>392</v>
      </c>
      <c r="QDP164" s="34" t="s">
        <v>392</v>
      </c>
      <c r="QDQ164" s="34" t="s">
        <v>392</v>
      </c>
      <c r="QDR164" s="34" t="s">
        <v>392</v>
      </c>
      <c r="QDS164" s="34" t="s">
        <v>392</v>
      </c>
      <c r="QDT164" s="34" t="s">
        <v>392</v>
      </c>
      <c r="QDU164" s="34" t="s">
        <v>392</v>
      </c>
      <c r="QDV164" s="34" t="s">
        <v>392</v>
      </c>
      <c r="QDW164" s="34" t="s">
        <v>392</v>
      </c>
      <c r="QDX164" s="34" t="s">
        <v>392</v>
      </c>
      <c r="QDY164" s="34" t="s">
        <v>392</v>
      </c>
      <c r="QDZ164" s="34" t="s">
        <v>392</v>
      </c>
      <c r="QEA164" s="34" t="s">
        <v>392</v>
      </c>
      <c r="QEB164" s="34" t="s">
        <v>392</v>
      </c>
      <c r="QEC164" s="34" t="s">
        <v>392</v>
      </c>
      <c r="QED164" s="34" t="s">
        <v>392</v>
      </c>
      <c r="QEE164" s="34" t="s">
        <v>392</v>
      </c>
      <c r="QEF164" s="34" t="s">
        <v>392</v>
      </c>
      <c r="QEG164" s="34" t="s">
        <v>392</v>
      </c>
      <c r="QEH164" s="34" t="s">
        <v>392</v>
      </c>
      <c r="QEI164" s="34" t="s">
        <v>392</v>
      </c>
      <c r="QEJ164" s="34" t="s">
        <v>392</v>
      </c>
      <c r="QEK164" s="34" t="s">
        <v>392</v>
      </c>
      <c r="QEL164" s="34" t="s">
        <v>392</v>
      </c>
      <c r="QEM164" s="34" t="s">
        <v>392</v>
      </c>
      <c r="QEN164" s="34" t="s">
        <v>392</v>
      </c>
      <c r="QEO164" s="34" t="s">
        <v>392</v>
      </c>
      <c r="QEP164" s="34" t="s">
        <v>392</v>
      </c>
      <c r="QEQ164" s="34" t="s">
        <v>392</v>
      </c>
      <c r="QER164" s="34" t="s">
        <v>392</v>
      </c>
      <c r="QES164" s="34" t="s">
        <v>392</v>
      </c>
      <c r="QET164" s="34" t="s">
        <v>392</v>
      </c>
      <c r="QEU164" s="34" t="s">
        <v>392</v>
      </c>
      <c r="QEV164" s="34" t="s">
        <v>392</v>
      </c>
      <c r="QEW164" s="34" t="s">
        <v>392</v>
      </c>
      <c r="QEX164" s="34" t="s">
        <v>392</v>
      </c>
      <c r="QEY164" s="34" t="s">
        <v>392</v>
      </c>
      <c r="QEZ164" s="34" t="s">
        <v>392</v>
      </c>
      <c r="QFA164" s="34" t="s">
        <v>392</v>
      </c>
      <c r="QFB164" s="34" t="s">
        <v>392</v>
      </c>
      <c r="QFC164" s="34" t="s">
        <v>392</v>
      </c>
      <c r="QFD164" s="34" t="s">
        <v>392</v>
      </c>
      <c r="QFE164" s="34" t="s">
        <v>392</v>
      </c>
      <c r="QFF164" s="34" t="s">
        <v>392</v>
      </c>
      <c r="QFG164" s="34" t="s">
        <v>392</v>
      </c>
      <c r="QFH164" s="34" t="s">
        <v>392</v>
      </c>
      <c r="QFI164" s="34" t="s">
        <v>392</v>
      </c>
      <c r="QFJ164" s="34" t="s">
        <v>392</v>
      </c>
      <c r="QFK164" s="34" t="s">
        <v>392</v>
      </c>
      <c r="QFL164" s="34" t="s">
        <v>392</v>
      </c>
      <c r="QFM164" s="34" t="s">
        <v>392</v>
      </c>
      <c r="QFN164" s="34" t="s">
        <v>392</v>
      </c>
      <c r="QFO164" s="34" t="s">
        <v>392</v>
      </c>
      <c r="QFP164" s="34" t="s">
        <v>392</v>
      </c>
      <c r="QFQ164" s="34" t="s">
        <v>392</v>
      </c>
      <c r="QFR164" s="34" t="s">
        <v>392</v>
      </c>
      <c r="QFS164" s="34" t="s">
        <v>392</v>
      </c>
      <c r="QFT164" s="34" t="s">
        <v>392</v>
      </c>
      <c r="QFU164" s="34" t="s">
        <v>392</v>
      </c>
      <c r="QFV164" s="34" t="s">
        <v>392</v>
      </c>
      <c r="QFW164" s="34" t="s">
        <v>392</v>
      </c>
      <c r="QFX164" s="34" t="s">
        <v>392</v>
      </c>
      <c r="QFY164" s="34" t="s">
        <v>392</v>
      </c>
      <c r="QFZ164" s="34" t="s">
        <v>392</v>
      </c>
      <c r="QGA164" s="34" t="s">
        <v>392</v>
      </c>
      <c r="QGB164" s="34" t="s">
        <v>392</v>
      </c>
      <c r="QGC164" s="34" t="s">
        <v>392</v>
      </c>
      <c r="QGD164" s="34" t="s">
        <v>392</v>
      </c>
      <c r="QGE164" s="34" t="s">
        <v>392</v>
      </c>
      <c r="QGF164" s="34" t="s">
        <v>392</v>
      </c>
      <c r="QGG164" s="34" t="s">
        <v>392</v>
      </c>
      <c r="QGH164" s="34" t="s">
        <v>392</v>
      </c>
      <c r="QGI164" s="34" t="s">
        <v>392</v>
      </c>
      <c r="QGJ164" s="34" t="s">
        <v>392</v>
      </c>
      <c r="QGK164" s="34" t="s">
        <v>392</v>
      </c>
      <c r="QGL164" s="34" t="s">
        <v>392</v>
      </c>
      <c r="QGM164" s="34" t="s">
        <v>392</v>
      </c>
      <c r="QGN164" s="34" t="s">
        <v>392</v>
      </c>
      <c r="QGO164" s="34" t="s">
        <v>392</v>
      </c>
      <c r="QGP164" s="34" t="s">
        <v>392</v>
      </c>
      <c r="QGQ164" s="34" t="s">
        <v>392</v>
      </c>
      <c r="QGR164" s="34" t="s">
        <v>392</v>
      </c>
      <c r="QGS164" s="34" t="s">
        <v>392</v>
      </c>
      <c r="QGT164" s="34" t="s">
        <v>392</v>
      </c>
      <c r="QGU164" s="34" t="s">
        <v>392</v>
      </c>
      <c r="QGV164" s="34" t="s">
        <v>392</v>
      </c>
      <c r="QGW164" s="34" t="s">
        <v>392</v>
      </c>
      <c r="QGX164" s="34" t="s">
        <v>392</v>
      </c>
      <c r="QGY164" s="34" t="s">
        <v>392</v>
      </c>
      <c r="QGZ164" s="34" t="s">
        <v>392</v>
      </c>
      <c r="QHA164" s="34" t="s">
        <v>392</v>
      </c>
      <c r="QHB164" s="34" t="s">
        <v>392</v>
      </c>
      <c r="QHC164" s="34" t="s">
        <v>392</v>
      </c>
      <c r="QHD164" s="34" t="s">
        <v>392</v>
      </c>
      <c r="QHE164" s="34" t="s">
        <v>392</v>
      </c>
      <c r="QHF164" s="34" t="s">
        <v>392</v>
      </c>
      <c r="QHG164" s="34" t="s">
        <v>392</v>
      </c>
      <c r="QHH164" s="34" t="s">
        <v>392</v>
      </c>
      <c r="QHI164" s="34" t="s">
        <v>392</v>
      </c>
      <c r="QHJ164" s="34" t="s">
        <v>392</v>
      </c>
      <c r="QHK164" s="34" t="s">
        <v>392</v>
      </c>
      <c r="QHL164" s="34" t="s">
        <v>392</v>
      </c>
      <c r="QHM164" s="34" t="s">
        <v>392</v>
      </c>
      <c r="QHN164" s="34" t="s">
        <v>392</v>
      </c>
      <c r="QHO164" s="34" t="s">
        <v>392</v>
      </c>
      <c r="QHP164" s="34" t="s">
        <v>392</v>
      </c>
      <c r="QHQ164" s="34" t="s">
        <v>392</v>
      </c>
      <c r="QHR164" s="34" t="s">
        <v>392</v>
      </c>
      <c r="QHS164" s="34" t="s">
        <v>392</v>
      </c>
      <c r="QHT164" s="34" t="s">
        <v>392</v>
      </c>
      <c r="QHU164" s="34" t="s">
        <v>392</v>
      </c>
      <c r="QHV164" s="34" t="s">
        <v>392</v>
      </c>
      <c r="QHW164" s="34" t="s">
        <v>392</v>
      </c>
      <c r="QHX164" s="34" t="s">
        <v>392</v>
      </c>
      <c r="QHY164" s="34" t="s">
        <v>392</v>
      </c>
      <c r="QHZ164" s="34" t="s">
        <v>392</v>
      </c>
      <c r="QIA164" s="34" t="s">
        <v>392</v>
      </c>
      <c r="QIB164" s="34" t="s">
        <v>392</v>
      </c>
      <c r="QIC164" s="34" t="s">
        <v>392</v>
      </c>
      <c r="QID164" s="34" t="s">
        <v>392</v>
      </c>
      <c r="QIE164" s="34" t="s">
        <v>392</v>
      </c>
      <c r="QIF164" s="34" t="s">
        <v>392</v>
      </c>
      <c r="QIG164" s="34" t="s">
        <v>392</v>
      </c>
      <c r="QIH164" s="34" t="s">
        <v>392</v>
      </c>
      <c r="QII164" s="34" t="s">
        <v>392</v>
      </c>
      <c r="QIJ164" s="34" t="s">
        <v>392</v>
      </c>
      <c r="QIK164" s="34" t="s">
        <v>392</v>
      </c>
      <c r="QIL164" s="34" t="s">
        <v>392</v>
      </c>
      <c r="QIM164" s="34" t="s">
        <v>392</v>
      </c>
      <c r="QIN164" s="34" t="s">
        <v>392</v>
      </c>
      <c r="QIO164" s="34" t="s">
        <v>392</v>
      </c>
      <c r="QIP164" s="34" t="s">
        <v>392</v>
      </c>
      <c r="QIQ164" s="34" t="s">
        <v>392</v>
      </c>
      <c r="QIR164" s="34" t="s">
        <v>392</v>
      </c>
      <c r="QIS164" s="34" t="s">
        <v>392</v>
      </c>
      <c r="QIT164" s="34" t="s">
        <v>392</v>
      </c>
      <c r="QIU164" s="34" t="s">
        <v>392</v>
      </c>
      <c r="QIV164" s="34" t="s">
        <v>392</v>
      </c>
      <c r="QIW164" s="34" t="s">
        <v>392</v>
      </c>
      <c r="QIX164" s="34" t="s">
        <v>392</v>
      </c>
      <c r="QIY164" s="34" t="s">
        <v>392</v>
      </c>
      <c r="QIZ164" s="34" t="s">
        <v>392</v>
      </c>
      <c r="QJA164" s="34" t="s">
        <v>392</v>
      </c>
      <c r="QJB164" s="34" t="s">
        <v>392</v>
      </c>
      <c r="QJC164" s="34" t="s">
        <v>392</v>
      </c>
      <c r="QJD164" s="34" t="s">
        <v>392</v>
      </c>
      <c r="QJE164" s="34" t="s">
        <v>392</v>
      </c>
      <c r="QJF164" s="34" t="s">
        <v>392</v>
      </c>
      <c r="QJG164" s="34" t="s">
        <v>392</v>
      </c>
      <c r="QJH164" s="34" t="s">
        <v>392</v>
      </c>
      <c r="QJI164" s="34" t="s">
        <v>392</v>
      </c>
      <c r="QJJ164" s="34" t="s">
        <v>392</v>
      </c>
      <c r="QJK164" s="34" t="s">
        <v>392</v>
      </c>
      <c r="QJL164" s="34" t="s">
        <v>392</v>
      </c>
      <c r="QJM164" s="34" t="s">
        <v>392</v>
      </c>
      <c r="QJN164" s="34" t="s">
        <v>392</v>
      </c>
      <c r="QJO164" s="34" t="s">
        <v>392</v>
      </c>
      <c r="QJP164" s="34" t="s">
        <v>392</v>
      </c>
      <c r="QJQ164" s="34" t="s">
        <v>392</v>
      </c>
      <c r="QJR164" s="34" t="s">
        <v>392</v>
      </c>
      <c r="QJS164" s="34" t="s">
        <v>392</v>
      </c>
      <c r="QJT164" s="34" t="s">
        <v>392</v>
      </c>
      <c r="QJU164" s="34" t="s">
        <v>392</v>
      </c>
      <c r="QJV164" s="34" t="s">
        <v>392</v>
      </c>
      <c r="QJW164" s="34" t="s">
        <v>392</v>
      </c>
      <c r="QJX164" s="34" t="s">
        <v>392</v>
      </c>
      <c r="QJY164" s="34" t="s">
        <v>392</v>
      </c>
      <c r="QJZ164" s="34" t="s">
        <v>392</v>
      </c>
      <c r="QKA164" s="34" t="s">
        <v>392</v>
      </c>
      <c r="QKB164" s="34" t="s">
        <v>392</v>
      </c>
      <c r="QKC164" s="34" t="s">
        <v>392</v>
      </c>
      <c r="QKD164" s="34" t="s">
        <v>392</v>
      </c>
      <c r="QKE164" s="34" t="s">
        <v>392</v>
      </c>
      <c r="QKF164" s="34" t="s">
        <v>392</v>
      </c>
      <c r="QKG164" s="34" t="s">
        <v>392</v>
      </c>
      <c r="QKH164" s="34" t="s">
        <v>392</v>
      </c>
      <c r="QKI164" s="34" t="s">
        <v>392</v>
      </c>
      <c r="QKJ164" s="34" t="s">
        <v>392</v>
      </c>
      <c r="QKK164" s="34" t="s">
        <v>392</v>
      </c>
      <c r="QKL164" s="34" t="s">
        <v>392</v>
      </c>
      <c r="QKM164" s="34" t="s">
        <v>392</v>
      </c>
      <c r="QKN164" s="34" t="s">
        <v>392</v>
      </c>
      <c r="QKO164" s="34" t="s">
        <v>392</v>
      </c>
      <c r="QKP164" s="34" t="s">
        <v>392</v>
      </c>
      <c r="QKQ164" s="34" t="s">
        <v>392</v>
      </c>
      <c r="QKR164" s="34" t="s">
        <v>392</v>
      </c>
      <c r="QKS164" s="34" t="s">
        <v>392</v>
      </c>
      <c r="QKT164" s="34" t="s">
        <v>392</v>
      </c>
      <c r="QKU164" s="34" t="s">
        <v>392</v>
      </c>
      <c r="QKV164" s="34" t="s">
        <v>392</v>
      </c>
      <c r="QKW164" s="34" t="s">
        <v>392</v>
      </c>
      <c r="QKX164" s="34" t="s">
        <v>392</v>
      </c>
      <c r="QKY164" s="34" t="s">
        <v>392</v>
      </c>
      <c r="QKZ164" s="34" t="s">
        <v>392</v>
      </c>
      <c r="QLA164" s="34" t="s">
        <v>392</v>
      </c>
      <c r="QLB164" s="34" t="s">
        <v>392</v>
      </c>
      <c r="QLC164" s="34" t="s">
        <v>392</v>
      </c>
      <c r="QLD164" s="34" t="s">
        <v>392</v>
      </c>
      <c r="QLE164" s="34" t="s">
        <v>392</v>
      </c>
      <c r="QLF164" s="34" t="s">
        <v>392</v>
      </c>
      <c r="QLG164" s="34" t="s">
        <v>392</v>
      </c>
      <c r="QLH164" s="34" t="s">
        <v>392</v>
      </c>
      <c r="QLI164" s="34" t="s">
        <v>392</v>
      </c>
      <c r="QLJ164" s="34" t="s">
        <v>392</v>
      </c>
      <c r="QLK164" s="34" t="s">
        <v>392</v>
      </c>
      <c r="QLL164" s="34" t="s">
        <v>392</v>
      </c>
      <c r="QLM164" s="34" t="s">
        <v>392</v>
      </c>
      <c r="QLN164" s="34" t="s">
        <v>392</v>
      </c>
      <c r="QLO164" s="34" t="s">
        <v>392</v>
      </c>
      <c r="QLP164" s="34" t="s">
        <v>392</v>
      </c>
      <c r="QLQ164" s="34" t="s">
        <v>392</v>
      </c>
      <c r="QLR164" s="34" t="s">
        <v>392</v>
      </c>
      <c r="QLS164" s="34" t="s">
        <v>392</v>
      </c>
      <c r="QLT164" s="34" t="s">
        <v>392</v>
      </c>
      <c r="QLU164" s="34" t="s">
        <v>392</v>
      </c>
      <c r="QLV164" s="34" t="s">
        <v>392</v>
      </c>
      <c r="QLW164" s="34" t="s">
        <v>392</v>
      </c>
      <c r="QLX164" s="34" t="s">
        <v>392</v>
      </c>
      <c r="QLY164" s="34" t="s">
        <v>392</v>
      </c>
      <c r="QLZ164" s="34" t="s">
        <v>392</v>
      </c>
      <c r="QMA164" s="34" t="s">
        <v>392</v>
      </c>
      <c r="QMB164" s="34" t="s">
        <v>392</v>
      </c>
      <c r="QMC164" s="34" t="s">
        <v>392</v>
      </c>
      <c r="QMD164" s="34" t="s">
        <v>392</v>
      </c>
      <c r="QME164" s="34" t="s">
        <v>392</v>
      </c>
      <c r="QMF164" s="34" t="s">
        <v>392</v>
      </c>
      <c r="QMG164" s="34" t="s">
        <v>392</v>
      </c>
      <c r="QMH164" s="34" t="s">
        <v>392</v>
      </c>
      <c r="QMI164" s="34" t="s">
        <v>392</v>
      </c>
      <c r="QMJ164" s="34" t="s">
        <v>392</v>
      </c>
      <c r="QMK164" s="34" t="s">
        <v>392</v>
      </c>
      <c r="QML164" s="34" t="s">
        <v>392</v>
      </c>
      <c r="QMM164" s="34" t="s">
        <v>392</v>
      </c>
      <c r="QMN164" s="34" t="s">
        <v>392</v>
      </c>
      <c r="QMO164" s="34" t="s">
        <v>392</v>
      </c>
      <c r="QMP164" s="34" t="s">
        <v>392</v>
      </c>
      <c r="QMQ164" s="34" t="s">
        <v>392</v>
      </c>
      <c r="QMR164" s="34" t="s">
        <v>392</v>
      </c>
      <c r="QMS164" s="34" t="s">
        <v>392</v>
      </c>
      <c r="QMT164" s="34" t="s">
        <v>392</v>
      </c>
      <c r="QMU164" s="34" t="s">
        <v>392</v>
      </c>
      <c r="QMV164" s="34" t="s">
        <v>392</v>
      </c>
      <c r="QMW164" s="34" t="s">
        <v>392</v>
      </c>
      <c r="QMX164" s="34" t="s">
        <v>392</v>
      </c>
      <c r="QMY164" s="34" t="s">
        <v>392</v>
      </c>
      <c r="QMZ164" s="34" t="s">
        <v>392</v>
      </c>
      <c r="QNA164" s="34" t="s">
        <v>392</v>
      </c>
      <c r="QNB164" s="34" t="s">
        <v>392</v>
      </c>
      <c r="QNC164" s="34" t="s">
        <v>392</v>
      </c>
      <c r="QND164" s="34" t="s">
        <v>392</v>
      </c>
      <c r="QNE164" s="34" t="s">
        <v>392</v>
      </c>
      <c r="QNF164" s="34" t="s">
        <v>392</v>
      </c>
      <c r="QNG164" s="34" t="s">
        <v>392</v>
      </c>
      <c r="QNH164" s="34" t="s">
        <v>392</v>
      </c>
      <c r="QNI164" s="34" t="s">
        <v>392</v>
      </c>
      <c r="QNJ164" s="34" t="s">
        <v>392</v>
      </c>
      <c r="QNK164" s="34" t="s">
        <v>392</v>
      </c>
      <c r="QNL164" s="34" t="s">
        <v>392</v>
      </c>
      <c r="QNM164" s="34" t="s">
        <v>392</v>
      </c>
      <c r="QNN164" s="34" t="s">
        <v>392</v>
      </c>
      <c r="QNO164" s="34" t="s">
        <v>392</v>
      </c>
      <c r="QNP164" s="34" t="s">
        <v>392</v>
      </c>
      <c r="QNQ164" s="34" t="s">
        <v>392</v>
      </c>
      <c r="QNR164" s="34" t="s">
        <v>392</v>
      </c>
      <c r="QNS164" s="34" t="s">
        <v>392</v>
      </c>
      <c r="QNT164" s="34" t="s">
        <v>392</v>
      </c>
      <c r="QNU164" s="34" t="s">
        <v>392</v>
      </c>
      <c r="QNV164" s="34" t="s">
        <v>392</v>
      </c>
      <c r="QNW164" s="34" t="s">
        <v>392</v>
      </c>
      <c r="QNX164" s="34" t="s">
        <v>392</v>
      </c>
      <c r="QNY164" s="34" t="s">
        <v>392</v>
      </c>
      <c r="QNZ164" s="34" t="s">
        <v>392</v>
      </c>
      <c r="QOA164" s="34" t="s">
        <v>392</v>
      </c>
      <c r="QOB164" s="34" t="s">
        <v>392</v>
      </c>
      <c r="QOC164" s="34" t="s">
        <v>392</v>
      </c>
      <c r="QOD164" s="34" t="s">
        <v>392</v>
      </c>
      <c r="QOE164" s="34" t="s">
        <v>392</v>
      </c>
      <c r="QOF164" s="34" t="s">
        <v>392</v>
      </c>
      <c r="QOG164" s="34" t="s">
        <v>392</v>
      </c>
      <c r="QOH164" s="34" t="s">
        <v>392</v>
      </c>
      <c r="QOI164" s="34" t="s">
        <v>392</v>
      </c>
      <c r="QOJ164" s="34" t="s">
        <v>392</v>
      </c>
      <c r="QOK164" s="34" t="s">
        <v>392</v>
      </c>
      <c r="QOL164" s="34" t="s">
        <v>392</v>
      </c>
      <c r="QOM164" s="34" t="s">
        <v>392</v>
      </c>
      <c r="QON164" s="34" t="s">
        <v>392</v>
      </c>
      <c r="QOO164" s="34" t="s">
        <v>392</v>
      </c>
      <c r="QOP164" s="34" t="s">
        <v>392</v>
      </c>
      <c r="QOQ164" s="34" t="s">
        <v>392</v>
      </c>
      <c r="QOR164" s="34" t="s">
        <v>392</v>
      </c>
      <c r="QOS164" s="34" t="s">
        <v>392</v>
      </c>
      <c r="QOT164" s="34" t="s">
        <v>392</v>
      </c>
      <c r="QOU164" s="34" t="s">
        <v>392</v>
      </c>
      <c r="QOV164" s="34" t="s">
        <v>392</v>
      </c>
      <c r="QOW164" s="34" t="s">
        <v>392</v>
      </c>
      <c r="QOX164" s="34" t="s">
        <v>392</v>
      </c>
      <c r="QOY164" s="34" t="s">
        <v>392</v>
      </c>
      <c r="QOZ164" s="34" t="s">
        <v>392</v>
      </c>
      <c r="QPA164" s="34" t="s">
        <v>392</v>
      </c>
      <c r="QPB164" s="34" t="s">
        <v>392</v>
      </c>
      <c r="QPC164" s="34" t="s">
        <v>392</v>
      </c>
      <c r="QPD164" s="34" t="s">
        <v>392</v>
      </c>
      <c r="QPE164" s="34" t="s">
        <v>392</v>
      </c>
      <c r="QPF164" s="34" t="s">
        <v>392</v>
      </c>
      <c r="QPG164" s="34" t="s">
        <v>392</v>
      </c>
      <c r="QPH164" s="34" t="s">
        <v>392</v>
      </c>
      <c r="QPI164" s="34" t="s">
        <v>392</v>
      </c>
      <c r="QPJ164" s="34" t="s">
        <v>392</v>
      </c>
      <c r="QPK164" s="34" t="s">
        <v>392</v>
      </c>
      <c r="QPL164" s="34" t="s">
        <v>392</v>
      </c>
      <c r="QPM164" s="34" t="s">
        <v>392</v>
      </c>
      <c r="QPN164" s="34" t="s">
        <v>392</v>
      </c>
      <c r="QPO164" s="34" t="s">
        <v>392</v>
      </c>
      <c r="QPP164" s="34" t="s">
        <v>392</v>
      </c>
      <c r="QPQ164" s="34" t="s">
        <v>392</v>
      </c>
      <c r="QPR164" s="34" t="s">
        <v>392</v>
      </c>
      <c r="QPS164" s="34" t="s">
        <v>392</v>
      </c>
      <c r="QPT164" s="34" t="s">
        <v>392</v>
      </c>
      <c r="QPU164" s="34" t="s">
        <v>392</v>
      </c>
      <c r="QPV164" s="34" t="s">
        <v>392</v>
      </c>
      <c r="QPW164" s="34" t="s">
        <v>392</v>
      </c>
      <c r="QPX164" s="34" t="s">
        <v>392</v>
      </c>
      <c r="QPY164" s="34" t="s">
        <v>392</v>
      </c>
      <c r="QPZ164" s="34" t="s">
        <v>392</v>
      </c>
      <c r="QQA164" s="34" t="s">
        <v>392</v>
      </c>
      <c r="QQB164" s="34" t="s">
        <v>392</v>
      </c>
      <c r="QQC164" s="34" t="s">
        <v>392</v>
      </c>
      <c r="QQD164" s="34" t="s">
        <v>392</v>
      </c>
      <c r="QQE164" s="34" t="s">
        <v>392</v>
      </c>
      <c r="QQF164" s="34" t="s">
        <v>392</v>
      </c>
      <c r="QQG164" s="34" t="s">
        <v>392</v>
      </c>
      <c r="QQH164" s="34" t="s">
        <v>392</v>
      </c>
      <c r="QQI164" s="34" t="s">
        <v>392</v>
      </c>
      <c r="QQJ164" s="34" t="s">
        <v>392</v>
      </c>
      <c r="QQK164" s="34" t="s">
        <v>392</v>
      </c>
      <c r="QQL164" s="34" t="s">
        <v>392</v>
      </c>
      <c r="QQM164" s="34" t="s">
        <v>392</v>
      </c>
      <c r="QQN164" s="34" t="s">
        <v>392</v>
      </c>
      <c r="QQO164" s="34" t="s">
        <v>392</v>
      </c>
      <c r="QQP164" s="34" t="s">
        <v>392</v>
      </c>
      <c r="QQQ164" s="34" t="s">
        <v>392</v>
      </c>
      <c r="QQR164" s="34" t="s">
        <v>392</v>
      </c>
      <c r="QQS164" s="34" t="s">
        <v>392</v>
      </c>
      <c r="QQT164" s="34" t="s">
        <v>392</v>
      </c>
      <c r="QQU164" s="34" t="s">
        <v>392</v>
      </c>
      <c r="QQV164" s="34" t="s">
        <v>392</v>
      </c>
      <c r="QQW164" s="34" t="s">
        <v>392</v>
      </c>
      <c r="QQX164" s="34" t="s">
        <v>392</v>
      </c>
      <c r="QQY164" s="34" t="s">
        <v>392</v>
      </c>
      <c r="QQZ164" s="34" t="s">
        <v>392</v>
      </c>
      <c r="QRA164" s="34" t="s">
        <v>392</v>
      </c>
      <c r="QRB164" s="34" t="s">
        <v>392</v>
      </c>
      <c r="QRC164" s="34" t="s">
        <v>392</v>
      </c>
      <c r="QRD164" s="34" t="s">
        <v>392</v>
      </c>
      <c r="QRE164" s="34" t="s">
        <v>392</v>
      </c>
      <c r="QRF164" s="34" t="s">
        <v>392</v>
      </c>
      <c r="QRG164" s="34" t="s">
        <v>392</v>
      </c>
      <c r="QRH164" s="34" t="s">
        <v>392</v>
      </c>
      <c r="QRI164" s="34" t="s">
        <v>392</v>
      </c>
      <c r="QRJ164" s="34" t="s">
        <v>392</v>
      </c>
      <c r="QRK164" s="34" t="s">
        <v>392</v>
      </c>
      <c r="QRL164" s="34" t="s">
        <v>392</v>
      </c>
      <c r="QRM164" s="34" t="s">
        <v>392</v>
      </c>
      <c r="QRN164" s="34" t="s">
        <v>392</v>
      </c>
      <c r="QRO164" s="34" t="s">
        <v>392</v>
      </c>
      <c r="QRP164" s="34" t="s">
        <v>392</v>
      </c>
      <c r="QRQ164" s="34" t="s">
        <v>392</v>
      </c>
      <c r="QRR164" s="34" t="s">
        <v>392</v>
      </c>
      <c r="QRS164" s="34" t="s">
        <v>392</v>
      </c>
      <c r="QRT164" s="34" t="s">
        <v>392</v>
      </c>
      <c r="QRU164" s="34" t="s">
        <v>392</v>
      </c>
      <c r="QRV164" s="34" t="s">
        <v>392</v>
      </c>
      <c r="QRW164" s="34" t="s">
        <v>392</v>
      </c>
      <c r="QRX164" s="34" t="s">
        <v>392</v>
      </c>
      <c r="QRY164" s="34" t="s">
        <v>392</v>
      </c>
      <c r="QRZ164" s="34" t="s">
        <v>392</v>
      </c>
      <c r="QSA164" s="34" t="s">
        <v>392</v>
      </c>
      <c r="QSB164" s="34" t="s">
        <v>392</v>
      </c>
      <c r="QSC164" s="34" t="s">
        <v>392</v>
      </c>
      <c r="QSD164" s="34" t="s">
        <v>392</v>
      </c>
      <c r="QSE164" s="34" t="s">
        <v>392</v>
      </c>
      <c r="QSF164" s="34" t="s">
        <v>392</v>
      </c>
      <c r="QSG164" s="34" t="s">
        <v>392</v>
      </c>
      <c r="QSH164" s="34" t="s">
        <v>392</v>
      </c>
      <c r="QSI164" s="34" t="s">
        <v>392</v>
      </c>
      <c r="QSJ164" s="34" t="s">
        <v>392</v>
      </c>
      <c r="QSK164" s="34" t="s">
        <v>392</v>
      </c>
      <c r="QSL164" s="34" t="s">
        <v>392</v>
      </c>
      <c r="QSM164" s="34" t="s">
        <v>392</v>
      </c>
      <c r="QSN164" s="34" t="s">
        <v>392</v>
      </c>
      <c r="QSO164" s="34" t="s">
        <v>392</v>
      </c>
      <c r="QSP164" s="34" t="s">
        <v>392</v>
      </c>
      <c r="QSQ164" s="34" t="s">
        <v>392</v>
      </c>
      <c r="QSR164" s="34" t="s">
        <v>392</v>
      </c>
      <c r="QSS164" s="34" t="s">
        <v>392</v>
      </c>
      <c r="QST164" s="34" t="s">
        <v>392</v>
      </c>
      <c r="QSU164" s="34" t="s">
        <v>392</v>
      </c>
      <c r="QSV164" s="34" t="s">
        <v>392</v>
      </c>
      <c r="QSW164" s="34" t="s">
        <v>392</v>
      </c>
      <c r="QSX164" s="34" t="s">
        <v>392</v>
      </c>
      <c r="QSY164" s="34" t="s">
        <v>392</v>
      </c>
      <c r="QSZ164" s="34" t="s">
        <v>392</v>
      </c>
      <c r="QTA164" s="34" t="s">
        <v>392</v>
      </c>
      <c r="QTB164" s="34" t="s">
        <v>392</v>
      </c>
      <c r="QTC164" s="34" t="s">
        <v>392</v>
      </c>
      <c r="QTD164" s="34" t="s">
        <v>392</v>
      </c>
      <c r="QTE164" s="34" t="s">
        <v>392</v>
      </c>
      <c r="QTF164" s="34" t="s">
        <v>392</v>
      </c>
      <c r="QTG164" s="34" t="s">
        <v>392</v>
      </c>
      <c r="QTH164" s="34" t="s">
        <v>392</v>
      </c>
      <c r="QTI164" s="34" t="s">
        <v>392</v>
      </c>
      <c r="QTJ164" s="34" t="s">
        <v>392</v>
      </c>
      <c r="QTK164" s="34" t="s">
        <v>392</v>
      </c>
      <c r="QTL164" s="34" t="s">
        <v>392</v>
      </c>
      <c r="QTM164" s="34" t="s">
        <v>392</v>
      </c>
      <c r="QTN164" s="34" t="s">
        <v>392</v>
      </c>
      <c r="QTO164" s="34" t="s">
        <v>392</v>
      </c>
      <c r="QTP164" s="34" t="s">
        <v>392</v>
      </c>
      <c r="QTQ164" s="34" t="s">
        <v>392</v>
      </c>
      <c r="QTR164" s="34" t="s">
        <v>392</v>
      </c>
      <c r="QTS164" s="34" t="s">
        <v>392</v>
      </c>
      <c r="QTT164" s="34" t="s">
        <v>392</v>
      </c>
      <c r="QTU164" s="34" t="s">
        <v>392</v>
      </c>
      <c r="QTV164" s="34" t="s">
        <v>392</v>
      </c>
      <c r="QTW164" s="34" t="s">
        <v>392</v>
      </c>
      <c r="QTX164" s="34" t="s">
        <v>392</v>
      </c>
      <c r="QTY164" s="34" t="s">
        <v>392</v>
      </c>
      <c r="QTZ164" s="34" t="s">
        <v>392</v>
      </c>
      <c r="QUA164" s="34" t="s">
        <v>392</v>
      </c>
      <c r="QUB164" s="34" t="s">
        <v>392</v>
      </c>
      <c r="QUC164" s="34" t="s">
        <v>392</v>
      </c>
      <c r="QUD164" s="34" t="s">
        <v>392</v>
      </c>
      <c r="QUE164" s="34" t="s">
        <v>392</v>
      </c>
      <c r="QUF164" s="34" t="s">
        <v>392</v>
      </c>
      <c r="QUG164" s="34" t="s">
        <v>392</v>
      </c>
      <c r="QUH164" s="34" t="s">
        <v>392</v>
      </c>
      <c r="QUI164" s="34" t="s">
        <v>392</v>
      </c>
      <c r="QUJ164" s="34" t="s">
        <v>392</v>
      </c>
      <c r="QUK164" s="34" t="s">
        <v>392</v>
      </c>
      <c r="QUL164" s="34" t="s">
        <v>392</v>
      </c>
      <c r="QUM164" s="34" t="s">
        <v>392</v>
      </c>
      <c r="QUN164" s="34" t="s">
        <v>392</v>
      </c>
      <c r="QUO164" s="34" t="s">
        <v>392</v>
      </c>
      <c r="QUP164" s="34" t="s">
        <v>392</v>
      </c>
      <c r="QUQ164" s="34" t="s">
        <v>392</v>
      </c>
      <c r="QUR164" s="34" t="s">
        <v>392</v>
      </c>
      <c r="QUS164" s="34" t="s">
        <v>392</v>
      </c>
      <c r="QUT164" s="34" t="s">
        <v>392</v>
      </c>
      <c r="QUU164" s="34" t="s">
        <v>392</v>
      </c>
      <c r="QUV164" s="34" t="s">
        <v>392</v>
      </c>
      <c r="QUW164" s="34" t="s">
        <v>392</v>
      </c>
      <c r="QUX164" s="34" t="s">
        <v>392</v>
      </c>
      <c r="QUY164" s="34" t="s">
        <v>392</v>
      </c>
      <c r="QUZ164" s="34" t="s">
        <v>392</v>
      </c>
      <c r="QVA164" s="34" t="s">
        <v>392</v>
      </c>
      <c r="QVB164" s="34" t="s">
        <v>392</v>
      </c>
      <c r="QVC164" s="34" t="s">
        <v>392</v>
      </c>
      <c r="QVD164" s="34" t="s">
        <v>392</v>
      </c>
      <c r="QVE164" s="34" t="s">
        <v>392</v>
      </c>
      <c r="QVF164" s="34" t="s">
        <v>392</v>
      </c>
      <c r="QVG164" s="34" t="s">
        <v>392</v>
      </c>
      <c r="QVH164" s="34" t="s">
        <v>392</v>
      </c>
      <c r="QVI164" s="34" t="s">
        <v>392</v>
      </c>
      <c r="QVJ164" s="34" t="s">
        <v>392</v>
      </c>
      <c r="QVK164" s="34" t="s">
        <v>392</v>
      </c>
      <c r="QVL164" s="34" t="s">
        <v>392</v>
      </c>
      <c r="QVM164" s="34" t="s">
        <v>392</v>
      </c>
      <c r="QVN164" s="34" t="s">
        <v>392</v>
      </c>
      <c r="QVO164" s="34" t="s">
        <v>392</v>
      </c>
      <c r="QVP164" s="34" t="s">
        <v>392</v>
      </c>
      <c r="QVQ164" s="34" t="s">
        <v>392</v>
      </c>
      <c r="QVR164" s="34" t="s">
        <v>392</v>
      </c>
      <c r="QVS164" s="34" t="s">
        <v>392</v>
      </c>
      <c r="QVT164" s="34" t="s">
        <v>392</v>
      </c>
      <c r="QVU164" s="34" t="s">
        <v>392</v>
      </c>
      <c r="QVV164" s="34" t="s">
        <v>392</v>
      </c>
      <c r="QVW164" s="34" t="s">
        <v>392</v>
      </c>
      <c r="QVX164" s="34" t="s">
        <v>392</v>
      </c>
      <c r="QVY164" s="34" t="s">
        <v>392</v>
      </c>
      <c r="QVZ164" s="34" t="s">
        <v>392</v>
      </c>
      <c r="QWA164" s="34" t="s">
        <v>392</v>
      </c>
      <c r="QWB164" s="34" t="s">
        <v>392</v>
      </c>
      <c r="QWC164" s="34" t="s">
        <v>392</v>
      </c>
      <c r="QWD164" s="34" t="s">
        <v>392</v>
      </c>
      <c r="QWE164" s="34" t="s">
        <v>392</v>
      </c>
      <c r="QWF164" s="34" t="s">
        <v>392</v>
      </c>
      <c r="QWG164" s="34" t="s">
        <v>392</v>
      </c>
      <c r="QWH164" s="34" t="s">
        <v>392</v>
      </c>
      <c r="QWI164" s="34" t="s">
        <v>392</v>
      </c>
      <c r="QWJ164" s="34" t="s">
        <v>392</v>
      </c>
      <c r="QWK164" s="34" t="s">
        <v>392</v>
      </c>
      <c r="QWL164" s="34" t="s">
        <v>392</v>
      </c>
      <c r="QWM164" s="34" t="s">
        <v>392</v>
      </c>
      <c r="QWN164" s="34" t="s">
        <v>392</v>
      </c>
      <c r="QWO164" s="34" t="s">
        <v>392</v>
      </c>
      <c r="QWP164" s="34" t="s">
        <v>392</v>
      </c>
      <c r="QWQ164" s="34" t="s">
        <v>392</v>
      </c>
      <c r="QWR164" s="34" t="s">
        <v>392</v>
      </c>
      <c r="QWS164" s="34" t="s">
        <v>392</v>
      </c>
      <c r="QWT164" s="34" t="s">
        <v>392</v>
      </c>
      <c r="QWU164" s="34" t="s">
        <v>392</v>
      </c>
      <c r="QWV164" s="34" t="s">
        <v>392</v>
      </c>
      <c r="QWW164" s="34" t="s">
        <v>392</v>
      </c>
      <c r="QWX164" s="34" t="s">
        <v>392</v>
      </c>
      <c r="QWY164" s="34" t="s">
        <v>392</v>
      </c>
      <c r="QWZ164" s="34" t="s">
        <v>392</v>
      </c>
      <c r="QXA164" s="34" t="s">
        <v>392</v>
      </c>
      <c r="QXB164" s="34" t="s">
        <v>392</v>
      </c>
      <c r="QXC164" s="34" t="s">
        <v>392</v>
      </c>
      <c r="QXD164" s="34" t="s">
        <v>392</v>
      </c>
      <c r="QXE164" s="34" t="s">
        <v>392</v>
      </c>
      <c r="QXF164" s="34" t="s">
        <v>392</v>
      </c>
      <c r="QXG164" s="34" t="s">
        <v>392</v>
      </c>
      <c r="QXH164" s="34" t="s">
        <v>392</v>
      </c>
      <c r="QXI164" s="34" t="s">
        <v>392</v>
      </c>
      <c r="QXJ164" s="34" t="s">
        <v>392</v>
      </c>
      <c r="QXK164" s="34" t="s">
        <v>392</v>
      </c>
      <c r="QXL164" s="34" t="s">
        <v>392</v>
      </c>
      <c r="QXM164" s="34" t="s">
        <v>392</v>
      </c>
      <c r="QXN164" s="34" t="s">
        <v>392</v>
      </c>
      <c r="QXO164" s="34" t="s">
        <v>392</v>
      </c>
      <c r="QXP164" s="34" t="s">
        <v>392</v>
      </c>
      <c r="QXQ164" s="34" t="s">
        <v>392</v>
      </c>
      <c r="QXR164" s="34" t="s">
        <v>392</v>
      </c>
      <c r="QXS164" s="34" t="s">
        <v>392</v>
      </c>
      <c r="QXT164" s="34" t="s">
        <v>392</v>
      </c>
      <c r="QXU164" s="34" t="s">
        <v>392</v>
      </c>
      <c r="QXV164" s="34" t="s">
        <v>392</v>
      </c>
      <c r="QXW164" s="34" t="s">
        <v>392</v>
      </c>
      <c r="QXX164" s="34" t="s">
        <v>392</v>
      </c>
      <c r="QXY164" s="34" t="s">
        <v>392</v>
      </c>
      <c r="QXZ164" s="34" t="s">
        <v>392</v>
      </c>
      <c r="QYA164" s="34" t="s">
        <v>392</v>
      </c>
      <c r="QYB164" s="34" t="s">
        <v>392</v>
      </c>
      <c r="QYC164" s="34" t="s">
        <v>392</v>
      </c>
      <c r="QYD164" s="34" t="s">
        <v>392</v>
      </c>
      <c r="QYE164" s="34" t="s">
        <v>392</v>
      </c>
      <c r="QYF164" s="34" t="s">
        <v>392</v>
      </c>
      <c r="QYG164" s="34" t="s">
        <v>392</v>
      </c>
      <c r="QYH164" s="34" t="s">
        <v>392</v>
      </c>
      <c r="QYI164" s="34" t="s">
        <v>392</v>
      </c>
      <c r="QYJ164" s="34" t="s">
        <v>392</v>
      </c>
      <c r="QYK164" s="34" t="s">
        <v>392</v>
      </c>
      <c r="QYL164" s="34" t="s">
        <v>392</v>
      </c>
      <c r="QYM164" s="34" t="s">
        <v>392</v>
      </c>
      <c r="QYN164" s="34" t="s">
        <v>392</v>
      </c>
      <c r="QYO164" s="34" t="s">
        <v>392</v>
      </c>
      <c r="QYP164" s="34" t="s">
        <v>392</v>
      </c>
      <c r="QYQ164" s="34" t="s">
        <v>392</v>
      </c>
      <c r="QYR164" s="34" t="s">
        <v>392</v>
      </c>
      <c r="QYS164" s="34" t="s">
        <v>392</v>
      </c>
      <c r="QYT164" s="34" t="s">
        <v>392</v>
      </c>
      <c r="QYU164" s="34" t="s">
        <v>392</v>
      </c>
      <c r="QYV164" s="34" t="s">
        <v>392</v>
      </c>
      <c r="QYW164" s="34" t="s">
        <v>392</v>
      </c>
      <c r="QYX164" s="34" t="s">
        <v>392</v>
      </c>
      <c r="QYY164" s="34" t="s">
        <v>392</v>
      </c>
      <c r="QYZ164" s="34" t="s">
        <v>392</v>
      </c>
      <c r="QZA164" s="34" t="s">
        <v>392</v>
      </c>
      <c r="QZB164" s="34" t="s">
        <v>392</v>
      </c>
      <c r="QZC164" s="34" t="s">
        <v>392</v>
      </c>
      <c r="QZD164" s="34" t="s">
        <v>392</v>
      </c>
      <c r="QZE164" s="34" t="s">
        <v>392</v>
      </c>
      <c r="QZF164" s="34" t="s">
        <v>392</v>
      </c>
      <c r="QZG164" s="34" t="s">
        <v>392</v>
      </c>
      <c r="QZH164" s="34" t="s">
        <v>392</v>
      </c>
      <c r="QZI164" s="34" t="s">
        <v>392</v>
      </c>
      <c r="QZJ164" s="34" t="s">
        <v>392</v>
      </c>
      <c r="QZK164" s="34" t="s">
        <v>392</v>
      </c>
      <c r="QZL164" s="34" t="s">
        <v>392</v>
      </c>
      <c r="QZM164" s="34" t="s">
        <v>392</v>
      </c>
      <c r="QZN164" s="34" t="s">
        <v>392</v>
      </c>
      <c r="QZO164" s="34" t="s">
        <v>392</v>
      </c>
      <c r="QZP164" s="34" t="s">
        <v>392</v>
      </c>
      <c r="QZQ164" s="34" t="s">
        <v>392</v>
      </c>
      <c r="QZR164" s="34" t="s">
        <v>392</v>
      </c>
      <c r="QZS164" s="34" t="s">
        <v>392</v>
      </c>
      <c r="QZT164" s="34" t="s">
        <v>392</v>
      </c>
      <c r="QZU164" s="34" t="s">
        <v>392</v>
      </c>
      <c r="QZV164" s="34" t="s">
        <v>392</v>
      </c>
      <c r="QZW164" s="34" t="s">
        <v>392</v>
      </c>
      <c r="QZX164" s="34" t="s">
        <v>392</v>
      </c>
      <c r="QZY164" s="34" t="s">
        <v>392</v>
      </c>
      <c r="QZZ164" s="34" t="s">
        <v>392</v>
      </c>
      <c r="RAA164" s="34" t="s">
        <v>392</v>
      </c>
      <c r="RAB164" s="34" t="s">
        <v>392</v>
      </c>
      <c r="RAC164" s="34" t="s">
        <v>392</v>
      </c>
      <c r="RAD164" s="34" t="s">
        <v>392</v>
      </c>
      <c r="RAE164" s="34" t="s">
        <v>392</v>
      </c>
      <c r="RAF164" s="34" t="s">
        <v>392</v>
      </c>
      <c r="RAG164" s="34" t="s">
        <v>392</v>
      </c>
      <c r="RAH164" s="34" t="s">
        <v>392</v>
      </c>
      <c r="RAI164" s="34" t="s">
        <v>392</v>
      </c>
      <c r="RAJ164" s="34" t="s">
        <v>392</v>
      </c>
      <c r="RAK164" s="34" t="s">
        <v>392</v>
      </c>
      <c r="RAL164" s="34" t="s">
        <v>392</v>
      </c>
      <c r="RAM164" s="34" t="s">
        <v>392</v>
      </c>
      <c r="RAN164" s="34" t="s">
        <v>392</v>
      </c>
      <c r="RAO164" s="34" t="s">
        <v>392</v>
      </c>
      <c r="RAP164" s="34" t="s">
        <v>392</v>
      </c>
      <c r="RAQ164" s="34" t="s">
        <v>392</v>
      </c>
      <c r="RAR164" s="34" t="s">
        <v>392</v>
      </c>
      <c r="RAS164" s="34" t="s">
        <v>392</v>
      </c>
      <c r="RAT164" s="34" t="s">
        <v>392</v>
      </c>
      <c r="RAU164" s="34" t="s">
        <v>392</v>
      </c>
      <c r="RAV164" s="34" t="s">
        <v>392</v>
      </c>
      <c r="RAW164" s="34" t="s">
        <v>392</v>
      </c>
      <c r="RAX164" s="34" t="s">
        <v>392</v>
      </c>
      <c r="RAY164" s="34" t="s">
        <v>392</v>
      </c>
      <c r="RAZ164" s="34" t="s">
        <v>392</v>
      </c>
      <c r="RBA164" s="34" t="s">
        <v>392</v>
      </c>
      <c r="RBB164" s="34" t="s">
        <v>392</v>
      </c>
      <c r="RBC164" s="34" t="s">
        <v>392</v>
      </c>
      <c r="RBD164" s="34" t="s">
        <v>392</v>
      </c>
      <c r="RBE164" s="34" t="s">
        <v>392</v>
      </c>
      <c r="RBF164" s="34" t="s">
        <v>392</v>
      </c>
      <c r="RBG164" s="34" t="s">
        <v>392</v>
      </c>
      <c r="RBH164" s="34" t="s">
        <v>392</v>
      </c>
      <c r="RBI164" s="34" t="s">
        <v>392</v>
      </c>
      <c r="RBJ164" s="34" t="s">
        <v>392</v>
      </c>
      <c r="RBK164" s="34" t="s">
        <v>392</v>
      </c>
      <c r="RBL164" s="34" t="s">
        <v>392</v>
      </c>
      <c r="RBM164" s="34" t="s">
        <v>392</v>
      </c>
      <c r="RBN164" s="34" t="s">
        <v>392</v>
      </c>
      <c r="RBO164" s="34" t="s">
        <v>392</v>
      </c>
      <c r="RBP164" s="34" t="s">
        <v>392</v>
      </c>
      <c r="RBQ164" s="34" t="s">
        <v>392</v>
      </c>
      <c r="RBR164" s="34" t="s">
        <v>392</v>
      </c>
      <c r="RBS164" s="34" t="s">
        <v>392</v>
      </c>
      <c r="RBT164" s="34" t="s">
        <v>392</v>
      </c>
      <c r="RBU164" s="34" t="s">
        <v>392</v>
      </c>
      <c r="RBV164" s="34" t="s">
        <v>392</v>
      </c>
      <c r="RBW164" s="34" t="s">
        <v>392</v>
      </c>
      <c r="RBX164" s="34" t="s">
        <v>392</v>
      </c>
      <c r="RBY164" s="34" t="s">
        <v>392</v>
      </c>
      <c r="RBZ164" s="34" t="s">
        <v>392</v>
      </c>
      <c r="RCA164" s="34" t="s">
        <v>392</v>
      </c>
      <c r="RCB164" s="34" t="s">
        <v>392</v>
      </c>
      <c r="RCC164" s="34" t="s">
        <v>392</v>
      </c>
      <c r="RCD164" s="34" t="s">
        <v>392</v>
      </c>
      <c r="RCE164" s="34" t="s">
        <v>392</v>
      </c>
      <c r="RCF164" s="34" t="s">
        <v>392</v>
      </c>
      <c r="RCG164" s="34" t="s">
        <v>392</v>
      </c>
      <c r="RCH164" s="34" t="s">
        <v>392</v>
      </c>
      <c r="RCI164" s="34" t="s">
        <v>392</v>
      </c>
      <c r="RCJ164" s="34" t="s">
        <v>392</v>
      </c>
      <c r="RCK164" s="34" t="s">
        <v>392</v>
      </c>
      <c r="RCL164" s="34" t="s">
        <v>392</v>
      </c>
      <c r="RCM164" s="34" t="s">
        <v>392</v>
      </c>
      <c r="RCN164" s="34" t="s">
        <v>392</v>
      </c>
      <c r="RCO164" s="34" t="s">
        <v>392</v>
      </c>
      <c r="RCP164" s="34" t="s">
        <v>392</v>
      </c>
      <c r="RCQ164" s="34" t="s">
        <v>392</v>
      </c>
      <c r="RCR164" s="34" t="s">
        <v>392</v>
      </c>
      <c r="RCS164" s="34" t="s">
        <v>392</v>
      </c>
      <c r="RCT164" s="34" t="s">
        <v>392</v>
      </c>
      <c r="RCU164" s="34" t="s">
        <v>392</v>
      </c>
      <c r="RCV164" s="34" t="s">
        <v>392</v>
      </c>
      <c r="RCW164" s="34" t="s">
        <v>392</v>
      </c>
      <c r="RCX164" s="34" t="s">
        <v>392</v>
      </c>
      <c r="RCY164" s="34" t="s">
        <v>392</v>
      </c>
      <c r="RCZ164" s="34" t="s">
        <v>392</v>
      </c>
      <c r="RDA164" s="34" t="s">
        <v>392</v>
      </c>
      <c r="RDB164" s="34" t="s">
        <v>392</v>
      </c>
      <c r="RDC164" s="34" t="s">
        <v>392</v>
      </c>
      <c r="RDD164" s="34" t="s">
        <v>392</v>
      </c>
      <c r="RDE164" s="34" t="s">
        <v>392</v>
      </c>
      <c r="RDF164" s="34" t="s">
        <v>392</v>
      </c>
      <c r="RDG164" s="34" t="s">
        <v>392</v>
      </c>
      <c r="RDH164" s="34" t="s">
        <v>392</v>
      </c>
      <c r="RDI164" s="34" t="s">
        <v>392</v>
      </c>
      <c r="RDJ164" s="34" t="s">
        <v>392</v>
      </c>
      <c r="RDK164" s="34" t="s">
        <v>392</v>
      </c>
      <c r="RDL164" s="34" t="s">
        <v>392</v>
      </c>
      <c r="RDM164" s="34" t="s">
        <v>392</v>
      </c>
      <c r="RDN164" s="34" t="s">
        <v>392</v>
      </c>
      <c r="RDO164" s="34" t="s">
        <v>392</v>
      </c>
      <c r="RDP164" s="34" t="s">
        <v>392</v>
      </c>
      <c r="RDQ164" s="34" t="s">
        <v>392</v>
      </c>
      <c r="RDR164" s="34" t="s">
        <v>392</v>
      </c>
      <c r="RDS164" s="34" t="s">
        <v>392</v>
      </c>
      <c r="RDT164" s="34" t="s">
        <v>392</v>
      </c>
      <c r="RDU164" s="34" t="s">
        <v>392</v>
      </c>
      <c r="RDV164" s="34" t="s">
        <v>392</v>
      </c>
      <c r="RDW164" s="34" t="s">
        <v>392</v>
      </c>
      <c r="RDX164" s="34" t="s">
        <v>392</v>
      </c>
      <c r="RDY164" s="34" t="s">
        <v>392</v>
      </c>
      <c r="RDZ164" s="34" t="s">
        <v>392</v>
      </c>
      <c r="REA164" s="34" t="s">
        <v>392</v>
      </c>
      <c r="REB164" s="34" t="s">
        <v>392</v>
      </c>
      <c r="REC164" s="34" t="s">
        <v>392</v>
      </c>
      <c r="RED164" s="34" t="s">
        <v>392</v>
      </c>
      <c r="REE164" s="34" t="s">
        <v>392</v>
      </c>
      <c r="REF164" s="34" t="s">
        <v>392</v>
      </c>
      <c r="REG164" s="34" t="s">
        <v>392</v>
      </c>
      <c r="REH164" s="34" t="s">
        <v>392</v>
      </c>
      <c r="REI164" s="34" t="s">
        <v>392</v>
      </c>
      <c r="REJ164" s="34" t="s">
        <v>392</v>
      </c>
      <c r="REK164" s="34" t="s">
        <v>392</v>
      </c>
      <c r="REL164" s="34" t="s">
        <v>392</v>
      </c>
      <c r="REM164" s="34" t="s">
        <v>392</v>
      </c>
      <c r="REN164" s="34" t="s">
        <v>392</v>
      </c>
      <c r="REO164" s="34" t="s">
        <v>392</v>
      </c>
      <c r="REP164" s="34" t="s">
        <v>392</v>
      </c>
      <c r="REQ164" s="34" t="s">
        <v>392</v>
      </c>
      <c r="RER164" s="34" t="s">
        <v>392</v>
      </c>
      <c r="RES164" s="34" t="s">
        <v>392</v>
      </c>
      <c r="RET164" s="34" t="s">
        <v>392</v>
      </c>
      <c r="REU164" s="34" t="s">
        <v>392</v>
      </c>
      <c r="REV164" s="34" t="s">
        <v>392</v>
      </c>
      <c r="REW164" s="34" t="s">
        <v>392</v>
      </c>
      <c r="REX164" s="34" t="s">
        <v>392</v>
      </c>
      <c r="REY164" s="34" t="s">
        <v>392</v>
      </c>
      <c r="REZ164" s="34" t="s">
        <v>392</v>
      </c>
      <c r="RFA164" s="34" t="s">
        <v>392</v>
      </c>
      <c r="RFB164" s="34" t="s">
        <v>392</v>
      </c>
      <c r="RFC164" s="34" t="s">
        <v>392</v>
      </c>
      <c r="RFD164" s="34" t="s">
        <v>392</v>
      </c>
      <c r="RFE164" s="34" t="s">
        <v>392</v>
      </c>
      <c r="RFF164" s="34" t="s">
        <v>392</v>
      </c>
      <c r="RFG164" s="34" t="s">
        <v>392</v>
      </c>
      <c r="RFH164" s="34" t="s">
        <v>392</v>
      </c>
      <c r="RFI164" s="34" t="s">
        <v>392</v>
      </c>
      <c r="RFJ164" s="34" t="s">
        <v>392</v>
      </c>
      <c r="RFK164" s="34" t="s">
        <v>392</v>
      </c>
      <c r="RFL164" s="34" t="s">
        <v>392</v>
      </c>
      <c r="RFM164" s="34" t="s">
        <v>392</v>
      </c>
      <c r="RFN164" s="34" t="s">
        <v>392</v>
      </c>
      <c r="RFO164" s="34" t="s">
        <v>392</v>
      </c>
      <c r="RFP164" s="34" t="s">
        <v>392</v>
      </c>
      <c r="RFQ164" s="34" t="s">
        <v>392</v>
      </c>
      <c r="RFR164" s="34" t="s">
        <v>392</v>
      </c>
      <c r="RFS164" s="34" t="s">
        <v>392</v>
      </c>
      <c r="RFT164" s="34" t="s">
        <v>392</v>
      </c>
      <c r="RFU164" s="34" t="s">
        <v>392</v>
      </c>
      <c r="RFV164" s="34" t="s">
        <v>392</v>
      </c>
      <c r="RFW164" s="34" t="s">
        <v>392</v>
      </c>
      <c r="RFX164" s="34" t="s">
        <v>392</v>
      </c>
      <c r="RFY164" s="34" t="s">
        <v>392</v>
      </c>
      <c r="RFZ164" s="34" t="s">
        <v>392</v>
      </c>
      <c r="RGA164" s="34" t="s">
        <v>392</v>
      </c>
      <c r="RGB164" s="34" t="s">
        <v>392</v>
      </c>
      <c r="RGC164" s="34" t="s">
        <v>392</v>
      </c>
      <c r="RGD164" s="34" t="s">
        <v>392</v>
      </c>
      <c r="RGE164" s="34" t="s">
        <v>392</v>
      </c>
      <c r="RGF164" s="34" t="s">
        <v>392</v>
      </c>
      <c r="RGG164" s="34" t="s">
        <v>392</v>
      </c>
      <c r="RGH164" s="34" t="s">
        <v>392</v>
      </c>
      <c r="RGI164" s="34" t="s">
        <v>392</v>
      </c>
      <c r="RGJ164" s="34" t="s">
        <v>392</v>
      </c>
      <c r="RGK164" s="34" t="s">
        <v>392</v>
      </c>
      <c r="RGL164" s="34" t="s">
        <v>392</v>
      </c>
      <c r="RGM164" s="34" t="s">
        <v>392</v>
      </c>
      <c r="RGN164" s="34" t="s">
        <v>392</v>
      </c>
      <c r="RGO164" s="34" t="s">
        <v>392</v>
      </c>
      <c r="RGP164" s="34" t="s">
        <v>392</v>
      </c>
      <c r="RGQ164" s="34" t="s">
        <v>392</v>
      </c>
      <c r="RGR164" s="34" t="s">
        <v>392</v>
      </c>
      <c r="RGS164" s="34" t="s">
        <v>392</v>
      </c>
      <c r="RGT164" s="34" t="s">
        <v>392</v>
      </c>
      <c r="RGU164" s="34" t="s">
        <v>392</v>
      </c>
      <c r="RGV164" s="34" t="s">
        <v>392</v>
      </c>
      <c r="RGW164" s="34" t="s">
        <v>392</v>
      </c>
      <c r="RGX164" s="34" t="s">
        <v>392</v>
      </c>
      <c r="RGY164" s="34" t="s">
        <v>392</v>
      </c>
      <c r="RGZ164" s="34" t="s">
        <v>392</v>
      </c>
      <c r="RHA164" s="34" t="s">
        <v>392</v>
      </c>
      <c r="RHB164" s="34" t="s">
        <v>392</v>
      </c>
      <c r="RHC164" s="34" t="s">
        <v>392</v>
      </c>
      <c r="RHD164" s="34" t="s">
        <v>392</v>
      </c>
      <c r="RHE164" s="34" t="s">
        <v>392</v>
      </c>
      <c r="RHF164" s="34" t="s">
        <v>392</v>
      </c>
      <c r="RHG164" s="34" t="s">
        <v>392</v>
      </c>
      <c r="RHH164" s="34" t="s">
        <v>392</v>
      </c>
      <c r="RHI164" s="34" t="s">
        <v>392</v>
      </c>
      <c r="RHJ164" s="34" t="s">
        <v>392</v>
      </c>
      <c r="RHK164" s="34" t="s">
        <v>392</v>
      </c>
      <c r="RHL164" s="34" t="s">
        <v>392</v>
      </c>
      <c r="RHM164" s="34" t="s">
        <v>392</v>
      </c>
      <c r="RHN164" s="34" t="s">
        <v>392</v>
      </c>
      <c r="RHO164" s="34" t="s">
        <v>392</v>
      </c>
      <c r="RHP164" s="34" t="s">
        <v>392</v>
      </c>
      <c r="RHQ164" s="34" t="s">
        <v>392</v>
      </c>
      <c r="RHR164" s="34" t="s">
        <v>392</v>
      </c>
      <c r="RHS164" s="34" t="s">
        <v>392</v>
      </c>
      <c r="RHT164" s="34" t="s">
        <v>392</v>
      </c>
      <c r="RHU164" s="34" t="s">
        <v>392</v>
      </c>
      <c r="RHV164" s="34" t="s">
        <v>392</v>
      </c>
      <c r="RHW164" s="34" t="s">
        <v>392</v>
      </c>
      <c r="RHX164" s="34" t="s">
        <v>392</v>
      </c>
      <c r="RHY164" s="34" t="s">
        <v>392</v>
      </c>
      <c r="RHZ164" s="34" t="s">
        <v>392</v>
      </c>
      <c r="RIA164" s="34" t="s">
        <v>392</v>
      </c>
      <c r="RIB164" s="34" t="s">
        <v>392</v>
      </c>
      <c r="RIC164" s="34" t="s">
        <v>392</v>
      </c>
      <c r="RID164" s="34" t="s">
        <v>392</v>
      </c>
      <c r="RIE164" s="34" t="s">
        <v>392</v>
      </c>
      <c r="RIF164" s="34" t="s">
        <v>392</v>
      </c>
      <c r="RIG164" s="34" t="s">
        <v>392</v>
      </c>
      <c r="RIH164" s="34" t="s">
        <v>392</v>
      </c>
      <c r="RII164" s="34" t="s">
        <v>392</v>
      </c>
      <c r="RIJ164" s="34" t="s">
        <v>392</v>
      </c>
      <c r="RIK164" s="34" t="s">
        <v>392</v>
      </c>
      <c r="RIL164" s="34" t="s">
        <v>392</v>
      </c>
      <c r="RIM164" s="34" t="s">
        <v>392</v>
      </c>
      <c r="RIN164" s="34" t="s">
        <v>392</v>
      </c>
      <c r="RIO164" s="34" t="s">
        <v>392</v>
      </c>
      <c r="RIP164" s="34" t="s">
        <v>392</v>
      </c>
      <c r="RIQ164" s="34" t="s">
        <v>392</v>
      </c>
      <c r="RIR164" s="34" t="s">
        <v>392</v>
      </c>
      <c r="RIS164" s="34" t="s">
        <v>392</v>
      </c>
      <c r="RIT164" s="34" t="s">
        <v>392</v>
      </c>
      <c r="RIU164" s="34" t="s">
        <v>392</v>
      </c>
      <c r="RIV164" s="34" t="s">
        <v>392</v>
      </c>
      <c r="RIW164" s="34" t="s">
        <v>392</v>
      </c>
      <c r="RIX164" s="34" t="s">
        <v>392</v>
      </c>
      <c r="RIY164" s="34" t="s">
        <v>392</v>
      </c>
      <c r="RIZ164" s="34" t="s">
        <v>392</v>
      </c>
      <c r="RJA164" s="34" t="s">
        <v>392</v>
      </c>
      <c r="RJB164" s="34" t="s">
        <v>392</v>
      </c>
      <c r="RJC164" s="34" t="s">
        <v>392</v>
      </c>
      <c r="RJD164" s="34" t="s">
        <v>392</v>
      </c>
      <c r="RJE164" s="34" t="s">
        <v>392</v>
      </c>
      <c r="RJF164" s="34" t="s">
        <v>392</v>
      </c>
      <c r="RJG164" s="34" t="s">
        <v>392</v>
      </c>
      <c r="RJH164" s="34" t="s">
        <v>392</v>
      </c>
      <c r="RJI164" s="34" t="s">
        <v>392</v>
      </c>
      <c r="RJJ164" s="34" t="s">
        <v>392</v>
      </c>
      <c r="RJK164" s="34" t="s">
        <v>392</v>
      </c>
      <c r="RJL164" s="34" t="s">
        <v>392</v>
      </c>
      <c r="RJM164" s="34" t="s">
        <v>392</v>
      </c>
      <c r="RJN164" s="34" t="s">
        <v>392</v>
      </c>
      <c r="RJO164" s="34" t="s">
        <v>392</v>
      </c>
      <c r="RJP164" s="34" t="s">
        <v>392</v>
      </c>
      <c r="RJQ164" s="34" t="s">
        <v>392</v>
      </c>
      <c r="RJR164" s="34" t="s">
        <v>392</v>
      </c>
      <c r="RJS164" s="34" t="s">
        <v>392</v>
      </c>
      <c r="RJT164" s="34" t="s">
        <v>392</v>
      </c>
      <c r="RJU164" s="34" t="s">
        <v>392</v>
      </c>
      <c r="RJV164" s="34" t="s">
        <v>392</v>
      </c>
      <c r="RJW164" s="34" t="s">
        <v>392</v>
      </c>
      <c r="RJX164" s="34" t="s">
        <v>392</v>
      </c>
      <c r="RJY164" s="34" t="s">
        <v>392</v>
      </c>
      <c r="RJZ164" s="34" t="s">
        <v>392</v>
      </c>
      <c r="RKA164" s="34" t="s">
        <v>392</v>
      </c>
      <c r="RKB164" s="34" t="s">
        <v>392</v>
      </c>
      <c r="RKC164" s="34" t="s">
        <v>392</v>
      </c>
      <c r="RKD164" s="34" t="s">
        <v>392</v>
      </c>
      <c r="RKE164" s="34" t="s">
        <v>392</v>
      </c>
      <c r="RKF164" s="34" t="s">
        <v>392</v>
      </c>
      <c r="RKG164" s="34" t="s">
        <v>392</v>
      </c>
      <c r="RKH164" s="34" t="s">
        <v>392</v>
      </c>
      <c r="RKI164" s="34" t="s">
        <v>392</v>
      </c>
      <c r="RKJ164" s="34" t="s">
        <v>392</v>
      </c>
      <c r="RKK164" s="34" t="s">
        <v>392</v>
      </c>
      <c r="RKL164" s="34" t="s">
        <v>392</v>
      </c>
      <c r="RKM164" s="34" t="s">
        <v>392</v>
      </c>
      <c r="RKN164" s="34" t="s">
        <v>392</v>
      </c>
      <c r="RKO164" s="34" t="s">
        <v>392</v>
      </c>
      <c r="RKP164" s="34" t="s">
        <v>392</v>
      </c>
      <c r="RKQ164" s="34" t="s">
        <v>392</v>
      </c>
      <c r="RKR164" s="34" t="s">
        <v>392</v>
      </c>
      <c r="RKS164" s="34" t="s">
        <v>392</v>
      </c>
      <c r="RKT164" s="34" t="s">
        <v>392</v>
      </c>
      <c r="RKU164" s="34" t="s">
        <v>392</v>
      </c>
      <c r="RKV164" s="34" t="s">
        <v>392</v>
      </c>
      <c r="RKW164" s="34" t="s">
        <v>392</v>
      </c>
      <c r="RKX164" s="34" t="s">
        <v>392</v>
      </c>
      <c r="RKY164" s="34" t="s">
        <v>392</v>
      </c>
      <c r="RKZ164" s="34" t="s">
        <v>392</v>
      </c>
      <c r="RLA164" s="34" t="s">
        <v>392</v>
      </c>
      <c r="RLB164" s="34" t="s">
        <v>392</v>
      </c>
      <c r="RLC164" s="34" t="s">
        <v>392</v>
      </c>
      <c r="RLD164" s="34" t="s">
        <v>392</v>
      </c>
      <c r="RLE164" s="34" t="s">
        <v>392</v>
      </c>
      <c r="RLF164" s="34" t="s">
        <v>392</v>
      </c>
      <c r="RLG164" s="34" t="s">
        <v>392</v>
      </c>
      <c r="RLH164" s="34" t="s">
        <v>392</v>
      </c>
      <c r="RLI164" s="34" t="s">
        <v>392</v>
      </c>
      <c r="RLJ164" s="34" t="s">
        <v>392</v>
      </c>
      <c r="RLK164" s="34" t="s">
        <v>392</v>
      </c>
      <c r="RLL164" s="34" t="s">
        <v>392</v>
      </c>
      <c r="RLM164" s="34" t="s">
        <v>392</v>
      </c>
      <c r="RLN164" s="34" t="s">
        <v>392</v>
      </c>
      <c r="RLO164" s="34" t="s">
        <v>392</v>
      </c>
      <c r="RLP164" s="34" t="s">
        <v>392</v>
      </c>
      <c r="RLQ164" s="34" t="s">
        <v>392</v>
      </c>
      <c r="RLR164" s="34" t="s">
        <v>392</v>
      </c>
      <c r="RLS164" s="34" t="s">
        <v>392</v>
      </c>
      <c r="RLT164" s="34" t="s">
        <v>392</v>
      </c>
      <c r="RLU164" s="34" t="s">
        <v>392</v>
      </c>
      <c r="RLV164" s="34" t="s">
        <v>392</v>
      </c>
      <c r="RLW164" s="34" t="s">
        <v>392</v>
      </c>
      <c r="RLX164" s="34" t="s">
        <v>392</v>
      </c>
      <c r="RLY164" s="34" t="s">
        <v>392</v>
      </c>
      <c r="RLZ164" s="34" t="s">
        <v>392</v>
      </c>
      <c r="RMA164" s="34" t="s">
        <v>392</v>
      </c>
      <c r="RMB164" s="34" t="s">
        <v>392</v>
      </c>
      <c r="RMC164" s="34" t="s">
        <v>392</v>
      </c>
      <c r="RMD164" s="34" t="s">
        <v>392</v>
      </c>
      <c r="RME164" s="34" t="s">
        <v>392</v>
      </c>
      <c r="RMF164" s="34" t="s">
        <v>392</v>
      </c>
      <c r="RMG164" s="34" t="s">
        <v>392</v>
      </c>
      <c r="RMH164" s="34" t="s">
        <v>392</v>
      </c>
      <c r="RMI164" s="34" t="s">
        <v>392</v>
      </c>
      <c r="RMJ164" s="34" t="s">
        <v>392</v>
      </c>
      <c r="RMK164" s="34" t="s">
        <v>392</v>
      </c>
      <c r="RML164" s="34" t="s">
        <v>392</v>
      </c>
      <c r="RMM164" s="34" t="s">
        <v>392</v>
      </c>
      <c r="RMN164" s="34" t="s">
        <v>392</v>
      </c>
      <c r="RMO164" s="34" t="s">
        <v>392</v>
      </c>
      <c r="RMP164" s="34" t="s">
        <v>392</v>
      </c>
      <c r="RMQ164" s="34" t="s">
        <v>392</v>
      </c>
      <c r="RMR164" s="34" t="s">
        <v>392</v>
      </c>
      <c r="RMS164" s="34" t="s">
        <v>392</v>
      </c>
      <c r="RMT164" s="34" t="s">
        <v>392</v>
      </c>
      <c r="RMU164" s="34" t="s">
        <v>392</v>
      </c>
      <c r="RMV164" s="34" t="s">
        <v>392</v>
      </c>
      <c r="RMW164" s="34" t="s">
        <v>392</v>
      </c>
      <c r="RMX164" s="34" t="s">
        <v>392</v>
      </c>
      <c r="RMY164" s="34" t="s">
        <v>392</v>
      </c>
      <c r="RMZ164" s="34" t="s">
        <v>392</v>
      </c>
      <c r="RNA164" s="34" t="s">
        <v>392</v>
      </c>
      <c r="RNB164" s="34" t="s">
        <v>392</v>
      </c>
      <c r="RNC164" s="34" t="s">
        <v>392</v>
      </c>
      <c r="RND164" s="34" t="s">
        <v>392</v>
      </c>
      <c r="RNE164" s="34" t="s">
        <v>392</v>
      </c>
      <c r="RNF164" s="34" t="s">
        <v>392</v>
      </c>
      <c r="RNG164" s="34" t="s">
        <v>392</v>
      </c>
      <c r="RNH164" s="34" t="s">
        <v>392</v>
      </c>
      <c r="RNI164" s="34" t="s">
        <v>392</v>
      </c>
      <c r="RNJ164" s="34" t="s">
        <v>392</v>
      </c>
      <c r="RNK164" s="34" t="s">
        <v>392</v>
      </c>
      <c r="RNL164" s="34" t="s">
        <v>392</v>
      </c>
      <c r="RNM164" s="34" t="s">
        <v>392</v>
      </c>
      <c r="RNN164" s="34" t="s">
        <v>392</v>
      </c>
      <c r="RNO164" s="34" t="s">
        <v>392</v>
      </c>
      <c r="RNP164" s="34" t="s">
        <v>392</v>
      </c>
      <c r="RNQ164" s="34" t="s">
        <v>392</v>
      </c>
      <c r="RNR164" s="34" t="s">
        <v>392</v>
      </c>
      <c r="RNS164" s="34" t="s">
        <v>392</v>
      </c>
      <c r="RNT164" s="34" t="s">
        <v>392</v>
      </c>
      <c r="RNU164" s="34" t="s">
        <v>392</v>
      </c>
      <c r="RNV164" s="34" t="s">
        <v>392</v>
      </c>
      <c r="RNW164" s="34" t="s">
        <v>392</v>
      </c>
      <c r="RNX164" s="34" t="s">
        <v>392</v>
      </c>
      <c r="RNY164" s="34" t="s">
        <v>392</v>
      </c>
      <c r="RNZ164" s="34" t="s">
        <v>392</v>
      </c>
      <c r="ROA164" s="34" t="s">
        <v>392</v>
      </c>
      <c r="ROB164" s="34" t="s">
        <v>392</v>
      </c>
      <c r="ROC164" s="34" t="s">
        <v>392</v>
      </c>
      <c r="ROD164" s="34" t="s">
        <v>392</v>
      </c>
      <c r="ROE164" s="34" t="s">
        <v>392</v>
      </c>
      <c r="ROF164" s="34" t="s">
        <v>392</v>
      </c>
      <c r="ROG164" s="34" t="s">
        <v>392</v>
      </c>
      <c r="ROH164" s="34" t="s">
        <v>392</v>
      </c>
      <c r="ROI164" s="34" t="s">
        <v>392</v>
      </c>
      <c r="ROJ164" s="34" t="s">
        <v>392</v>
      </c>
      <c r="ROK164" s="34" t="s">
        <v>392</v>
      </c>
      <c r="ROL164" s="34" t="s">
        <v>392</v>
      </c>
      <c r="ROM164" s="34" t="s">
        <v>392</v>
      </c>
      <c r="RON164" s="34" t="s">
        <v>392</v>
      </c>
      <c r="ROO164" s="34" t="s">
        <v>392</v>
      </c>
      <c r="ROP164" s="34" t="s">
        <v>392</v>
      </c>
      <c r="ROQ164" s="34" t="s">
        <v>392</v>
      </c>
      <c r="ROR164" s="34" t="s">
        <v>392</v>
      </c>
      <c r="ROS164" s="34" t="s">
        <v>392</v>
      </c>
      <c r="ROT164" s="34" t="s">
        <v>392</v>
      </c>
      <c r="ROU164" s="34" t="s">
        <v>392</v>
      </c>
      <c r="ROV164" s="34" t="s">
        <v>392</v>
      </c>
      <c r="ROW164" s="34" t="s">
        <v>392</v>
      </c>
      <c r="ROX164" s="34" t="s">
        <v>392</v>
      </c>
      <c r="ROY164" s="34" t="s">
        <v>392</v>
      </c>
      <c r="ROZ164" s="34" t="s">
        <v>392</v>
      </c>
      <c r="RPA164" s="34" t="s">
        <v>392</v>
      </c>
      <c r="RPB164" s="34" t="s">
        <v>392</v>
      </c>
      <c r="RPC164" s="34" t="s">
        <v>392</v>
      </c>
      <c r="RPD164" s="34" t="s">
        <v>392</v>
      </c>
      <c r="RPE164" s="34" t="s">
        <v>392</v>
      </c>
      <c r="RPF164" s="34" t="s">
        <v>392</v>
      </c>
      <c r="RPG164" s="34" t="s">
        <v>392</v>
      </c>
      <c r="RPH164" s="34" t="s">
        <v>392</v>
      </c>
      <c r="RPI164" s="34" t="s">
        <v>392</v>
      </c>
      <c r="RPJ164" s="34" t="s">
        <v>392</v>
      </c>
      <c r="RPK164" s="34" t="s">
        <v>392</v>
      </c>
      <c r="RPL164" s="34" t="s">
        <v>392</v>
      </c>
      <c r="RPM164" s="34" t="s">
        <v>392</v>
      </c>
      <c r="RPN164" s="34" t="s">
        <v>392</v>
      </c>
      <c r="RPO164" s="34" t="s">
        <v>392</v>
      </c>
      <c r="RPP164" s="34" t="s">
        <v>392</v>
      </c>
      <c r="RPQ164" s="34" t="s">
        <v>392</v>
      </c>
      <c r="RPR164" s="34" t="s">
        <v>392</v>
      </c>
      <c r="RPS164" s="34" t="s">
        <v>392</v>
      </c>
      <c r="RPT164" s="34" t="s">
        <v>392</v>
      </c>
      <c r="RPU164" s="34" t="s">
        <v>392</v>
      </c>
      <c r="RPV164" s="34" t="s">
        <v>392</v>
      </c>
      <c r="RPW164" s="34" t="s">
        <v>392</v>
      </c>
      <c r="RPX164" s="34" t="s">
        <v>392</v>
      </c>
      <c r="RPY164" s="34" t="s">
        <v>392</v>
      </c>
      <c r="RPZ164" s="34" t="s">
        <v>392</v>
      </c>
      <c r="RQA164" s="34" t="s">
        <v>392</v>
      </c>
      <c r="RQB164" s="34" t="s">
        <v>392</v>
      </c>
      <c r="RQC164" s="34" t="s">
        <v>392</v>
      </c>
      <c r="RQD164" s="34" t="s">
        <v>392</v>
      </c>
      <c r="RQE164" s="34" t="s">
        <v>392</v>
      </c>
      <c r="RQF164" s="34" t="s">
        <v>392</v>
      </c>
      <c r="RQG164" s="34" t="s">
        <v>392</v>
      </c>
      <c r="RQH164" s="34" t="s">
        <v>392</v>
      </c>
      <c r="RQI164" s="34" t="s">
        <v>392</v>
      </c>
      <c r="RQJ164" s="34" t="s">
        <v>392</v>
      </c>
      <c r="RQK164" s="34" t="s">
        <v>392</v>
      </c>
      <c r="RQL164" s="34" t="s">
        <v>392</v>
      </c>
      <c r="RQM164" s="34" t="s">
        <v>392</v>
      </c>
      <c r="RQN164" s="34" t="s">
        <v>392</v>
      </c>
      <c r="RQO164" s="34" t="s">
        <v>392</v>
      </c>
      <c r="RQP164" s="34" t="s">
        <v>392</v>
      </c>
      <c r="RQQ164" s="34" t="s">
        <v>392</v>
      </c>
      <c r="RQR164" s="34" t="s">
        <v>392</v>
      </c>
      <c r="RQS164" s="34" t="s">
        <v>392</v>
      </c>
      <c r="RQT164" s="34" t="s">
        <v>392</v>
      </c>
      <c r="RQU164" s="34" t="s">
        <v>392</v>
      </c>
      <c r="RQV164" s="34" t="s">
        <v>392</v>
      </c>
      <c r="RQW164" s="34" t="s">
        <v>392</v>
      </c>
      <c r="RQX164" s="34" t="s">
        <v>392</v>
      </c>
      <c r="RQY164" s="34" t="s">
        <v>392</v>
      </c>
      <c r="RQZ164" s="34" t="s">
        <v>392</v>
      </c>
      <c r="RRA164" s="34" t="s">
        <v>392</v>
      </c>
      <c r="RRB164" s="34" t="s">
        <v>392</v>
      </c>
      <c r="RRC164" s="34" t="s">
        <v>392</v>
      </c>
      <c r="RRD164" s="34" t="s">
        <v>392</v>
      </c>
      <c r="RRE164" s="34" t="s">
        <v>392</v>
      </c>
      <c r="RRF164" s="34" t="s">
        <v>392</v>
      </c>
      <c r="RRG164" s="34" t="s">
        <v>392</v>
      </c>
      <c r="RRH164" s="34" t="s">
        <v>392</v>
      </c>
      <c r="RRI164" s="34" t="s">
        <v>392</v>
      </c>
      <c r="RRJ164" s="34" t="s">
        <v>392</v>
      </c>
      <c r="RRK164" s="34" t="s">
        <v>392</v>
      </c>
      <c r="RRL164" s="34" t="s">
        <v>392</v>
      </c>
      <c r="RRM164" s="34" t="s">
        <v>392</v>
      </c>
      <c r="RRN164" s="34" t="s">
        <v>392</v>
      </c>
      <c r="RRO164" s="34" t="s">
        <v>392</v>
      </c>
      <c r="RRP164" s="34" t="s">
        <v>392</v>
      </c>
      <c r="RRQ164" s="34" t="s">
        <v>392</v>
      </c>
      <c r="RRR164" s="34" t="s">
        <v>392</v>
      </c>
      <c r="RRS164" s="34" t="s">
        <v>392</v>
      </c>
      <c r="RRT164" s="34" t="s">
        <v>392</v>
      </c>
      <c r="RRU164" s="34" t="s">
        <v>392</v>
      </c>
      <c r="RRV164" s="34" t="s">
        <v>392</v>
      </c>
      <c r="RRW164" s="34" t="s">
        <v>392</v>
      </c>
      <c r="RRX164" s="34" t="s">
        <v>392</v>
      </c>
      <c r="RRY164" s="34" t="s">
        <v>392</v>
      </c>
      <c r="RRZ164" s="34" t="s">
        <v>392</v>
      </c>
      <c r="RSA164" s="34" t="s">
        <v>392</v>
      </c>
      <c r="RSB164" s="34" t="s">
        <v>392</v>
      </c>
      <c r="RSC164" s="34" t="s">
        <v>392</v>
      </c>
      <c r="RSD164" s="34" t="s">
        <v>392</v>
      </c>
      <c r="RSE164" s="34" t="s">
        <v>392</v>
      </c>
      <c r="RSF164" s="34" t="s">
        <v>392</v>
      </c>
      <c r="RSG164" s="34" t="s">
        <v>392</v>
      </c>
      <c r="RSH164" s="34" t="s">
        <v>392</v>
      </c>
      <c r="RSI164" s="34" t="s">
        <v>392</v>
      </c>
      <c r="RSJ164" s="34" t="s">
        <v>392</v>
      </c>
      <c r="RSK164" s="34" t="s">
        <v>392</v>
      </c>
      <c r="RSL164" s="34" t="s">
        <v>392</v>
      </c>
      <c r="RSM164" s="34" t="s">
        <v>392</v>
      </c>
      <c r="RSN164" s="34" t="s">
        <v>392</v>
      </c>
      <c r="RSO164" s="34" t="s">
        <v>392</v>
      </c>
      <c r="RSP164" s="34" t="s">
        <v>392</v>
      </c>
      <c r="RSQ164" s="34" t="s">
        <v>392</v>
      </c>
      <c r="RSR164" s="34" t="s">
        <v>392</v>
      </c>
      <c r="RSS164" s="34" t="s">
        <v>392</v>
      </c>
      <c r="RST164" s="34" t="s">
        <v>392</v>
      </c>
      <c r="RSU164" s="34" t="s">
        <v>392</v>
      </c>
      <c r="RSV164" s="34" t="s">
        <v>392</v>
      </c>
      <c r="RSW164" s="34" t="s">
        <v>392</v>
      </c>
      <c r="RSX164" s="34" t="s">
        <v>392</v>
      </c>
      <c r="RSY164" s="34" t="s">
        <v>392</v>
      </c>
      <c r="RSZ164" s="34" t="s">
        <v>392</v>
      </c>
      <c r="RTA164" s="34" t="s">
        <v>392</v>
      </c>
      <c r="RTB164" s="34" t="s">
        <v>392</v>
      </c>
      <c r="RTC164" s="34" t="s">
        <v>392</v>
      </c>
      <c r="RTD164" s="34" t="s">
        <v>392</v>
      </c>
      <c r="RTE164" s="34" t="s">
        <v>392</v>
      </c>
      <c r="RTF164" s="34" t="s">
        <v>392</v>
      </c>
      <c r="RTG164" s="34" t="s">
        <v>392</v>
      </c>
      <c r="RTH164" s="34" t="s">
        <v>392</v>
      </c>
      <c r="RTI164" s="34" t="s">
        <v>392</v>
      </c>
      <c r="RTJ164" s="34" t="s">
        <v>392</v>
      </c>
      <c r="RTK164" s="34" t="s">
        <v>392</v>
      </c>
      <c r="RTL164" s="34" t="s">
        <v>392</v>
      </c>
      <c r="RTM164" s="34" t="s">
        <v>392</v>
      </c>
      <c r="RTN164" s="34" t="s">
        <v>392</v>
      </c>
      <c r="RTO164" s="34" t="s">
        <v>392</v>
      </c>
      <c r="RTP164" s="34" t="s">
        <v>392</v>
      </c>
      <c r="RTQ164" s="34" t="s">
        <v>392</v>
      </c>
      <c r="RTR164" s="34" t="s">
        <v>392</v>
      </c>
      <c r="RTS164" s="34" t="s">
        <v>392</v>
      </c>
      <c r="RTT164" s="34" t="s">
        <v>392</v>
      </c>
      <c r="RTU164" s="34" t="s">
        <v>392</v>
      </c>
      <c r="RTV164" s="34" t="s">
        <v>392</v>
      </c>
      <c r="RTW164" s="34" t="s">
        <v>392</v>
      </c>
      <c r="RTX164" s="34" t="s">
        <v>392</v>
      </c>
      <c r="RTY164" s="34" t="s">
        <v>392</v>
      </c>
      <c r="RTZ164" s="34" t="s">
        <v>392</v>
      </c>
      <c r="RUA164" s="34" t="s">
        <v>392</v>
      </c>
      <c r="RUB164" s="34" t="s">
        <v>392</v>
      </c>
      <c r="RUC164" s="34" t="s">
        <v>392</v>
      </c>
      <c r="RUD164" s="34" t="s">
        <v>392</v>
      </c>
      <c r="RUE164" s="34" t="s">
        <v>392</v>
      </c>
      <c r="RUF164" s="34" t="s">
        <v>392</v>
      </c>
      <c r="RUG164" s="34" t="s">
        <v>392</v>
      </c>
      <c r="RUH164" s="34" t="s">
        <v>392</v>
      </c>
      <c r="RUI164" s="34" t="s">
        <v>392</v>
      </c>
      <c r="RUJ164" s="34" t="s">
        <v>392</v>
      </c>
      <c r="RUK164" s="34" t="s">
        <v>392</v>
      </c>
      <c r="RUL164" s="34" t="s">
        <v>392</v>
      </c>
      <c r="RUM164" s="34" t="s">
        <v>392</v>
      </c>
      <c r="RUN164" s="34" t="s">
        <v>392</v>
      </c>
      <c r="RUO164" s="34" t="s">
        <v>392</v>
      </c>
      <c r="RUP164" s="34" t="s">
        <v>392</v>
      </c>
      <c r="RUQ164" s="34" t="s">
        <v>392</v>
      </c>
      <c r="RUR164" s="34" t="s">
        <v>392</v>
      </c>
      <c r="RUS164" s="34" t="s">
        <v>392</v>
      </c>
      <c r="RUT164" s="34" t="s">
        <v>392</v>
      </c>
      <c r="RUU164" s="34" t="s">
        <v>392</v>
      </c>
      <c r="RUV164" s="34" t="s">
        <v>392</v>
      </c>
      <c r="RUW164" s="34" t="s">
        <v>392</v>
      </c>
      <c r="RUX164" s="34" t="s">
        <v>392</v>
      </c>
      <c r="RUY164" s="34" t="s">
        <v>392</v>
      </c>
      <c r="RUZ164" s="34" t="s">
        <v>392</v>
      </c>
      <c r="RVA164" s="34" t="s">
        <v>392</v>
      </c>
      <c r="RVB164" s="34" t="s">
        <v>392</v>
      </c>
      <c r="RVC164" s="34" t="s">
        <v>392</v>
      </c>
      <c r="RVD164" s="34" t="s">
        <v>392</v>
      </c>
      <c r="RVE164" s="34" t="s">
        <v>392</v>
      </c>
      <c r="RVF164" s="34" t="s">
        <v>392</v>
      </c>
      <c r="RVG164" s="34" t="s">
        <v>392</v>
      </c>
      <c r="RVH164" s="34" t="s">
        <v>392</v>
      </c>
      <c r="RVI164" s="34" t="s">
        <v>392</v>
      </c>
      <c r="RVJ164" s="34" t="s">
        <v>392</v>
      </c>
      <c r="RVK164" s="34" t="s">
        <v>392</v>
      </c>
      <c r="RVL164" s="34" t="s">
        <v>392</v>
      </c>
      <c r="RVM164" s="34" t="s">
        <v>392</v>
      </c>
      <c r="RVN164" s="34" t="s">
        <v>392</v>
      </c>
      <c r="RVO164" s="34" t="s">
        <v>392</v>
      </c>
      <c r="RVP164" s="34" t="s">
        <v>392</v>
      </c>
      <c r="RVQ164" s="34" t="s">
        <v>392</v>
      </c>
      <c r="RVR164" s="34" t="s">
        <v>392</v>
      </c>
      <c r="RVS164" s="34" t="s">
        <v>392</v>
      </c>
      <c r="RVT164" s="34" t="s">
        <v>392</v>
      </c>
      <c r="RVU164" s="34" t="s">
        <v>392</v>
      </c>
      <c r="RVV164" s="34" t="s">
        <v>392</v>
      </c>
      <c r="RVW164" s="34" t="s">
        <v>392</v>
      </c>
      <c r="RVX164" s="34" t="s">
        <v>392</v>
      </c>
      <c r="RVY164" s="34" t="s">
        <v>392</v>
      </c>
      <c r="RVZ164" s="34" t="s">
        <v>392</v>
      </c>
      <c r="RWA164" s="34" t="s">
        <v>392</v>
      </c>
      <c r="RWB164" s="34" t="s">
        <v>392</v>
      </c>
      <c r="RWC164" s="34" t="s">
        <v>392</v>
      </c>
      <c r="RWD164" s="34" t="s">
        <v>392</v>
      </c>
      <c r="RWE164" s="34" t="s">
        <v>392</v>
      </c>
      <c r="RWF164" s="34" t="s">
        <v>392</v>
      </c>
      <c r="RWG164" s="34" t="s">
        <v>392</v>
      </c>
      <c r="RWH164" s="34" t="s">
        <v>392</v>
      </c>
      <c r="RWI164" s="34" t="s">
        <v>392</v>
      </c>
      <c r="RWJ164" s="34" t="s">
        <v>392</v>
      </c>
      <c r="RWK164" s="34" t="s">
        <v>392</v>
      </c>
      <c r="RWL164" s="34" t="s">
        <v>392</v>
      </c>
      <c r="RWM164" s="34" t="s">
        <v>392</v>
      </c>
      <c r="RWN164" s="34" t="s">
        <v>392</v>
      </c>
      <c r="RWO164" s="34" t="s">
        <v>392</v>
      </c>
      <c r="RWP164" s="34" t="s">
        <v>392</v>
      </c>
      <c r="RWQ164" s="34" t="s">
        <v>392</v>
      </c>
      <c r="RWR164" s="34" t="s">
        <v>392</v>
      </c>
      <c r="RWS164" s="34" t="s">
        <v>392</v>
      </c>
      <c r="RWT164" s="34" t="s">
        <v>392</v>
      </c>
      <c r="RWU164" s="34" t="s">
        <v>392</v>
      </c>
      <c r="RWV164" s="34" t="s">
        <v>392</v>
      </c>
      <c r="RWW164" s="34" t="s">
        <v>392</v>
      </c>
      <c r="RWX164" s="34" t="s">
        <v>392</v>
      </c>
      <c r="RWY164" s="34" t="s">
        <v>392</v>
      </c>
      <c r="RWZ164" s="34" t="s">
        <v>392</v>
      </c>
      <c r="RXA164" s="34" t="s">
        <v>392</v>
      </c>
      <c r="RXB164" s="34" t="s">
        <v>392</v>
      </c>
      <c r="RXC164" s="34" t="s">
        <v>392</v>
      </c>
      <c r="RXD164" s="34" t="s">
        <v>392</v>
      </c>
      <c r="RXE164" s="34" t="s">
        <v>392</v>
      </c>
      <c r="RXF164" s="34" t="s">
        <v>392</v>
      </c>
      <c r="RXG164" s="34" t="s">
        <v>392</v>
      </c>
      <c r="RXH164" s="34" t="s">
        <v>392</v>
      </c>
      <c r="RXI164" s="34" t="s">
        <v>392</v>
      </c>
      <c r="RXJ164" s="34" t="s">
        <v>392</v>
      </c>
      <c r="RXK164" s="34" t="s">
        <v>392</v>
      </c>
      <c r="RXL164" s="34" t="s">
        <v>392</v>
      </c>
      <c r="RXM164" s="34" t="s">
        <v>392</v>
      </c>
      <c r="RXN164" s="34" t="s">
        <v>392</v>
      </c>
      <c r="RXO164" s="34" t="s">
        <v>392</v>
      </c>
      <c r="RXP164" s="34" t="s">
        <v>392</v>
      </c>
      <c r="RXQ164" s="34" t="s">
        <v>392</v>
      </c>
      <c r="RXR164" s="34" t="s">
        <v>392</v>
      </c>
      <c r="RXS164" s="34" t="s">
        <v>392</v>
      </c>
      <c r="RXT164" s="34" t="s">
        <v>392</v>
      </c>
      <c r="RXU164" s="34" t="s">
        <v>392</v>
      </c>
      <c r="RXV164" s="34" t="s">
        <v>392</v>
      </c>
      <c r="RXW164" s="34" t="s">
        <v>392</v>
      </c>
      <c r="RXX164" s="34" t="s">
        <v>392</v>
      </c>
      <c r="RXY164" s="34" t="s">
        <v>392</v>
      </c>
      <c r="RXZ164" s="34" t="s">
        <v>392</v>
      </c>
      <c r="RYA164" s="34" t="s">
        <v>392</v>
      </c>
      <c r="RYB164" s="34" t="s">
        <v>392</v>
      </c>
      <c r="RYC164" s="34" t="s">
        <v>392</v>
      </c>
      <c r="RYD164" s="34" t="s">
        <v>392</v>
      </c>
      <c r="RYE164" s="34" t="s">
        <v>392</v>
      </c>
      <c r="RYF164" s="34" t="s">
        <v>392</v>
      </c>
      <c r="RYG164" s="34" t="s">
        <v>392</v>
      </c>
      <c r="RYH164" s="34" t="s">
        <v>392</v>
      </c>
      <c r="RYI164" s="34" t="s">
        <v>392</v>
      </c>
      <c r="RYJ164" s="34" t="s">
        <v>392</v>
      </c>
      <c r="RYK164" s="34" t="s">
        <v>392</v>
      </c>
      <c r="RYL164" s="34" t="s">
        <v>392</v>
      </c>
      <c r="RYM164" s="34" t="s">
        <v>392</v>
      </c>
      <c r="RYN164" s="34" t="s">
        <v>392</v>
      </c>
      <c r="RYO164" s="34" t="s">
        <v>392</v>
      </c>
      <c r="RYP164" s="34" t="s">
        <v>392</v>
      </c>
      <c r="RYQ164" s="34" t="s">
        <v>392</v>
      </c>
      <c r="RYR164" s="34" t="s">
        <v>392</v>
      </c>
      <c r="RYS164" s="34" t="s">
        <v>392</v>
      </c>
      <c r="RYT164" s="34" t="s">
        <v>392</v>
      </c>
      <c r="RYU164" s="34" t="s">
        <v>392</v>
      </c>
      <c r="RYV164" s="34" t="s">
        <v>392</v>
      </c>
      <c r="RYW164" s="34" t="s">
        <v>392</v>
      </c>
      <c r="RYX164" s="34" t="s">
        <v>392</v>
      </c>
      <c r="RYY164" s="34" t="s">
        <v>392</v>
      </c>
      <c r="RYZ164" s="34" t="s">
        <v>392</v>
      </c>
      <c r="RZA164" s="34" t="s">
        <v>392</v>
      </c>
      <c r="RZB164" s="34" t="s">
        <v>392</v>
      </c>
      <c r="RZC164" s="34" t="s">
        <v>392</v>
      </c>
      <c r="RZD164" s="34" t="s">
        <v>392</v>
      </c>
      <c r="RZE164" s="34" t="s">
        <v>392</v>
      </c>
      <c r="RZF164" s="34" t="s">
        <v>392</v>
      </c>
      <c r="RZG164" s="34" t="s">
        <v>392</v>
      </c>
      <c r="RZH164" s="34" t="s">
        <v>392</v>
      </c>
      <c r="RZI164" s="34" t="s">
        <v>392</v>
      </c>
      <c r="RZJ164" s="34" t="s">
        <v>392</v>
      </c>
      <c r="RZK164" s="34" t="s">
        <v>392</v>
      </c>
      <c r="RZL164" s="34" t="s">
        <v>392</v>
      </c>
      <c r="RZM164" s="34" t="s">
        <v>392</v>
      </c>
      <c r="RZN164" s="34" t="s">
        <v>392</v>
      </c>
      <c r="RZO164" s="34" t="s">
        <v>392</v>
      </c>
      <c r="RZP164" s="34" t="s">
        <v>392</v>
      </c>
      <c r="RZQ164" s="34" t="s">
        <v>392</v>
      </c>
      <c r="RZR164" s="34" t="s">
        <v>392</v>
      </c>
      <c r="RZS164" s="34" t="s">
        <v>392</v>
      </c>
      <c r="RZT164" s="34" t="s">
        <v>392</v>
      </c>
      <c r="RZU164" s="34" t="s">
        <v>392</v>
      </c>
      <c r="RZV164" s="34" t="s">
        <v>392</v>
      </c>
      <c r="RZW164" s="34" t="s">
        <v>392</v>
      </c>
      <c r="RZX164" s="34" t="s">
        <v>392</v>
      </c>
      <c r="RZY164" s="34" t="s">
        <v>392</v>
      </c>
      <c r="RZZ164" s="34" t="s">
        <v>392</v>
      </c>
      <c r="SAA164" s="34" t="s">
        <v>392</v>
      </c>
      <c r="SAB164" s="34" t="s">
        <v>392</v>
      </c>
      <c r="SAC164" s="34" t="s">
        <v>392</v>
      </c>
      <c r="SAD164" s="34" t="s">
        <v>392</v>
      </c>
      <c r="SAE164" s="34" t="s">
        <v>392</v>
      </c>
      <c r="SAF164" s="34" t="s">
        <v>392</v>
      </c>
      <c r="SAG164" s="34" t="s">
        <v>392</v>
      </c>
      <c r="SAH164" s="34" t="s">
        <v>392</v>
      </c>
      <c r="SAI164" s="34" t="s">
        <v>392</v>
      </c>
      <c r="SAJ164" s="34" t="s">
        <v>392</v>
      </c>
      <c r="SAK164" s="34" t="s">
        <v>392</v>
      </c>
      <c r="SAL164" s="34" t="s">
        <v>392</v>
      </c>
      <c r="SAM164" s="34" t="s">
        <v>392</v>
      </c>
      <c r="SAN164" s="34" t="s">
        <v>392</v>
      </c>
      <c r="SAO164" s="34" t="s">
        <v>392</v>
      </c>
      <c r="SAP164" s="34" t="s">
        <v>392</v>
      </c>
      <c r="SAQ164" s="34" t="s">
        <v>392</v>
      </c>
      <c r="SAR164" s="34" t="s">
        <v>392</v>
      </c>
      <c r="SAS164" s="34" t="s">
        <v>392</v>
      </c>
      <c r="SAT164" s="34" t="s">
        <v>392</v>
      </c>
      <c r="SAU164" s="34" t="s">
        <v>392</v>
      </c>
      <c r="SAV164" s="34" t="s">
        <v>392</v>
      </c>
      <c r="SAW164" s="34" t="s">
        <v>392</v>
      </c>
      <c r="SAX164" s="34" t="s">
        <v>392</v>
      </c>
      <c r="SAY164" s="34" t="s">
        <v>392</v>
      </c>
      <c r="SAZ164" s="34" t="s">
        <v>392</v>
      </c>
      <c r="SBA164" s="34" t="s">
        <v>392</v>
      </c>
      <c r="SBB164" s="34" t="s">
        <v>392</v>
      </c>
      <c r="SBC164" s="34" t="s">
        <v>392</v>
      </c>
      <c r="SBD164" s="34" t="s">
        <v>392</v>
      </c>
      <c r="SBE164" s="34" t="s">
        <v>392</v>
      </c>
      <c r="SBF164" s="34" t="s">
        <v>392</v>
      </c>
      <c r="SBG164" s="34" t="s">
        <v>392</v>
      </c>
      <c r="SBH164" s="34" t="s">
        <v>392</v>
      </c>
      <c r="SBI164" s="34" t="s">
        <v>392</v>
      </c>
      <c r="SBJ164" s="34" t="s">
        <v>392</v>
      </c>
      <c r="SBK164" s="34" t="s">
        <v>392</v>
      </c>
      <c r="SBL164" s="34" t="s">
        <v>392</v>
      </c>
      <c r="SBM164" s="34" t="s">
        <v>392</v>
      </c>
      <c r="SBN164" s="34" t="s">
        <v>392</v>
      </c>
      <c r="SBO164" s="34" t="s">
        <v>392</v>
      </c>
      <c r="SBP164" s="34" t="s">
        <v>392</v>
      </c>
      <c r="SBQ164" s="34" t="s">
        <v>392</v>
      </c>
      <c r="SBR164" s="34" t="s">
        <v>392</v>
      </c>
      <c r="SBS164" s="34" t="s">
        <v>392</v>
      </c>
      <c r="SBT164" s="34" t="s">
        <v>392</v>
      </c>
      <c r="SBU164" s="34" t="s">
        <v>392</v>
      </c>
      <c r="SBV164" s="34" t="s">
        <v>392</v>
      </c>
      <c r="SBW164" s="34" t="s">
        <v>392</v>
      </c>
      <c r="SBX164" s="34" t="s">
        <v>392</v>
      </c>
      <c r="SBY164" s="34" t="s">
        <v>392</v>
      </c>
      <c r="SBZ164" s="34" t="s">
        <v>392</v>
      </c>
      <c r="SCA164" s="34" t="s">
        <v>392</v>
      </c>
      <c r="SCB164" s="34" t="s">
        <v>392</v>
      </c>
      <c r="SCC164" s="34" t="s">
        <v>392</v>
      </c>
      <c r="SCD164" s="34" t="s">
        <v>392</v>
      </c>
      <c r="SCE164" s="34" t="s">
        <v>392</v>
      </c>
      <c r="SCF164" s="34" t="s">
        <v>392</v>
      </c>
      <c r="SCG164" s="34" t="s">
        <v>392</v>
      </c>
      <c r="SCH164" s="34" t="s">
        <v>392</v>
      </c>
      <c r="SCI164" s="34" t="s">
        <v>392</v>
      </c>
      <c r="SCJ164" s="34" t="s">
        <v>392</v>
      </c>
      <c r="SCK164" s="34" t="s">
        <v>392</v>
      </c>
      <c r="SCL164" s="34" t="s">
        <v>392</v>
      </c>
      <c r="SCM164" s="34" t="s">
        <v>392</v>
      </c>
      <c r="SCN164" s="34" t="s">
        <v>392</v>
      </c>
      <c r="SCO164" s="34" t="s">
        <v>392</v>
      </c>
      <c r="SCP164" s="34" t="s">
        <v>392</v>
      </c>
      <c r="SCQ164" s="34" t="s">
        <v>392</v>
      </c>
      <c r="SCR164" s="34" t="s">
        <v>392</v>
      </c>
      <c r="SCS164" s="34" t="s">
        <v>392</v>
      </c>
      <c r="SCT164" s="34" t="s">
        <v>392</v>
      </c>
      <c r="SCU164" s="34" t="s">
        <v>392</v>
      </c>
      <c r="SCV164" s="34" t="s">
        <v>392</v>
      </c>
      <c r="SCW164" s="34" t="s">
        <v>392</v>
      </c>
      <c r="SCX164" s="34" t="s">
        <v>392</v>
      </c>
      <c r="SCY164" s="34" t="s">
        <v>392</v>
      </c>
      <c r="SCZ164" s="34" t="s">
        <v>392</v>
      </c>
      <c r="SDA164" s="34" t="s">
        <v>392</v>
      </c>
      <c r="SDB164" s="34" t="s">
        <v>392</v>
      </c>
      <c r="SDC164" s="34" t="s">
        <v>392</v>
      </c>
      <c r="SDD164" s="34" t="s">
        <v>392</v>
      </c>
      <c r="SDE164" s="34" t="s">
        <v>392</v>
      </c>
      <c r="SDF164" s="34" t="s">
        <v>392</v>
      </c>
      <c r="SDG164" s="34" t="s">
        <v>392</v>
      </c>
      <c r="SDH164" s="34" t="s">
        <v>392</v>
      </c>
      <c r="SDI164" s="34" t="s">
        <v>392</v>
      </c>
      <c r="SDJ164" s="34" t="s">
        <v>392</v>
      </c>
      <c r="SDK164" s="34" t="s">
        <v>392</v>
      </c>
      <c r="SDL164" s="34" t="s">
        <v>392</v>
      </c>
      <c r="SDM164" s="34" t="s">
        <v>392</v>
      </c>
      <c r="SDN164" s="34" t="s">
        <v>392</v>
      </c>
      <c r="SDO164" s="34" t="s">
        <v>392</v>
      </c>
      <c r="SDP164" s="34" t="s">
        <v>392</v>
      </c>
      <c r="SDQ164" s="34" t="s">
        <v>392</v>
      </c>
      <c r="SDR164" s="34" t="s">
        <v>392</v>
      </c>
      <c r="SDS164" s="34" t="s">
        <v>392</v>
      </c>
      <c r="SDT164" s="34" t="s">
        <v>392</v>
      </c>
      <c r="SDU164" s="34" t="s">
        <v>392</v>
      </c>
      <c r="SDV164" s="34" t="s">
        <v>392</v>
      </c>
      <c r="SDW164" s="34" t="s">
        <v>392</v>
      </c>
      <c r="SDX164" s="34" t="s">
        <v>392</v>
      </c>
      <c r="SDY164" s="34" t="s">
        <v>392</v>
      </c>
      <c r="SDZ164" s="34" t="s">
        <v>392</v>
      </c>
      <c r="SEA164" s="34" t="s">
        <v>392</v>
      </c>
      <c r="SEB164" s="34" t="s">
        <v>392</v>
      </c>
      <c r="SEC164" s="34" t="s">
        <v>392</v>
      </c>
      <c r="SED164" s="34" t="s">
        <v>392</v>
      </c>
      <c r="SEE164" s="34" t="s">
        <v>392</v>
      </c>
      <c r="SEF164" s="34" t="s">
        <v>392</v>
      </c>
      <c r="SEG164" s="34" t="s">
        <v>392</v>
      </c>
      <c r="SEH164" s="34" t="s">
        <v>392</v>
      </c>
      <c r="SEI164" s="34" t="s">
        <v>392</v>
      </c>
      <c r="SEJ164" s="34" t="s">
        <v>392</v>
      </c>
      <c r="SEK164" s="34" t="s">
        <v>392</v>
      </c>
      <c r="SEL164" s="34" t="s">
        <v>392</v>
      </c>
      <c r="SEM164" s="34" t="s">
        <v>392</v>
      </c>
      <c r="SEN164" s="34" t="s">
        <v>392</v>
      </c>
      <c r="SEO164" s="34" t="s">
        <v>392</v>
      </c>
      <c r="SEP164" s="34" t="s">
        <v>392</v>
      </c>
      <c r="SEQ164" s="34" t="s">
        <v>392</v>
      </c>
      <c r="SER164" s="34" t="s">
        <v>392</v>
      </c>
      <c r="SES164" s="34" t="s">
        <v>392</v>
      </c>
      <c r="SET164" s="34" t="s">
        <v>392</v>
      </c>
      <c r="SEU164" s="34" t="s">
        <v>392</v>
      </c>
      <c r="SEV164" s="34" t="s">
        <v>392</v>
      </c>
      <c r="SEW164" s="34" t="s">
        <v>392</v>
      </c>
      <c r="SEX164" s="34" t="s">
        <v>392</v>
      </c>
      <c r="SEY164" s="34" t="s">
        <v>392</v>
      </c>
      <c r="SEZ164" s="34" t="s">
        <v>392</v>
      </c>
      <c r="SFA164" s="34" t="s">
        <v>392</v>
      </c>
      <c r="SFB164" s="34" t="s">
        <v>392</v>
      </c>
      <c r="SFC164" s="34" t="s">
        <v>392</v>
      </c>
      <c r="SFD164" s="34" t="s">
        <v>392</v>
      </c>
      <c r="SFE164" s="34" t="s">
        <v>392</v>
      </c>
      <c r="SFF164" s="34" t="s">
        <v>392</v>
      </c>
      <c r="SFG164" s="34" t="s">
        <v>392</v>
      </c>
      <c r="SFH164" s="34" t="s">
        <v>392</v>
      </c>
      <c r="SFI164" s="34" t="s">
        <v>392</v>
      </c>
      <c r="SFJ164" s="34" t="s">
        <v>392</v>
      </c>
      <c r="SFK164" s="34" t="s">
        <v>392</v>
      </c>
      <c r="SFL164" s="34" t="s">
        <v>392</v>
      </c>
      <c r="SFM164" s="34" t="s">
        <v>392</v>
      </c>
      <c r="SFN164" s="34" t="s">
        <v>392</v>
      </c>
      <c r="SFO164" s="34" t="s">
        <v>392</v>
      </c>
      <c r="SFP164" s="34" t="s">
        <v>392</v>
      </c>
      <c r="SFQ164" s="34" t="s">
        <v>392</v>
      </c>
      <c r="SFR164" s="34" t="s">
        <v>392</v>
      </c>
      <c r="SFS164" s="34" t="s">
        <v>392</v>
      </c>
      <c r="SFT164" s="34" t="s">
        <v>392</v>
      </c>
      <c r="SFU164" s="34" t="s">
        <v>392</v>
      </c>
      <c r="SFV164" s="34" t="s">
        <v>392</v>
      </c>
      <c r="SFW164" s="34" t="s">
        <v>392</v>
      </c>
      <c r="SFX164" s="34" t="s">
        <v>392</v>
      </c>
      <c r="SFY164" s="34" t="s">
        <v>392</v>
      </c>
      <c r="SFZ164" s="34" t="s">
        <v>392</v>
      </c>
      <c r="SGA164" s="34" t="s">
        <v>392</v>
      </c>
      <c r="SGB164" s="34" t="s">
        <v>392</v>
      </c>
      <c r="SGC164" s="34" t="s">
        <v>392</v>
      </c>
      <c r="SGD164" s="34" t="s">
        <v>392</v>
      </c>
      <c r="SGE164" s="34" t="s">
        <v>392</v>
      </c>
      <c r="SGF164" s="34" t="s">
        <v>392</v>
      </c>
      <c r="SGG164" s="34" t="s">
        <v>392</v>
      </c>
      <c r="SGH164" s="34" t="s">
        <v>392</v>
      </c>
      <c r="SGI164" s="34" t="s">
        <v>392</v>
      </c>
      <c r="SGJ164" s="34" t="s">
        <v>392</v>
      </c>
      <c r="SGK164" s="34" t="s">
        <v>392</v>
      </c>
      <c r="SGL164" s="34" t="s">
        <v>392</v>
      </c>
      <c r="SGM164" s="34" t="s">
        <v>392</v>
      </c>
      <c r="SGN164" s="34" t="s">
        <v>392</v>
      </c>
      <c r="SGO164" s="34" t="s">
        <v>392</v>
      </c>
      <c r="SGP164" s="34" t="s">
        <v>392</v>
      </c>
      <c r="SGQ164" s="34" t="s">
        <v>392</v>
      </c>
      <c r="SGR164" s="34" t="s">
        <v>392</v>
      </c>
      <c r="SGS164" s="34" t="s">
        <v>392</v>
      </c>
      <c r="SGT164" s="34" t="s">
        <v>392</v>
      </c>
      <c r="SGU164" s="34" t="s">
        <v>392</v>
      </c>
      <c r="SGV164" s="34" t="s">
        <v>392</v>
      </c>
      <c r="SGW164" s="34" t="s">
        <v>392</v>
      </c>
      <c r="SGX164" s="34" t="s">
        <v>392</v>
      </c>
      <c r="SGY164" s="34" t="s">
        <v>392</v>
      </c>
      <c r="SGZ164" s="34" t="s">
        <v>392</v>
      </c>
      <c r="SHA164" s="34" t="s">
        <v>392</v>
      </c>
      <c r="SHB164" s="34" t="s">
        <v>392</v>
      </c>
      <c r="SHC164" s="34" t="s">
        <v>392</v>
      </c>
      <c r="SHD164" s="34" t="s">
        <v>392</v>
      </c>
      <c r="SHE164" s="34" t="s">
        <v>392</v>
      </c>
      <c r="SHF164" s="34" t="s">
        <v>392</v>
      </c>
      <c r="SHG164" s="34" t="s">
        <v>392</v>
      </c>
      <c r="SHH164" s="34" t="s">
        <v>392</v>
      </c>
      <c r="SHI164" s="34" t="s">
        <v>392</v>
      </c>
      <c r="SHJ164" s="34" t="s">
        <v>392</v>
      </c>
      <c r="SHK164" s="34" t="s">
        <v>392</v>
      </c>
      <c r="SHL164" s="34" t="s">
        <v>392</v>
      </c>
      <c r="SHM164" s="34" t="s">
        <v>392</v>
      </c>
      <c r="SHN164" s="34" t="s">
        <v>392</v>
      </c>
      <c r="SHO164" s="34" t="s">
        <v>392</v>
      </c>
      <c r="SHP164" s="34" t="s">
        <v>392</v>
      </c>
      <c r="SHQ164" s="34" t="s">
        <v>392</v>
      </c>
      <c r="SHR164" s="34" t="s">
        <v>392</v>
      </c>
      <c r="SHS164" s="34" t="s">
        <v>392</v>
      </c>
      <c r="SHT164" s="34" t="s">
        <v>392</v>
      </c>
      <c r="SHU164" s="34" t="s">
        <v>392</v>
      </c>
      <c r="SHV164" s="34" t="s">
        <v>392</v>
      </c>
      <c r="SHW164" s="34" t="s">
        <v>392</v>
      </c>
      <c r="SHX164" s="34" t="s">
        <v>392</v>
      </c>
      <c r="SHY164" s="34" t="s">
        <v>392</v>
      </c>
      <c r="SHZ164" s="34" t="s">
        <v>392</v>
      </c>
      <c r="SIA164" s="34" t="s">
        <v>392</v>
      </c>
      <c r="SIB164" s="34" t="s">
        <v>392</v>
      </c>
      <c r="SIC164" s="34" t="s">
        <v>392</v>
      </c>
      <c r="SID164" s="34" t="s">
        <v>392</v>
      </c>
      <c r="SIE164" s="34" t="s">
        <v>392</v>
      </c>
      <c r="SIF164" s="34" t="s">
        <v>392</v>
      </c>
      <c r="SIG164" s="34" t="s">
        <v>392</v>
      </c>
      <c r="SIH164" s="34" t="s">
        <v>392</v>
      </c>
      <c r="SII164" s="34" t="s">
        <v>392</v>
      </c>
      <c r="SIJ164" s="34" t="s">
        <v>392</v>
      </c>
      <c r="SIK164" s="34" t="s">
        <v>392</v>
      </c>
      <c r="SIL164" s="34" t="s">
        <v>392</v>
      </c>
      <c r="SIM164" s="34" t="s">
        <v>392</v>
      </c>
      <c r="SIN164" s="34" t="s">
        <v>392</v>
      </c>
      <c r="SIO164" s="34" t="s">
        <v>392</v>
      </c>
      <c r="SIP164" s="34" t="s">
        <v>392</v>
      </c>
      <c r="SIQ164" s="34" t="s">
        <v>392</v>
      </c>
      <c r="SIR164" s="34" t="s">
        <v>392</v>
      </c>
      <c r="SIS164" s="34" t="s">
        <v>392</v>
      </c>
      <c r="SIT164" s="34" t="s">
        <v>392</v>
      </c>
      <c r="SIU164" s="34" t="s">
        <v>392</v>
      </c>
      <c r="SIV164" s="34" t="s">
        <v>392</v>
      </c>
      <c r="SIW164" s="34" t="s">
        <v>392</v>
      </c>
      <c r="SIX164" s="34" t="s">
        <v>392</v>
      </c>
      <c r="SIY164" s="34" t="s">
        <v>392</v>
      </c>
      <c r="SIZ164" s="34" t="s">
        <v>392</v>
      </c>
      <c r="SJA164" s="34" t="s">
        <v>392</v>
      </c>
      <c r="SJB164" s="34" t="s">
        <v>392</v>
      </c>
      <c r="SJC164" s="34" t="s">
        <v>392</v>
      </c>
      <c r="SJD164" s="34" t="s">
        <v>392</v>
      </c>
      <c r="SJE164" s="34" t="s">
        <v>392</v>
      </c>
      <c r="SJF164" s="34" t="s">
        <v>392</v>
      </c>
      <c r="SJG164" s="34" t="s">
        <v>392</v>
      </c>
      <c r="SJH164" s="34" t="s">
        <v>392</v>
      </c>
      <c r="SJI164" s="34" t="s">
        <v>392</v>
      </c>
      <c r="SJJ164" s="34" t="s">
        <v>392</v>
      </c>
      <c r="SJK164" s="34" t="s">
        <v>392</v>
      </c>
      <c r="SJL164" s="34" t="s">
        <v>392</v>
      </c>
      <c r="SJM164" s="34" t="s">
        <v>392</v>
      </c>
      <c r="SJN164" s="34" t="s">
        <v>392</v>
      </c>
      <c r="SJO164" s="34" t="s">
        <v>392</v>
      </c>
      <c r="SJP164" s="34" t="s">
        <v>392</v>
      </c>
      <c r="SJQ164" s="34" t="s">
        <v>392</v>
      </c>
      <c r="SJR164" s="34" t="s">
        <v>392</v>
      </c>
      <c r="SJS164" s="34" t="s">
        <v>392</v>
      </c>
      <c r="SJT164" s="34" t="s">
        <v>392</v>
      </c>
      <c r="SJU164" s="34" t="s">
        <v>392</v>
      </c>
      <c r="SJV164" s="34" t="s">
        <v>392</v>
      </c>
      <c r="SJW164" s="34" t="s">
        <v>392</v>
      </c>
      <c r="SJX164" s="34" t="s">
        <v>392</v>
      </c>
      <c r="SJY164" s="34" t="s">
        <v>392</v>
      </c>
      <c r="SJZ164" s="34" t="s">
        <v>392</v>
      </c>
      <c r="SKA164" s="34" t="s">
        <v>392</v>
      </c>
      <c r="SKB164" s="34" t="s">
        <v>392</v>
      </c>
      <c r="SKC164" s="34" t="s">
        <v>392</v>
      </c>
      <c r="SKD164" s="34" t="s">
        <v>392</v>
      </c>
      <c r="SKE164" s="34" t="s">
        <v>392</v>
      </c>
      <c r="SKF164" s="34" t="s">
        <v>392</v>
      </c>
      <c r="SKG164" s="34" t="s">
        <v>392</v>
      </c>
      <c r="SKH164" s="34" t="s">
        <v>392</v>
      </c>
      <c r="SKI164" s="34" t="s">
        <v>392</v>
      </c>
      <c r="SKJ164" s="34" t="s">
        <v>392</v>
      </c>
      <c r="SKK164" s="34" t="s">
        <v>392</v>
      </c>
      <c r="SKL164" s="34" t="s">
        <v>392</v>
      </c>
      <c r="SKM164" s="34" t="s">
        <v>392</v>
      </c>
      <c r="SKN164" s="34" t="s">
        <v>392</v>
      </c>
      <c r="SKO164" s="34" t="s">
        <v>392</v>
      </c>
      <c r="SKP164" s="34" t="s">
        <v>392</v>
      </c>
      <c r="SKQ164" s="34" t="s">
        <v>392</v>
      </c>
      <c r="SKR164" s="34" t="s">
        <v>392</v>
      </c>
      <c r="SKS164" s="34" t="s">
        <v>392</v>
      </c>
      <c r="SKT164" s="34" t="s">
        <v>392</v>
      </c>
      <c r="SKU164" s="34" t="s">
        <v>392</v>
      </c>
      <c r="SKV164" s="34" t="s">
        <v>392</v>
      </c>
      <c r="SKW164" s="34" t="s">
        <v>392</v>
      </c>
      <c r="SKX164" s="34" t="s">
        <v>392</v>
      </c>
      <c r="SKY164" s="34" t="s">
        <v>392</v>
      </c>
      <c r="SKZ164" s="34" t="s">
        <v>392</v>
      </c>
      <c r="SLA164" s="34" t="s">
        <v>392</v>
      </c>
      <c r="SLB164" s="34" t="s">
        <v>392</v>
      </c>
      <c r="SLC164" s="34" t="s">
        <v>392</v>
      </c>
      <c r="SLD164" s="34" t="s">
        <v>392</v>
      </c>
      <c r="SLE164" s="34" t="s">
        <v>392</v>
      </c>
      <c r="SLF164" s="34" t="s">
        <v>392</v>
      </c>
      <c r="SLG164" s="34" t="s">
        <v>392</v>
      </c>
      <c r="SLH164" s="34" t="s">
        <v>392</v>
      </c>
      <c r="SLI164" s="34" t="s">
        <v>392</v>
      </c>
      <c r="SLJ164" s="34" t="s">
        <v>392</v>
      </c>
      <c r="SLK164" s="34" t="s">
        <v>392</v>
      </c>
      <c r="SLL164" s="34" t="s">
        <v>392</v>
      </c>
      <c r="SLM164" s="34" t="s">
        <v>392</v>
      </c>
      <c r="SLN164" s="34" t="s">
        <v>392</v>
      </c>
      <c r="SLO164" s="34" t="s">
        <v>392</v>
      </c>
      <c r="SLP164" s="34" t="s">
        <v>392</v>
      </c>
      <c r="SLQ164" s="34" t="s">
        <v>392</v>
      </c>
      <c r="SLR164" s="34" t="s">
        <v>392</v>
      </c>
      <c r="SLS164" s="34" t="s">
        <v>392</v>
      </c>
      <c r="SLT164" s="34" t="s">
        <v>392</v>
      </c>
      <c r="SLU164" s="34" t="s">
        <v>392</v>
      </c>
      <c r="SLV164" s="34" t="s">
        <v>392</v>
      </c>
      <c r="SLW164" s="34" t="s">
        <v>392</v>
      </c>
      <c r="SLX164" s="34" t="s">
        <v>392</v>
      </c>
      <c r="SLY164" s="34" t="s">
        <v>392</v>
      </c>
      <c r="SLZ164" s="34" t="s">
        <v>392</v>
      </c>
      <c r="SMA164" s="34" t="s">
        <v>392</v>
      </c>
      <c r="SMB164" s="34" t="s">
        <v>392</v>
      </c>
      <c r="SMC164" s="34" t="s">
        <v>392</v>
      </c>
      <c r="SMD164" s="34" t="s">
        <v>392</v>
      </c>
      <c r="SME164" s="34" t="s">
        <v>392</v>
      </c>
      <c r="SMF164" s="34" t="s">
        <v>392</v>
      </c>
      <c r="SMG164" s="34" t="s">
        <v>392</v>
      </c>
      <c r="SMH164" s="34" t="s">
        <v>392</v>
      </c>
      <c r="SMI164" s="34" t="s">
        <v>392</v>
      </c>
      <c r="SMJ164" s="34" t="s">
        <v>392</v>
      </c>
      <c r="SMK164" s="34" t="s">
        <v>392</v>
      </c>
      <c r="SML164" s="34" t="s">
        <v>392</v>
      </c>
      <c r="SMM164" s="34" t="s">
        <v>392</v>
      </c>
      <c r="SMN164" s="34" t="s">
        <v>392</v>
      </c>
      <c r="SMO164" s="34" t="s">
        <v>392</v>
      </c>
      <c r="SMP164" s="34" t="s">
        <v>392</v>
      </c>
      <c r="SMQ164" s="34" t="s">
        <v>392</v>
      </c>
      <c r="SMR164" s="34" t="s">
        <v>392</v>
      </c>
      <c r="SMS164" s="34" t="s">
        <v>392</v>
      </c>
      <c r="SMT164" s="34" t="s">
        <v>392</v>
      </c>
      <c r="SMU164" s="34" t="s">
        <v>392</v>
      </c>
      <c r="SMV164" s="34" t="s">
        <v>392</v>
      </c>
      <c r="SMW164" s="34" t="s">
        <v>392</v>
      </c>
      <c r="SMX164" s="34" t="s">
        <v>392</v>
      </c>
      <c r="SMY164" s="34" t="s">
        <v>392</v>
      </c>
      <c r="SMZ164" s="34" t="s">
        <v>392</v>
      </c>
      <c r="SNA164" s="34" t="s">
        <v>392</v>
      </c>
      <c r="SNB164" s="34" t="s">
        <v>392</v>
      </c>
      <c r="SNC164" s="34" t="s">
        <v>392</v>
      </c>
      <c r="SND164" s="34" t="s">
        <v>392</v>
      </c>
      <c r="SNE164" s="34" t="s">
        <v>392</v>
      </c>
      <c r="SNF164" s="34" t="s">
        <v>392</v>
      </c>
      <c r="SNG164" s="34" t="s">
        <v>392</v>
      </c>
      <c r="SNH164" s="34" t="s">
        <v>392</v>
      </c>
      <c r="SNI164" s="34" t="s">
        <v>392</v>
      </c>
      <c r="SNJ164" s="34" t="s">
        <v>392</v>
      </c>
      <c r="SNK164" s="34" t="s">
        <v>392</v>
      </c>
      <c r="SNL164" s="34" t="s">
        <v>392</v>
      </c>
      <c r="SNM164" s="34" t="s">
        <v>392</v>
      </c>
      <c r="SNN164" s="34" t="s">
        <v>392</v>
      </c>
      <c r="SNO164" s="34" t="s">
        <v>392</v>
      </c>
      <c r="SNP164" s="34" t="s">
        <v>392</v>
      </c>
      <c r="SNQ164" s="34" t="s">
        <v>392</v>
      </c>
      <c r="SNR164" s="34" t="s">
        <v>392</v>
      </c>
      <c r="SNS164" s="34" t="s">
        <v>392</v>
      </c>
      <c r="SNT164" s="34" t="s">
        <v>392</v>
      </c>
      <c r="SNU164" s="34" t="s">
        <v>392</v>
      </c>
      <c r="SNV164" s="34" t="s">
        <v>392</v>
      </c>
      <c r="SNW164" s="34" t="s">
        <v>392</v>
      </c>
      <c r="SNX164" s="34" t="s">
        <v>392</v>
      </c>
      <c r="SNY164" s="34" t="s">
        <v>392</v>
      </c>
      <c r="SNZ164" s="34" t="s">
        <v>392</v>
      </c>
      <c r="SOA164" s="34" t="s">
        <v>392</v>
      </c>
      <c r="SOB164" s="34" t="s">
        <v>392</v>
      </c>
      <c r="SOC164" s="34" t="s">
        <v>392</v>
      </c>
      <c r="SOD164" s="34" t="s">
        <v>392</v>
      </c>
      <c r="SOE164" s="34" t="s">
        <v>392</v>
      </c>
      <c r="SOF164" s="34" t="s">
        <v>392</v>
      </c>
      <c r="SOG164" s="34" t="s">
        <v>392</v>
      </c>
      <c r="SOH164" s="34" t="s">
        <v>392</v>
      </c>
      <c r="SOI164" s="34" t="s">
        <v>392</v>
      </c>
      <c r="SOJ164" s="34" t="s">
        <v>392</v>
      </c>
      <c r="SOK164" s="34" t="s">
        <v>392</v>
      </c>
      <c r="SOL164" s="34" t="s">
        <v>392</v>
      </c>
      <c r="SOM164" s="34" t="s">
        <v>392</v>
      </c>
      <c r="SON164" s="34" t="s">
        <v>392</v>
      </c>
      <c r="SOO164" s="34" t="s">
        <v>392</v>
      </c>
      <c r="SOP164" s="34" t="s">
        <v>392</v>
      </c>
      <c r="SOQ164" s="34" t="s">
        <v>392</v>
      </c>
      <c r="SOR164" s="34" t="s">
        <v>392</v>
      </c>
      <c r="SOS164" s="34" t="s">
        <v>392</v>
      </c>
      <c r="SOT164" s="34" t="s">
        <v>392</v>
      </c>
      <c r="SOU164" s="34" t="s">
        <v>392</v>
      </c>
      <c r="SOV164" s="34" t="s">
        <v>392</v>
      </c>
      <c r="SOW164" s="34" t="s">
        <v>392</v>
      </c>
      <c r="SOX164" s="34" t="s">
        <v>392</v>
      </c>
      <c r="SOY164" s="34" t="s">
        <v>392</v>
      </c>
      <c r="SOZ164" s="34" t="s">
        <v>392</v>
      </c>
      <c r="SPA164" s="34" t="s">
        <v>392</v>
      </c>
      <c r="SPB164" s="34" t="s">
        <v>392</v>
      </c>
      <c r="SPC164" s="34" t="s">
        <v>392</v>
      </c>
      <c r="SPD164" s="34" t="s">
        <v>392</v>
      </c>
      <c r="SPE164" s="34" t="s">
        <v>392</v>
      </c>
      <c r="SPF164" s="34" t="s">
        <v>392</v>
      </c>
      <c r="SPG164" s="34" t="s">
        <v>392</v>
      </c>
      <c r="SPH164" s="34" t="s">
        <v>392</v>
      </c>
      <c r="SPI164" s="34" t="s">
        <v>392</v>
      </c>
      <c r="SPJ164" s="34" t="s">
        <v>392</v>
      </c>
      <c r="SPK164" s="34" t="s">
        <v>392</v>
      </c>
      <c r="SPL164" s="34" t="s">
        <v>392</v>
      </c>
      <c r="SPM164" s="34" t="s">
        <v>392</v>
      </c>
      <c r="SPN164" s="34" t="s">
        <v>392</v>
      </c>
      <c r="SPO164" s="34" t="s">
        <v>392</v>
      </c>
      <c r="SPP164" s="34" t="s">
        <v>392</v>
      </c>
      <c r="SPQ164" s="34" t="s">
        <v>392</v>
      </c>
      <c r="SPR164" s="34" t="s">
        <v>392</v>
      </c>
      <c r="SPS164" s="34" t="s">
        <v>392</v>
      </c>
      <c r="SPT164" s="34" t="s">
        <v>392</v>
      </c>
      <c r="SPU164" s="34" t="s">
        <v>392</v>
      </c>
      <c r="SPV164" s="34" t="s">
        <v>392</v>
      </c>
      <c r="SPW164" s="34" t="s">
        <v>392</v>
      </c>
      <c r="SPX164" s="34" t="s">
        <v>392</v>
      </c>
      <c r="SPY164" s="34" t="s">
        <v>392</v>
      </c>
      <c r="SPZ164" s="34" t="s">
        <v>392</v>
      </c>
      <c r="SQA164" s="34" t="s">
        <v>392</v>
      </c>
      <c r="SQB164" s="34" t="s">
        <v>392</v>
      </c>
      <c r="SQC164" s="34" t="s">
        <v>392</v>
      </c>
      <c r="SQD164" s="34" t="s">
        <v>392</v>
      </c>
      <c r="SQE164" s="34" t="s">
        <v>392</v>
      </c>
      <c r="SQF164" s="34" t="s">
        <v>392</v>
      </c>
      <c r="SQG164" s="34" t="s">
        <v>392</v>
      </c>
      <c r="SQH164" s="34" t="s">
        <v>392</v>
      </c>
      <c r="SQI164" s="34" t="s">
        <v>392</v>
      </c>
      <c r="SQJ164" s="34" t="s">
        <v>392</v>
      </c>
      <c r="SQK164" s="34" t="s">
        <v>392</v>
      </c>
      <c r="SQL164" s="34" t="s">
        <v>392</v>
      </c>
      <c r="SQM164" s="34" t="s">
        <v>392</v>
      </c>
      <c r="SQN164" s="34" t="s">
        <v>392</v>
      </c>
      <c r="SQO164" s="34" t="s">
        <v>392</v>
      </c>
      <c r="SQP164" s="34" t="s">
        <v>392</v>
      </c>
      <c r="SQQ164" s="34" t="s">
        <v>392</v>
      </c>
      <c r="SQR164" s="34" t="s">
        <v>392</v>
      </c>
      <c r="SQS164" s="34" t="s">
        <v>392</v>
      </c>
      <c r="SQT164" s="34" t="s">
        <v>392</v>
      </c>
      <c r="SQU164" s="34" t="s">
        <v>392</v>
      </c>
      <c r="SQV164" s="34" t="s">
        <v>392</v>
      </c>
      <c r="SQW164" s="34" t="s">
        <v>392</v>
      </c>
      <c r="SQX164" s="34" t="s">
        <v>392</v>
      </c>
      <c r="SQY164" s="34" t="s">
        <v>392</v>
      </c>
      <c r="SQZ164" s="34" t="s">
        <v>392</v>
      </c>
      <c r="SRA164" s="34" t="s">
        <v>392</v>
      </c>
      <c r="SRB164" s="34" t="s">
        <v>392</v>
      </c>
      <c r="SRC164" s="34" t="s">
        <v>392</v>
      </c>
      <c r="SRD164" s="34" t="s">
        <v>392</v>
      </c>
      <c r="SRE164" s="34" t="s">
        <v>392</v>
      </c>
      <c r="SRF164" s="34" t="s">
        <v>392</v>
      </c>
      <c r="SRG164" s="34" t="s">
        <v>392</v>
      </c>
      <c r="SRH164" s="34" t="s">
        <v>392</v>
      </c>
      <c r="SRI164" s="34" t="s">
        <v>392</v>
      </c>
      <c r="SRJ164" s="34" t="s">
        <v>392</v>
      </c>
      <c r="SRK164" s="34" t="s">
        <v>392</v>
      </c>
      <c r="SRL164" s="34" t="s">
        <v>392</v>
      </c>
      <c r="SRM164" s="34" t="s">
        <v>392</v>
      </c>
      <c r="SRN164" s="34" t="s">
        <v>392</v>
      </c>
      <c r="SRO164" s="34" t="s">
        <v>392</v>
      </c>
      <c r="SRP164" s="34" t="s">
        <v>392</v>
      </c>
      <c r="SRQ164" s="34" t="s">
        <v>392</v>
      </c>
      <c r="SRR164" s="34" t="s">
        <v>392</v>
      </c>
      <c r="SRS164" s="34" t="s">
        <v>392</v>
      </c>
      <c r="SRT164" s="34" t="s">
        <v>392</v>
      </c>
      <c r="SRU164" s="34" t="s">
        <v>392</v>
      </c>
      <c r="SRV164" s="34" t="s">
        <v>392</v>
      </c>
      <c r="SRW164" s="34" t="s">
        <v>392</v>
      </c>
      <c r="SRX164" s="34" t="s">
        <v>392</v>
      </c>
      <c r="SRY164" s="34" t="s">
        <v>392</v>
      </c>
      <c r="SRZ164" s="34" t="s">
        <v>392</v>
      </c>
      <c r="SSA164" s="34" t="s">
        <v>392</v>
      </c>
      <c r="SSB164" s="34" t="s">
        <v>392</v>
      </c>
      <c r="SSC164" s="34" t="s">
        <v>392</v>
      </c>
      <c r="SSD164" s="34" t="s">
        <v>392</v>
      </c>
      <c r="SSE164" s="34" t="s">
        <v>392</v>
      </c>
      <c r="SSF164" s="34" t="s">
        <v>392</v>
      </c>
      <c r="SSG164" s="34" t="s">
        <v>392</v>
      </c>
      <c r="SSH164" s="34" t="s">
        <v>392</v>
      </c>
      <c r="SSI164" s="34" t="s">
        <v>392</v>
      </c>
      <c r="SSJ164" s="34" t="s">
        <v>392</v>
      </c>
      <c r="SSK164" s="34" t="s">
        <v>392</v>
      </c>
      <c r="SSL164" s="34" t="s">
        <v>392</v>
      </c>
      <c r="SSM164" s="34" t="s">
        <v>392</v>
      </c>
      <c r="SSN164" s="34" t="s">
        <v>392</v>
      </c>
      <c r="SSO164" s="34" t="s">
        <v>392</v>
      </c>
      <c r="SSP164" s="34" t="s">
        <v>392</v>
      </c>
      <c r="SSQ164" s="34" t="s">
        <v>392</v>
      </c>
      <c r="SSR164" s="34" t="s">
        <v>392</v>
      </c>
      <c r="SSS164" s="34" t="s">
        <v>392</v>
      </c>
      <c r="SST164" s="34" t="s">
        <v>392</v>
      </c>
      <c r="SSU164" s="34" t="s">
        <v>392</v>
      </c>
      <c r="SSV164" s="34" t="s">
        <v>392</v>
      </c>
      <c r="SSW164" s="34" t="s">
        <v>392</v>
      </c>
      <c r="SSX164" s="34" t="s">
        <v>392</v>
      </c>
      <c r="SSY164" s="34" t="s">
        <v>392</v>
      </c>
      <c r="SSZ164" s="34" t="s">
        <v>392</v>
      </c>
      <c r="STA164" s="34" t="s">
        <v>392</v>
      </c>
      <c r="STB164" s="34" t="s">
        <v>392</v>
      </c>
      <c r="STC164" s="34" t="s">
        <v>392</v>
      </c>
      <c r="STD164" s="34" t="s">
        <v>392</v>
      </c>
      <c r="STE164" s="34" t="s">
        <v>392</v>
      </c>
      <c r="STF164" s="34" t="s">
        <v>392</v>
      </c>
      <c r="STG164" s="34" t="s">
        <v>392</v>
      </c>
      <c r="STH164" s="34" t="s">
        <v>392</v>
      </c>
      <c r="STI164" s="34" t="s">
        <v>392</v>
      </c>
      <c r="STJ164" s="34" t="s">
        <v>392</v>
      </c>
      <c r="STK164" s="34" t="s">
        <v>392</v>
      </c>
      <c r="STL164" s="34" t="s">
        <v>392</v>
      </c>
      <c r="STM164" s="34" t="s">
        <v>392</v>
      </c>
      <c r="STN164" s="34" t="s">
        <v>392</v>
      </c>
      <c r="STO164" s="34" t="s">
        <v>392</v>
      </c>
      <c r="STP164" s="34" t="s">
        <v>392</v>
      </c>
      <c r="STQ164" s="34" t="s">
        <v>392</v>
      </c>
      <c r="STR164" s="34" t="s">
        <v>392</v>
      </c>
      <c r="STS164" s="34" t="s">
        <v>392</v>
      </c>
      <c r="STT164" s="34" t="s">
        <v>392</v>
      </c>
      <c r="STU164" s="34" t="s">
        <v>392</v>
      </c>
      <c r="STV164" s="34" t="s">
        <v>392</v>
      </c>
      <c r="STW164" s="34" t="s">
        <v>392</v>
      </c>
      <c r="STX164" s="34" t="s">
        <v>392</v>
      </c>
      <c r="STY164" s="34" t="s">
        <v>392</v>
      </c>
      <c r="STZ164" s="34" t="s">
        <v>392</v>
      </c>
      <c r="SUA164" s="34" t="s">
        <v>392</v>
      </c>
      <c r="SUB164" s="34" t="s">
        <v>392</v>
      </c>
      <c r="SUC164" s="34" t="s">
        <v>392</v>
      </c>
      <c r="SUD164" s="34" t="s">
        <v>392</v>
      </c>
      <c r="SUE164" s="34" t="s">
        <v>392</v>
      </c>
      <c r="SUF164" s="34" t="s">
        <v>392</v>
      </c>
      <c r="SUG164" s="34" t="s">
        <v>392</v>
      </c>
      <c r="SUH164" s="34" t="s">
        <v>392</v>
      </c>
      <c r="SUI164" s="34" t="s">
        <v>392</v>
      </c>
      <c r="SUJ164" s="34" t="s">
        <v>392</v>
      </c>
      <c r="SUK164" s="34" t="s">
        <v>392</v>
      </c>
      <c r="SUL164" s="34" t="s">
        <v>392</v>
      </c>
      <c r="SUM164" s="34" t="s">
        <v>392</v>
      </c>
      <c r="SUN164" s="34" t="s">
        <v>392</v>
      </c>
      <c r="SUO164" s="34" t="s">
        <v>392</v>
      </c>
      <c r="SUP164" s="34" t="s">
        <v>392</v>
      </c>
      <c r="SUQ164" s="34" t="s">
        <v>392</v>
      </c>
      <c r="SUR164" s="34" t="s">
        <v>392</v>
      </c>
      <c r="SUS164" s="34" t="s">
        <v>392</v>
      </c>
      <c r="SUT164" s="34" t="s">
        <v>392</v>
      </c>
      <c r="SUU164" s="34" t="s">
        <v>392</v>
      </c>
      <c r="SUV164" s="34" t="s">
        <v>392</v>
      </c>
      <c r="SUW164" s="34" t="s">
        <v>392</v>
      </c>
      <c r="SUX164" s="34" t="s">
        <v>392</v>
      </c>
      <c r="SUY164" s="34" t="s">
        <v>392</v>
      </c>
      <c r="SUZ164" s="34" t="s">
        <v>392</v>
      </c>
      <c r="SVA164" s="34" t="s">
        <v>392</v>
      </c>
      <c r="SVB164" s="34" t="s">
        <v>392</v>
      </c>
      <c r="SVC164" s="34" t="s">
        <v>392</v>
      </c>
      <c r="SVD164" s="34" t="s">
        <v>392</v>
      </c>
      <c r="SVE164" s="34" t="s">
        <v>392</v>
      </c>
      <c r="SVF164" s="34" t="s">
        <v>392</v>
      </c>
      <c r="SVG164" s="34" t="s">
        <v>392</v>
      </c>
      <c r="SVH164" s="34" t="s">
        <v>392</v>
      </c>
      <c r="SVI164" s="34" t="s">
        <v>392</v>
      </c>
      <c r="SVJ164" s="34" t="s">
        <v>392</v>
      </c>
      <c r="SVK164" s="34" t="s">
        <v>392</v>
      </c>
      <c r="SVL164" s="34" t="s">
        <v>392</v>
      </c>
      <c r="SVM164" s="34" t="s">
        <v>392</v>
      </c>
      <c r="SVN164" s="34" t="s">
        <v>392</v>
      </c>
      <c r="SVO164" s="34" t="s">
        <v>392</v>
      </c>
      <c r="SVP164" s="34" t="s">
        <v>392</v>
      </c>
      <c r="SVQ164" s="34" t="s">
        <v>392</v>
      </c>
      <c r="SVR164" s="34" t="s">
        <v>392</v>
      </c>
      <c r="SVS164" s="34" t="s">
        <v>392</v>
      </c>
      <c r="SVT164" s="34" t="s">
        <v>392</v>
      </c>
      <c r="SVU164" s="34" t="s">
        <v>392</v>
      </c>
      <c r="SVV164" s="34" t="s">
        <v>392</v>
      </c>
      <c r="SVW164" s="34" t="s">
        <v>392</v>
      </c>
      <c r="SVX164" s="34" t="s">
        <v>392</v>
      </c>
      <c r="SVY164" s="34" t="s">
        <v>392</v>
      </c>
      <c r="SVZ164" s="34" t="s">
        <v>392</v>
      </c>
      <c r="SWA164" s="34" t="s">
        <v>392</v>
      </c>
      <c r="SWB164" s="34" t="s">
        <v>392</v>
      </c>
      <c r="SWC164" s="34" t="s">
        <v>392</v>
      </c>
      <c r="SWD164" s="34" t="s">
        <v>392</v>
      </c>
      <c r="SWE164" s="34" t="s">
        <v>392</v>
      </c>
      <c r="SWF164" s="34" t="s">
        <v>392</v>
      </c>
      <c r="SWG164" s="34" t="s">
        <v>392</v>
      </c>
      <c r="SWH164" s="34" t="s">
        <v>392</v>
      </c>
      <c r="SWI164" s="34" t="s">
        <v>392</v>
      </c>
      <c r="SWJ164" s="34" t="s">
        <v>392</v>
      </c>
      <c r="SWK164" s="34" t="s">
        <v>392</v>
      </c>
      <c r="SWL164" s="34" t="s">
        <v>392</v>
      </c>
      <c r="SWM164" s="34" t="s">
        <v>392</v>
      </c>
      <c r="SWN164" s="34" t="s">
        <v>392</v>
      </c>
      <c r="SWO164" s="34" t="s">
        <v>392</v>
      </c>
      <c r="SWP164" s="34" t="s">
        <v>392</v>
      </c>
      <c r="SWQ164" s="34" t="s">
        <v>392</v>
      </c>
      <c r="SWR164" s="34" t="s">
        <v>392</v>
      </c>
      <c r="SWS164" s="34" t="s">
        <v>392</v>
      </c>
      <c r="SWT164" s="34" t="s">
        <v>392</v>
      </c>
      <c r="SWU164" s="34" t="s">
        <v>392</v>
      </c>
      <c r="SWV164" s="34" t="s">
        <v>392</v>
      </c>
      <c r="SWW164" s="34" t="s">
        <v>392</v>
      </c>
      <c r="SWX164" s="34" t="s">
        <v>392</v>
      </c>
      <c r="SWY164" s="34" t="s">
        <v>392</v>
      </c>
      <c r="SWZ164" s="34" t="s">
        <v>392</v>
      </c>
      <c r="SXA164" s="34" t="s">
        <v>392</v>
      </c>
      <c r="SXB164" s="34" t="s">
        <v>392</v>
      </c>
      <c r="SXC164" s="34" t="s">
        <v>392</v>
      </c>
      <c r="SXD164" s="34" t="s">
        <v>392</v>
      </c>
      <c r="SXE164" s="34" t="s">
        <v>392</v>
      </c>
      <c r="SXF164" s="34" t="s">
        <v>392</v>
      </c>
      <c r="SXG164" s="34" t="s">
        <v>392</v>
      </c>
      <c r="SXH164" s="34" t="s">
        <v>392</v>
      </c>
      <c r="SXI164" s="34" t="s">
        <v>392</v>
      </c>
      <c r="SXJ164" s="34" t="s">
        <v>392</v>
      </c>
      <c r="SXK164" s="34" t="s">
        <v>392</v>
      </c>
      <c r="SXL164" s="34" t="s">
        <v>392</v>
      </c>
      <c r="SXM164" s="34" t="s">
        <v>392</v>
      </c>
      <c r="SXN164" s="34" t="s">
        <v>392</v>
      </c>
      <c r="SXO164" s="34" t="s">
        <v>392</v>
      </c>
      <c r="SXP164" s="34" t="s">
        <v>392</v>
      </c>
      <c r="SXQ164" s="34" t="s">
        <v>392</v>
      </c>
      <c r="SXR164" s="34" t="s">
        <v>392</v>
      </c>
      <c r="SXS164" s="34" t="s">
        <v>392</v>
      </c>
      <c r="SXT164" s="34" t="s">
        <v>392</v>
      </c>
      <c r="SXU164" s="34" t="s">
        <v>392</v>
      </c>
      <c r="SXV164" s="34" t="s">
        <v>392</v>
      </c>
      <c r="SXW164" s="34" t="s">
        <v>392</v>
      </c>
      <c r="SXX164" s="34" t="s">
        <v>392</v>
      </c>
      <c r="SXY164" s="34" t="s">
        <v>392</v>
      </c>
      <c r="SXZ164" s="34" t="s">
        <v>392</v>
      </c>
      <c r="SYA164" s="34" t="s">
        <v>392</v>
      </c>
      <c r="SYB164" s="34" t="s">
        <v>392</v>
      </c>
      <c r="SYC164" s="34" t="s">
        <v>392</v>
      </c>
      <c r="SYD164" s="34" t="s">
        <v>392</v>
      </c>
      <c r="SYE164" s="34" t="s">
        <v>392</v>
      </c>
      <c r="SYF164" s="34" t="s">
        <v>392</v>
      </c>
      <c r="SYG164" s="34" t="s">
        <v>392</v>
      </c>
      <c r="SYH164" s="34" t="s">
        <v>392</v>
      </c>
      <c r="SYI164" s="34" t="s">
        <v>392</v>
      </c>
      <c r="SYJ164" s="34" t="s">
        <v>392</v>
      </c>
      <c r="SYK164" s="34" t="s">
        <v>392</v>
      </c>
      <c r="SYL164" s="34" t="s">
        <v>392</v>
      </c>
      <c r="SYM164" s="34" t="s">
        <v>392</v>
      </c>
      <c r="SYN164" s="34" t="s">
        <v>392</v>
      </c>
      <c r="SYO164" s="34" t="s">
        <v>392</v>
      </c>
      <c r="SYP164" s="34" t="s">
        <v>392</v>
      </c>
      <c r="SYQ164" s="34" t="s">
        <v>392</v>
      </c>
      <c r="SYR164" s="34" t="s">
        <v>392</v>
      </c>
      <c r="SYS164" s="34" t="s">
        <v>392</v>
      </c>
      <c r="SYT164" s="34" t="s">
        <v>392</v>
      </c>
      <c r="SYU164" s="34" t="s">
        <v>392</v>
      </c>
      <c r="SYV164" s="34" t="s">
        <v>392</v>
      </c>
      <c r="SYW164" s="34" t="s">
        <v>392</v>
      </c>
      <c r="SYX164" s="34" t="s">
        <v>392</v>
      </c>
      <c r="SYY164" s="34" t="s">
        <v>392</v>
      </c>
      <c r="SYZ164" s="34" t="s">
        <v>392</v>
      </c>
      <c r="SZA164" s="34" t="s">
        <v>392</v>
      </c>
      <c r="SZB164" s="34" t="s">
        <v>392</v>
      </c>
      <c r="SZC164" s="34" t="s">
        <v>392</v>
      </c>
      <c r="SZD164" s="34" t="s">
        <v>392</v>
      </c>
      <c r="SZE164" s="34" t="s">
        <v>392</v>
      </c>
      <c r="SZF164" s="34" t="s">
        <v>392</v>
      </c>
      <c r="SZG164" s="34" t="s">
        <v>392</v>
      </c>
      <c r="SZH164" s="34" t="s">
        <v>392</v>
      </c>
      <c r="SZI164" s="34" t="s">
        <v>392</v>
      </c>
      <c r="SZJ164" s="34" t="s">
        <v>392</v>
      </c>
      <c r="SZK164" s="34" t="s">
        <v>392</v>
      </c>
      <c r="SZL164" s="34" t="s">
        <v>392</v>
      </c>
      <c r="SZM164" s="34" t="s">
        <v>392</v>
      </c>
      <c r="SZN164" s="34" t="s">
        <v>392</v>
      </c>
      <c r="SZO164" s="34" t="s">
        <v>392</v>
      </c>
      <c r="SZP164" s="34" t="s">
        <v>392</v>
      </c>
      <c r="SZQ164" s="34" t="s">
        <v>392</v>
      </c>
      <c r="SZR164" s="34" t="s">
        <v>392</v>
      </c>
      <c r="SZS164" s="34" t="s">
        <v>392</v>
      </c>
      <c r="SZT164" s="34" t="s">
        <v>392</v>
      </c>
      <c r="SZU164" s="34" t="s">
        <v>392</v>
      </c>
      <c r="SZV164" s="34" t="s">
        <v>392</v>
      </c>
      <c r="SZW164" s="34" t="s">
        <v>392</v>
      </c>
      <c r="SZX164" s="34" t="s">
        <v>392</v>
      </c>
      <c r="SZY164" s="34" t="s">
        <v>392</v>
      </c>
      <c r="SZZ164" s="34" t="s">
        <v>392</v>
      </c>
      <c r="TAA164" s="34" t="s">
        <v>392</v>
      </c>
      <c r="TAB164" s="34" t="s">
        <v>392</v>
      </c>
      <c r="TAC164" s="34" t="s">
        <v>392</v>
      </c>
      <c r="TAD164" s="34" t="s">
        <v>392</v>
      </c>
      <c r="TAE164" s="34" t="s">
        <v>392</v>
      </c>
      <c r="TAF164" s="34" t="s">
        <v>392</v>
      </c>
      <c r="TAG164" s="34" t="s">
        <v>392</v>
      </c>
      <c r="TAH164" s="34" t="s">
        <v>392</v>
      </c>
      <c r="TAI164" s="34" t="s">
        <v>392</v>
      </c>
      <c r="TAJ164" s="34" t="s">
        <v>392</v>
      </c>
      <c r="TAK164" s="34" t="s">
        <v>392</v>
      </c>
      <c r="TAL164" s="34" t="s">
        <v>392</v>
      </c>
      <c r="TAM164" s="34" t="s">
        <v>392</v>
      </c>
      <c r="TAN164" s="34" t="s">
        <v>392</v>
      </c>
      <c r="TAO164" s="34" t="s">
        <v>392</v>
      </c>
      <c r="TAP164" s="34" t="s">
        <v>392</v>
      </c>
      <c r="TAQ164" s="34" t="s">
        <v>392</v>
      </c>
      <c r="TAR164" s="34" t="s">
        <v>392</v>
      </c>
      <c r="TAS164" s="34" t="s">
        <v>392</v>
      </c>
      <c r="TAT164" s="34" t="s">
        <v>392</v>
      </c>
      <c r="TAU164" s="34" t="s">
        <v>392</v>
      </c>
      <c r="TAV164" s="34" t="s">
        <v>392</v>
      </c>
      <c r="TAW164" s="34" t="s">
        <v>392</v>
      </c>
      <c r="TAX164" s="34" t="s">
        <v>392</v>
      </c>
      <c r="TAY164" s="34" t="s">
        <v>392</v>
      </c>
      <c r="TAZ164" s="34" t="s">
        <v>392</v>
      </c>
      <c r="TBA164" s="34" t="s">
        <v>392</v>
      </c>
      <c r="TBB164" s="34" t="s">
        <v>392</v>
      </c>
      <c r="TBC164" s="34" t="s">
        <v>392</v>
      </c>
      <c r="TBD164" s="34" t="s">
        <v>392</v>
      </c>
      <c r="TBE164" s="34" t="s">
        <v>392</v>
      </c>
      <c r="TBF164" s="34" t="s">
        <v>392</v>
      </c>
      <c r="TBG164" s="34" t="s">
        <v>392</v>
      </c>
      <c r="TBH164" s="34" t="s">
        <v>392</v>
      </c>
      <c r="TBI164" s="34" t="s">
        <v>392</v>
      </c>
      <c r="TBJ164" s="34" t="s">
        <v>392</v>
      </c>
      <c r="TBK164" s="34" t="s">
        <v>392</v>
      </c>
      <c r="TBL164" s="34" t="s">
        <v>392</v>
      </c>
      <c r="TBM164" s="34" t="s">
        <v>392</v>
      </c>
      <c r="TBN164" s="34" t="s">
        <v>392</v>
      </c>
      <c r="TBO164" s="34" t="s">
        <v>392</v>
      </c>
      <c r="TBP164" s="34" t="s">
        <v>392</v>
      </c>
      <c r="TBQ164" s="34" t="s">
        <v>392</v>
      </c>
      <c r="TBR164" s="34" t="s">
        <v>392</v>
      </c>
      <c r="TBS164" s="34" t="s">
        <v>392</v>
      </c>
      <c r="TBT164" s="34" t="s">
        <v>392</v>
      </c>
      <c r="TBU164" s="34" t="s">
        <v>392</v>
      </c>
      <c r="TBV164" s="34" t="s">
        <v>392</v>
      </c>
      <c r="TBW164" s="34" t="s">
        <v>392</v>
      </c>
      <c r="TBX164" s="34" t="s">
        <v>392</v>
      </c>
      <c r="TBY164" s="34" t="s">
        <v>392</v>
      </c>
      <c r="TBZ164" s="34" t="s">
        <v>392</v>
      </c>
      <c r="TCA164" s="34" t="s">
        <v>392</v>
      </c>
      <c r="TCB164" s="34" t="s">
        <v>392</v>
      </c>
      <c r="TCC164" s="34" t="s">
        <v>392</v>
      </c>
      <c r="TCD164" s="34" t="s">
        <v>392</v>
      </c>
      <c r="TCE164" s="34" t="s">
        <v>392</v>
      </c>
      <c r="TCF164" s="34" t="s">
        <v>392</v>
      </c>
      <c r="TCG164" s="34" t="s">
        <v>392</v>
      </c>
      <c r="TCH164" s="34" t="s">
        <v>392</v>
      </c>
      <c r="TCI164" s="34" t="s">
        <v>392</v>
      </c>
      <c r="TCJ164" s="34" t="s">
        <v>392</v>
      </c>
      <c r="TCK164" s="34" t="s">
        <v>392</v>
      </c>
      <c r="TCL164" s="34" t="s">
        <v>392</v>
      </c>
      <c r="TCM164" s="34" t="s">
        <v>392</v>
      </c>
      <c r="TCN164" s="34" t="s">
        <v>392</v>
      </c>
      <c r="TCO164" s="34" t="s">
        <v>392</v>
      </c>
      <c r="TCP164" s="34" t="s">
        <v>392</v>
      </c>
      <c r="TCQ164" s="34" t="s">
        <v>392</v>
      </c>
      <c r="TCR164" s="34" t="s">
        <v>392</v>
      </c>
      <c r="TCS164" s="34" t="s">
        <v>392</v>
      </c>
      <c r="TCT164" s="34" t="s">
        <v>392</v>
      </c>
      <c r="TCU164" s="34" t="s">
        <v>392</v>
      </c>
      <c r="TCV164" s="34" t="s">
        <v>392</v>
      </c>
      <c r="TCW164" s="34" t="s">
        <v>392</v>
      </c>
      <c r="TCX164" s="34" t="s">
        <v>392</v>
      </c>
      <c r="TCY164" s="34" t="s">
        <v>392</v>
      </c>
      <c r="TCZ164" s="34" t="s">
        <v>392</v>
      </c>
      <c r="TDA164" s="34" t="s">
        <v>392</v>
      </c>
      <c r="TDB164" s="34" t="s">
        <v>392</v>
      </c>
      <c r="TDC164" s="34" t="s">
        <v>392</v>
      </c>
      <c r="TDD164" s="34" t="s">
        <v>392</v>
      </c>
      <c r="TDE164" s="34" t="s">
        <v>392</v>
      </c>
      <c r="TDF164" s="34" t="s">
        <v>392</v>
      </c>
      <c r="TDG164" s="34" t="s">
        <v>392</v>
      </c>
      <c r="TDH164" s="34" t="s">
        <v>392</v>
      </c>
      <c r="TDI164" s="34" t="s">
        <v>392</v>
      </c>
      <c r="TDJ164" s="34" t="s">
        <v>392</v>
      </c>
      <c r="TDK164" s="34" t="s">
        <v>392</v>
      </c>
      <c r="TDL164" s="34" t="s">
        <v>392</v>
      </c>
      <c r="TDM164" s="34" t="s">
        <v>392</v>
      </c>
      <c r="TDN164" s="34" t="s">
        <v>392</v>
      </c>
      <c r="TDO164" s="34" t="s">
        <v>392</v>
      </c>
      <c r="TDP164" s="34" t="s">
        <v>392</v>
      </c>
      <c r="TDQ164" s="34" t="s">
        <v>392</v>
      </c>
      <c r="TDR164" s="34" t="s">
        <v>392</v>
      </c>
      <c r="TDS164" s="34" t="s">
        <v>392</v>
      </c>
      <c r="TDT164" s="34" t="s">
        <v>392</v>
      </c>
      <c r="TDU164" s="34" t="s">
        <v>392</v>
      </c>
      <c r="TDV164" s="34" t="s">
        <v>392</v>
      </c>
      <c r="TDW164" s="34" t="s">
        <v>392</v>
      </c>
      <c r="TDX164" s="34" t="s">
        <v>392</v>
      </c>
      <c r="TDY164" s="34" t="s">
        <v>392</v>
      </c>
      <c r="TDZ164" s="34" t="s">
        <v>392</v>
      </c>
      <c r="TEA164" s="34" t="s">
        <v>392</v>
      </c>
      <c r="TEB164" s="34" t="s">
        <v>392</v>
      </c>
      <c r="TEC164" s="34" t="s">
        <v>392</v>
      </c>
      <c r="TED164" s="34" t="s">
        <v>392</v>
      </c>
      <c r="TEE164" s="34" t="s">
        <v>392</v>
      </c>
      <c r="TEF164" s="34" t="s">
        <v>392</v>
      </c>
      <c r="TEG164" s="34" t="s">
        <v>392</v>
      </c>
      <c r="TEH164" s="34" t="s">
        <v>392</v>
      </c>
      <c r="TEI164" s="34" t="s">
        <v>392</v>
      </c>
      <c r="TEJ164" s="34" t="s">
        <v>392</v>
      </c>
      <c r="TEK164" s="34" t="s">
        <v>392</v>
      </c>
      <c r="TEL164" s="34" t="s">
        <v>392</v>
      </c>
      <c r="TEM164" s="34" t="s">
        <v>392</v>
      </c>
      <c r="TEN164" s="34" t="s">
        <v>392</v>
      </c>
      <c r="TEO164" s="34" t="s">
        <v>392</v>
      </c>
      <c r="TEP164" s="34" t="s">
        <v>392</v>
      </c>
      <c r="TEQ164" s="34" t="s">
        <v>392</v>
      </c>
      <c r="TER164" s="34" t="s">
        <v>392</v>
      </c>
      <c r="TES164" s="34" t="s">
        <v>392</v>
      </c>
      <c r="TET164" s="34" t="s">
        <v>392</v>
      </c>
      <c r="TEU164" s="34" t="s">
        <v>392</v>
      </c>
      <c r="TEV164" s="34" t="s">
        <v>392</v>
      </c>
      <c r="TEW164" s="34" t="s">
        <v>392</v>
      </c>
      <c r="TEX164" s="34" t="s">
        <v>392</v>
      </c>
      <c r="TEY164" s="34" t="s">
        <v>392</v>
      </c>
      <c r="TEZ164" s="34" t="s">
        <v>392</v>
      </c>
      <c r="TFA164" s="34" t="s">
        <v>392</v>
      </c>
      <c r="TFB164" s="34" t="s">
        <v>392</v>
      </c>
      <c r="TFC164" s="34" t="s">
        <v>392</v>
      </c>
      <c r="TFD164" s="34" t="s">
        <v>392</v>
      </c>
      <c r="TFE164" s="34" t="s">
        <v>392</v>
      </c>
      <c r="TFF164" s="34" t="s">
        <v>392</v>
      </c>
      <c r="TFG164" s="34" t="s">
        <v>392</v>
      </c>
      <c r="TFH164" s="34" t="s">
        <v>392</v>
      </c>
      <c r="TFI164" s="34" t="s">
        <v>392</v>
      </c>
      <c r="TFJ164" s="34" t="s">
        <v>392</v>
      </c>
      <c r="TFK164" s="34" t="s">
        <v>392</v>
      </c>
      <c r="TFL164" s="34" t="s">
        <v>392</v>
      </c>
      <c r="TFM164" s="34" t="s">
        <v>392</v>
      </c>
      <c r="TFN164" s="34" t="s">
        <v>392</v>
      </c>
      <c r="TFO164" s="34" t="s">
        <v>392</v>
      </c>
      <c r="TFP164" s="34" t="s">
        <v>392</v>
      </c>
      <c r="TFQ164" s="34" t="s">
        <v>392</v>
      </c>
      <c r="TFR164" s="34" t="s">
        <v>392</v>
      </c>
      <c r="TFS164" s="34" t="s">
        <v>392</v>
      </c>
      <c r="TFT164" s="34" t="s">
        <v>392</v>
      </c>
      <c r="TFU164" s="34" t="s">
        <v>392</v>
      </c>
      <c r="TFV164" s="34" t="s">
        <v>392</v>
      </c>
      <c r="TFW164" s="34" t="s">
        <v>392</v>
      </c>
      <c r="TFX164" s="34" t="s">
        <v>392</v>
      </c>
      <c r="TFY164" s="34" t="s">
        <v>392</v>
      </c>
      <c r="TFZ164" s="34" t="s">
        <v>392</v>
      </c>
      <c r="TGA164" s="34" t="s">
        <v>392</v>
      </c>
      <c r="TGB164" s="34" t="s">
        <v>392</v>
      </c>
      <c r="TGC164" s="34" t="s">
        <v>392</v>
      </c>
      <c r="TGD164" s="34" t="s">
        <v>392</v>
      </c>
      <c r="TGE164" s="34" t="s">
        <v>392</v>
      </c>
      <c r="TGF164" s="34" t="s">
        <v>392</v>
      </c>
      <c r="TGG164" s="34" t="s">
        <v>392</v>
      </c>
      <c r="TGH164" s="34" t="s">
        <v>392</v>
      </c>
      <c r="TGI164" s="34" t="s">
        <v>392</v>
      </c>
      <c r="TGJ164" s="34" t="s">
        <v>392</v>
      </c>
      <c r="TGK164" s="34" t="s">
        <v>392</v>
      </c>
      <c r="TGL164" s="34" t="s">
        <v>392</v>
      </c>
      <c r="TGM164" s="34" t="s">
        <v>392</v>
      </c>
      <c r="TGN164" s="34" t="s">
        <v>392</v>
      </c>
      <c r="TGO164" s="34" t="s">
        <v>392</v>
      </c>
      <c r="TGP164" s="34" t="s">
        <v>392</v>
      </c>
      <c r="TGQ164" s="34" t="s">
        <v>392</v>
      </c>
      <c r="TGR164" s="34" t="s">
        <v>392</v>
      </c>
      <c r="TGS164" s="34" t="s">
        <v>392</v>
      </c>
      <c r="TGT164" s="34" t="s">
        <v>392</v>
      </c>
      <c r="TGU164" s="34" t="s">
        <v>392</v>
      </c>
      <c r="TGV164" s="34" t="s">
        <v>392</v>
      </c>
      <c r="TGW164" s="34" t="s">
        <v>392</v>
      </c>
      <c r="TGX164" s="34" t="s">
        <v>392</v>
      </c>
      <c r="TGY164" s="34" t="s">
        <v>392</v>
      </c>
      <c r="TGZ164" s="34" t="s">
        <v>392</v>
      </c>
      <c r="THA164" s="34" t="s">
        <v>392</v>
      </c>
      <c r="THB164" s="34" t="s">
        <v>392</v>
      </c>
      <c r="THC164" s="34" t="s">
        <v>392</v>
      </c>
      <c r="THD164" s="34" t="s">
        <v>392</v>
      </c>
      <c r="THE164" s="34" t="s">
        <v>392</v>
      </c>
      <c r="THF164" s="34" t="s">
        <v>392</v>
      </c>
      <c r="THG164" s="34" t="s">
        <v>392</v>
      </c>
      <c r="THH164" s="34" t="s">
        <v>392</v>
      </c>
      <c r="THI164" s="34" t="s">
        <v>392</v>
      </c>
      <c r="THJ164" s="34" t="s">
        <v>392</v>
      </c>
      <c r="THK164" s="34" t="s">
        <v>392</v>
      </c>
      <c r="THL164" s="34" t="s">
        <v>392</v>
      </c>
      <c r="THM164" s="34" t="s">
        <v>392</v>
      </c>
      <c r="THN164" s="34" t="s">
        <v>392</v>
      </c>
      <c r="THO164" s="34" t="s">
        <v>392</v>
      </c>
      <c r="THP164" s="34" t="s">
        <v>392</v>
      </c>
      <c r="THQ164" s="34" t="s">
        <v>392</v>
      </c>
      <c r="THR164" s="34" t="s">
        <v>392</v>
      </c>
      <c r="THS164" s="34" t="s">
        <v>392</v>
      </c>
      <c r="THT164" s="34" t="s">
        <v>392</v>
      </c>
      <c r="THU164" s="34" t="s">
        <v>392</v>
      </c>
      <c r="THV164" s="34" t="s">
        <v>392</v>
      </c>
      <c r="THW164" s="34" t="s">
        <v>392</v>
      </c>
      <c r="THX164" s="34" t="s">
        <v>392</v>
      </c>
      <c r="THY164" s="34" t="s">
        <v>392</v>
      </c>
      <c r="THZ164" s="34" t="s">
        <v>392</v>
      </c>
      <c r="TIA164" s="34" t="s">
        <v>392</v>
      </c>
      <c r="TIB164" s="34" t="s">
        <v>392</v>
      </c>
      <c r="TIC164" s="34" t="s">
        <v>392</v>
      </c>
      <c r="TID164" s="34" t="s">
        <v>392</v>
      </c>
      <c r="TIE164" s="34" t="s">
        <v>392</v>
      </c>
      <c r="TIF164" s="34" t="s">
        <v>392</v>
      </c>
      <c r="TIG164" s="34" t="s">
        <v>392</v>
      </c>
      <c r="TIH164" s="34" t="s">
        <v>392</v>
      </c>
      <c r="TII164" s="34" t="s">
        <v>392</v>
      </c>
      <c r="TIJ164" s="34" t="s">
        <v>392</v>
      </c>
      <c r="TIK164" s="34" t="s">
        <v>392</v>
      </c>
      <c r="TIL164" s="34" t="s">
        <v>392</v>
      </c>
      <c r="TIM164" s="34" t="s">
        <v>392</v>
      </c>
      <c r="TIN164" s="34" t="s">
        <v>392</v>
      </c>
      <c r="TIO164" s="34" t="s">
        <v>392</v>
      </c>
      <c r="TIP164" s="34" t="s">
        <v>392</v>
      </c>
      <c r="TIQ164" s="34" t="s">
        <v>392</v>
      </c>
      <c r="TIR164" s="34" t="s">
        <v>392</v>
      </c>
      <c r="TIS164" s="34" t="s">
        <v>392</v>
      </c>
      <c r="TIT164" s="34" t="s">
        <v>392</v>
      </c>
      <c r="TIU164" s="34" t="s">
        <v>392</v>
      </c>
      <c r="TIV164" s="34" t="s">
        <v>392</v>
      </c>
      <c r="TIW164" s="34" t="s">
        <v>392</v>
      </c>
      <c r="TIX164" s="34" t="s">
        <v>392</v>
      </c>
      <c r="TIY164" s="34" t="s">
        <v>392</v>
      </c>
      <c r="TIZ164" s="34" t="s">
        <v>392</v>
      </c>
      <c r="TJA164" s="34" t="s">
        <v>392</v>
      </c>
      <c r="TJB164" s="34" t="s">
        <v>392</v>
      </c>
      <c r="TJC164" s="34" t="s">
        <v>392</v>
      </c>
      <c r="TJD164" s="34" t="s">
        <v>392</v>
      </c>
      <c r="TJE164" s="34" t="s">
        <v>392</v>
      </c>
      <c r="TJF164" s="34" t="s">
        <v>392</v>
      </c>
      <c r="TJG164" s="34" t="s">
        <v>392</v>
      </c>
      <c r="TJH164" s="34" t="s">
        <v>392</v>
      </c>
      <c r="TJI164" s="34" t="s">
        <v>392</v>
      </c>
      <c r="TJJ164" s="34" t="s">
        <v>392</v>
      </c>
      <c r="TJK164" s="34" t="s">
        <v>392</v>
      </c>
      <c r="TJL164" s="34" t="s">
        <v>392</v>
      </c>
      <c r="TJM164" s="34" t="s">
        <v>392</v>
      </c>
      <c r="TJN164" s="34" t="s">
        <v>392</v>
      </c>
      <c r="TJO164" s="34" t="s">
        <v>392</v>
      </c>
      <c r="TJP164" s="34" t="s">
        <v>392</v>
      </c>
      <c r="TJQ164" s="34" t="s">
        <v>392</v>
      </c>
      <c r="TJR164" s="34" t="s">
        <v>392</v>
      </c>
      <c r="TJS164" s="34" t="s">
        <v>392</v>
      </c>
      <c r="TJT164" s="34" t="s">
        <v>392</v>
      </c>
      <c r="TJU164" s="34" t="s">
        <v>392</v>
      </c>
      <c r="TJV164" s="34" t="s">
        <v>392</v>
      </c>
      <c r="TJW164" s="34" t="s">
        <v>392</v>
      </c>
      <c r="TJX164" s="34" t="s">
        <v>392</v>
      </c>
      <c r="TJY164" s="34" t="s">
        <v>392</v>
      </c>
      <c r="TJZ164" s="34" t="s">
        <v>392</v>
      </c>
      <c r="TKA164" s="34" t="s">
        <v>392</v>
      </c>
      <c r="TKB164" s="34" t="s">
        <v>392</v>
      </c>
      <c r="TKC164" s="34" t="s">
        <v>392</v>
      </c>
      <c r="TKD164" s="34" t="s">
        <v>392</v>
      </c>
      <c r="TKE164" s="34" t="s">
        <v>392</v>
      </c>
      <c r="TKF164" s="34" t="s">
        <v>392</v>
      </c>
      <c r="TKG164" s="34" t="s">
        <v>392</v>
      </c>
      <c r="TKH164" s="34" t="s">
        <v>392</v>
      </c>
      <c r="TKI164" s="34" t="s">
        <v>392</v>
      </c>
      <c r="TKJ164" s="34" t="s">
        <v>392</v>
      </c>
      <c r="TKK164" s="34" t="s">
        <v>392</v>
      </c>
      <c r="TKL164" s="34" t="s">
        <v>392</v>
      </c>
      <c r="TKM164" s="34" t="s">
        <v>392</v>
      </c>
      <c r="TKN164" s="34" t="s">
        <v>392</v>
      </c>
      <c r="TKO164" s="34" t="s">
        <v>392</v>
      </c>
      <c r="TKP164" s="34" t="s">
        <v>392</v>
      </c>
      <c r="TKQ164" s="34" t="s">
        <v>392</v>
      </c>
      <c r="TKR164" s="34" t="s">
        <v>392</v>
      </c>
      <c r="TKS164" s="34" t="s">
        <v>392</v>
      </c>
      <c r="TKT164" s="34" t="s">
        <v>392</v>
      </c>
      <c r="TKU164" s="34" t="s">
        <v>392</v>
      </c>
      <c r="TKV164" s="34" t="s">
        <v>392</v>
      </c>
      <c r="TKW164" s="34" t="s">
        <v>392</v>
      </c>
      <c r="TKX164" s="34" t="s">
        <v>392</v>
      </c>
      <c r="TKY164" s="34" t="s">
        <v>392</v>
      </c>
      <c r="TKZ164" s="34" t="s">
        <v>392</v>
      </c>
      <c r="TLA164" s="34" t="s">
        <v>392</v>
      </c>
      <c r="TLB164" s="34" t="s">
        <v>392</v>
      </c>
      <c r="TLC164" s="34" t="s">
        <v>392</v>
      </c>
      <c r="TLD164" s="34" t="s">
        <v>392</v>
      </c>
      <c r="TLE164" s="34" t="s">
        <v>392</v>
      </c>
      <c r="TLF164" s="34" t="s">
        <v>392</v>
      </c>
      <c r="TLG164" s="34" t="s">
        <v>392</v>
      </c>
      <c r="TLH164" s="34" t="s">
        <v>392</v>
      </c>
      <c r="TLI164" s="34" t="s">
        <v>392</v>
      </c>
      <c r="TLJ164" s="34" t="s">
        <v>392</v>
      </c>
      <c r="TLK164" s="34" t="s">
        <v>392</v>
      </c>
      <c r="TLL164" s="34" t="s">
        <v>392</v>
      </c>
      <c r="TLM164" s="34" t="s">
        <v>392</v>
      </c>
      <c r="TLN164" s="34" t="s">
        <v>392</v>
      </c>
      <c r="TLO164" s="34" t="s">
        <v>392</v>
      </c>
      <c r="TLP164" s="34" t="s">
        <v>392</v>
      </c>
      <c r="TLQ164" s="34" t="s">
        <v>392</v>
      </c>
      <c r="TLR164" s="34" t="s">
        <v>392</v>
      </c>
      <c r="TLS164" s="34" t="s">
        <v>392</v>
      </c>
      <c r="TLT164" s="34" t="s">
        <v>392</v>
      </c>
      <c r="TLU164" s="34" t="s">
        <v>392</v>
      </c>
      <c r="TLV164" s="34" t="s">
        <v>392</v>
      </c>
      <c r="TLW164" s="34" t="s">
        <v>392</v>
      </c>
      <c r="TLX164" s="34" t="s">
        <v>392</v>
      </c>
      <c r="TLY164" s="34" t="s">
        <v>392</v>
      </c>
      <c r="TLZ164" s="34" t="s">
        <v>392</v>
      </c>
      <c r="TMA164" s="34" t="s">
        <v>392</v>
      </c>
      <c r="TMB164" s="34" t="s">
        <v>392</v>
      </c>
      <c r="TMC164" s="34" t="s">
        <v>392</v>
      </c>
      <c r="TMD164" s="34" t="s">
        <v>392</v>
      </c>
      <c r="TME164" s="34" t="s">
        <v>392</v>
      </c>
      <c r="TMF164" s="34" t="s">
        <v>392</v>
      </c>
      <c r="TMG164" s="34" t="s">
        <v>392</v>
      </c>
      <c r="TMH164" s="34" t="s">
        <v>392</v>
      </c>
      <c r="TMI164" s="34" t="s">
        <v>392</v>
      </c>
      <c r="TMJ164" s="34" t="s">
        <v>392</v>
      </c>
      <c r="TMK164" s="34" t="s">
        <v>392</v>
      </c>
      <c r="TML164" s="34" t="s">
        <v>392</v>
      </c>
      <c r="TMM164" s="34" t="s">
        <v>392</v>
      </c>
      <c r="TMN164" s="34" t="s">
        <v>392</v>
      </c>
      <c r="TMO164" s="34" t="s">
        <v>392</v>
      </c>
      <c r="TMP164" s="34" t="s">
        <v>392</v>
      </c>
      <c r="TMQ164" s="34" t="s">
        <v>392</v>
      </c>
      <c r="TMR164" s="34" t="s">
        <v>392</v>
      </c>
      <c r="TMS164" s="34" t="s">
        <v>392</v>
      </c>
      <c r="TMT164" s="34" t="s">
        <v>392</v>
      </c>
      <c r="TMU164" s="34" t="s">
        <v>392</v>
      </c>
      <c r="TMV164" s="34" t="s">
        <v>392</v>
      </c>
      <c r="TMW164" s="34" t="s">
        <v>392</v>
      </c>
      <c r="TMX164" s="34" t="s">
        <v>392</v>
      </c>
      <c r="TMY164" s="34" t="s">
        <v>392</v>
      </c>
      <c r="TMZ164" s="34" t="s">
        <v>392</v>
      </c>
      <c r="TNA164" s="34" t="s">
        <v>392</v>
      </c>
      <c r="TNB164" s="34" t="s">
        <v>392</v>
      </c>
      <c r="TNC164" s="34" t="s">
        <v>392</v>
      </c>
      <c r="TND164" s="34" t="s">
        <v>392</v>
      </c>
      <c r="TNE164" s="34" t="s">
        <v>392</v>
      </c>
      <c r="TNF164" s="34" t="s">
        <v>392</v>
      </c>
      <c r="TNG164" s="34" t="s">
        <v>392</v>
      </c>
      <c r="TNH164" s="34" t="s">
        <v>392</v>
      </c>
      <c r="TNI164" s="34" t="s">
        <v>392</v>
      </c>
      <c r="TNJ164" s="34" t="s">
        <v>392</v>
      </c>
      <c r="TNK164" s="34" t="s">
        <v>392</v>
      </c>
      <c r="TNL164" s="34" t="s">
        <v>392</v>
      </c>
      <c r="TNM164" s="34" t="s">
        <v>392</v>
      </c>
      <c r="TNN164" s="34" t="s">
        <v>392</v>
      </c>
      <c r="TNO164" s="34" t="s">
        <v>392</v>
      </c>
      <c r="TNP164" s="34" t="s">
        <v>392</v>
      </c>
      <c r="TNQ164" s="34" t="s">
        <v>392</v>
      </c>
      <c r="TNR164" s="34" t="s">
        <v>392</v>
      </c>
      <c r="TNS164" s="34" t="s">
        <v>392</v>
      </c>
      <c r="TNT164" s="34" t="s">
        <v>392</v>
      </c>
      <c r="TNU164" s="34" t="s">
        <v>392</v>
      </c>
      <c r="TNV164" s="34" t="s">
        <v>392</v>
      </c>
      <c r="TNW164" s="34" t="s">
        <v>392</v>
      </c>
      <c r="TNX164" s="34" t="s">
        <v>392</v>
      </c>
      <c r="TNY164" s="34" t="s">
        <v>392</v>
      </c>
      <c r="TNZ164" s="34" t="s">
        <v>392</v>
      </c>
      <c r="TOA164" s="34" t="s">
        <v>392</v>
      </c>
      <c r="TOB164" s="34" t="s">
        <v>392</v>
      </c>
      <c r="TOC164" s="34" t="s">
        <v>392</v>
      </c>
      <c r="TOD164" s="34" t="s">
        <v>392</v>
      </c>
      <c r="TOE164" s="34" t="s">
        <v>392</v>
      </c>
      <c r="TOF164" s="34" t="s">
        <v>392</v>
      </c>
      <c r="TOG164" s="34" t="s">
        <v>392</v>
      </c>
      <c r="TOH164" s="34" t="s">
        <v>392</v>
      </c>
      <c r="TOI164" s="34" t="s">
        <v>392</v>
      </c>
      <c r="TOJ164" s="34" t="s">
        <v>392</v>
      </c>
      <c r="TOK164" s="34" t="s">
        <v>392</v>
      </c>
      <c r="TOL164" s="34" t="s">
        <v>392</v>
      </c>
      <c r="TOM164" s="34" t="s">
        <v>392</v>
      </c>
      <c r="TON164" s="34" t="s">
        <v>392</v>
      </c>
      <c r="TOO164" s="34" t="s">
        <v>392</v>
      </c>
      <c r="TOP164" s="34" t="s">
        <v>392</v>
      </c>
      <c r="TOQ164" s="34" t="s">
        <v>392</v>
      </c>
      <c r="TOR164" s="34" t="s">
        <v>392</v>
      </c>
      <c r="TOS164" s="34" t="s">
        <v>392</v>
      </c>
      <c r="TOT164" s="34" t="s">
        <v>392</v>
      </c>
      <c r="TOU164" s="34" t="s">
        <v>392</v>
      </c>
      <c r="TOV164" s="34" t="s">
        <v>392</v>
      </c>
      <c r="TOW164" s="34" t="s">
        <v>392</v>
      </c>
      <c r="TOX164" s="34" t="s">
        <v>392</v>
      </c>
      <c r="TOY164" s="34" t="s">
        <v>392</v>
      </c>
      <c r="TOZ164" s="34" t="s">
        <v>392</v>
      </c>
      <c r="TPA164" s="34" t="s">
        <v>392</v>
      </c>
      <c r="TPB164" s="34" t="s">
        <v>392</v>
      </c>
      <c r="TPC164" s="34" t="s">
        <v>392</v>
      </c>
      <c r="TPD164" s="34" t="s">
        <v>392</v>
      </c>
      <c r="TPE164" s="34" t="s">
        <v>392</v>
      </c>
      <c r="TPF164" s="34" t="s">
        <v>392</v>
      </c>
      <c r="TPG164" s="34" t="s">
        <v>392</v>
      </c>
      <c r="TPH164" s="34" t="s">
        <v>392</v>
      </c>
      <c r="TPI164" s="34" t="s">
        <v>392</v>
      </c>
      <c r="TPJ164" s="34" t="s">
        <v>392</v>
      </c>
      <c r="TPK164" s="34" t="s">
        <v>392</v>
      </c>
      <c r="TPL164" s="34" t="s">
        <v>392</v>
      </c>
      <c r="TPM164" s="34" t="s">
        <v>392</v>
      </c>
      <c r="TPN164" s="34" t="s">
        <v>392</v>
      </c>
      <c r="TPO164" s="34" t="s">
        <v>392</v>
      </c>
      <c r="TPP164" s="34" t="s">
        <v>392</v>
      </c>
      <c r="TPQ164" s="34" t="s">
        <v>392</v>
      </c>
      <c r="TPR164" s="34" t="s">
        <v>392</v>
      </c>
      <c r="TPS164" s="34" t="s">
        <v>392</v>
      </c>
      <c r="TPT164" s="34" t="s">
        <v>392</v>
      </c>
      <c r="TPU164" s="34" t="s">
        <v>392</v>
      </c>
      <c r="TPV164" s="34" t="s">
        <v>392</v>
      </c>
      <c r="TPW164" s="34" t="s">
        <v>392</v>
      </c>
      <c r="TPX164" s="34" t="s">
        <v>392</v>
      </c>
      <c r="TPY164" s="34" t="s">
        <v>392</v>
      </c>
      <c r="TPZ164" s="34" t="s">
        <v>392</v>
      </c>
      <c r="TQA164" s="34" t="s">
        <v>392</v>
      </c>
      <c r="TQB164" s="34" t="s">
        <v>392</v>
      </c>
      <c r="TQC164" s="34" t="s">
        <v>392</v>
      </c>
      <c r="TQD164" s="34" t="s">
        <v>392</v>
      </c>
      <c r="TQE164" s="34" t="s">
        <v>392</v>
      </c>
      <c r="TQF164" s="34" t="s">
        <v>392</v>
      </c>
      <c r="TQG164" s="34" t="s">
        <v>392</v>
      </c>
      <c r="TQH164" s="34" t="s">
        <v>392</v>
      </c>
      <c r="TQI164" s="34" t="s">
        <v>392</v>
      </c>
      <c r="TQJ164" s="34" t="s">
        <v>392</v>
      </c>
      <c r="TQK164" s="34" t="s">
        <v>392</v>
      </c>
      <c r="TQL164" s="34" t="s">
        <v>392</v>
      </c>
      <c r="TQM164" s="34" t="s">
        <v>392</v>
      </c>
      <c r="TQN164" s="34" t="s">
        <v>392</v>
      </c>
      <c r="TQO164" s="34" t="s">
        <v>392</v>
      </c>
      <c r="TQP164" s="34" t="s">
        <v>392</v>
      </c>
      <c r="TQQ164" s="34" t="s">
        <v>392</v>
      </c>
      <c r="TQR164" s="34" t="s">
        <v>392</v>
      </c>
      <c r="TQS164" s="34" t="s">
        <v>392</v>
      </c>
      <c r="TQT164" s="34" t="s">
        <v>392</v>
      </c>
      <c r="TQU164" s="34" t="s">
        <v>392</v>
      </c>
      <c r="TQV164" s="34" t="s">
        <v>392</v>
      </c>
      <c r="TQW164" s="34" t="s">
        <v>392</v>
      </c>
      <c r="TQX164" s="34" t="s">
        <v>392</v>
      </c>
      <c r="TQY164" s="34" t="s">
        <v>392</v>
      </c>
      <c r="TQZ164" s="34" t="s">
        <v>392</v>
      </c>
      <c r="TRA164" s="34" t="s">
        <v>392</v>
      </c>
      <c r="TRB164" s="34" t="s">
        <v>392</v>
      </c>
      <c r="TRC164" s="34" t="s">
        <v>392</v>
      </c>
      <c r="TRD164" s="34" t="s">
        <v>392</v>
      </c>
      <c r="TRE164" s="34" t="s">
        <v>392</v>
      </c>
      <c r="TRF164" s="34" t="s">
        <v>392</v>
      </c>
      <c r="TRG164" s="34" t="s">
        <v>392</v>
      </c>
      <c r="TRH164" s="34" t="s">
        <v>392</v>
      </c>
      <c r="TRI164" s="34" t="s">
        <v>392</v>
      </c>
      <c r="TRJ164" s="34" t="s">
        <v>392</v>
      </c>
      <c r="TRK164" s="34" t="s">
        <v>392</v>
      </c>
      <c r="TRL164" s="34" t="s">
        <v>392</v>
      </c>
      <c r="TRM164" s="34" t="s">
        <v>392</v>
      </c>
      <c r="TRN164" s="34" t="s">
        <v>392</v>
      </c>
      <c r="TRO164" s="34" t="s">
        <v>392</v>
      </c>
      <c r="TRP164" s="34" t="s">
        <v>392</v>
      </c>
      <c r="TRQ164" s="34" t="s">
        <v>392</v>
      </c>
      <c r="TRR164" s="34" t="s">
        <v>392</v>
      </c>
      <c r="TRS164" s="34" t="s">
        <v>392</v>
      </c>
      <c r="TRT164" s="34" t="s">
        <v>392</v>
      </c>
      <c r="TRU164" s="34" t="s">
        <v>392</v>
      </c>
      <c r="TRV164" s="34" t="s">
        <v>392</v>
      </c>
      <c r="TRW164" s="34" t="s">
        <v>392</v>
      </c>
      <c r="TRX164" s="34" t="s">
        <v>392</v>
      </c>
      <c r="TRY164" s="34" t="s">
        <v>392</v>
      </c>
      <c r="TRZ164" s="34" t="s">
        <v>392</v>
      </c>
      <c r="TSA164" s="34" t="s">
        <v>392</v>
      </c>
      <c r="TSB164" s="34" t="s">
        <v>392</v>
      </c>
      <c r="TSC164" s="34" t="s">
        <v>392</v>
      </c>
      <c r="TSD164" s="34" t="s">
        <v>392</v>
      </c>
      <c r="TSE164" s="34" t="s">
        <v>392</v>
      </c>
      <c r="TSF164" s="34" t="s">
        <v>392</v>
      </c>
      <c r="TSG164" s="34" t="s">
        <v>392</v>
      </c>
      <c r="TSH164" s="34" t="s">
        <v>392</v>
      </c>
      <c r="TSI164" s="34" t="s">
        <v>392</v>
      </c>
      <c r="TSJ164" s="34" t="s">
        <v>392</v>
      </c>
      <c r="TSK164" s="34" t="s">
        <v>392</v>
      </c>
      <c r="TSL164" s="34" t="s">
        <v>392</v>
      </c>
      <c r="TSM164" s="34" t="s">
        <v>392</v>
      </c>
      <c r="TSN164" s="34" t="s">
        <v>392</v>
      </c>
      <c r="TSO164" s="34" t="s">
        <v>392</v>
      </c>
      <c r="TSP164" s="34" t="s">
        <v>392</v>
      </c>
      <c r="TSQ164" s="34" t="s">
        <v>392</v>
      </c>
      <c r="TSR164" s="34" t="s">
        <v>392</v>
      </c>
      <c r="TSS164" s="34" t="s">
        <v>392</v>
      </c>
      <c r="TST164" s="34" t="s">
        <v>392</v>
      </c>
      <c r="TSU164" s="34" t="s">
        <v>392</v>
      </c>
      <c r="TSV164" s="34" t="s">
        <v>392</v>
      </c>
      <c r="TSW164" s="34" t="s">
        <v>392</v>
      </c>
      <c r="TSX164" s="34" t="s">
        <v>392</v>
      </c>
      <c r="TSY164" s="34" t="s">
        <v>392</v>
      </c>
      <c r="TSZ164" s="34" t="s">
        <v>392</v>
      </c>
      <c r="TTA164" s="34" t="s">
        <v>392</v>
      </c>
      <c r="TTB164" s="34" t="s">
        <v>392</v>
      </c>
      <c r="TTC164" s="34" t="s">
        <v>392</v>
      </c>
      <c r="TTD164" s="34" t="s">
        <v>392</v>
      </c>
      <c r="TTE164" s="34" t="s">
        <v>392</v>
      </c>
      <c r="TTF164" s="34" t="s">
        <v>392</v>
      </c>
      <c r="TTG164" s="34" t="s">
        <v>392</v>
      </c>
      <c r="TTH164" s="34" t="s">
        <v>392</v>
      </c>
      <c r="TTI164" s="34" t="s">
        <v>392</v>
      </c>
      <c r="TTJ164" s="34" t="s">
        <v>392</v>
      </c>
      <c r="TTK164" s="34" t="s">
        <v>392</v>
      </c>
      <c r="TTL164" s="34" t="s">
        <v>392</v>
      </c>
      <c r="TTM164" s="34" t="s">
        <v>392</v>
      </c>
      <c r="TTN164" s="34" t="s">
        <v>392</v>
      </c>
      <c r="TTO164" s="34" t="s">
        <v>392</v>
      </c>
      <c r="TTP164" s="34" t="s">
        <v>392</v>
      </c>
      <c r="TTQ164" s="34" t="s">
        <v>392</v>
      </c>
      <c r="TTR164" s="34" t="s">
        <v>392</v>
      </c>
      <c r="TTS164" s="34" t="s">
        <v>392</v>
      </c>
      <c r="TTT164" s="34" t="s">
        <v>392</v>
      </c>
      <c r="TTU164" s="34" t="s">
        <v>392</v>
      </c>
      <c r="TTV164" s="34" t="s">
        <v>392</v>
      </c>
      <c r="TTW164" s="34" t="s">
        <v>392</v>
      </c>
      <c r="TTX164" s="34" t="s">
        <v>392</v>
      </c>
      <c r="TTY164" s="34" t="s">
        <v>392</v>
      </c>
      <c r="TTZ164" s="34" t="s">
        <v>392</v>
      </c>
      <c r="TUA164" s="34" t="s">
        <v>392</v>
      </c>
      <c r="TUB164" s="34" t="s">
        <v>392</v>
      </c>
      <c r="TUC164" s="34" t="s">
        <v>392</v>
      </c>
      <c r="TUD164" s="34" t="s">
        <v>392</v>
      </c>
      <c r="TUE164" s="34" t="s">
        <v>392</v>
      </c>
      <c r="TUF164" s="34" t="s">
        <v>392</v>
      </c>
      <c r="TUG164" s="34" t="s">
        <v>392</v>
      </c>
      <c r="TUH164" s="34" t="s">
        <v>392</v>
      </c>
      <c r="TUI164" s="34" t="s">
        <v>392</v>
      </c>
      <c r="TUJ164" s="34" t="s">
        <v>392</v>
      </c>
      <c r="TUK164" s="34" t="s">
        <v>392</v>
      </c>
      <c r="TUL164" s="34" t="s">
        <v>392</v>
      </c>
      <c r="TUM164" s="34" t="s">
        <v>392</v>
      </c>
      <c r="TUN164" s="34" t="s">
        <v>392</v>
      </c>
      <c r="TUO164" s="34" t="s">
        <v>392</v>
      </c>
      <c r="TUP164" s="34" t="s">
        <v>392</v>
      </c>
      <c r="TUQ164" s="34" t="s">
        <v>392</v>
      </c>
      <c r="TUR164" s="34" t="s">
        <v>392</v>
      </c>
      <c r="TUS164" s="34" t="s">
        <v>392</v>
      </c>
      <c r="TUT164" s="34" t="s">
        <v>392</v>
      </c>
      <c r="TUU164" s="34" t="s">
        <v>392</v>
      </c>
      <c r="TUV164" s="34" t="s">
        <v>392</v>
      </c>
      <c r="TUW164" s="34" t="s">
        <v>392</v>
      </c>
      <c r="TUX164" s="34" t="s">
        <v>392</v>
      </c>
      <c r="TUY164" s="34" t="s">
        <v>392</v>
      </c>
      <c r="TUZ164" s="34" t="s">
        <v>392</v>
      </c>
      <c r="TVA164" s="34" t="s">
        <v>392</v>
      </c>
      <c r="TVB164" s="34" t="s">
        <v>392</v>
      </c>
      <c r="TVC164" s="34" t="s">
        <v>392</v>
      </c>
      <c r="TVD164" s="34" t="s">
        <v>392</v>
      </c>
      <c r="TVE164" s="34" t="s">
        <v>392</v>
      </c>
      <c r="TVF164" s="34" t="s">
        <v>392</v>
      </c>
      <c r="TVG164" s="34" t="s">
        <v>392</v>
      </c>
      <c r="TVH164" s="34" t="s">
        <v>392</v>
      </c>
      <c r="TVI164" s="34" t="s">
        <v>392</v>
      </c>
      <c r="TVJ164" s="34" t="s">
        <v>392</v>
      </c>
      <c r="TVK164" s="34" t="s">
        <v>392</v>
      </c>
      <c r="TVL164" s="34" t="s">
        <v>392</v>
      </c>
      <c r="TVM164" s="34" t="s">
        <v>392</v>
      </c>
      <c r="TVN164" s="34" t="s">
        <v>392</v>
      </c>
      <c r="TVO164" s="34" t="s">
        <v>392</v>
      </c>
      <c r="TVP164" s="34" t="s">
        <v>392</v>
      </c>
      <c r="TVQ164" s="34" t="s">
        <v>392</v>
      </c>
      <c r="TVR164" s="34" t="s">
        <v>392</v>
      </c>
      <c r="TVS164" s="34" t="s">
        <v>392</v>
      </c>
      <c r="TVT164" s="34" t="s">
        <v>392</v>
      </c>
      <c r="TVU164" s="34" t="s">
        <v>392</v>
      </c>
      <c r="TVV164" s="34" t="s">
        <v>392</v>
      </c>
      <c r="TVW164" s="34" t="s">
        <v>392</v>
      </c>
      <c r="TVX164" s="34" t="s">
        <v>392</v>
      </c>
      <c r="TVY164" s="34" t="s">
        <v>392</v>
      </c>
      <c r="TVZ164" s="34" t="s">
        <v>392</v>
      </c>
      <c r="TWA164" s="34" t="s">
        <v>392</v>
      </c>
      <c r="TWB164" s="34" t="s">
        <v>392</v>
      </c>
      <c r="TWC164" s="34" t="s">
        <v>392</v>
      </c>
      <c r="TWD164" s="34" t="s">
        <v>392</v>
      </c>
      <c r="TWE164" s="34" t="s">
        <v>392</v>
      </c>
      <c r="TWF164" s="34" t="s">
        <v>392</v>
      </c>
      <c r="TWG164" s="34" t="s">
        <v>392</v>
      </c>
      <c r="TWH164" s="34" t="s">
        <v>392</v>
      </c>
      <c r="TWI164" s="34" t="s">
        <v>392</v>
      </c>
      <c r="TWJ164" s="34" t="s">
        <v>392</v>
      </c>
      <c r="TWK164" s="34" t="s">
        <v>392</v>
      </c>
      <c r="TWL164" s="34" t="s">
        <v>392</v>
      </c>
      <c r="TWM164" s="34" t="s">
        <v>392</v>
      </c>
      <c r="TWN164" s="34" t="s">
        <v>392</v>
      </c>
      <c r="TWO164" s="34" t="s">
        <v>392</v>
      </c>
      <c r="TWP164" s="34" t="s">
        <v>392</v>
      </c>
      <c r="TWQ164" s="34" t="s">
        <v>392</v>
      </c>
      <c r="TWR164" s="34" t="s">
        <v>392</v>
      </c>
      <c r="TWS164" s="34" t="s">
        <v>392</v>
      </c>
      <c r="TWT164" s="34" t="s">
        <v>392</v>
      </c>
      <c r="TWU164" s="34" t="s">
        <v>392</v>
      </c>
      <c r="TWV164" s="34" t="s">
        <v>392</v>
      </c>
      <c r="TWW164" s="34" t="s">
        <v>392</v>
      </c>
      <c r="TWX164" s="34" t="s">
        <v>392</v>
      </c>
      <c r="TWY164" s="34" t="s">
        <v>392</v>
      </c>
      <c r="TWZ164" s="34" t="s">
        <v>392</v>
      </c>
      <c r="TXA164" s="34" t="s">
        <v>392</v>
      </c>
      <c r="TXB164" s="34" t="s">
        <v>392</v>
      </c>
      <c r="TXC164" s="34" t="s">
        <v>392</v>
      </c>
      <c r="TXD164" s="34" t="s">
        <v>392</v>
      </c>
      <c r="TXE164" s="34" t="s">
        <v>392</v>
      </c>
      <c r="TXF164" s="34" t="s">
        <v>392</v>
      </c>
      <c r="TXG164" s="34" t="s">
        <v>392</v>
      </c>
      <c r="TXH164" s="34" t="s">
        <v>392</v>
      </c>
      <c r="TXI164" s="34" t="s">
        <v>392</v>
      </c>
      <c r="TXJ164" s="34" t="s">
        <v>392</v>
      </c>
      <c r="TXK164" s="34" t="s">
        <v>392</v>
      </c>
      <c r="TXL164" s="34" t="s">
        <v>392</v>
      </c>
      <c r="TXM164" s="34" t="s">
        <v>392</v>
      </c>
      <c r="TXN164" s="34" t="s">
        <v>392</v>
      </c>
      <c r="TXO164" s="34" t="s">
        <v>392</v>
      </c>
      <c r="TXP164" s="34" t="s">
        <v>392</v>
      </c>
      <c r="TXQ164" s="34" t="s">
        <v>392</v>
      </c>
      <c r="TXR164" s="34" t="s">
        <v>392</v>
      </c>
      <c r="TXS164" s="34" t="s">
        <v>392</v>
      </c>
      <c r="TXT164" s="34" t="s">
        <v>392</v>
      </c>
      <c r="TXU164" s="34" t="s">
        <v>392</v>
      </c>
      <c r="TXV164" s="34" t="s">
        <v>392</v>
      </c>
      <c r="TXW164" s="34" t="s">
        <v>392</v>
      </c>
      <c r="TXX164" s="34" t="s">
        <v>392</v>
      </c>
      <c r="TXY164" s="34" t="s">
        <v>392</v>
      </c>
      <c r="TXZ164" s="34" t="s">
        <v>392</v>
      </c>
      <c r="TYA164" s="34" t="s">
        <v>392</v>
      </c>
      <c r="TYB164" s="34" t="s">
        <v>392</v>
      </c>
      <c r="TYC164" s="34" t="s">
        <v>392</v>
      </c>
      <c r="TYD164" s="34" t="s">
        <v>392</v>
      </c>
      <c r="TYE164" s="34" t="s">
        <v>392</v>
      </c>
      <c r="TYF164" s="34" t="s">
        <v>392</v>
      </c>
      <c r="TYG164" s="34" t="s">
        <v>392</v>
      </c>
      <c r="TYH164" s="34" t="s">
        <v>392</v>
      </c>
      <c r="TYI164" s="34" t="s">
        <v>392</v>
      </c>
      <c r="TYJ164" s="34" t="s">
        <v>392</v>
      </c>
      <c r="TYK164" s="34" t="s">
        <v>392</v>
      </c>
      <c r="TYL164" s="34" t="s">
        <v>392</v>
      </c>
      <c r="TYM164" s="34" t="s">
        <v>392</v>
      </c>
      <c r="TYN164" s="34" t="s">
        <v>392</v>
      </c>
      <c r="TYO164" s="34" t="s">
        <v>392</v>
      </c>
      <c r="TYP164" s="34" t="s">
        <v>392</v>
      </c>
      <c r="TYQ164" s="34" t="s">
        <v>392</v>
      </c>
      <c r="TYR164" s="34" t="s">
        <v>392</v>
      </c>
      <c r="TYS164" s="34" t="s">
        <v>392</v>
      </c>
      <c r="TYT164" s="34" t="s">
        <v>392</v>
      </c>
      <c r="TYU164" s="34" t="s">
        <v>392</v>
      </c>
      <c r="TYV164" s="34" t="s">
        <v>392</v>
      </c>
      <c r="TYW164" s="34" t="s">
        <v>392</v>
      </c>
      <c r="TYX164" s="34" t="s">
        <v>392</v>
      </c>
      <c r="TYY164" s="34" t="s">
        <v>392</v>
      </c>
      <c r="TYZ164" s="34" t="s">
        <v>392</v>
      </c>
      <c r="TZA164" s="34" t="s">
        <v>392</v>
      </c>
      <c r="TZB164" s="34" t="s">
        <v>392</v>
      </c>
      <c r="TZC164" s="34" t="s">
        <v>392</v>
      </c>
      <c r="TZD164" s="34" t="s">
        <v>392</v>
      </c>
      <c r="TZE164" s="34" t="s">
        <v>392</v>
      </c>
      <c r="TZF164" s="34" t="s">
        <v>392</v>
      </c>
      <c r="TZG164" s="34" t="s">
        <v>392</v>
      </c>
      <c r="TZH164" s="34" t="s">
        <v>392</v>
      </c>
      <c r="TZI164" s="34" t="s">
        <v>392</v>
      </c>
      <c r="TZJ164" s="34" t="s">
        <v>392</v>
      </c>
      <c r="TZK164" s="34" t="s">
        <v>392</v>
      </c>
      <c r="TZL164" s="34" t="s">
        <v>392</v>
      </c>
      <c r="TZM164" s="34" t="s">
        <v>392</v>
      </c>
      <c r="TZN164" s="34" t="s">
        <v>392</v>
      </c>
      <c r="TZO164" s="34" t="s">
        <v>392</v>
      </c>
      <c r="TZP164" s="34" t="s">
        <v>392</v>
      </c>
      <c r="TZQ164" s="34" t="s">
        <v>392</v>
      </c>
      <c r="TZR164" s="34" t="s">
        <v>392</v>
      </c>
      <c r="TZS164" s="34" t="s">
        <v>392</v>
      </c>
      <c r="TZT164" s="34" t="s">
        <v>392</v>
      </c>
      <c r="TZU164" s="34" t="s">
        <v>392</v>
      </c>
      <c r="TZV164" s="34" t="s">
        <v>392</v>
      </c>
      <c r="TZW164" s="34" t="s">
        <v>392</v>
      </c>
      <c r="TZX164" s="34" t="s">
        <v>392</v>
      </c>
      <c r="TZY164" s="34" t="s">
        <v>392</v>
      </c>
      <c r="TZZ164" s="34" t="s">
        <v>392</v>
      </c>
      <c r="UAA164" s="34" t="s">
        <v>392</v>
      </c>
      <c r="UAB164" s="34" t="s">
        <v>392</v>
      </c>
      <c r="UAC164" s="34" t="s">
        <v>392</v>
      </c>
      <c r="UAD164" s="34" t="s">
        <v>392</v>
      </c>
      <c r="UAE164" s="34" t="s">
        <v>392</v>
      </c>
      <c r="UAF164" s="34" t="s">
        <v>392</v>
      </c>
      <c r="UAG164" s="34" t="s">
        <v>392</v>
      </c>
      <c r="UAH164" s="34" t="s">
        <v>392</v>
      </c>
      <c r="UAI164" s="34" t="s">
        <v>392</v>
      </c>
      <c r="UAJ164" s="34" t="s">
        <v>392</v>
      </c>
      <c r="UAK164" s="34" t="s">
        <v>392</v>
      </c>
      <c r="UAL164" s="34" t="s">
        <v>392</v>
      </c>
      <c r="UAM164" s="34" t="s">
        <v>392</v>
      </c>
      <c r="UAN164" s="34" t="s">
        <v>392</v>
      </c>
      <c r="UAO164" s="34" t="s">
        <v>392</v>
      </c>
      <c r="UAP164" s="34" t="s">
        <v>392</v>
      </c>
      <c r="UAQ164" s="34" t="s">
        <v>392</v>
      </c>
      <c r="UAR164" s="34" t="s">
        <v>392</v>
      </c>
      <c r="UAS164" s="34" t="s">
        <v>392</v>
      </c>
      <c r="UAT164" s="34" t="s">
        <v>392</v>
      </c>
      <c r="UAU164" s="34" t="s">
        <v>392</v>
      </c>
      <c r="UAV164" s="34" t="s">
        <v>392</v>
      </c>
      <c r="UAW164" s="34" t="s">
        <v>392</v>
      </c>
      <c r="UAX164" s="34" t="s">
        <v>392</v>
      </c>
      <c r="UAY164" s="34" t="s">
        <v>392</v>
      </c>
      <c r="UAZ164" s="34" t="s">
        <v>392</v>
      </c>
      <c r="UBA164" s="34" t="s">
        <v>392</v>
      </c>
      <c r="UBB164" s="34" t="s">
        <v>392</v>
      </c>
      <c r="UBC164" s="34" t="s">
        <v>392</v>
      </c>
      <c r="UBD164" s="34" t="s">
        <v>392</v>
      </c>
      <c r="UBE164" s="34" t="s">
        <v>392</v>
      </c>
      <c r="UBF164" s="34" t="s">
        <v>392</v>
      </c>
      <c r="UBG164" s="34" t="s">
        <v>392</v>
      </c>
      <c r="UBH164" s="34" t="s">
        <v>392</v>
      </c>
      <c r="UBI164" s="34" t="s">
        <v>392</v>
      </c>
      <c r="UBJ164" s="34" t="s">
        <v>392</v>
      </c>
      <c r="UBK164" s="34" t="s">
        <v>392</v>
      </c>
      <c r="UBL164" s="34" t="s">
        <v>392</v>
      </c>
      <c r="UBM164" s="34" t="s">
        <v>392</v>
      </c>
      <c r="UBN164" s="34" t="s">
        <v>392</v>
      </c>
      <c r="UBO164" s="34" t="s">
        <v>392</v>
      </c>
      <c r="UBP164" s="34" t="s">
        <v>392</v>
      </c>
      <c r="UBQ164" s="34" t="s">
        <v>392</v>
      </c>
      <c r="UBR164" s="34" t="s">
        <v>392</v>
      </c>
      <c r="UBS164" s="34" t="s">
        <v>392</v>
      </c>
      <c r="UBT164" s="34" t="s">
        <v>392</v>
      </c>
      <c r="UBU164" s="34" t="s">
        <v>392</v>
      </c>
      <c r="UBV164" s="34" t="s">
        <v>392</v>
      </c>
      <c r="UBW164" s="34" t="s">
        <v>392</v>
      </c>
      <c r="UBX164" s="34" t="s">
        <v>392</v>
      </c>
      <c r="UBY164" s="34" t="s">
        <v>392</v>
      </c>
      <c r="UBZ164" s="34" t="s">
        <v>392</v>
      </c>
      <c r="UCA164" s="34" t="s">
        <v>392</v>
      </c>
      <c r="UCB164" s="34" t="s">
        <v>392</v>
      </c>
      <c r="UCC164" s="34" t="s">
        <v>392</v>
      </c>
      <c r="UCD164" s="34" t="s">
        <v>392</v>
      </c>
      <c r="UCE164" s="34" t="s">
        <v>392</v>
      </c>
      <c r="UCF164" s="34" t="s">
        <v>392</v>
      </c>
      <c r="UCG164" s="34" t="s">
        <v>392</v>
      </c>
      <c r="UCH164" s="34" t="s">
        <v>392</v>
      </c>
      <c r="UCI164" s="34" t="s">
        <v>392</v>
      </c>
      <c r="UCJ164" s="34" t="s">
        <v>392</v>
      </c>
      <c r="UCK164" s="34" t="s">
        <v>392</v>
      </c>
      <c r="UCL164" s="34" t="s">
        <v>392</v>
      </c>
      <c r="UCM164" s="34" t="s">
        <v>392</v>
      </c>
      <c r="UCN164" s="34" t="s">
        <v>392</v>
      </c>
      <c r="UCO164" s="34" t="s">
        <v>392</v>
      </c>
      <c r="UCP164" s="34" t="s">
        <v>392</v>
      </c>
      <c r="UCQ164" s="34" t="s">
        <v>392</v>
      </c>
      <c r="UCR164" s="34" t="s">
        <v>392</v>
      </c>
      <c r="UCS164" s="34" t="s">
        <v>392</v>
      </c>
      <c r="UCT164" s="34" t="s">
        <v>392</v>
      </c>
      <c r="UCU164" s="34" t="s">
        <v>392</v>
      </c>
      <c r="UCV164" s="34" t="s">
        <v>392</v>
      </c>
      <c r="UCW164" s="34" t="s">
        <v>392</v>
      </c>
      <c r="UCX164" s="34" t="s">
        <v>392</v>
      </c>
      <c r="UCY164" s="34" t="s">
        <v>392</v>
      </c>
      <c r="UCZ164" s="34" t="s">
        <v>392</v>
      </c>
      <c r="UDA164" s="34" t="s">
        <v>392</v>
      </c>
      <c r="UDB164" s="34" t="s">
        <v>392</v>
      </c>
      <c r="UDC164" s="34" t="s">
        <v>392</v>
      </c>
      <c r="UDD164" s="34" t="s">
        <v>392</v>
      </c>
      <c r="UDE164" s="34" t="s">
        <v>392</v>
      </c>
      <c r="UDF164" s="34" t="s">
        <v>392</v>
      </c>
      <c r="UDG164" s="34" t="s">
        <v>392</v>
      </c>
      <c r="UDH164" s="34" t="s">
        <v>392</v>
      </c>
      <c r="UDI164" s="34" t="s">
        <v>392</v>
      </c>
      <c r="UDJ164" s="34" t="s">
        <v>392</v>
      </c>
      <c r="UDK164" s="34" t="s">
        <v>392</v>
      </c>
      <c r="UDL164" s="34" t="s">
        <v>392</v>
      </c>
      <c r="UDM164" s="34" t="s">
        <v>392</v>
      </c>
      <c r="UDN164" s="34" t="s">
        <v>392</v>
      </c>
      <c r="UDO164" s="34" t="s">
        <v>392</v>
      </c>
      <c r="UDP164" s="34" t="s">
        <v>392</v>
      </c>
      <c r="UDQ164" s="34" t="s">
        <v>392</v>
      </c>
      <c r="UDR164" s="34" t="s">
        <v>392</v>
      </c>
      <c r="UDS164" s="34" t="s">
        <v>392</v>
      </c>
      <c r="UDT164" s="34" t="s">
        <v>392</v>
      </c>
      <c r="UDU164" s="34" t="s">
        <v>392</v>
      </c>
      <c r="UDV164" s="34" t="s">
        <v>392</v>
      </c>
      <c r="UDW164" s="34" t="s">
        <v>392</v>
      </c>
      <c r="UDX164" s="34" t="s">
        <v>392</v>
      </c>
      <c r="UDY164" s="34" t="s">
        <v>392</v>
      </c>
      <c r="UDZ164" s="34" t="s">
        <v>392</v>
      </c>
      <c r="UEA164" s="34" t="s">
        <v>392</v>
      </c>
      <c r="UEB164" s="34" t="s">
        <v>392</v>
      </c>
      <c r="UEC164" s="34" t="s">
        <v>392</v>
      </c>
      <c r="UED164" s="34" t="s">
        <v>392</v>
      </c>
      <c r="UEE164" s="34" t="s">
        <v>392</v>
      </c>
      <c r="UEF164" s="34" t="s">
        <v>392</v>
      </c>
      <c r="UEG164" s="34" t="s">
        <v>392</v>
      </c>
      <c r="UEH164" s="34" t="s">
        <v>392</v>
      </c>
      <c r="UEI164" s="34" t="s">
        <v>392</v>
      </c>
      <c r="UEJ164" s="34" t="s">
        <v>392</v>
      </c>
      <c r="UEK164" s="34" t="s">
        <v>392</v>
      </c>
      <c r="UEL164" s="34" t="s">
        <v>392</v>
      </c>
      <c r="UEM164" s="34" t="s">
        <v>392</v>
      </c>
      <c r="UEN164" s="34" t="s">
        <v>392</v>
      </c>
      <c r="UEO164" s="34" t="s">
        <v>392</v>
      </c>
      <c r="UEP164" s="34" t="s">
        <v>392</v>
      </c>
      <c r="UEQ164" s="34" t="s">
        <v>392</v>
      </c>
      <c r="UER164" s="34" t="s">
        <v>392</v>
      </c>
      <c r="UES164" s="34" t="s">
        <v>392</v>
      </c>
      <c r="UET164" s="34" t="s">
        <v>392</v>
      </c>
      <c r="UEU164" s="34" t="s">
        <v>392</v>
      </c>
      <c r="UEV164" s="34" t="s">
        <v>392</v>
      </c>
      <c r="UEW164" s="34" t="s">
        <v>392</v>
      </c>
      <c r="UEX164" s="34" t="s">
        <v>392</v>
      </c>
      <c r="UEY164" s="34" t="s">
        <v>392</v>
      </c>
      <c r="UEZ164" s="34" t="s">
        <v>392</v>
      </c>
      <c r="UFA164" s="34" t="s">
        <v>392</v>
      </c>
      <c r="UFB164" s="34" t="s">
        <v>392</v>
      </c>
      <c r="UFC164" s="34" t="s">
        <v>392</v>
      </c>
      <c r="UFD164" s="34" t="s">
        <v>392</v>
      </c>
      <c r="UFE164" s="34" t="s">
        <v>392</v>
      </c>
      <c r="UFF164" s="34" t="s">
        <v>392</v>
      </c>
      <c r="UFG164" s="34" t="s">
        <v>392</v>
      </c>
      <c r="UFH164" s="34" t="s">
        <v>392</v>
      </c>
      <c r="UFI164" s="34" t="s">
        <v>392</v>
      </c>
      <c r="UFJ164" s="34" t="s">
        <v>392</v>
      </c>
      <c r="UFK164" s="34" t="s">
        <v>392</v>
      </c>
      <c r="UFL164" s="34" t="s">
        <v>392</v>
      </c>
      <c r="UFM164" s="34" t="s">
        <v>392</v>
      </c>
      <c r="UFN164" s="34" t="s">
        <v>392</v>
      </c>
      <c r="UFO164" s="34" t="s">
        <v>392</v>
      </c>
      <c r="UFP164" s="34" t="s">
        <v>392</v>
      </c>
      <c r="UFQ164" s="34" t="s">
        <v>392</v>
      </c>
      <c r="UFR164" s="34" t="s">
        <v>392</v>
      </c>
      <c r="UFS164" s="34" t="s">
        <v>392</v>
      </c>
      <c r="UFT164" s="34" t="s">
        <v>392</v>
      </c>
      <c r="UFU164" s="34" t="s">
        <v>392</v>
      </c>
      <c r="UFV164" s="34" t="s">
        <v>392</v>
      </c>
      <c r="UFW164" s="34" t="s">
        <v>392</v>
      </c>
      <c r="UFX164" s="34" t="s">
        <v>392</v>
      </c>
      <c r="UFY164" s="34" t="s">
        <v>392</v>
      </c>
      <c r="UFZ164" s="34" t="s">
        <v>392</v>
      </c>
      <c r="UGA164" s="34" t="s">
        <v>392</v>
      </c>
      <c r="UGB164" s="34" t="s">
        <v>392</v>
      </c>
      <c r="UGC164" s="34" t="s">
        <v>392</v>
      </c>
      <c r="UGD164" s="34" t="s">
        <v>392</v>
      </c>
      <c r="UGE164" s="34" t="s">
        <v>392</v>
      </c>
      <c r="UGF164" s="34" t="s">
        <v>392</v>
      </c>
      <c r="UGG164" s="34" t="s">
        <v>392</v>
      </c>
      <c r="UGH164" s="34" t="s">
        <v>392</v>
      </c>
      <c r="UGI164" s="34" t="s">
        <v>392</v>
      </c>
      <c r="UGJ164" s="34" t="s">
        <v>392</v>
      </c>
      <c r="UGK164" s="34" t="s">
        <v>392</v>
      </c>
      <c r="UGL164" s="34" t="s">
        <v>392</v>
      </c>
      <c r="UGM164" s="34" t="s">
        <v>392</v>
      </c>
      <c r="UGN164" s="34" t="s">
        <v>392</v>
      </c>
      <c r="UGO164" s="34" t="s">
        <v>392</v>
      </c>
      <c r="UGP164" s="34" t="s">
        <v>392</v>
      </c>
      <c r="UGQ164" s="34" t="s">
        <v>392</v>
      </c>
      <c r="UGR164" s="34" t="s">
        <v>392</v>
      </c>
      <c r="UGS164" s="34" t="s">
        <v>392</v>
      </c>
      <c r="UGT164" s="34" t="s">
        <v>392</v>
      </c>
      <c r="UGU164" s="34" t="s">
        <v>392</v>
      </c>
      <c r="UGV164" s="34" t="s">
        <v>392</v>
      </c>
      <c r="UGW164" s="34" t="s">
        <v>392</v>
      </c>
      <c r="UGX164" s="34" t="s">
        <v>392</v>
      </c>
      <c r="UGY164" s="34" t="s">
        <v>392</v>
      </c>
      <c r="UGZ164" s="34" t="s">
        <v>392</v>
      </c>
      <c r="UHA164" s="34" t="s">
        <v>392</v>
      </c>
      <c r="UHB164" s="34" t="s">
        <v>392</v>
      </c>
      <c r="UHC164" s="34" t="s">
        <v>392</v>
      </c>
      <c r="UHD164" s="34" t="s">
        <v>392</v>
      </c>
      <c r="UHE164" s="34" t="s">
        <v>392</v>
      </c>
      <c r="UHF164" s="34" t="s">
        <v>392</v>
      </c>
      <c r="UHG164" s="34" t="s">
        <v>392</v>
      </c>
      <c r="UHH164" s="34" t="s">
        <v>392</v>
      </c>
      <c r="UHI164" s="34" t="s">
        <v>392</v>
      </c>
      <c r="UHJ164" s="34" t="s">
        <v>392</v>
      </c>
      <c r="UHK164" s="34" t="s">
        <v>392</v>
      </c>
      <c r="UHL164" s="34" t="s">
        <v>392</v>
      </c>
      <c r="UHM164" s="34" t="s">
        <v>392</v>
      </c>
      <c r="UHN164" s="34" t="s">
        <v>392</v>
      </c>
      <c r="UHO164" s="34" t="s">
        <v>392</v>
      </c>
      <c r="UHP164" s="34" t="s">
        <v>392</v>
      </c>
      <c r="UHQ164" s="34" t="s">
        <v>392</v>
      </c>
      <c r="UHR164" s="34" t="s">
        <v>392</v>
      </c>
      <c r="UHS164" s="34" t="s">
        <v>392</v>
      </c>
      <c r="UHT164" s="34" t="s">
        <v>392</v>
      </c>
      <c r="UHU164" s="34" t="s">
        <v>392</v>
      </c>
      <c r="UHV164" s="34" t="s">
        <v>392</v>
      </c>
      <c r="UHW164" s="34" t="s">
        <v>392</v>
      </c>
      <c r="UHX164" s="34" t="s">
        <v>392</v>
      </c>
      <c r="UHY164" s="34" t="s">
        <v>392</v>
      </c>
      <c r="UHZ164" s="34" t="s">
        <v>392</v>
      </c>
      <c r="UIA164" s="34" t="s">
        <v>392</v>
      </c>
      <c r="UIB164" s="34" t="s">
        <v>392</v>
      </c>
      <c r="UIC164" s="34" t="s">
        <v>392</v>
      </c>
      <c r="UID164" s="34" t="s">
        <v>392</v>
      </c>
      <c r="UIE164" s="34" t="s">
        <v>392</v>
      </c>
      <c r="UIF164" s="34" t="s">
        <v>392</v>
      </c>
      <c r="UIG164" s="34" t="s">
        <v>392</v>
      </c>
      <c r="UIH164" s="34" t="s">
        <v>392</v>
      </c>
      <c r="UII164" s="34" t="s">
        <v>392</v>
      </c>
      <c r="UIJ164" s="34" t="s">
        <v>392</v>
      </c>
      <c r="UIK164" s="34" t="s">
        <v>392</v>
      </c>
      <c r="UIL164" s="34" t="s">
        <v>392</v>
      </c>
      <c r="UIM164" s="34" t="s">
        <v>392</v>
      </c>
      <c r="UIN164" s="34" t="s">
        <v>392</v>
      </c>
      <c r="UIO164" s="34" t="s">
        <v>392</v>
      </c>
      <c r="UIP164" s="34" t="s">
        <v>392</v>
      </c>
      <c r="UIQ164" s="34" t="s">
        <v>392</v>
      </c>
      <c r="UIR164" s="34" t="s">
        <v>392</v>
      </c>
      <c r="UIS164" s="34" t="s">
        <v>392</v>
      </c>
      <c r="UIT164" s="34" t="s">
        <v>392</v>
      </c>
      <c r="UIU164" s="34" t="s">
        <v>392</v>
      </c>
      <c r="UIV164" s="34" t="s">
        <v>392</v>
      </c>
      <c r="UIW164" s="34" t="s">
        <v>392</v>
      </c>
      <c r="UIX164" s="34" t="s">
        <v>392</v>
      </c>
      <c r="UIY164" s="34" t="s">
        <v>392</v>
      </c>
      <c r="UIZ164" s="34" t="s">
        <v>392</v>
      </c>
      <c r="UJA164" s="34" t="s">
        <v>392</v>
      </c>
      <c r="UJB164" s="34" t="s">
        <v>392</v>
      </c>
      <c r="UJC164" s="34" t="s">
        <v>392</v>
      </c>
      <c r="UJD164" s="34" t="s">
        <v>392</v>
      </c>
      <c r="UJE164" s="34" t="s">
        <v>392</v>
      </c>
      <c r="UJF164" s="34" t="s">
        <v>392</v>
      </c>
      <c r="UJG164" s="34" t="s">
        <v>392</v>
      </c>
      <c r="UJH164" s="34" t="s">
        <v>392</v>
      </c>
      <c r="UJI164" s="34" t="s">
        <v>392</v>
      </c>
      <c r="UJJ164" s="34" t="s">
        <v>392</v>
      </c>
      <c r="UJK164" s="34" t="s">
        <v>392</v>
      </c>
      <c r="UJL164" s="34" t="s">
        <v>392</v>
      </c>
      <c r="UJM164" s="34" t="s">
        <v>392</v>
      </c>
      <c r="UJN164" s="34" t="s">
        <v>392</v>
      </c>
      <c r="UJO164" s="34" t="s">
        <v>392</v>
      </c>
      <c r="UJP164" s="34" t="s">
        <v>392</v>
      </c>
      <c r="UJQ164" s="34" t="s">
        <v>392</v>
      </c>
      <c r="UJR164" s="34" t="s">
        <v>392</v>
      </c>
      <c r="UJS164" s="34" t="s">
        <v>392</v>
      </c>
      <c r="UJT164" s="34" t="s">
        <v>392</v>
      </c>
      <c r="UJU164" s="34" t="s">
        <v>392</v>
      </c>
      <c r="UJV164" s="34" t="s">
        <v>392</v>
      </c>
      <c r="UJW164" s="34" t="s">
        <v>392</v>
      </c>
      <c r="UJX164" s="34" t="s">
        <v>392</v>
      </c>
      <c r="UJY164" s="34" t="s">
        <v>392</v>
      </c>
      <c r="UJZ164" s="34" t="s">
        <v>392</v>
      </c>
      <c r="UKA164" s="34" t="s">
        <v>392</v>
      </c>
      <c r="UKB164" s="34" t="s">
        <v>392</v>
      </c>
      <c r="UKC164" s="34" t="s">
        <v>392</v>
      </c>
      <c r="UKD164" s="34" t="s">
        <v>392</v>
      </c>
      <c r="UKE164" s="34" t="s">
        <v>392</v>
      </c>
      <c r="UKF164" s="34" t="s">
        <v>392</v>
      </c>
      <c r="UKG164" s="34" t="s">
        <v>392</v>
      </c>
      <c r="UKH164" s="34" t="s">
        <v>392</v>
      </c>
      <c r="UKI164" s="34" t="s">
        <v>392</v>
      </c>
      <c r="UKJ164" s="34" t="s">
        <v>392</v>
      </c>
      <c r="UKK164" s="34" t="s">
        <v>392</v>
      </c>
      <c r="UKL164" s="34" t="s">
        <v>392</v>
      </c>
      <c r="UKM164" s="34" t="s">
        <v>392</v>
      </c>
      <c r="UKN164" s="34" t="s">
        <v>392</v>
      </c>
      <c r="UKO164" s="34" t="s">
        <v>392</v>
      </c>
      <c r="UKP164" s="34" t="s">
        <v>392</v>
      </c>
      <c r="UKQ164" s="34" t="s">
        <v>392</v>
      </c>
      <c r="UKR164" s="34" t="s">
        <v>392</v>
      </c>
      <c r="UKS164" s="34" t="s">
        <v>392</v>
      </c>
      <c r="UKT164" s="34" t="s">
        <v>392</v>
      </c>
      <c r="UKU164" s="34" t="s">
        <v>392</v>
      </c>
      <c r="UKV164" s="34" t="s">
        <v>392</v>
      </c>
      <c r="UKW164" s="34" t="s">
        <v>392</v>
      </c>
      <c r="UKX164" s="34" t="s">
        <v>392</v>
      </c>
      <c r="UKY164" s="34" t="s">
        <v>392</v>
      </c>
      <c r="UKZ164" s="34" t="s">
        <v>392</v>
      </c>
      <c r="ULA164" s="34" t="s">
        <v>392</v>
      </c>
      <c r="ULB164" s="34" t="s">
        <v>392</v>
      </c>
      <c r="ULC164" s="34" t="s">
        <v>392</v>
      </c>
      <c r="ULD164" s="34" t="s">
        <v>392</v>
      </c>
      <c r="ULE164" s="34" t="s">
        <v>392</v>
      </c>
      <c r="ULF164" s="34" t="s">
        <v>392</v>
      </c>
      <c r="ULG164" s="34" t="s">
        <v>392</v>
      </c>
      <c r="ULH164" s="34" t="s">
        <v>392</v>
      </c>
      <c r="ULI164" s="34" t="s">
        <v>392</v>
      </c>
      <c r="ULJ164" s="34" t="s">
        <v>392</v>
      </c>
      <c r="ULK164" s="34" t="s">
        <v>392</v>
      </c>
      <c r="ULL164" s="34" t="s">
        <v>392</v>
      </c>
      <c r="ULM164" s="34" t="s">
        <v>392</v>
      </c>
      <c r="ULN164" s="34" t="s">
        <v>392</v>
      </c>
      <c r="ULO164" s="34" t="s">
        <v>392</v>
      </c>
      <c r="ULP164" s="34" t="s">
        <v>392</v>
      </c>
      <c r="ULQ164" s="34" t="s">
        <v>392</v>
      </c>
      <c r="ULR164" s="34" t="s">
        <v>392</v>
      </c>
      <c r="ULS164" s="34" t="s">
        <v>392</v>
      </c>
      <c r="ULT164" s="34" t="s">
        <v>392</v>
      </c>
      <c r="ULU164" s="34" t="s">
        <v>392</v>
      </c>
      <c r="ULV164" s="34" t="s">
        <v>392</v>
      </c>
      <c r="ULW164" s="34" t="s">
        <v>392</v>
      </c>
      <c r="ULX164" s="34" t="s">
        <v>392</v>
      </c>
      <c r="ULY164" s="34" t="s">
        <v>392</v>
      </c>
      <c r="ULZ164" s="34" t="s">
        <v>392</v>
      </c>
      <c r="UMA164" s="34" t="s">
        <v>392</v>
      </c>
      <c r="UMB164" s="34" t="s">
        <v>392</v>
      </c>
      <c r="UMC164" s="34" t="s">
        <v>392</v>
      </c>
      <c r="UMD164" s="34" t="s">
        <v>392</v>
      </c>
      <c r="UME164" s="34" t="s">
        <v>392</v>
      </c>
      <c r="UMF164" s="34" t="s">
        <v>392</v>
      </c>
      <c r="UMG164" s="34" t="s">
        <v>392</v>
      </c>
      <c r="UMH164" s="34" t="s">
        <v>392</v>
      </c>
      <c r="UMI164" s="34" t="s">
        <v>392</v>
      </c>
      <c r="UMJ164" s="34" t="s">
        <v>392</v>
      </c>
      <c r="UMK164" s="34" t="s">
        <v>392</v>
      </c>
      <c r="UML164" s="34" t="s">
        <v>392</v>
      </c>
      <c r="UMM164" s="34" t="s">
        <v>392</v>
      </c>
      <c r="UMN164" s="34" t="s">
        <v>392</v>
      </c>
      <c r="UMO164" s="34" t="s">
        <v>392</v>
      </c>
      <c r="UMP164" s="34" t="s">
        <v>392</v>
      </c>
      <c r="UMQ164" s="34" t="s">
        <v>392</v>
      </c>
      <c r="UMR164" s="34" t="s">
        <v>392</v>
      </c>
      <c r="UMS164" s="34" t="s">
        <v>392</v>
      </c>
      <c r="UMT164" s="34" t="s">
        <v>392</v>
      </c>
      <c r="UMU164" s="34" t="s">
        <v>392</v>
      </c>
      <c r="UMV164" s="34" t="s">
        <v>392</v>
      </c>
      <c r="UMW164" s="34" t="s">
        <v>392</v>
      </c>
      <c r="UMX164" s="34" t="s">
        <v>392</v>
      </c>
      <c r="UMY164" s="34" t="s">
        <v>392</v>
      </c>
      <c r="UMZ164" s="34" t="s">
        <v>392</v>
      </c>
      <c r="UNA164" s="34" t="s">
        <v>392</v>
      </c>
      <c r="UNB164" s="34" t="s">
        <v>392</v>
      </c>
      <c r="UNC164" s="34" t="s">
        <v>392</v>
      </c>
      <c r="UND164" s="34" t="s">
        <v>392</v>
      </c>
      <c r="UNE164" s="34" t="s">
        <v>392</v>
      </c>
      <c r="UNF164" s="34" t="s">
        <v>392</v>
      </c>
      <c r="UNG164" s="34" t="s">
        <v>392</v>
      </c>
      <c r="UNH164" s="34" t="s">
        <v>392</v>
      </c>
      <c r="UNI164" s="34" t="s">
        <v>392</v>
      </c>
      <c r="UNJ164" s="34" t="s">
        <v>392</v>
      </c>
      <c r="UNK164" s="34" t="s">
        <v>392</v>
      </c>
      <c r="UNL164" s="34" t="s">
        <v>392</v>
      </c>
      <c r="UNM164" s="34" t="s">
        <v>392</v>
      </c>
      <c r="UNN164" s="34" t="s">
        <v>392</v>
      </c>
      <c r="UNO164" s="34" t="s">
        <v>392</v>
      </c>
      <c r="UNP164" s="34" t="s">
        <v>392</v>
      </c>
      <c r="UNQ164" s="34" t="s">
        <v>392</v>
      </c>
      <c r="UNR164" s="34" t="s">
        <v>392</v>
      </c>
      <c r="UNS164" s="34" t="s">
        <v>392</v>
      </c>
      <c r="UNT164" s="34" t="s">
        <v>392</v>
      </c>
      <c r="UNU164" s="34" t="s">
        <v>392</v>
      </c>
      <c r="UNV164" s="34" t="s">
        <v>392</v>
      </c>
      <c r="UNW164" s="34" t="s">
        <v>392</v>
      </c>
      <c r="UNX164" s="34" t="s">
        <v>392</v>
      </c>
      <c r="UNY164" s="34" t="s">
        <v>392</v>
      </c>
      <c r="UNZ164" s="34" t="s">
        <v>392</v>
      </c>
      <c r="UOA164" s="34" t="s">
        <v>392</v>
      </c>
      <c r="UOB164" s="34" t="s">
        <v>392</v>
      </c>
      <c r="UOC164" s="34" t="s">
        <v>392</v>
      </c>
      <c r="UOD164" s="34" t="s">
        <v>392</v>
      </c>
      <c r="UOE164" s="34" t="s">
        <v>392</v>
      </c>
      <c r="UOF164" s="34" t="s">
        <v>392</v>
      </c>
      <c r="UOG164" s="34" t="s">
        <v>392</v>
      </c>
      <c r="UOH164" s="34" t="s">
        <v>392</v>
      </c>
      <c r="UOI164" s="34" t="s">
        <v>392</v>
      </c>
      <c r="UOJ164" s="34" t="s">
        <v>392</v>
      </c>
      <c r="UOK164" s="34" t="s">
        <v>392</v>
      </c>
      <c r="UOL164" s="34" t="s">
        <v>392</v>
      </c>
      <c r="UOM164" s="34" t="s">
        <v>392</v>
      </c>
      <c r="UON164" s="34" t="s">
        <v>392</v>
      </c>
      <c r="UOO164" s="34" t="s">
        <v>392</v>
      </c>
      <c r="UOP164" s="34" t="s">
        <v>392</v>
      </c>
      <c r="UOQ164" s="34" t="s">
        <v>392</v>
      </c>
      <c r="UOR164" s="34" t="s">
        <v>392</v>
      </c>
      <c r="UOS164" s="34" t="s">
        <v>392</v>
      </c>
      <c r="UOT164" s="34" t="s">
        <v>392</v>
      </c>
      <c r="UOU164" s="34" t="s">
        <v>392</v>
      </c>
      <c r="UOV164" s="34" t="s">
        <v>392</v>
      </c>
      <c r="UOW164" s="34" t="s">
        <v>392</v>
      </c>
      <c r="UOX164" s="34" t="s">
        <v>392</v>
      </c>
      <c r="UOY164" s="34" t="s">
        <v>392</v>
      </c>
      <c r="UOZ164" s="34" t="s">
        <v>392</v>
      </c>
      <c r="UPA164" s="34" t="s">
        <v>392</v>
      </c>
      <c r="UPB164" s="34" t="s">
        <v>392</v>
      </c>
      <c r="UPC164" s="34" t="s">
        <v>392</v>
      </c>
      <c r="UPD164" s="34" t="s">
        <v>392</v>
      </c>
      <c r="UPE164" s="34" t="s">
        <v>392</v>
      </c>
      <c r="UPF164" s="34" t="s">
        <v>392</v>
      </c>
      <c r="UPG164" s="34" t="s">
        <v>392</v>
      </c>
      <c r="UPH164" s="34" t="s">
        <v>392</v>
      </c>
      <c r="UPI164" s="34" t="s">
        <v>392</v>
      </c>
      <c r="UPJ164" s="34" t="s">
        <v>392</v>
      </c>
      <c r="UPK164" s="34" t="s">
        <v>392</v>
      </c>
      <c r="UPL164" s="34" t="s">
        <v>392</v>
      </c>
      <c r="UPM164" s="34" t="s">
        <v>392</v>
      </c>
      <c r="UPN164" s="34" t="s">
        <v>392</v>
      </c>
      <c r="UPO164" s="34" t="s">
        <v>392</v>
      </c>
      <c r="UPP164" s="34" t="s">
        <v>392</v>
      </c>
      <c r="UPQ164" s="34" t="s">
        <v>392</v>
      </c>
      <c r="UPR164" s="34" t="s">
        <v>392</v>
      </c>
      <c r="UPS164" s="34" t="s">
        <v>392</v>
      </c>
      <c r="UPT164" s="34" t="s">
        <v>392</v>
      </c>
      <c r="UPU164" s="34" t="s">
        <v>392</v>
      </c>
      <c r="UPV164" s="34" t="s">
        <v>392</v>
      </c>
      <c r="UPW164" s="34" t="s">
        <v>392</v>
      </c>
      <c r="UPX164" s="34" t="s">
        <v>392</v>
      </c>
      <c r="UPY164" s="34" t="s">
        <v>392</v>
      </c>
      <c r="UPZ164" s="34" t="s">
        <v>392</v>
      </c>
      <c r="UQA164" s="34" t="s">
        <v>392</v>
      </c>
      <c r="UQB164" s="34" t="s">
        <v>392</v>
      </c>
      <c r="UQC164" s="34" t="s">
        <v>392</v>
      </c>
      <c r="UQD164" s="34" t="s">
        <v>392</v>
      </c>
      <c r="UQE164" s="34" t="s">
        <v>392</v>
      </c>
      <c r="UQF164" s="34" t="s">
        <v>392</v>
      </c>
      <c r="UQG164" s="34" t="s">
        <v>392</v>
      </c>
      <c r="UQH164" s="34" t="s">
        <v>392</v>
      </c>
      <c r="UQI164" s="34" t="s">
        <v>392</v>
      </c>
      <c r="UQJ164" s="34" t="s">
        <v>392</v>
      </c>
      <c r="UQK164" s="34" t="s">
        <v>392</v>
      </c>
      <c r="UQL164" s="34" t="s">
        <v>392</v>
      </c>
      <c r="UQM164" s="34" t="s">
        <v>392</v>
      </c>
      <c r="UQN164" s="34" t="s">
        <v>392</v>
      </c>
      <c r="UQO164" s="34" t="s">
        <v>392</v>
      </c>
      <c r="UQP164" s="34" t="s">
        <v>392</v>
      </c>
      <c r="UQQ164" s="34" t="s">
        <v>392</v>
      </c>
      <c r="UQR164" s="34" t="s">
        <v>392</v>
      </c>
      <c r="UQS164" s="34" t="s">
        <v>392</v>
      </c>
      <c r="UQT164" s="34" t="s">
        <v>392</v>
      </c>
      <c r="UQU164" s="34" t="s">
        <v>392</v>
      </c>
      <c r="UQV164" s="34" t="s">
        <v>392</v>
      </c>
      <c r="UQW164" s="34" t="s">
        <v>392</v>
      </c>
      <c r="UQX164" s="34" t="s">
        <v>392</v>
      </c>
      <c r="UQY164" s="34" t="s">
        <v>392</v>
      </c>
      <c r="UQZ164" s="34" t="s">
        <v>392</v>
      </c>
      <c r="URA164" s="34" t="s">
        <v>392</v>
      </c>
      <c r="URB164" s="34" t="s">
        <v>392</v>
      </c>
      <c r="URC164" s="34" t="s">
        <v>392</v>
      </c>
      <c r="URD164" s="34" t="s">
        <v>392</v>
      </c>
      <c r="URE164" s="34" t="s">
        <v>392</v>
      </c>
      <c r="URF164" s="34" t="s">
        <v>392</v>
      </c>
      <c r="URG164" s="34" t="s">
        <v>392</v>
      </c>
      <c r="URH164" s="34" t="s">
        <v>392</v>
      </c>
      <c r="URI164" s="34" t="s">
        <v>392</v>
      </c>
      <c r="URJ164" s="34" t="s">
        <v>392</v>
      </c>
      <c r="URK164" s="34" t="s">
        <v>392</v>
      </c>
      <c r="URL164" s="34" t="s">
        <v>392</v>
      </c>
      <c r="URM164" s="34" t="s">
        <v>392</v>
      </c>
      <c r="URN164" s="34" t="s">
        <v>392</v>
      </c>
      <c r="URO164" s="34" t="s">
        <v>392</v>
      </c>
      <c r="URP164" s="34" t="s">
        <v>392</v>
      </c>
      <c r="URQ164" s="34" t="s">
        <v>392</v>
      </c>
      <c r="URR164" s="34" t="s">
        <v>392</v>
      </c>
      <c r="URS164" s="34" t="s">
        <v>392</v>
      </c>
      <c r="URT164" s="34" t="s">
        <v>392</v>
      </c>
      <c r="URU164" s="34" t="s">
        <v>392</v>
      </c>
      <c r="URV164" s="34" t="s">
        <v>392</v>
      </c>
      <c r="URW164" s="34" t="s">
        <v>392</v>
      </c>
      <c r="URX164" s="34" t="s">
        <v>392</v>
      </c>
      <c r="URY164" s="34" t="s">
        <v>392</v>
      </c>
      <c r="URZ164" s="34" t="s">
        <v>392</v>
      </c>
      <c r="USA164" s="34" t="s">
        <v>392</v>
      </c>
      <c r="USB164" s="34" t="s">
        <v>392</v>
      </c>
      <c r="USC164" s="34" t="s">
        <v>392</v>
      </c>
      <c r="USD164" s="34" t="s">
        <v>392</v>
      </c>
      <c r="USE164" s="34" t="s">
        <v>392</v>
      </c>
      <c r="USF164" s="34" t="s">
        <v>392</v>
      </c>
      <c r="USG164" s="34" t="s">
        <v>392</v>
      </c>
      <c r="USH164" s="34" t="s">
        <v>392</v>
      </c>
      <c r="USI164" s="34" t="s">
        <v>392</v>
      </c>
      <c r="USJ164" s="34" t="s">
        <v>392</v>
      </c>
      <c r="USK164" s="34" t="s">
        <v>392</v>
      </c>
      <c r="USL164" s="34" t="s">
        <v>392</v>
      </c>
      <c r="USM164" s="34" t="s">
        <v>392</v>
      </c>
      <c r="USN164" s="34" t="s">
        <v>392</v>
      </c>
      <c r="USO164" s="34" t="s">
        <v>392</v>
      </c>
      <c r="USP164" s="34" t="s">
        <v>392</v>
      </c>
      <c r="USQ164" s="34" t="s">
        <v>392</v>
      </c>
      <c r="USR164" s="34" t="s">
        <v>392</v>
      </c>
      <c r="USS164" s="34" t="s">
        <v>392</v>
      </c>
      <c r="UST164" s="34" t="s">
        <v>392</v>
      </c>
      <c r="USU164" s="34" t="s">
        <v>392</v>
      </c>
      <c r="USV164" s="34" t="s">
        <v>392</v>
      </c>
      <c r="USW164" s="34" t="s">
        <v>392</v>
      </c>
      <c r="USX164" s="34" t="s">
        <v>392</v>
      </c>
      <c r="USY164" s="34" t="s">
        <v>392</v>
      </c>
      <c r="USZ164" s="34" t="s">
        <v>392</v>
      </c>
      <c r="UTA164" s="34" t="s">
        <v>392</v>
      </c>
      <c r="UTB164" s="34" t="s">
        <v>392</v>
      </c>
      <c r="UTC164" s="34" t="s">
        <v>392</v>
      </c>
      <c r="UTD164" s="34" t="s">
        <v>392</v>
      </c>
      <c r="UTE164" s="34" t="s">
        <v>392</v>
      </c>
      <c r="UTF164" s="34" t="s">
        <v>392</v>
      </c>
      <c r="UTG164" s="34" t="s">
        <v>392</v>
      </c>
      <c r="UTH164" s="34" t="s">
        <v>392</v>
      </c>
      <c r="UTI164" s="34" t="s">
        <v>392</v>
      </c>
      <c r="UTJ164" s="34" t="s">
        <v>392</v>
      </c>
      <c r="UTK164" s="34" t="s">
        <v>392</v>
      </c>
      <c r="UTL164" s="34" t="s">
        <v>392</v>
      </c>
      <c r="UTM164" s="34" t="s">
        <v>392</v>
      </c>
      <c r="UTN164" s="34" t="s">
        <v>392</v>
      </c>
      <c r="UTO164" s="34" t="s">
        <v>392</v>
      </c>
      <c r="UTP164" s="34" t="s">
        <v>392</v>
      </c>
      <c r="UTQ164" s="34" t="s">
        <v>392</v>
      </c>
      <c r="UTR164" s="34" t="s">
        <v>392</v>
      </c>
      <c r="UTS164" s="34" t="s">
        <v>392</v>
      </c>
      <c r="UTT164" s="34" t="s">
        <v>392</v>
      </c>
      <c r="UTU164" s="34" t="s">
        <v>392</v>
      </c>
      <c r="UTV164" s="34" t="s">
        <v>392</v>
      </c>
      <c r="UTW164" s="34" t="s">
        <v>392</v>
      </c>
      <c r="UTX164" s="34" t="s">
        <v>392</v>
      </c>
      <c r="UTY164" s="34" t="s">
        <v>392</v>
      </c>
      <c r="UTZ164" s="34" t="s">
        <v>392</v>
      </c>
      <c r="UUA164" s="34" t="s">
        <v>392</v>
      </c>
      <c r="UUB164" s="34" t="s">
        <v>392</v>
      </c>
      <c r="UUC164" s="34" t="s">
        <v>392</v>
      </c>
      <c r="UUD164" s="34" t="s">
        <v>392</v>
      </c>
      <c r="UUE164" s="34" t="s">
        <v>392</v>
      </c>
      <c r="UUF164" s="34" t="s">
        <v>392</v>
      </c>
      <c r="UUG164" s="34" t="s">
        <v>392</v>
      </c>
      <c r="UUH164" s="34" t="s">
        <v>392</v>
      </c>
      <c r="UUI164" s="34" t="s">
        <v>392</v>
      </c>
      <c r="UUJ164" s="34" t="s">
        <v>392</v>
      </c>
      <c r="UUK164" s="34" t="s">
        <v>392</v>
      </c>
      <c r="UUL164" s="34" t="s">
        <v>392</v>
      </c>
      <c r="UUM164" s="34" t="s">
        <v>392</v>
      </c>
      <c r="UUN164" s="34" t="s">
        <v>392</v>
      </c>
      <c r="UUO164" s="34" t="s">
        <v>392</v>
      </c>
      <c r="UUP164" s="34" t="s">
        <v>392</v>
      </c>
      <c r="UUQ164" s="34" t="s">
        <v>392</v>
      </c>
      <c r="UUR164" s="34" t="s">
        <v>392</v>
      </c>
      <c r="UUS164" s="34" t="s">
        <v>392</v>
      </c>
      <c r="UUT164" s="34" t="s">
        <v>392</v>
      </c>
      <c r="UUU164" s="34" t="s">
        <v>392</v>
      </c>
      <c r="UUV164" s="34" t="s">
        <v>392</v>
      </c>
      <c r="UUW164" s="34" t="s">
        <v>392</v>
      </c>
      <c r="UUX164" s="34" t="s">
        <v>392</v>
      </c>
      <c r="UUY164" s="34" t="s">
        <v>392</v>
      </c>
      <c r="UUZ164" s="34" t="s">
        <v>392</v>
      </c>
      <c r="UVA164" s="34" t="s">
        <v>392</v>
      </c>
      <c r="UVB164" s="34" t="s">
        <v>392</v>
      </c>
      <c r="UVC164" s="34" t="s">
        <v>392</v>
      </c>
      <c r="UVD164" s="34" t="s">
        <v>392</v>
      </c>
      <c r="UVE164" s="34" t="s">
        <v>392</v>
      </c>
      <c r="UVF164" s="34" t="s">
        <v>392</v>
      </c>
      <c r="UVG164" s="34" t="s">
        <v>392</v>
      </c>
      <c r="UVH164" s="34" t="s">
        <v>392</v>
      </c>
      <c r="UVI164" s="34" t="s">
        <v>392</v>
      </c>
      <c r="UVJ164" s="34" t="s">
        <v>392</v>
      </c>
      <c r="UVK164" s="34" t="s">
        <v>392</v>
      </c>
      <c r="UVL164" s="34" t="s">
        <v>392</v>
      </c>
      <c r="UVM164" s="34" t="s">
        <v>392</v>
      </c>
      <c r="UVN164" s="34" t="s">
        <v>392</v>
      </c>
      <c r="UVO164" s="34" t="s">
        <v>392</v>
      </c>
      <c r="UVP164" s="34" t="s">
        <v>392</v>
      </c>
      <c r="UVQ164" s="34" t="s">
        <v>392</v>
      </c>
      <c r="UVR164" s="34" t="s">
        <v>392</v>
      </c>
      <c r="UVS164" s="34" t="s">
        <v>392</v>
      </c>
      <c r="UVT164" s="34" t="s">
        <v>392</v>
      </c>
      <c r="UVU164" s="34" t="s">
        <v>392</v>
      </c>
      <c r="UVV164" s="34" t="s">
        <v>392</v>
      </c>
      <c r="UVW164" s="34" t="s">
        <v>392</v>
      </c>
      <c r="UVX164" s="34" t="s">
        <v>392</v>
      </c>
      <c r="UVY164" s="34" t="s">
        <v>392</v>
      </c>
      <c r="UVZ164" s="34" t="s">
        <v>392</v>
      </c>
      <c r="UWA164" s="34" t="s">
        <v>392</v>
      </c>
      <c r="UWB164" s="34" t="s">
        <v>392</v>
      </c>
      <c r="UWC164" s="34" t="s">
        <v>392</v>
      </c>
      <c r="UWD164" s="34" t="s">
        <v>392</v>
      </c>
      <c r="UWE164" s="34" t="s">
        <v>392</v>
      </c>
      <c r="UWF164" s="34" t="s">
        <v>392</v>
      </c>
      <c r="UWG164" s="34" t="s">
        <v>392</v>
      </c>
      <c r="UWH164" s="34" t="s">
        <v>392</v>
      </c>
      <c r="UWI164" s="34" t="s">
        <v>392</v>
      </c>
      <c r="UWJ164" s="34" t="s">
        <v>392</v>
      </c>
      <c r="UWK164" s="34" t="s">
        <v>392</v>
      </c>
      <c r="UWL164" s="34" t="s">
        <v>392</v>
      </c>
      <c r="UWM164" s="34" t="s">
        <v>392</v>
      </c>
      <c r="UWN164" s="34" t="s">
        <v>392</v>
      </c>
      <c r="UWO164" s="34" t="s">
        <v>392</v>
      </c>
      <c r="UWP164" s="34" t="s">
        <v>392</v>
      </c>
      <c r="UWQ164" s="34" t="s">
        <v>392</v>
      </c>
      <c r="UWR164" s="34" t="s">
        <v>392</v>
      </c>
      <c r="UWS164" s="34" t="s">
        <v>392</v>
      </c>
      <c r="UWT164" s="34" t="s">
        <v>392</v>
      </c>
      <c r="UWU164" s="34" t="s">
        <v>392</v>
      </c>
      <c r="UWV164" s="34" t="s">
        <v>392</v>
      </c>
      <c r="UWW164" s="34" t="s">
        <v>392</v>
      </c>
      <c r="UWX164" s="34" t="s">
        <v>392</v>
      </c>
      <c r="UWY164" s="34" t="s">
        <v>392</v>
      </c>
      <c r="UWZ164" s="34" t="s">
        <v>392</v>
      </c>
      <c r="UXA164" s="34" t="s">
        <v>392</v>
      </c>
      <c r="UXB164" s="34" t="s">
        <v>392</v>
      </c>
      <c r="UXC164" s="34" t="s">
        <v>392</v>
      </c>
      <c r="UXD164" s="34" t="s">
        <v>392</v>
      </c>
      <c r="UXE164" s="34" t="s">
        <v>392</v>
      </c>
      <c r="UXF164" s="34" t="s">
        <v>392</v>
      </c>
      <c r="UXG164" s="34" t="s">
        <v>392</v>
      </c>
      <c r="UXH164" s="34" t="s">
        <v>392</v>
      </c>
      <c r="UXI164" s="34" t="s">
        <v>392</v>
      </c>
      <c r="UXJ164" s="34" t="s">
        <v>392</v>
      </c>
      <c r="UXK164" s="34" t="s">
        <v>392</v>
      </c>
      <c r="UXL164" s="34" t="s">
        <v>392</v>
      </c>
      <c r="UXM164" s="34" t="s">
        <v>392</v>
      </c>
      <c r="UXN164" s="34" t="s">
        <v>392</v>
      </c>
      <c r="UXO164" s="34" t="s">
        <v>392</v>
      </c>
      <c r="UXP164" s="34" t="s">
        <v>392</v>
      </c>
      <c r="UXQ164" s="34" t="s">
        <v>392</v>
      </c>
      <c r="UXR164" s="34" t="s">
        <v>392</v>
      </c>
      <c r="UXS164" s="34" t="s">
        <v>392</v>
      </c>
      <c r="UXT164" s="34" t="s">
        <v>392</v>
      </c>
      <c r="UXU164" s="34" t="s">
        <v>392</v>
      </c>
      <c r="UXV164" s="34" t="s">
        <v>392</v>
      </c>
      <c r="UXW164" s="34" t="s">
        <v>392</v>
      </c>
      <c r="UXX164" s="34" t="s">
        <v>392</v>
      </c>
      <c r="UXY164" s="34" t="s">
        <v>392</v>
      </c>
      <c r="UXZ164" s="34" t="s">
        <v>392</v>
      </c>
      <c r="UYA164" s="34" t="s">
        <v>392</v>
      </c>
      <c r="UYB164" s="34" t="s">
        <v>392</v>
      </c>
      <c r="UYC164" s="34" t="s">
        <v>392</v>
      </c>
      <c r="UYD164" s="34" t="s">
        <v>392</v>
      </c>
      <c r="UYE164" s="34" t="s">
        <v>392</v>
      </c>
      <c r="UYF164" s="34" t="s">
        <v>392</v>
      </c>
      <c r="UYG164" s="34" t="s">
        <v>392</v>
      </c>
      <c r="UYH164" s="34" t="s">
        <v>392</v>
      </c>
      <c r="UYI164" s="34" t="s">
        <v>392</v>
      </c>
      <c r="UYJ164" s="34" t="s">
        <v>392</v>
      </c>
      <c r="UYK164" s="34" t="s">
        <v>392</v>
      </c>
      <c r="UYL164" s="34" t="s">
        <v>392</v>
      </c>
      <c r="UYM164" s="34" t="s">
        <v>392</v>
      </c>
      <c r="UYN164" s="34" t="s">
        <v>392</v>
      </c>
      <c r="UYO164" s="34" t="s">
        <v>392</v>
      </c>
      <c r="UYP164" s="34" t="s">
        <v>392</v>
      </c>
      <c r="UYQ164" s="34" t="s">
        <v>392</v>
      </c>
      <c r="UYR164" s="34" t="s">
        <v>392</v>
      </c>
      <c r="UYS164" s="34" t="s">
        <v>392</v>
      </c>
      <c r="UYT164" s="34" t="s">
        <v>392</v>
      </c>
      <c r="UYU164" s="34" t="s">
        <v>392</v>
      </c>
      <c r="UYV164" s="34" t="s">
        <v>392</v>
      </c>
      <c r="UYW164" s="34" t="s">
        <v>392</v>
      </c>
      <c r="UYX164" s="34" t="s">
        <v>392</v>
      </c>
      <c r="UYY164" s="34" t="s">
        <v>392</v>
      </c>
      <c r="UYZ164" s="34" t="s">
        <v>392</v>
      </c>
      <c r="UZA164" s="34" t="s">
        <v>392</v>
      </c>
      <c r="UZB164" s="34" t="s">
        <v>392</v>
      </c>
      <c r="UZC164" s="34" t="s">
        <v>392</v>
      </c>
      <c r="UZD164" s="34" t="s">
        <v>392</v>
      </c>
      <c r="UZE164" s="34" t="s">
        <v>392</v>
      </c>
      <c r="UZF164" s="34" t="s">
        <v>392</v>
      </c>
      <c r="UZG164" s="34" t="s">
        <v>392</v>
      </c>
      <c r="UZH164" s="34" t="s">
        <v>392</v>
      </c>
      <c r="UZI164" s="34" t="s">
        <v>392</v>
      </c>
      <c r="UZJ164" s="34" t="s">
        <v>392</v>
      </c>
      <c r="UZK164" s="34" t="s">
        <v>392</v>
      </c>
      <c r="UZL164" s="34" t="s">
        <v>392</v>
      </c>
      <c r="UZM164" s="34" t="s">
        <v>392</v>
      </c>
      <c r="UZN164" s="34" t="s">
        <v>392</v>
      </c>
      <c r="UZO164" s="34" t="s">
        <v>392</v>
      </c>
      <c r="UZP164" s="34" t="s">
        <v>392</v>
      </c>
      <c r="UZQ164" s="34" t="s">
        <v>392</v>
      </c>
      <c r="UZR164" s="34" t="s">
        <v>392</v>
      </c>
      <c r="UZS164" s="34" t="s">
        <v>392</v>
      </c>
      <c r="UZT164" s="34" t="s">
        <v>392</v>
      </c>
      <c r="UZU164" s="34" t="s">
        <v>392</v>
      </c>
      <c r="UZV164" s="34" t="s">
        <v>392</v>
      </c>
      <c r="UZW164" s="34" t="s">
        <v>392</v>
      </c>
      <c r="UZX164" s="34" t="s">
        <v>392</v>
      </c>
      <c r="UZY164" s="34" t="s">
        <v>392</v>
      </c>
      <c r="UZZ164" s="34" t="s">
        <v>392</v>
      </c>
      <c r="VAA164" s="34" t="s">
        <v>392</v>
      </c>
      <c r="VAB164" s="34" t="s">
        <v>392</v>
      </c>
      <c r="VAC164" s="34" t="s">
        <v>392</v>
      </c>
      <c r="VAD164" s="34" t="s">
        <v>392</v>
      </c>
      <c r="VAE164" s="34" t="s">
        <v>392</v>
      </c>
      <c r="VAF164" s="34" t="s">
        <v>392</v>
      </c>
      <c r="VAG164" s="34" t="s">
        <v>392</v>
      </c>
      <c r="VAH164" s="34" t="s">
        <v>392</v>
      </c>
      <c r="VAI164" s="34" t="s">
        <v>392</v>
      </c>
      <c r="VAJ164" s="34" t="s">
        <v>392</v>
      </c>
      <c r="VAK164" s="34" t="s">
        <v>392</v>
      </c>
      <c r="VAL164" s="34" t="s">
        <v>392</v>
      </c>
      <c r="VAM164" s="34" t="s">
        <v>392</v>
      </c>
      <c r="VAN164" s="34" t="s">
        <v>392</v>
      </c>
      <c r="VAO164" s="34" t="s">
        <v>392</v>
      </c>
      <c r="VAP164" s="34" t="s">
        <v>392</v>
      </c>
      <c r="VAQ164" s="34" t="s">
        <v>392</v>
      </c>
      <c r="VAR164" s="34" t="s">
        <v>392</v>
      </c>
      <c r="VAS164" s="34" t="s">
        <v>392</v>
      </c>
      <c r="VAT164" s="34" t="s">
        <v>392</v>
      </c>
      <c r="VAU164" s="34" t="s">
        <v>392</v>
      </c>
      <c r="VAV164" s="34" t="s">
        <v>392</v>
      </c>
      <c r="VAW164" s="34" t="s">
        <v>392</v>
      </c>
      <c r="VAX164" s="34" t="s">
        <v>392</v>
      </c>
      <c r="VAY164" s="34" t="s">
        <v>392</v>
      </c>
      <c r="VAZ164" s="34" t="s">
        <v>392</v>
      </c>
      <c r="VBA164" s="34" t="s">
        <v>392</v>
      </c>
      <c r="VBB164" s="34" t="s">
        <v>392</v>
      </c>
      <c r="VBC164" s="34" t="s">
        <v>392</v>
      </c>
      <c r="VBD164" s="34" t="s">
        <v>392</v>
      </c>
      <c r="VBE164" s="34" t="s">
        <v>392</v>
      </c>
      <c r="VBF164" s="34" t="s">
        <v>392</v>
      </c>
      <c r="VBG164" s="34" t="s">
        <v>392</v>
      </c>
      <c r="VBH164" s="34" t="s">
        <v>392</v>
      </c>
      <c r="VBI164" s="34" t="s">
        <v>392</v>
      </c>
      <c r="VBJ164" s="34" t="s">
        <v>392</v>
      </c>
      <c r="VBK164" s="34" t="s">
        <v>392</v>
      </c>
      <c r="VBL164" s="34" t="s">
        <v>392</v>
      </c>
      <c r="VBM164" s="34" t="s">
        <v>392</v>
      </c>
      <c r="VBN164" s="34" t="s">
        <v>392</v>
      </c>
      <c r="VBO164" s="34" t="s">
        <v>392</v>
      </c>
      <c r="VBP164" s="34" t="s">
        <v>392</v>
      </c>
      <c r="VBQ164" s="34" t="s">
        <v>392</v>
      </c>
      <c r="VBR164" s="34" t="s">
        <v>392</v>
      </c>
      <c r="VBS164" s="34" t="s">
        <v>392</v>
      </c>
      <c r="VBT164" s="34" t="s">
        <v>392</v>
      </c>
      <c r="VBU164" s="34" t="s">
        <v>392</v>
      </c>
      <c r="VBV164" s="34" t="s">
        <v>392</v>
      </c>
      <c r="VBW164" s="34" t="s">
        <v>392</v>
      </c>
      <c r="VBX164" s="34" t="s">
        <v>392</v>
      </c>
      <c r="VBY164" s="34" t="s">
        <v>392</v>
      </c>
      <c r="VBZ164" s="34" t="s">
        <v>392</v>
      </c>
      <c r="VCA164" s="34" t="s">
        <v>392</v>
      </c>
      <c r="VCB164" s="34" t="s">
        <v>392</v>
      </c>
      <c r="VCC164" s="34" t="s">
        <v>392</v>
      </c>
      <c r="VCD164" s="34" t="s">
        <v>392</v>
      </c>
      <c r="VCE164" s="34" t="s">
        <v>392</v>
      </c>
      <c r="VCF164" s="34" t="s">
        <v>392</v>
      </c>
      <c r="VCG164" s="34" t="s">
        <v>392</v>
      </c>
      <c r="VCH164" s="34" t="s">
        <v>392</v>
      </c>
      <c r="VCI164" s="34" t="s">
        <v>392</v>
      </c>
      <c r="VCJ164" s="34" t="s">
        <v>392</v>
      </c>
      <c r="VCK164" s="34" t="s">
        <v>392</v>
      </c>
      <c r="VCL164" s="34" t="s">
        <v>392</v>
      </c>
      <c r="VCM164" s="34" t="s">
        <v>392</v>
      </c>
      <c r="VCN164" s="34" t="s">
        <v>392</v>
      </c>
      <c r="VCO164" s="34" t="s">
        <v>392</v>
      </c>
      <c r="VCP164" s="34" t="s">
        <v>392</v>
      </c>
      <c r="VCQ164" s="34" t="s">
        <v>392</v>
      </c>
      <c r="VCR164" s="34" t="s">
        <v>392</v>
      </c>
      <c r="VCS164" s="34" t="s">
        <v>392</v>
      </c>
      <c r="VCT164" s="34" t="s">
        <v>392</v>
      </c>
      <c r="VCU164" s="34" t="s">
        <v>392</v>
      </c>
      <c r="VCV164" s="34" t="s">
        <v>392</v>
      </c>
      <c r="VCW164" s="34" t="s">
        <v>392</v>
      </c>
      <c r="VCX164" s="34" t="s">
        <v>392</v>
      </c>
      <c r="VCY164" s="34" t="s">
        <v>392</v>
      </c>
      <c r="VCZ164" s="34" t="s">
        <v>392</v>
      </c>
      <c r="VDA164" s="34" t="s">
        <v>392</v>
      </c>
      <c r="VDB164" s="34" t="s">
        <v>392</v>
      </c>
      <c r="VDC164" s="34" t="s">
        <v>392</v>
      </c>
      <c r="VDD164" s="34" t="s">
        <v>392</v>
      </c>
      <c r="VDE164" s="34" t="s">
        <v>392</v>
      </c>
      <c r="VDF164" s="34" t="s">
        <v>392</v>
      </c>
      <c r="VDG164" s="34" t="s">
        <v>392</v>
      </c>
      <c r="VDH164" s="34" t="s">
        <v>392</v>
      </c>
      <c r="VDI164" s="34" t="s">
        <v>392</v>
      </c>
      <c r="VDJ164" s="34" t="s">
        <v>392</v>
      </c>
      <c r="VDK164" s="34" t="s">
        <v>392</v>
      </c>
      <c r="VDL164" s="34" t="s">
        <v>392</v>
      </c>
      <c r="VDM164" s="34" t="s">
        <v>392</v>
      </c>
      <c r="VDN164" s="34" t="s">
        <v>392</v>
      </c>
      <c r="VDO164" s="34" t="s">
        <v>392</v>
      </c>
      <c r="VDP164" s="34" t="s">
        <v>392</v>
      </c>
      <c r="VDQ164" s="34" t="s">
        <v>392</v>
      </c>
      <c r="VDR164" s="34" t="s">
        <v>392</v>
      </c>
      <c r="VDS164" s="34" t="s">
        <v>392</v>
      </c>
      <c r="VDT164" s="34" t="s">
        <v>392</v>
      </c>
      <c r="VDU164" s="34" t="s">
        <v>392</v>
      </c>
      <c r="VDV164" s="34" t="s">
        <v>392</v>
      </c>
      <c r="VDW164" s="34" t="s">
        <v>392</v>
      </c>
      <c r="VDX164" s="34" t="s">
        <v>392</v>
      </c>
      <c r="VDY164" s="34" t="s">
        <v>392</v>
      </c>
      <c r="VDZ164" s="34" t="s">
        <v>392</v>
      </c>
      <c r="VEA164" s="34" t="s">
        <v>392</v>
      </c>
      <c r="VEB164" s="34" t="s">
        <v>392</v>
      </c>
      <c r="VEC164" s="34" t="s">
        <v>392</v>
      </c>
      <c r="VED164" s="34" t="s">
        <v>392</v>
      </c>
      <c r="VEE164" s="34" t="s">
        <v>392</v>
      </c>
      <c r="VEF164" s="34" t="s">
        <v>392</v>
      </c>
      <c r="VEG164" s="34" t="s">
        <v>392</v>
      </c>
      <c r="VEH164" s="34" t="s">
        <v>392</v>
      </c>
      <c r="VEI164" s="34" t="s">
        <v>392</v>
      </c>
      <c r="VEJ164" s="34" t="s">
        <v>392</v>
      </c>
      <c r="VEK164" s="34" t="s">
        <v>392</v>
      </c>
      <c r="VEL164" s="34" t="s">
        <v>392</v>
      </c>
      <c r="VEM164" s="34" t="s">
        <v>392</v>
      </c>
      <c r="VEN164" s="34" t="s">
        <v>392</v>
      </c>
      <c r="VEO164" s="34" t="s">
        <v>392</v>
      </c>
      <c r="VEP164" s="34" t="s">
        <v>392</v>
      </c>
      <c r="VEQ164" s="34" t="s">
        <v>392</v>
      </c>
      <c r="VER164" s="34" t="s">
        <v>392</v>
      </c>
      <c r="VES164" s="34" t="s">
        <v>392</v>
      </c>
      <c r="VET164" s="34" t="s">
        <v>392</v>
      </c>
      <c r="VEU164" s="34" t="s">
        <v>392</v>
      </c>
      <c r="VEV164" s="34" t="s">
        <v>392</v>
      </c>
      <c r="VEW164" s="34" t="s">
        <v>392</v>
      </c>
      <c r="VEX164" s="34" t="s">
        <v>392</v>
      </c>
      <c r="VEY164" s="34" t="s">
        <v>392</v>
      </c>
      <c r="VEZ164" s="34" t="s">
        <v>392</v>
      </c>
      <c r="VFA164" s="34" t="s">
        <v>392</v>
      </c>
      <c r="VFB164" s="34" t="s">
        <v>392</v>
      </c>
      <c r="VFC164" s="34" t="s">
        <v>392</v>
      </c>
      <c r="VFD164" s="34" t="s">
        <v>392</v>
      </c>
      <c r="VFE164" s="34" t="s">
        <v>392</v>
      </c>
      <c r="VFF164" s="34" t="s">
        <v>392</v>
      </c>
      <c r="VFG164" s="34" t="s">
        <v>392</v>
      </c>
      <c r="VFH164" s="34" t="s">
        <v>392</v>
      </c>
      <c r="VFI164" s="34" t="s">
        <v>392</v>
      </c>
      <c r="VFJ164" s="34" t="s">
        <v>392</v>
      </c>
      <c r="VFK164" s="34" t="s">
        <v>392</v>
      </c>
      <c r="VFL164" s="34" t="s">
        <v>392</v>
      </c>
      <c r="VFM164" s="34" t="s">
        <v>392</v>
      </c>
      <c r="VFN164" s="34" t="s">
        <v>392</v>
      </c>
      <c r="VFO164" s="34" t="s">
        <v>392</v>
      </c>
      <c r="VFP164" s="34" t="s">
        <v>392</v>
      </c>
      <c r="VFQ164" s="34" t="s">
        <v>392</v>
      </c>
      <c r="VFR164" s="34" t="s">
        <v>392</v>
      </c>
      <c r="VFS164" s="34" t="s">
        <v>392</v>
      </c>
      <c r="VFT164" s="34" t="s">
        <v>392</v>
      </c>
      <c r="VFU164" s="34" t="s">
        <v>392</v>
      </c>
      <c r="VFV164" s="34" t="s">
        <v>392</v>
      </c>
      <c r="VFW164" s="34" t="s">
        <v>392</v>
      </c>
      <c r="VFX164" s="34" t="s">
        <v>392</v>
      </c>
      <c r="VFY164" s="34" t="s">
        <v>392</v>
      </c>
      <c r="VFZ164" s="34" t="s">
        <v>392</v>
      </c>
      <c r="VGA164" s="34" t="s">
        <v>392</v>
      </c>
      <c r="VGB164" s="34" t="s">
        <v>392</v>
      </c>
      <c r="VGC164" s="34" t="s">
        <v>392</v>
      </c>
      <c r="VGD164" s="34" t="s">
        <v>392</v>
      </c>
      <c r="VGE164" s="34" t="s">
        <v>392</v>
      </c>
      <c r="VGF164" s="34" t="s">
        <v>392</v>
      </c>
      <c r="VGG164" s="34" t="s">
        <v>392</v>
      </c>
      <c r="VGH164" s="34" t="s">
        <v>392</v>
      </c>
      <c r="VGI164" s="34" t="s">
        <v>392</v>
      </c>
      <c r="VGJ164" s="34" t="s">
        <v>392</v>
      </c>
      <c r="VGK164" s="34" t="s">
        <v>392</v>
      </c>
      <c r="VGL164" s="34" t="s">
        <v>392</v>
      </c>
      <c r="VGM164" s="34" t="s">
        <v>392</v>
      </c>
      <c r="VGN164" s="34" t="s">
        <v>392</v>
      </c>
      <c r="VGO164" s="34" t="s">
        <v>392</v>
      </c>
      <c r="VGP164" s="34" t="s">
        <v>392</v>
      </c>
      <c r="VGQ164" s="34" t="s">
        <v>392</v>
      </c>
      <c r="VGR164" s="34" t="s">
        <v>392</v>
      </c>
      <c r="VGS164" s="34" t="s">
        <v>392</v>
      </c>
      <c r="VGT164" s="34" t="s">
        <v>392</v>
      </c>
      <c r="VGU164" s="34" t="s">
        <v>392</v>
      </c>
      <c r="VGV164" s="34" t="s">
        <v>392</v>
      </c>
      <c r="VGW164" s="34" t="s">
        <v>392</v>
      </c>
      <c r="VGX164" s="34" t="s">
        <v>392</v>
      </c>
      <c r="VGY164" s="34" t="s">
        <v>392</v>
      </c>
      <c r="VGZ164" s="34" t="s">
        <v>392</v>
      </c>
      <c r="VHA164" s="34" t="s">
        <v>392</v>
      </c>
      <c r="VHB164" s="34" t="s">
        <v>392</v>
      </c>
      <c r="VHC164" s="34" t="s">
        <v>392</v>
      </c>
      <c r="VHD164" s="34" t="s">
        <v>392</v>
      </c>
      <c r="VHE164" s="34" t="s">
        <v>392</v>
      </c>
      <c r="VHF164" s="34" t="s">
        <v>392</v>
      </c>
      <c r="VHG164" s="34" t="s">
        <v>392</v>
      </c>
      <c r="VHH164" s="34" t="s">
        <v>392</v>
      </c>
      <c r="VHI164" s="34" t="s">
        <v>392</v>
      </c>
      <c r="VHJ164" s="34" t="s">
        <v>392</v>
      </c>
      <c r="VHK164" s="34" t="s">
        <v>392</v>
      </c>
      <c r="VHL164" s="34" t="s">
        <v>392</v>
      </c>
      <c r="VHM164" s="34" t="s">
        <v>392</v>
      </c>
      <c r="VHN164" s="34" t="s">
        <v>392</v>
      </c>
      <c r="VHO164" s="34" t="s">
        <v>392</v>
      </c>
      <c r="VHP164" s="34" t="s">
        <v>392</v>
      </c>
      <c r="VHQ164" s="34" t="s">
        <v>392</v>
      </c>
      <c r="VHR164" s="34" t="s">
        <v>392</v>
      </c>
      <c r="VHS164" s="34" t="s">
        <v>392</v>
      </c>
      <c r="VHT164" s="34" t="s">
        <v>392</v>
      </c>
      <c r="VHU164" s="34" t="s">
        <v>392</v>
      </c>
      <c r="VHV164" s="34" t="s">
        <v>392</v>
      </c>
      <c r="VHW164" s="34" t="s">
        <v>392</v>
      </c>
      <c r="VHX164" s="34" t="s">
        <v>392</v>
      </c>
      <c r="VHY164" s="34" t="s">
        <v>392</v>
      </c>
      <c r="VHZ164" s="34" t="s">
        <v>392</v>
      </c>
      <c r="VIA164" s="34" t="s">
        <v>392</v>
      </c>
      <c r="VIB164" s="34" t="s">
        <v>392</v>
      </c>
      <c r="VIC164" s="34" t="s">
        <v>392</v>
      </c>
      <c r="VID164" s="34" t="s">
        <v>392</v>
      </c>
      <c r="VIE164" s="34" t="s">
        <v>392</v>
      </c>
      <c r="VIF164" s="34" t="s">
        <v>392</v>
      </c>
      <c r="VIG164" s="34" t="s">
        <v>392</v>
      </c>
      <c r="VIH164" s="34" t="s">
        <v>392</v>
      </c>
      <c r="VII164" s="34" t="s">
        <v>392</v>
      </c>
      <c r="VIJ164" s="34" t="s">
        <v>392</v>
      </c>
      <c r="VIK164" s="34" t="s">
        <v>392</v>
      </c>
      <c r="VIL164" s="34" t="s">
        <v>392</v>
      </c>
      <c r="VIM164" s="34" t="s">
        <v>392</v>
      </c>
      <c r="VIN164" s="34" t="s">
        <v>392</v>
      </c>
      <c r="VIO164" s="34" t="s">
        <v>392</v>
      </c>
      <c r="VIP164" s="34" t="s">
        <v>392</v>
      </c>
      <c r="VIQ164" s="34" t="s">
        <v>392</v>
      </c>
      <c r="VIR164" s="34" t="s">
        <v>392</v>
      </c>
      <c r="VIS164" s="34" t="s">
        <v>392</v>
      </c>
      <c r="VIT164" s="34" t="s">
        <v>392</v>
      </c>
      <c r="VIU164" s="34" t="s">
        <v>392</v>
      </c>
      <c r="VIV164" s="34" t="s">
        <v>392</v>
      </c>
      <c r="VIW164" s="34" t="s">
        <v>392</v>
      </c>
      <c r="VIX164" s="34" t="s">
        <v>392</v>
      </c>
      <c r="VIY164" s="34" t="s">
        <v>392</v>
      </c>
      <c r="VIZ164" s="34" t="s">
        <v>392</v>
      </c>
      <c r="VJA164" s="34" t="s">
        <v>392</v>
      </c>
      <c r="VJB164" s="34" t="s">
        <v>392</v>
      </c>
      <c r="VJC164" s="34" t="s">
        <v>392</v>
      </c>
      <c r="VJD164" s="34" t="s">
        <v>392</v>
      </c>
      <c r="VJE164" s="34" t="s">
        <v>392</v>
      </c>
      <c r="VJF164" s="34" t="s">
        <v>392</v>
      </c>
      <c r="VJG164" s="34" t="s">
        <v>392</v>
      </c>
      <c r="VJH164" s="34" t="s">
        <v>392</v>
      </c>
      <c r="VJI164" s="34" t="s">
        <v>392</v>
      </c>
      <c r="VJJ164" s="34" t="s">
        <v>392</v>
      </c>
      <c r="VJK164" s="34" t="s">
        <v>392</v>
      </c>
      <c r="VJL164" s="34" t="s">
        <v>392</v>
      </c>
      <c r="VJM164" s="34" t="s">
        <v>392</v>
      </c>
      <c r="VJN164" s="34" t="s">
        <v>392</v>
      </c>
      <c r="VJO164" s="34" t="s">
        <v>392</v>
      </c>
      <c r="VJP164" s="34" t="s">
        <v>392</v>
      </c>
      <c r="VJQ164" s="34" t="s">
        <v>392</v>
      </c>
      <c r="VJR164" s="34" t="s">
        <v>392</v>
      </c>
      <c r="VJS164" s="34" t="s">
        <v>392</v>
      </c>
      <c r="VJT164" s="34" t="s">
        <v>392</v>
      </c>
      <c r="VJU164" s="34" t="s">
        <v>392</v>
      </c>
      <c r="VJV164" s="34" t="s">
        <v>392</v>
      </c>
      <c r="VJW164" s="34" t="s">
        <v>392</v>
      </c>
      <c r="VJX164" s="34" t="s">
        <v>392</v>
      </c>
      <c r="VJY164" s="34" t="s">
        <v>392</v>
      </c>
      <c r="VJZ164" s="34" t="s">
        <v>392</v>
      </c>
      <c r="VKA164" s="34" t="s">
        <v>392</v>
      </c>
      <c r="VKB164" s="34" t="s">
        <v>392</v>
      </c>
      <c r="VKC164" s="34" t="s">
        <v>392</v>
      </c>
      <c r="VKD164" s="34" t="s">
        <v>392</v>
      </c>
      <c r="VKE164" s="34" t="s">
        <v>392</v>
      </c>
      <c r="VKF164" s="34" t="s">
        <v>392</v>
      </c>
      <c r="VKG164" s="34" t="s">
        <v>392</v>
      </c>
      <c r="VKH164" s="34" t="s">
        <v>392</v>
      </c>
      <c r="VKI164" s="34" t="s">
        <v>392</v>
      </c>
      <c r="VKJ164" s="34" t="s">
        <v>392</v>
      </c>
      <c r="VKK164" s="34" t="s">
        <v>392</v>
      </c>
      <c r="VKL164" s="34" t="s">
        <v>392</v>
      </c>
      <c r="VKM164" s="34" t="s">
        <v>392</v>
      </c>
      <c r="VKN164" s="34" t="s">
        <v>392</v>
      </c>
      <c r="VKO164" s="34" t="s">
        <v>392</v>
      </c>
      <c r="VKP164" s="34" t="s">
        <v>392</v>
      </c>
      <c r="VKQ164" s="34" t="s">
        <v>392</v>
      </c>
      <c r="VKR164" s="34" t="s">
        <v>392</v>
      </c>
      <c r="VKS164" s="34" t="s">
        <v>392</v>
      </c>
      <c r="VKT164" s="34" t="s">
        <v>392</v>
      </c>
      <c r="VKU164" s="34" t="s">
        <v>392</v>
      </c>
      <c r="VKV164" s="34" t="s">
        <v>392</v>
      </c>
      <c r="VKW164" s="34" t="s">
        <v>392</v>
      </c>
      <c r="VKX164" s="34" t="s">
        <v>392</v>
      </c>
      <c r="VKY164" s="34" t="s">
        <v>392</v>
      </c>
      <c r="VKZ164" s="34" t="s">
        <v>392</v>
      </c>
      <c r="VLA164" s="34" t="s">
        <v>392</v>
      </c>
      <c r="VLB164" s="34" t="s">
        <v>392</v>
      </c>
      <c r="VLC164" s="34" t="s">
        <v>392</v>
      </c>
      <c r="VLD164" s="34" t="s">
        <v>392</v>
      </c>
      <c r="VLE164" s="34" t="s">
        <v>392</v>
      </c>
      <c r="VLF164" s="34" t="s">
        <v>392</v>
      </c>
      <c r="VLG164" s="34" t="s">
        <v>392</v>
      </c>
      <c r="VLH164" s="34" t="s">
        <v>392</v>
      </c>
      <c r="VLI164" s="34" t="s">
        <v>392</v>
      </c>
      <c r="VLJ164" s="34" t="s">
        <v>392</v>
      </c>
      <c r="VLK164" s="34" t="s">
        <v>392</v>
      </c>
      <c r="VLL164" s="34" t="s">
        <v>392</v>
      </c>
      <c r="VLM164" s="34" t="s">
        <v>392</v>
      </c>
      <c r="VLN164" s="34" t="s">
        <v>392</v>
      </c>
      <c r="VLO164" s="34" t="s">
        <v>392</v>
      </c>
      <c r="VLP164" s="34" t="s">
        <v>392</v>
      </c>
      <c r="VLQ164" s="34" t="s">
        <v>392</v>
      </c>
      <c r="VLR164" s="34" t="s">
        <v>392</v>
      </c>
      <c r="VLS164" s="34" t="s">
        <v>392</v>
      </c>
      <c r="VLT164" s="34" t="s">
        <v>392</v>
      </c>
      <c r="VLU164" s="34" t="s">
        <v>392</v>
      </c>
      <c r="VLV164" s="34" t="s">
        <v>392</v>
      </c>
      <c r="VLW164" s="34" t="s">
        <v>392</v>
      </c>
      <c r="VLX164" s="34" t="s">
        <v>392</v>
      </c>
      <c r="VLY164" s="34" t="s">
        <v>392</v>
      </c>
      <c r="VLZ164" s="34" t="s">
        <v>392</v>
      </c>
      <c r="VMA164" s="34" t="s">
        <v>392</v>
      </c>
      <c r="VMB164" s="34" t="s">
        <v>392</v>
      </c>
      <c r="VMC164" s="34" t="s">
        <v>392</v>
      </c>
      <c r="VMD164" s="34" t="s">
        <v>392</v>
      </c>
      <c r="VME164" s="34" t="s">
        <v>392</v>
      </c>
      <c r="VMF164" s="34" t="s">
        <v>392</v>
      </c>
      <c r="VMG164" s="34" t="s">
        <v>392</v>
      </c>
      <c r="VMH164" s="34" t="s">
        <v>392</v>
      </c>
      <c r="VMI164" s="34" t="s">
        <v>392</v>
      </c>
      <c r="VMJ164" s="34" t="s">
        <v>392</v>
      </c>
      <c r="VMK164" s="34" t="s">
        <v>392</v>
      </c>
      <c r="VML164" s="34" t="s">
        <v>392</v>
      </c>
      <c r="VMM164" s="34" t="s">
        <v>392</v>
      </c>
      <c r="VMN164" s="34" t="s">
        <v>392</v>
      </c>
      <c r="VMO164" s="34" t="s">
        <v>392</v>
      </c>
      <c r="VMP164" s="34" t="s">
        <v>392</v>
      </c>
      <c r="VMQ164" s="34" t="s">
        <v>392</v>
      </c>
      <c r="VMR164" s="34" t="s">
        <v>392</v>
      </c>
      <c r="VMS164" s="34" t="s">
        <v>392</v>
      </c>
      <c r="VMT164" s="34" t="s">
        <v>392</v>
      </c>
      <c r="VMU164" s="34" t="s">
        <v>392</v>
      </c>
      <c r="VMV164" s="34" t="s">
        <v>392</v>
      </c>
      <c r="VMW164" s="34" t="s">
        <v>392</v>
      </c>
      <c r="VMX164" s="34" t="s">
        <v>392</v>
      </c>
      <c r="VMY164" s="34" t="s">
        <v>392</v>
      </c>
      <c r="VMZ164" s="34" t="s">
        <v>392</v>
      </c>
      <c r="VNA164" s="34" t="s">
        <v>392</v>
      </c>
      <c r="VNB164" s="34" t="s">
        <v>392</v>
      </c>
      <c r="VNC164" s="34" t="s">
        <v>392</v>
      </c>
      <c r="VND164" s="34" t="s">
        <v>392</v>
      </c>
      <c r="VNE164" s="34" t="s">
        <v>392</v>
      </c>
      <c r="VNF164" s="34" t="s">
        <v>392</v>
      </c>
      <c r="VNG164" s="34" t="s">
        <v>392</v>
      </c>
      <c r="VNH164" s="34" t="s">
        <v>392</v>
      </c>
      <c r="VNI164" s="34" t="s">
        <v>392</v>
      </c>
      <c r="VNJ164" s="34" t="s">
        <v>392</v>
      </c>
      <c r="VNK164" s="34" t="s">
        <v>392</v>
      </c>
      <c r="VNL164" s="34" t="s">
        <v>392</v>
      </c>
      <c r="VNM164" s="34" t="s">
        <v>392</v>
      </c>
      <c r="VNN164" s="34" t="s">
        <v>392</v>
      </c>
      <c r="VNO164" s="34" t="s">
        <v>392</v>
      </c>
      <c r="VNP164" s="34" t="s">
        <v>392</v>
      </c>
      <c r="VNQ164" s="34" t="s">
        <v>392</v>
      </c>
      <c r="VNR164" s="34" t="s">
        <v>392</v>
      </c>
      <c r="VNS164" s="34" t="s">
        <v>392</v>
      </c>
      <c r="VNT164" s="34" t="s">
        <v>392</v>
      </c>
      <c r="VNU164" s="34" t="s">
        <v>392</v>
      </c>
      <c r="VNV164" s="34" t="s">
        <v>392</v>
      </c>
      <c r="VNW164" s="34" t="s">
        <v>392</v>
      </c>
      <c r="VNX164" s="34" t="s">
        <v>392</v>
      </c>
      <c r="VNY164" s="34" t="s">
        <v>392</v>
      </c>
      <c r="VNZ164" s="34" t="s">
        <v>392</v>
      </c>
      <c r="VOA164" s="34" t="s">
        <v>392</v>
      </c>
      <c r="VOB164" s="34" t="s">
        <v>392</v>
      </c>
      <c r="VOC164" s="34" t="s">
        <v>392</v>
      </c>
      <c r="VOD164" s="34" t="s">
        <v>392</v>
      </c>
      <c r="VOE164" s="34" t="s">
        <v>392</v>
      </c>
      <c r="VOF164" s="34" t="s">
        <v>392</v>
      </c>
      <c r="VOG164" s="34" t="s">
        <v>392</v>
      </c>
      <c r="VOH164" s="34" t="s">
        <v>392</v>
      </c>
      <c r="VOI164" s="34" t="s">
        <v>392</v>
      </c>
      <c r="VOJ164" s="34" t="s">
        <v>392</v>
      </c>
      <c r="VOK164" s="34" t="s">
        <v>392</v>
      </c>
      <c r="VOL164" s="34" t="s">
        <v>392</v>
      </c>
      <c r="VOM164" s="34" t="s">
        <v>392</v>
      </c>
      <c r="VON164" s="34" t="s">
        <v>392</v>
      </c>
      <c r="VOO164" s="34" t="s">
        <v>392</v>
      </c>
      <c r="VOP164" s="34" t="s">
        <v>392</v>
      </c>
      <c r="VOQ164" s="34" t="s">
        <v>392</v>
      </c>
      <c r="VOR164" s="34" t="s">
        <v>392</v>
      </c>
      <c r="VOS164" s="34" t="s">
        <v>392</v>
      </c>
      <c r="VOT164" s="34" t="s">
        <v>392</v>
      </c>
      <c r="VOU164" s="34" t="s">
        <v>392</v>
      </c>
      <c r="VOV164" s="34" t="s">
        <v>392</v>
      </c>
      <c r="VOW164" s="34" t="s">
        <v>392</v>
      </c>
      <c r="VOX164" s="34" t="s">
        <v>392</v>
      </c>
      <c r="VOY164" s="34" t="s">
        <v>392</v>
      </c>
      <c r="VOZ164" s="34" t="s">
        <v>392</v>
      </c>
      <c r="VPA164" s="34" t="s">
        <v>392</v>
      </c>
      <c r="VPB164" s="34" t="s">
        <v>392</v>
      </c>
      <c r="VPC164" s="34" t="s">
        <v>392</v>
      </c>
      <c r="VPD164" s="34" t="s">
        <v>392</v>
      </c>
      <c r="VPE164" s="34" t="s">
        <v>392</v>
      </c>
      <c r="VPF164" s="34" t="s">
        <v>392</v>
      </c>
      <c r="VPG164" s="34" t="s">
        <v>392</v>
      </c>
      <c r="VPH164" s="34" t="s">
        <v>392</v>
      </c>
      <c r="VPI164" s="34" t="s">
        <v>392</v>
      </c>
      <c r="VPJ164" s="34" t="s">
        <v>392</v>
      </c>
      <c r="VPK164" s="34" t="s">
        <v>392</v>
      </c>
      <c r="VPL164" s="34" t="s">
        <v>392</v>
      </c>
      <c r="VPM164" s="34" t="s">
        <v>392</v>
      </c>
      <c r="VPN164" s="34" t="s">
        <v>392</v>
      </c>
      <c r="VPO164" s="34" t="s">
        <v>392</v>
      </c>
      <c r="VPP164" s="34" t="s">
        <v>392</v>
      </c>
      <c r="VPQ164" s="34" t="s">
        <v>392</v>
      </c>
      <c r="VPR164" s="34" t="s">
        <v>392</v>
      </c>
      <c r="VPS164" s="34" t="s">
        <v>392</v>
      </c>
      <c r="VPT164" s="34" t="s">
        <v>392</v>
      </c>
      <c r="VPU164" s="34" t="s">
        <v>392</v>
      </c>
      <c r="VPV164" s="34" t="s">
        <v>392</v>
      </c>
      <c r="VPW164" s="34" t="s">
        <v>392</v>
      </c>
      <c r="VPX164" s="34" t="s">
        <v>392</v>
      </c>
      <c r="VPY164" s="34" t="s">
        <v>392</v>
      </c>
      <c r="VPZ164" s="34" t="s">
        <v>392</v>
      </c>
      <c r="VQA164" s="34" t="s">
        <v>392</v>
      </c>
      <c r="VQB164" s="34" t="s">
        <v>392</v>
      </c>
      <c r="VQC164" s="34" t="s">
        <v>392</v>
      </c>
      <c r="VQD164" s="34" t="s">
        <v>392</v>
      </c>
      <c r="VQE164" s="34" t="s">
        <v>392</v>
      </c>
      <c r="VQF164" s="34" t="s">
        <v>392</v>
      </c>
      <c r="VQG164" s="34" t="s">
        <v>392</v>
      </c>
      <c r="VQH164" s="34" t="s">
        <v>392</v>
      </c>
      <c r="VQI164" s="34" t="s">
        <v>392</v>
      </c>
      <c r="VQJ164" s="34" t="s">
        <v>392</v>
      </c>
      <c r="VQK164" s="34" t="s">
        <v>392</v>
      </c>
      <c r="VQL164" s="34" t="s">
        <v>392</v>
      </c>
      <c r="VQM164" s="34" t="s">
        <v>392</v>
      </c>
      <c r="VQN164" s="34" t="s">
        <v>392</v>
      </c>
      <c r="VQO164" s="34" t="s">
        <v>392</v>
      </c>
      <c r="VQP164" s="34" t="s">
        <v>392</v>
      </c>
      <c r="VQQ164" s="34" t="s">
        <v>392</v>
      </c>
      <c r="VQR164" s="34" t="s">
        <v>392</v>
      </c>
      <c r="VQS164" s="34" t="s">
        <v>392</v>
      </c>
      <c r="VQT164" s="34" t="s">
        <v>392</v>
      </c>
      <c r="VQU164" s="34" t="s">
        <v>392</v>
      </c>
      <c r="VQV164" s="34" t="s">
        <v>392</v>
      </c>
      <c r="VQW164" s="34" t="s">
        <v>392</v>
      </c>
      <c r="VQX164" s="34" t="s">
        <v>392</v>
      </c>
      <c r="VQY164" s="34" t="s">
        <v>392</v>
      </c>
      <c r="VQZ164" s="34" t="s">
        <v>392</v>
      </c>
      <c r="VRA164" s="34" t="s">
        <v>392</v>
      </c>
      <c r="VRB164" s="34" t="s">
        <v>392</v>
      </c>
      <c r="VRC164" s="34" t="s">
        <v>392</v>
      </c>
      <c r="VRD164" s="34" t="s">
        <v>392</v>
      </c>
      <c r="VRE164" s="34" t="s">
        <v>392</v>
      </c>
      <c r="VRF164" s="34" t="s">
        <v>392</v>
      </c>
      <c r="VRG164" s="34" t="s">
        <v>392</v>
      </c>
      <c r="VRH164" s="34" t="s">
        <v>392</v>
      </c>
      <c r="VRI164" s="34" t="s">
        <v>392</v>
      </c>
      <c r="VRJ164" s="34" t="s">
        <v>392</v>
      </c>
      <c r="VRK164" s="34" t="s">
        <v>392</v>
      </c>
      <c r="VRL164" s="34" t="s">
        <v>392</v>
      </c>
      <c r="VRM164" s="34" t="s">
        <v>392</v>
      </c>
      <c r="VRN164" s="34" t="s">
        <v>392</v>
      </c>
      <c r="VRO164" s="34" t="s">
        <v>392</v>
      </c>
      <c r="VRP164" s="34" t="s">
        <v>392</v>
      </c>
      <c r="VRQ164" s="34" t="s">
        <v>392</v>
      </c>
      <c r="VRR164" s="34" t="s">
        <v>392</v>
      </c>
      <c r="VRS164" s="34" t="s">
        <v>392</v>
      </c>
      <c r="VRT164" s="34" t="s">
        <v>392</v>
      </c>
      <c r="VRU164" s="34" t="s">
        <v>392</v>
      </c>
      <c r="VRV164" s="34" t="s">
        <v>392</v>
      </c>
      <c r="VRW164" s="34" t="s">
        <v>392</v>
      </c>
      <c r="VRX164" s="34" t="s">
        <v>392</v>
      </c>
      <c r="VRY164" s="34" t="s">
        <v>392</v>
      </c>
      <c r="VRZ164" s="34" t="s">
        <v>392</v>
      </c>
      <c r="VSA164" s="34" t="s">
        <v>392</v>
      </c>
      <c r="VSB164" s="34" t="s">
        <v>392</v>
      </c>
      <c r="VSC164" s="34" t="s">
        <v>392</v>
      </c>
      <c r="VSD164" s="34" t="s">
        <v>392</v>
      </c>
      <c r="VSE164" s="34" t="s">
        <v>392</v>
      </c>
      <c r="VSF164" s="34" t="s">
        <v>392</v>
      </c>
      <c r="VSG164" s="34" t="s">
        <v>392</v>
      </c>
      <c r="VSH164" s="34" t="s">
        <v>392</v>
      </c>
      <c r="VSI164" s="34" t="s">
        <v>392</v>
      </c>
      <c r="VSJ164" s="34" t="s">
        <v>392</v>
      </c>
      <c r="VSK164" s="34" t="s">
        <v>392</v>
      </c>
      <c r="VSL164" s="34" t="s">
        <v>392</v>
      </c>
      <c r="VSM164" s="34" t="s">
        <v>392</v>
      </c>
      <c r="VSN164" s="34" t="s">
        <v>392</v>
      </c>
      <c r="VSO164" s="34" t="s">
        <v>392</v>
      </c>
      <c r="VSP164" s="34" t="s">
        <v>392</v>
      </c>
      <c r="VSQ164" s="34" t="s">
        <v>392</v>
      </c>
      <c r="VSR164" s="34" t="s">
        <v>392</v>
      </c>
      <c r="VSS164" s="34" t="s">
        <v>392</v>
      </c>
      <c r="VST164" s="34" t="s">
        <v>392</v>
      </c>
      <c r="VSU164" s="34" t="s">
        <v>392</v>
      </c>
      <c r="VSV164" s="34" t="s">
        <v>392</v>
      </c>
      <c r="VSW164" s="34" t="s">
        <v>392</v>
      </c>
      <c r="VSX164" s="34" t="s">
        <v>392</v>
      </c>
      <c r="VSY164" s="34" t="s">
        <v>392</v>
      </c>
      <c r="VSZ164" s="34" t="s">
        <v>392</v>
      </c>
      <c r="VTA164" s="34" t="s">
        <v>392</v>
      </c>
      <c r="VTB164" s="34" t="s">
        <v>392</v>
      </c>
      <c r="VTC164" s="34" t="s">
        <v>392</v>
      </c>
      <c r="VTD164" s="34" t="s">
        <v>392</v>
      </c>
      <c r="VTE164" s="34" t="s">
        <v>392</v>
      </c>
      <c r="VTF164" s="34" t="s">
        <v>392</v>
      </c>
      <c r="VTG164" s="34" t="s">
        <v>392</v>
      </c>
      <c r="VTH164" s="34" t="s">
        <v>392</v>
      </c>
      <c r="VTI164" s="34" t="s">
        <v>392</v>
      </c>
      <c r="VTJ164" s="34" t="s">
        <v>392</v>
      </c>
      <c r="VTK164" s="34" t="s">
        <v>392</v>
      </c>
      <c r="VTL164" s="34" t="s">
        <v>392</v>
      </c>
      <c r="VTM164" s="34" t="s">
        <v>392</v>
      </c>
      <c r="VTN164" s="34" t="s">
        <v>392</v>
      </c>
      <c r="VTO164" s="34" t="s">
        <v>392</v>
      </c>
      <c r="VTP164" s="34" t="s">
        <v>392</v>
      </c>
      <c r="VTQ164" s="34" t="s">
        <v>392</v>
      </c>
      <c r="VTR164" s="34" t="s">
        <v>392</v>
      </c>
      <c r="VTS164" s="34" t="s">
        <v>392</v>
      </c>
      <c r="VTT164" s="34" t="s">
        <v>392</v>
      </c>
      <c r="VTU164" s="34" t="s">
        <v>392</v>
      </c>
      <c r="VTV164" s="34" t="s">
        <v>392</v>
      </c>
      <c r="VTW164" s="34" t="s">
        <v>392</v>
      </c>
      <c r="VTX164" s="34" t="s">
        <v>392</v>
      </c>
      <c r="VTY164" s="34" t="s">
        <v>392</v>
      </c>
      <c r="VTZ164" s="34" t="s">
        <v>392</v>
      </c>
      <c r="VUA164" s="34" t="s">
        <v>392</v>
      </c>
      <c r="VUB164" s="34" t="s">
        <v>392</v>
      </c>
      <c r="VUC164" s="34" t="s">
        <v>392</v>
      </c>
      <c r="VUD164" s="34" t="s">
        <v>392</v>
      </c>
      <c r="VUE164" s="34" t="s">
        <v>392</v>
      </c>
      <c r="VUF164" s="34" t="s">
        <v>392</v>
      </c>
      <c r="VUG164" s="34" t="s">
        <v>392</v>
      </c>
      <c r="VUH164" s="34" t="s">
        <v>392</v>
      </c>
      <c r="VUI164" s="34" t="s">
        <v>392</v>
      </c>
      <c r="VUJ164" s="34" t="s">
        <v>392</v>
      </c>
      <c r="VUK164" s="34" t="s">
        <v>392</v>
      </c>
      <c r="VUL164" s="34" t="s">
        <v>392</v>
      </c>
      <c r="VUM164" s="34" t="s">
        <v>392</v>
      </c>
      <c r="VUN164" s="34" t="s">
        <v>392</v>
      </c>
      <c r="VUO164" s="34" t="s">
        <v>392</v>
      </c>
      <c r="VUP164" s="34" t="s">
        <v>392</v>
      </c>
      <c r="VUQ164" s="34" t="s">
        <v>392</v>
      </c>
      <c r="VUR164" s="34" t="s">
        <v>392</v>
      </c>
      <c r="VUS164" s="34" t="s">
        <v>392</v>
      </c>
      <c r="VUT164" s="34" t="s">
        <v>392</v>
      </c>
      <c r="VUU164" s="34" t="s">
        <v>392</v>
      </c>
      <c r="VUV164" s="34" t="s">
        <v>392</v>
      </c>
      <c r="VUW164" s="34" t="s">
        <v>392</v>
      </c>
      <c r="VUX164" s="34" t="s">
        <v>392</v>
      </c>
      <c r="VUY164" s="34" t="s">
        <v>392</v>
      </c>
      <c r="VUZ164" s="34" t="s">
        <v>392</v>
      </c>
      <c r="VVA164" s="34" t="s">
        <v>392</v>
      </c>
      <c r="VVB164" s="34" t="s">
        <v>392</v>
      </c>
      <c r="VVC164" s="34" t="s">
        <v>392</v>
      </c>
      <c r="VVD164" s="34" t="s">
        <v>392</v>
      </c>
      <c r="VVE164" s="34" t="s">
        <v>392</v>
      </c>
      <c r="VVF164" s="34" t="s">
        <v>392</v>
      </c>
      <c r="VVG164" s="34" t="s">
        <v>392</v>
      </c>
      <c r="VVH164" s="34" t="s">
        <v>392</v>
      </c>
      <c r="VVI164" s="34" t="s">
        <v>392</v>
      </c>
      <c r="VVJ164" s="34" t="s">
        <v>392</v>
      </c>
      <c r="VVK164" s="34" t="s">
        <v>392</v>
      </c>
      <c r="VVL164" s="34" t="s">
        <v>392</v>
      </c>
      <c r="VVM164" s="34" t="s">
        <v>392</v>
      </c>
      <c r="VVN164" s="34" t="s">
        <v>392</v>
      </c>
      <c r="VVO164" s="34" t="s">
        <v>392</v>
      </c>
      <c r="VVP164" s="34" t="s">
        <v>392</v>
      </c>
      <c r="VVQ164" s="34" t="s">
        <v>392</v>
      </c>
      <c r="VVR164" s="34" t="s">
        <v>392</v>
      </c>
      <c r="VVS164" s="34" t="s">
        <v>392</v>
      </c>
      <c r="VVT164" s="34" t="s">
        <v>392</v>
      </c>
      <c r="VVU164" s="34" t="s">
        <v>392</v>
      </c>
      <c r="VVV164" s="34" t="s">
        <v>392</v>
      </c>
      <c r="VVW164" s="34" t="s">
        <v>392</v>
      </c>
      <c r="VVX164" s="34" t="s">
        <v>392</v>
      </c>
      <c r="VVY164" s="34" t="s">
        <v>392</v>
      </c>
      <c r="VVZ164" s="34" t="s">
        <v>392</v>
      </c>
      <c r="VWA164" s="34" t="s">
        <v>392</v>
      </c>
      <c r="VWB164" s="34" t="s">
        <v>392</v>
      </c>
      <c r="VWC164" s="34" t="s">
        <v>392</v>
      </c>
      <c r="VWD164" s="34" t="s">
        <v>392</v>
      </c>
      <c r="VWE164" s="34" t="s">
        <v>392</v>
      </c>
      <c r="VWF164" s="34" t="s">
        <v>392</v>
      </c>
      <c r="VWG164" s="34" t="s">
        <v>392</v>
      </c>
      <c r="VWH164" s="34" t="s">
        <v>392</v>
      </c>
      <c r="VWI164" s="34" t="s">
        <v>392</v>
      </c>
      <c r="VWJ164" s="34" t="s">
        <v>392</v>
      </c>
      <c r="VWK164" s="34" t="s">
        <v>392</v>
      </c>
      <c r="VWL164" s="34" t="s">
        <v>392</v>
      </c>
      <c r="VWM164" s="34" t="s">
        <v>392</v>
      </c>
      <c r="VWN164" s="34" t="s">
        <v>392</v>
      </c>
      <c r="VWO164" s="34" t="s">
        <v>392</v>
      </c>
      <c r="VWP164" s="34" t="s">
        <v>392</v>
      </c>
      <c r="VWQ164" s="34" t="s">
        <v>392</v>
      </c>
      <c r="VWR164" s="34" t="s">
        <v>392</v>
      </c>
      <c r="VWS164" s="34" t="s">
        <v>392</v>
      </c>
      <c r="VWT164" s="34" t="s">
        <v>392</v>
      </c>
      <c r="VWU164" s="34" t="s">
        <v>392</v>
      </c>
      <c r="VWV164" s="34" t="s">
        <v>392</v>
      </c>
      <c r="VWW164" s="34" t="s">
        <v>392</v>
      </c>
      <c r="VWX164" s="34" t="s">
        <v>392</v>
      </c>
      <c r="VWY164" s="34" t="s">
        <v>392</v>
      </c>
      <c r="VWZ164" s="34" t="s">
        <v>392</v>
      </c>
      <c r="VXA164" s="34" t="s">
        <v>392</v>
      </c>
      <c r="VXB164" s="34" t="s">
        <v>392</v>
      </c>
      <c r="VXC164" s="34" t="s">
        <v>392</v>
      </c>
      <c r="VXD164" s="34" t="s">
        <v>392</v>
      </c>
      <c r="VXE164" s="34" t="s">
        <v>392</v>
      </c>
      <c r="VXF164" s="34" t="s">
        <v>392</v>
      </c>
      <c r="VXG164" s="34" t="s">
        <v>392</v>
      </c>
      <c r="VXH164" s="34" t="s">
        <v>392</v>
      </c>
      <c r="VXI164" s="34" t="s">
        <v>392</v>
      </c>
      <c r="VXJ164" s="34" t="s">
        <v>392</v>
      </c>
      <c r="VXK164" s="34" t="s">
        <v>392</v>
      </c>
      <c r="VXL164" s="34" t="s">
        <v>392</v>
      </c>
      <c r="VXM164" s="34" t="s">
        <v>392</v>
      </c>
      <c r="VXN164" s="34" t="s">
        <v>392</v>
      </c>
      <c r="VXO164" s="34" t="s">
        <v>392</v>
      </c>
      <c r="VXP164" s="34" t="s">
        <v>392</v>
      </c>
      <c r="VXQ164" s="34" t="s">
        <v>392</v>
      </c>
      <c r="VXR164" s="34" t="s">
        <v>392</v>
      </c>
      <c r="VXS164" s="34" t="s">
        <v>392</v>
      </c>
      <c r="VXT164" s="34" t="s">
        <v>392</v>
      </c>
      <c r="VXU164" s="34" t="s">
        <v>392</v>
      </c>
      <c r="VXV164" s="34" t="s">
        <v>392</v>
      </c>
      <c r="VXW164" s="34" t="s">
        <v>392</v>
      </c>
      <c r="VXX164" s="34" t="s">
        <v>392</v>
      </c>
      <c r="VXY164" s="34" t="s">
        <v>392</v>
      </c>
      <c r="VXZ164" s="34" t="s">
        <v>392</v>
      </c>
      <c r="VYA164" s="34" t="s">
        <v>392</v>
      </c>
      <c r="VYB164" s="34" t="s">
        <v>392</v>
      </c>
      <c r="VYC164" s="34" t="s">
        <v>392</v>
      </c>
      <c r="VYD164" s="34" t="s">
        <v>392</v>
      </c>
      <c r="VYE164" s="34" t="s">
        <v>392</v>
      </c>
      <c r="VYF164" s="34" t="s">
        <v>392</v>
      </c>
      <c r="VYG164" s="34" t="s">
        <v>392</v>
      </c>
      <c r="VYH164" s="34" t="s">
        <v>392</v>
      </c>
      <c r="VYI164" s="34" t="s">
        <v>392</v>
      </c>
      <c r="VYJ164" s="34" t="s">
        <v>392</v>
      </c>
      <c r="VYK164" s="34" t="s">
        <v>392</v>
      </c>
      <c r="VYL164" s="34" t="s">
        <v>392</v>
      </c>
      <c r="VYM164" s="34" t="s">
        <v>392</v>
      </c>
      <c r="VYN164" s="34" t="s">
        <v>392</v>
      </c>
      <c r="VYO164" s="34" t="s">
        <v>392</v>
      </c>
      <c r="VYP164" s="34" t="s">
        <v>392</v>
      </c>
      <c r="VYQ164" s="34" t="s">
        <v>392</v>
      </c>
      <c r="VYR164" s="34" t="s">
        <v>392</v>
      </c>
      <c r="VYS164" s="34" t="s">
        <v>392</v>
      </c>
      <c r="VYT164" s="34" t="s">
        <v>392</v>
      </c>
      <c r="VYU164" s="34" t="s">
        <v>392</v>
      </c>
      <c r="VYV164" s="34" t="s">
        <v>392</v>
      </c>
      <c r="VYW164" s="34" t="s">
        <v>392</v>
      </c>
      <c r="VYX164" s="34" t="s">
        <v>392</v>
      </c>
      <c r="VYY164" s="34" t="s">
        <v>392</v>
      </c>
      <c r="VYZ164" s="34" t="s">
        <v>392</v>
      </c>
      <c r="VZA164" s="34" t="s">
        <v>392</v>
      </c>
      <c r="VZB164" s="34" t="s">
        <v>392</v>
      </c>
      <c r="VZC164" s="34" t="s">
        <v>392</v>
      </c>
      <c r="VZD164" s="34" t="s">
        <v>392</v>
      </c>
      <c r="VZE164" s="34" t="s">
        <v>392</v>
      </c>
      <c r="VZF164" s="34" t="s">
        <v>392</v>
      </c>
      <c r="VZG164" s="34" t="s">
        <v>392</v>
      </c>
      <c r="VZH164" s="34" t="s">
        <v>392</v>
      </c>
      <c r="VZI164" s="34" t="s">
        <v>392</v>
      </c>
      <c r="VZJ164" s="34" t="s">
        <v>392</v>
      </c>
      <c r="VZK164" s="34" t="s">
        <v>392</v>
      </c>
      <c r="VZL164" s="34" t="s">
        <v>392</v>
      </c>
      <c r="VZM164" s="34" t="s">
        <v>392</v>
      </c>
      <c r="VZN164" s="34" t="s">
        <v>392</v>
      </c>
      <c r="VZO164" s="34" t="s">
        <v>392</v>
      </c>
      <c r="VZP164" s="34" t="s">
        <v>392</v>
      </c>
      <c r="VZQ164" s="34" t="s">
        <v>392</v>
      </c>
      <c r="VZR164" s="34" t="s">
        <v>392</v>
      </c>
      <c r="VZS164" s="34" t="s">
        <v>392</v>
      </c>
      <c r="VZT164" s="34" t="s">
        <v>392</v>
      </c>
      <c r="VZU164" s="34" t="s">
        <v>392</v>
      </c>
      <c r="VZV164" s="34" t="s">
        <v>392</v>
      </c>
      <c r="VZW164" s="34" t="s">
        <v>392</v>
      </c>
      <c r="VZX164" s="34" t="s">
        <v>392</v>
      </c>
      <c r="VZY164" s="34" t="s">
        <v>392</v>
      </c>
      <c r="VZZ164" s="34" t="s">
        <v>392</v>
      </c>
      <c r="WAA164" s="34" t="s">
        <v>392</v>
      </c>
      <c r="WAB164" s="34" t="s">
        <v>392</v>
      </c>
      <c r="WAC164" s="34" t="s">
        <v>392</v>
      </c>
      <c r="WAD164" s="34" t="s">
        <v>392</v>
      </c>
      <c r="WAE164" s="34" t="s">
        <v>392</v>
      </c>
      <c r="WAF164" s="34" t="s">
        <v>392</v>
      </c>
      <c r="WAG164" s="34" t="s">
        <v>392</v>
      </c>
      <c r="WAH164" s="34" t="s">
        <v>392</v>
      </c>
      <c r="WAI164" s="34" t="s">
        <v>392</v>
      </c>
      <c r="WAJ164" s="34" t="s">
        <v>392</v>
      </c>
      <c r="WAK164" s="34" t="s">
        <v>392</v>
      </c>
      <c r="WAL164" s="34" t="s">
        <v>392</v>
      </c>
      <c r="WAM164" s="34" t="s">
        <v>392</v>
      </c>
      <c r="WAN164" s="34" t="s">
        <v>392</v>
      </c>
      <c r="WAO164" s="34" t="s">
        <v>392</v>
      </c>
      <c r="WAP164" s="34" t="s">
        <v>392</v>
      </c>
      <c r="WAQ164" s="34" t="s">
        <v>392</v>
      </c>
      <c r="WAR164" s="34" t="s">
        <v>392</v>
      </c>
      <c r="WAS164" s="34" t="s">
        <v>392</v>
      </c>
      <c r="WAT164" s="34" t="s">
        <v>392</v>
      </c>
      <c r="WAU164" s="34" t="s">
        <v>392</v>
      </c>
      <c r="WAV164" s="34" t="s">
        <v>392</v>
      </c>
      <c r="WAW164" s="34" t="s">
        <v>392</v>
      </c>
      <c r="WAX164" s="34" t="s">
        <v>392</v>
      </c>
      <c r="WAY164" s="34" t="s">
        <v>392</v>
      </c>
      <c r="WAZ164" s="34" t="s">
        <v>392</v>
      </c>
      <c r="WBA164" s="34" t="s">
        <v>392</v>
      </c>
      <c r="WBB164" s="34" t="s">
        <v>392</v>
      </c>
      <c r="WBC164" s="34" t="s">
        <v>392</v>
      </c>
      <c r="WBD164" s="34" t="s">
        <v>392</v>
      </c>
      <c r="WBE164" s="34" t="s">
        <v>392</v>
      </c>
      <c r="WBF164" s="34" t="s">
        <v>392</v>
      </c>
      <c r="WBG164" s="34" t="s">
        <v>392</v>
      </c>
      <c r="WBH164" s="34" t="s">
        <v>392</v>
      </c>
      <c r="WBI164" s="34" t="s">
        <v>392</v>
      </c>
      <c r="WBJ164" s="34" t="s">
        <v>392</v>
      </c>
      <c r="WBK164" s="34" t="s">
        <v>392</v>
      </c>
      <c r="WBL164" s="34" t="s">
        <v>392</v>
      </c>
      <c r="WBM164" s="34" t="s">
        <v>392</v>
      </c>
      <c r="WBN164" s="34" t="s">
        <v>392</v>
      </c>
      <c r="WBO164" s="34" t="s">
        <v>392</v>
      </c>
      <c r="WBP164" s="34" t="s">
        <v>392</v>
      </c>
      <c r="WBQ164" s="34" t="s">
        <v>392</v>
      </c>
      <c r="WBR164" s="34" t="s">
        <v>392</v>
      </c>
      <c r="WBS164" s="34" t="s">
        <v>392</v>
      </c>
      <c r="WBT164" s="34" t="s">
        <v>392</v>
      </c>
      <c r="WBU164" s="34" t="s">
        <v>392</v>
      </c>
      <c r="WBV164" s="34" t="s">
        <v>392</v>
      </c>
      <c r="WBW164" s="34" t="s">
        <v>392</v>
      </c>
      <c r="WBX164" s="34" t="s">
        <v>392</v>
      </c>
      <c r="WBY164" s="34" t="s">
        <v>392</v>
      </c>
      <c r="WBZ164" s="34" t="s">
        <v>392</v>
      </c>
      <c r="WCA164" s="34" t="s">
        <v>392</v>
      </c>
      <c r="WCB164" s="34" t="s">
        <v>392</v>
      </c>
      <c r="WCC164" s="34" t="s">
        <v>392</v>
      </c>
      <c r="WCD164" s="34" t="s">
        <v>392</v>
      </c>
      <c r="WCE164" s="34" t="s">
        <v>392</v>
      </c>
      <c r="WCF164" s="34" t="s">
        <v>392</v>
      </c>
      <c r="WCG164" s="34" t="s">
        <v>392</v>
      </c>
      <c r="WCH164" s="34" t="s">
        <v>392</v>
      </c>
      <c r="WCI164" s="34" t="s">
        <v>392</v>
      </c>
      <c r="WCJ164" s="34" t="s">
        <v>392</v>
      </c>
      <c r="WCK164" s="34" t="s">
        <v>392</v>
      </c>
      <c r="WCL164" s="34" t="s">
        <v>392</v>
      </c>
      <c r="WCM164" s="34" t="s">
        <v>392</v>
      </c>
      <c r="WCN164" s="34" t="s">
        <v>392</v>
      </c>
      <c r="WCO164" s="34" t="s">
        <v>392</v>
      </c>
      <c r="WCP164" s="34" t="s">
        <v>392</v>
      </c>
      <c r="WCQ164" s="34" t="s">
        <v>392</v>
      </c>
      <c r="WCR164" s="34" t="s">
        <v>392</v>
      </c>
      <c r="WCS164" s="34" t="s">
        <v>392</v>
      </c>
      <c r="WCT164" s="34" t="s">
        <v>392</v>
      </c>
      <c r="WCU164" s="34" t="s">
        <v>392</v>
      </c>
      <c r="WCV164" s="34" t="s">
        <v>392</v>
      </c>
      <c r="WCW164" s="34" t="s">
        <v>392</v>
      </c>
      <c r="WCX164" s="34" t="s">
        <v>392</v>
      </c>
      <c r="WCY164" s="34" t="s">
        <v>392</v>
      </c>
      <c r="WCZ164" s="34" t="s">
        <v>392</v>
      </c>
      <c r="WDA164" s="34" t="s">
        <v>392</v>
      </c>
      <c r="WDB164" s="34" t="s">
        <v>392</v>
      </c>
      <c r="WDC164" s="34" t="s">
        <v>392</v>
      </c>
      <c r="WDD164" s="34" t="s">
        <v>392</v>
      </c>
      <c r="WDE164" s="34" t="s">
        <v>392</v>
      </c>
      <c r="WDF164" s="34" t="s">
        <v>392</v>
      </c>
      <c r="WDG164" s="34" t="s">
        <v>392</v>
      </c>
      <c r="WDH164" s="34" t="s">
        <v>392</v>
      </c>
      <c r="WDI164" s="34" t="s">
        <v>392</v>
      </c>
      <c r="WDJ164" s="34" t="s">
        <v>392</v>
      </c>
      <c r="WDK164" s="34" t="s">
        <v>392</v>
      </c>
      <c r="WDL164" s="34" t="s">
        <v>392</v>
      </c>
      <c r="WDM164" s="34" t="s">
        <v>392</v>
      </c>
      <c r="WDN164" s="34" t="s">
        <v>392</v>
      </c>
      <c r="WDO164" s="34" t="s">
        <v>392</v>
      </c>
      <c r="WDP164" s="34" t="s">
        <v>392</v>
      </c>
      <c r="WDQ164" s="34" t="s">
        <v>392</v>
      </c>
      <c r="WDR164" s="34" t="s">
        <v>392</v>
      </c>
      <c r="WDS164" s="34" t="s">
        <v>392</v>
      </c>
      <c r="WDT164" s="34" t="s">
        <v>392</v>
      </c>
      <c r="WDU164" s="34" t="s">
        <v>392</v>
      </c>
      <c r="WDV164" s="34" t="s">
        <v>392</v>
      </c>
      <c r="WDW164" s="34" t="s">
        <v>392</v>
      </c>
      <c r="WDX164" s="34" t="s">
        <v>392</v>
      </c>
      <c r="WDY164" s="34" t="s">
        <v>392</v>
      </c>
      <c r="WDZ164" s="34" t="s">
        <v>392</v>
      </c>
      <c r="WEA164" s="34" t="s">
        <v>392</v>
      </c>
      <c r="WEB164" s="34" t="s">
        <v>392</v>
      </c>
      <c r="WEC164" s="34" t="s">
        <v>392</v>
      </c>
      <c r="WED164" s="34" t="s">
        <v>392</v>
      </c>
      <c r="WEE164" s="34" t="s">
        <v>392</v>
      </c>
      <c r="WEF164" s="34" t="s">
        <v>392</v>
      </c>
      <c r="WEG164" s="34" t="s">
        <v>392</v>
      </c>
      <c r="WEH164" s="34" t="s">
        <v>392</v>
      </c>
      <c r="WEI164" s="34" t="s">
        <v>392</v>
      </c>
      <c r="WEJ164" s="34" t="s">
        <v>392</v>
      </c>
      <c r="WEK164" s="34" t="s">
        <v>392</v>
      </c>
      <c r="WEL164" s="34" t="s">
        <v>392</v>
      </c>
      <c r="WEM164" s="34" t="s">
        <v>392</v>
      </c>
      <c r="WEN164" s="34" t="s">
        <v>392</v>
      </c>
      <c r="WEO164" s="34" t="s">
        <v>392</v>
      </c>
      <c r="WEP164" s="34" t="s">
        <v>392</v>
      </c>
      <c r="WEQ164" s="34" t="s">
        <v>392</v>
      </c>
      <c r="WER164" s="34" t="s">
        <v>392</v>
      </c>
      <c r="WES164" s="34" t="s">
        <v>392</v>
      </c>
      <c r="WET164" s="34" t="s">
        <v>392</v>
      </c>
      <c r="WEU164" s="34" t="s">
        <v>392</v>
      </c>
      <c r="WEV164" s="34" t="s">
        <v>392</v>
      </c>
      <c r="WEW164" s="34" t="s">
        <v>392</v>
      </c>
      <c r="WEX164" s="34" t="s">
        <v>392</v>
      </c>
      <c r="WEY164" s="34" t="s">
        <v>392</v>
      </c>
      <c r="WEZ164" s="34" t="s">
        <v>392</v>
      </c>
      <c r="WFA164" s="34" t="s">
        <v>392</v>
      </c>
      <c r="WFB164" s="34" t="s">
        <v>392</v>
      </c>
      <c r="WFC164" s="34" t="s">
        <v>392</v>
      </c>
      <c r="WFD164" s="34" t="s">
        <v>392</v>
      </c>
      <c r="WFE164" s="34" t="s">
        <v>392</v>
      </c>
      <c r="WFF164" s="34" t="s">
        <v>392</v>
      </c>
      <c r="WFG164" s="34" t="s">
        <v>392</v>
      </c>
      <c r="WFH164" s="34" t="s">
        <v>392</v>
      </c>
      <c r="WFI164" s="34" t="s">
        <v>392</v>
      </c>
      <c r="WFJ164" s="34" t="s">
        <v>392</v>
      </c>
      <c r="WFK164" s="34" t="s">
        <v>392</v>
      </c>
      <c r="WFL164" s="34" t="s">
        <v>392</v>
      </c>
      <c r="WFM164" s="34" t="s">
        <v>392</v>
      </c>
      <c r="WFN164" s="34" t="s">
        <v>392</v>
      </c>
      <c r="WFO164" s="34" t="s">
        <v>392</v>
      </c>
      <c r="WFP164" s="34" t="s">
        <v>392</v>
      </c>
      <c r="WFQ164" s="34" t="s">
        <v>392</v>
      </c>
      <c r="WFR164" s="34" t="s">
        <v>392</v>
      </c>
      <c r="WFS164" s="34" t="s">
        <v>392</v>
      </c>
      <c r="WFT164" s="34" t="s">
        <v>392</v>
      </c>
      <c r="WFU164" s="34" t="s">
        <v>392</v>
      </c>
      <c r="WFV164" s="34" t="s">
        <v>392</v>
      </c>
      <c r="WFW164" s="34" t="s">
        <v>392</v>
      </c>
      <c r="WFX164" s="34" t="s">
        <v>392</v>
      </c>
      <c r="WFY164" s="34" t="s">
        <v>392</v>
      </c>
      <c r="WFZ164" s="34" t="s">
        <v>392</v>
      </c>
      <c r="WGA164" s="34" t="s">
        <v>392</v>
      </c>
      <c r="WGB164" s="34" t="s">
        <v>392</v>
      </c>
      <c r="WGC164" s="34" t="s">
        <v>392</v>
      </c>
      <c r="WGD164" s="34" t="s">
        <v>392</v>
      </c>
      <c r="WGE164" s="34" t="s">
        <v>392</v>
      </c>
      <c r="WGF164" s="34" t="s">
        <v>392</v>
      </c>
      <c r="WGG164" s="34" t="s">
        <v>392</v>
      </c>
      <c r="WGH164" s="34" t="s">
        <v>392</v>
      </c>
      <c r="WGI164" s="34" t="s">
        <v>392</v>
      </c>
      <c r="WGJ164" s="34" t="s">
        <v>392</v>
      </c>
      <c r="WGK164" s="34" t="s">
        <v>392</v>
      </c>
      <c r="WGL164" s="34" t="s">
        <v>392</v>
      </c>
      <c r="WGM164" s="34" t="s">
        <v>392</v>
      </c>
      <c r="WGN164" s="34" t="s">
        <v>392</v>
      </c>
      <c r="WGO164" s="34" t="s">
        <v>392</v>
      </c>
      <c r="WGP164" s="34" t="s">
        <v>392</v>
      </c>
      <c r="WGQ164" s="34" t="s">
        <v>392</v>
      </c>
      <c r="WGR164" s="34" t="s">
        <v>392</v>
      </c>
      <c r="WGS164" s="34" t="s">
        <v>392</v>
      </c>
      <c r="WGT164" s="34" t="s">
        <v>392</v>
      </c>
      <c r="WGU164" s="34" t="s">
        <v>392</v>
      </c>
      <c r="WGV164" s="34" t="s">
        <v>392</v>
      </c>
      <c r="WGW164" s="34" t="s">
        <v>392</v>
      </c>
      <c r="WGX164" s="34" t="s">
        <v>392</v>
      </c>
      <c r="WGY164" s="34" t="s">
        <v>392</v>
      </c>
      <c r="WGZ164" s="34" t="s">
        <v>392</v>
      </c>
      <c r="WHA164" s="34" t="s">
        <v>392</v>
      </c>
      <c r="WHB164" s="34" t="s">
        <v>392</v>
      </c>
      <c r="WHC164" s="34" t="s">
        <v>392</v>
      </c>
      <c r="WHD164" s="34" t="s">
        <v>392</v>
      </c>
      <c r="WHE164" s="34" t="s">
        <v>392</v>
      </c>
      <c r="WHF164" s="34" t="s">
        <v>392</v>
      </c>
      <c r="WHG164" s="34" t="s">
        <v>392</v>
      </c>
      <c r="WHH164" s="34" t="s">
        <v>392</v>
      </c>
      <c r="WHI164" s="34" t="s">
        <v>392</v>
      </c>
      <c r="WHJ164" s="34" t="s">
        <v>392</v>
      </c>
      <c r="WHK164" s="34" t="s">
        <v>392</v>
      </c>
      <c r="WHL164" s="34" t="s">
        <v>392</v>
      </c>
      <c r="WHM164" s="34" t="s">
        <v>392</v>
      </c>
      <c r="WHN164" s="34" t="s">
        <v>392</v>
      </c>
      <c r="WHO164" s="34" t="s">
        <v>392</v>
      </c>
      <c r="WHP164" s="34" t="s">
        <v>392</v>
      </c>
      <c r="WHQ164" s="34" t="s">
        <v>392</v>
      </c>
      <c r="WHR164" s="34" t="s">
        <v>392</v>
      </c>
      <c r="WHS164" s="34" t="s">
        <v>392</v>
      </c>
      <c r="WHT164" s="34" t="s">
        <v>392</v>
      </c>
      <c r="WHU164" s="34" t="s">
        <v>392</v>
      </c>
      <c r="WHV164" s="34" t="s">
        <v>392</v>
      </c>
      <c r="WHW164" s="34" t="s">
        <v>392</v>
      </c>
      <c r="WHX164" s="34" t="s">
        <v>392</v>
      </c>
      <c r="WHY164" s="34" t="s">
        <v>392</v>
      </c>
      <c r="WHZ164" s="34" t="s">
        <v>392</v>
      </c>
      <c r="WIA164" s="34" t="s">
        <v>392</v>
      </c>
      <c r="WIB164" s="34" t="s">
        <v>392</v>
      </c>
      <c r="WIC164" s="34" t="s">
        <v>392</v>
      </c>
      <c r="WID164" s="34" t="s">
        <v>392</v>
      </c>
      <c r="WIE164" s="34" t="s">
        <v>392</v>
      </c>
      <c r="WIF164" s="34" t="s">
        <v>392</v>
      </c>
      <c r="WIG164" s="34" t="s">
        <v>392</v>
      </c>
      <c r="WIH164" s="34" t="s">
        <v>392</v>
      </c>
      <c r="WII164" s="34" t="s">
        <v>392</v>
      </c>
      <c r="WIJ164" s="34" t="s">
        <v>392</v>
      </c>
      <c r="WIK164" s="34" t="s">
        <v>392</v>
      </c>
      <c r="WIL164" s="34" t="s">
        <v>392</v>
      </c>
      <c r="WIM164" s="34" t="s">
        <v>392</v>
      </c>
      <c r="WIN164" s="34" t="s">
        <v>392</v>
      </c>
      <c r="WIO164" s="34" t="s">
        <v>392</v>
      </c>
      <c r="WIP164" s="34" t="s">
        <v>392</v>
      </c>
      <c r="WIQ164" s="34" t="s">
        <v>392</v>
      </c>
      <c r="WIR164" s="34" t="s">
        <v>392</v>
      </c>
      <c r="WIS164" s="34" t="s">
        <v>392</v>
      </c>
      <c r="WIT164" s="34" t="s">
        <v>392</v>
      </c>
      <c r="WIU164" s="34" t="s">
        <v>392</v>
      </c>
      <c r="WIV164" s="34" t="s">
        <v>392</v>
      </c>
      <c r="WIW164" s="34" t="s">
        <v>392</v>
      </c>
      <c r="WIX164" s="34" t="s">
        <v>392</v>
      </c>
      <c r="WIY164" s="34" t="s">
        <v>392</v>
      </c>
      <c r="WIZ164" s="34" t="s">
        <v>392</v>
      </c>
      <c r="WJA164" s="34" t="s">
        <v>392</v>
      </c>
      <c r="WJB164" s="34" t="s">
        <v>392</v>
      </c>
      <c r="WJC164" s="34" t="s">
        <v>392</v>
      </c>
      <c r="WJD164" s="34" t="s">
        <v>392</v>
      </c>
      <c r="WJE164" s="34" t="s">
        <v>392</v>
      </c>
      <c r="WJF164" s="34" t="s">
        <v>392</v>
      </c>
      <c r="WJG164" s="34" t="s">
        <v>392</v>
      </c>
      <c r="WJH164" s="34" t="s">
        <v>392</v>
      </c>
      <c r="WJI164" s="34" t="s">
        <v>392</v>
      </c>
      <c r="WJJ164" s="34" t="s">
        <v>392</v>
      </c>
      <c r="WJK164" s="34" t="s">
        <v>392</v>
      </c>
      <c r="WJL164" s="34" t="s">
        <v>392</v>
      </c>
      <c r="WJM164" s="34" t="s">
        <v>392</v>
      </c>
      <c r="WJN164" s="34" t="s">
        <v>392</v>
      </c>
      <c r="WJO164" s="34" t="s">
        <v>392</v>
      </c>
      <c r="WJP164" s="34" t="s">
        <v>392</v>
      </c>
      <c r="WJQ164" s="34" t="s">
        <v>392</v>
      </c>
      <c r="WJR164" s="34" t="s">
        <v>392</v>
      </c>
      <c r="WJS164" s="34" t="s">
        <v>392</v>
      </c>
      <c r="WJT164" s="34" t="s">
        <v>392</v>
      </c>
      <c r="WJU164" s="34" t="s">
        <v>392</v>
      </c>
      <c r="WJV164" s="34" t="s">
        <v>392</v>
      </c>
      <c r="WJW164" s="34" t="s">
        <v>392</v>
      </c>
      <c r="WJX164" s="34" t="s">
        <v>392</v>
      </c>
      <c r="WJY164" s="34" t="s">
        <v>392</v>
      </c>
      <c r="WJZ164" s="34" t="s">
        <v>392</v>
      </c>
      <c r="WKA164" s="34" t="s">
        <v>392</v>
      </c>
      <c r="WKB164" s="34" t="s">
        <v>392</v>
      </c>
      <c r="WKC164" s="34" t="s">
        <v>392</v>
      </c>
      <c r="WKD164" s="34" t="s">
        <v>392</v>
      </c>
      <c r="WKE164" s="34" t="s">
        <v>392</v>
      </c>
      <c r="WKF164" s="34" t="s">
        <v>392</v>
      </c>
      <c r="WKG164" s="34" t="s">
        <v>392</v>
      </c>
      <c r="WKH164" s="34" t="s">
        <v>392</v>
      </c>
      <c r="WKI164" s="34" t="s">
        <v>392</v>
      </c>
      <c r="WKJ164" s="34" t="s">
        <v>392</v>
      </c>
      <c r="WKK164" s="34" t="s">
        <v>392</v>
      </c>
      <c r="WKL164" s="34" t="s">
        <v>392</v>
      </c>
      <c r="WKM164" s="34" t="s">
        <v>392</v>
      </c>
      <c r="WKN164" s="34" t="s">
        <v>392</v>
      </c>
      <c r="WKO164" s="34" t="s">
        <v>392</v>
      </c>
      <c r="WKP164" s="34" t="s">
        <v>392</v>
      </c>
      <c r="WKQ164" s="34" t="s">
        <v>392</v>
      </c>
      <c r="WKR164" s="34" t="s">
        <v>392</v>
      </c>
      <c r="WKS164" s="34" t="s">
        <v>392</v>
      </c>
      <c r="WKT164" s="34" t="s">
        <v>392</v>
      </c>
      <c r="WKU164" s="34" t="s">
        <v>392</v>
      </c>
      <c r="WKV164" s="34" t="s">
        <v>392</v>
      </c>
      <c r="WKW164" s="34" t="s">
        <v>392</v>
      </c>
      <c r="WKX164" s="34" t="s">
        <v>392</v>
      </c>
      <c r="WKY164" s="34" t="s">
        <v>392</v>
      </c>
      <c r="WKZ164" s="34" t="s">
        <v>392</v>
      </c>
      <c r="WLA164" s="34" t="s">
        <v>392</v>
      </c>
      <c r="WLB164" s="34" t="s">
        <v>392</v>
      </c>
      <c r="WLC164" s="34" t="s">
        <v>392</v>
      </c>
      <c r="WLD164" s="34" t="s">
        <v>392</v>
      </c>
      <c r="WLE164" s="34" t="s">
        <v>392</v>
      </c>
      <c r="WLF164" s="34" t="s">
        <v>392</v>
      </c>
      <c r="WLG164" s="34" t="s">
        <v>392</v>
      </c>
      <c r="WLH164" s="34" t="s">
        <v>392</v>
      </c>
      <c r="WLI164" s="34" t="s">
        <v>392</v>
      </c>
      <c r="WLJ164" s="34" t="s">
        <v>392</v>
      </c>
      <c r="WLK164" s="34" t="s">
        <v>392</v>
      </c>
      <c r="WLL164" s="34" t="s">
        <v>392</v>
      </c>
      <c r="WLM164" s="34" t="s">
        <v>392</v>
      </c>
      <c r="WLN164" s="34" t="s">
        <v>392</v>
      </c>
      <c r="WLO164" s="34" t="s">
        <v>392</v>
      </c>
      <c r="WLP164" s="34" t="s">
        <v>392</v>
      </c>
      <c r="WLQ164" s="34" t="s">
        <v>392</v>
      </c>
      <c r="WLR164" s="34" t="s">
        <v>392</v>
      </c>
      <c r="WLS164" s="34" t="s">
        <v>392</v>
      </c>
      <c r="WLT164" s="34" t="s">
        <v>392</v>
      </c>
      <c r="WLU164" s="34" t="s">
        <v>392</v>
      </c>
      <c r="WLV164" s="34" t="s">
        <v>392</v>
      </c>
      <c r="WLW164" s="34" t="s">
        <v>392</v>
      </c>
      <c r="WLX164" s="34" t="s">
        <v>392</v>
      </c>
      <c r="WLY164" s="34" t="s">
        <v>392</v>
      </c>
      <c r="WLZ164" s="34" t="s">
        <v>392</v>
      </c>
      <c r="WMA164" s="34" t="s">
        <v>392</v>
      </c>
      <c r="WMB164" s="34" t="s">
        <v>392</v>
      </c>
      <c r="WMC164" s="34" t="s">
        <v>392</v>
      </c>
      <c r="WMD164" s="34" t="s">
        <v>392</v>
      </c>
      <c r="WME164" s="34" t="s">
        <v>392</v>
      </c>
      <c r="WMF164" s="34" t="s">
        <v>392</v>
      </c>
      <c r="WMG164" s="34" t="s">
        <v>392</v>
      </c>
      <c r="WMH164" s="34" t="s">
        <v>392</v>
      </c>
      <c r="WMI164" s="34" t="s">
        <v>392</v>
      </c>
      <c r="WMJ164" s="34" t="s">
        <v>392</v>
      </c>
      <c r="WMK164" s="34" t="s">
        <v>392</v>
      </c>
      <c r="WML164" s="34" t="s">
        <v>392</v>
      </c>
      <c r="WMM164" s="34" t="s">
        <v>392</v>
      </c>
      <c r="WMN164" s="34" t="s">
        <v>392</v>
      </c>
      <c r="WMO164" s="34" t="s">
        <v>392</v>
      </c>
      <c r="WMP164" s="34" t="s">
        <v>392</v>
      </c>
      <c r="WMQ164" s="34" t="s">
        <v>392</v>
      </c>
      <c r="WMR164" s="34" t="s">
        <v>392</v>
      </c>
      <c r="WMS164" s="34" t="s">
        <v>392</v>
      </c>
      <c r="WMT164" s="34" t="s">
        <v>392</v>
      </c>
      <c r="WMU164" s="34" t="s">
        <v>392</v>
      </c>
      <c r="WMV164" s="34" t="s">
        <v>392</v>
      </c>
      <c r="WMW164" s="34" t="s">
        <v>392</v>
      </c>
      <c r="WMX164" s="34" t="s">
        <v>392</v>
      </c>
      <c r="WMY164" s="34" t="s">
        <v>392</v>
      </c>
      <c r="WMZ164" s="34" t="s">
        <v>392</v>
      </c>
      <c r="WNA164" s="34" t="s">
        <v>392</v>
      </c>
      <c r="WNB164" s="34" t="s">
        <v>392</v>
      </c>
      <c r="WNC164" s="34" t="s">
        <v>392</v>
      </c>
      <c r="WND164" s="34" t="s">
        <v>392</v>
      </c>
      <c r="WNE164" s="34" t="s">
        <v>392</v>
      </c>
      <c r="WNF164" s="34" t="s">
        <v>392</v>
      </c>
      <c r="WNG164" s="34" t="s">
        <v>392</v>
      </c>
      <c r="WNH164" s="34" t="s">
        <v>392</v>
      </c>
      <c r="WNI164" s="34" t="s">
        <v>392</v>
      </c>
      <c r="WNJ164" s="34" t="s">
        <v>392</v>
      </c>
      <c r="WNK164" s="34" t="s">
        <v>392</v>
      </c>
      <c r="WNL164" s="34" t="s">
        <v>392</v>
      </c>
      <c r="WNM164" s="34" t="s">
        <v>392</v>
      </c>
      <c r="WNN164" s="34" t="s">
        <v>392</v>
      </c>
      <c r="WNO164" s="34" t="s">
        <v>392</v>
      </c>
      <c r="WNP164" s="34" t="s">
        <v>392</v>
      </c>
      <c r="WNQ164" s="34" t="s">
        <v>392</v>
      </c>
      <c r="WNR164" s="34" t="s">
        <v>392</v>
      </c>
      <c r="WNS164" s="34" t="s">
        <v>392</v>
      </c>
      <c r="WNT164" s="34" t="s">
        <v>392</v>
      </c>
      <c r="WNU164" s="34" t="s">
        <v>392</v>
      </c>
      <c r="WNV164" s="34" t="s">
        <v>392</v>
      </c>
      <c r="WNW164" s="34" t="s">
        <v>392</v>
      </c>
      <c r="WNX164" s="34" t="s">
        <v>392</v>
      </c>
      <c r="WNY164" s="34" t="s">
        <v>392</v>
      </c>
      <c r="WNZ164" s="34" t="s">
        <v>392</v>
      </c>
      <c r="WOA164" s="34" t="s">
        <v>392</v>
      </c>
      <c r="WOB164" s="34" t="s">
        <v>392</v>
      </c>
      <c r="WOC164" s="34" t="s">
        <v>392</v>
      </c>
      <c r="WOD164" s="34" t="s">
        <v>392</v>
      </c>
      <c r="WOE164" s="34" t="s">
        <v>392</v>
      </c>
      <c r="WOF164" s="34" t="s">
        <v>392</v>
      </c>
      <c r="WOG164" s="34" t="s">
        <v>392</v>
      </c>
      <c r="WOH164" s="34" t="s">
        <v>392</v>
      </c>
      <c r="WOI164" s="34" t="s">
        <v>392</v>
      </c>
      <c r="WOJ164" s="34" t="s">
        <v>392</v>
      </c>
      <c r="WOK164" s="34" t="s">
        <v>392</v>
      </c>
      <c r="WOL164" s="34" t="s">
        <v>392</v>
      </c>
      <c r="WOM164" s="34" t="s">
        <v>392</v>
      </c>
      <c r="WON164" s="34" t="s">
        <v>392</v>
      </c>
      <c r="WOO164" s="34" t="s">
        <v>392</v>
      </c>
      <c r="WOP164" s="34" t="s">
        <v>392</v>
      </c>
      <c r="WOQ164" s="34" t="s">
        <v>392</v>
      </c>
      <c r="WOR164" s="34" t="s">
        <v>392</v>
      </c>
      <c r="WOS164" s="34" t="s">
        <v>392</v>
      </c>
      <c r="WOT164" s="34" t="s">
        <v>392</v>
      </c>
      <c r="WOU164" s="34" t="s">
        <v>392</v>
      </c>
      <c r="WOV164" s="34" t="s">
        <v>392</v>
      </c>
      <c r="WOW164" s="34" t="s">
        <v>392</v>
      </c>
      <c r="WOX164" s="34" t="s">
        <v>392</v>
      </c>
      <c r="WOY164" s="34" t="s">
        <v>392</v>
      </c>
      <c r="WOZ164" s="34" t="s">
        <v>392</v>
      </c>
      <c r="WPA164" s="34" t="s">
        <v>392</v>
      </c>
      <c r="WPB164" s="34" t="s">
        <v>392</v>
      </c>
      <c r="WPC164" s="34" t="s">
        <v>392</v>
      </c>
      <c r="WPD164" s="34" t="s">
        <v>392</v>
      </c>
      <c r="WPE164" s="34" t="s">
        <v>392</v>
      </c>
      <c r="WPF164" s="34" t="s">
        <v>392</v>
      </c>
      <c r="WPG164" s="34" t="s">
        <v>392</v>
      </c>
      <c r="WPH164" s="34" t="s">
        <v>392</v>
      </c>
      <c r="WPI164" s="34" t="s">
        <v>392</v>
      </c>
      <c r="WPJ164" s="34" t="s">
        <v>392</v>
      </c>
      <c r="WPK164" s="34" t="s">
        <v>392</v>
      </c>
      <c r="WPL164" s="34" t="s">
        <v>392</v>
      </c>
      <c r="WPM164" s="34" t="s">
        <v>392</v>
      </c>
      <c r="WPN164" s="34" t="s">
        <v>392</v>
      </c>
      <c r="WPO164" s="34" t="s">
        <v>392</v>
      </c>
      <c r="WPP164" s="34" t="s">
        <v>392</v>
      </c>
      <c r="WPQ164" s="34" t="s">
        <v>392</v>
      </c>
      <c r="WPR164" s="34" t="s">
        <v>392</v>
      </c>
      <c r="WPS164" s="34" t="s">
        <v>392</v>
      </c>
      <c r="WPT164" s="34" t="s">
        <v>392</v>
      </c>
      <c r="WPU164" s="34" t="s">
        <v>392</v>
      </c>
      <c r="WPV164" s="34" t="s">
        <v>392</v>
      </c>
      <c r="WPW164" s="34" t="s">
        <v>392</v>
      </c>
      <c r="WPX164" s="34" t="s">
        <v>392</v>
      </c>
      <c r="WPY164" s="34" t="s">
        <v>392</v>
      </c>
      <c r="WPZ164" s="34" t="s">
        <v>392</v>
      </c>
      <c r="WQA164" s="34" t="s">
        <v>392</v>
      </c>
      <c r="WQB164" s="34" t="s">
        <v>392</v>
      </c>
      <c r="WQC164" s="34" t="s">
        <v>392</v>
      </c>
      <c r="WQD164" s="34" t="s">
        <v>392</v>
      </c>
      <c r="WQE164" s="34" t="s">
        <v>392</v>
      </c>
      <c r="WQF164" s="34" t="s">
        <v>392</v>
      </c>
      <c r="WQG164" s="34" t="s">
        <v>392</v>
      </c>
      <c r="WQH164" s="34" t="s">
        <v>392</v>
      </c>
      <c r="WQI164" s="34" t="s">
        <v>392</v>
      </c>
      <c r="WQJ164" s="34" t="s">
        <v>392</v>
      </c>
      <c r="WQK164" s="34" t="s">
        <v>392</v>
      </c>
      <c r="WQL164" s="34" t="s">
        <v>392</v>
      </c>
      <c r="WQM164" s="34" t="s">
        <v>392</v>
      </c>
      <c r="WQN164" s="34" t="s">
        <v>392</v>
      </c>
      <c r="WQO164" s="34" t="s">
        <v>392</v>
      </c>
      <c r="WQP164" s="34" t="s">
        <v>392</v>
      </c>
      <c r="WQQ164" s="34" t="s">
        <v>392</v>
      </c>
      <c r="WQR164" s="34" t="s">
        <v>392</v>
      </c>
      <c r="WQS164" s="34" t="s">
        <v>392</v>
      </c>
      <c r="WQT164" s="34" t="s">
        <v>392</v>
      </c>
      <c r="WQU164" s="34" t="s">
        <v>392</v>
      </c>
      <c r="WQV164" s="34" t="s">
        <v>392</v>
      </c>
      <c r="WQW164" s="34" t="s">
        <v>392</v>
      </c>
      <c r="WQX164" s="34" t="s">
        <v>392</v>
      </c>
      <c r="WQY164" s="34" t="s">
        <v>392</v>
      </c>
      <c r="WQZ164" s="34" t="s">
        <v>392</v>
      </c>
      <c r="WRA164" s="34" t="s">
        <v>392</v>
      </c>
      <c r="WRB164" s="34" t="s">
        <v>392</v>
      </c>
      <c r="WRC164" s="34" t="s">
        <v>392</v>
      </c>
      <c r="WRD164" s="34" t="s">
        <v>392</v>
      </c>
      <c r="WRE164" s="34" t="s">
        <v>392</v>
      </c>
      <c r="WRF164" s="34" t="s">
        <v>392</v>
      </c>
      <c r="WRG164" s="34" t="s">
        <v>392</v>
      </c>
      <c r="WRH164" s="34" t="s">
        <v>392</v>
      </c>
      <c r="WRI164" s="34" t="s">
        <v>392</v>
      </c>
      <c r="WRJ164" s="34" t="s">
        <v>392</v>
      </c>
      <c r="WRK164" s="34" t="s">
        <v>392</v>
      </c>
      <c r="WRL164" s="34" t="s">
        <v>392</v>
      </c>
      <c r="WRM164" s="34" t="s">
        <v>392</v>
      </c>
      <c r="WRN164" s="34" t="s">
        <v>392</v>
      </c>
      <c r="WRO164" s="34" t="s">
        <v>392</v>
      </c>
      <c r="WRP164" s="34" t="s">
        <v>392</v>
      </c>
      <c r="WRQ164" s="34" t="s">
        <v>392</v>
      </c>
      <c r="WRR164" s="34" t="s">
        <v>392</v>
      </c>
      <c r="WRS164" s="34" t="s">
        <v>392</v>
      </c>
      <c r="WRT164" s="34" t="s">
        <v>392</v>
      </c>
      <c r="WRU164" s="34" t="s">
        <v>392</v>
      </c>
      <c r="WRV164" s="34" t="s">
        <v>392</v>
      </c>
      <c r="WRW164" s="34" t="s">
        <v>392</v>
      </c>
      <c r="WRX164" s="34" t="s">
        <v>392</v>
      </c>
      <c r="WRY164" s="34" t="s">
        <v>392</v>
      </c>
      <c r="WRZ164" s="34" t="s">
        <v>392</v>
      </c>
      <c r="WSA164" s="34" t="s">
        <v>392</v>
      </c>
      <c r="WSB164" s="34" t="s">
        <v>392</v>
      </c>
      <c r="WSC164" s="34" t="s">
        <v>392</v>
      </c>
      <c r="WSD164" s="34" t="s">
        <v>392</v>
      </c>
      <c r="WSE164" s="34" t="s">
        <v>392</v>
      </c>
      <c r="WSF164" s="34" t="s">
        <v>392</v>
      </c>
      <c r="WSG164" s="34" t="s">
        <v>392</v>
      </c>
      <c r="WSH164" s="34" t="s">
        <v>392</v>
      </c>
      <c r="WSI164" s="34" t="s">
        <v>392</v>
      </c>
      <c r="WSJ164" s="34" t="s">
        <v>392</v>
      </c>
      <c r="WSK164" s="34" t="s">
        <v>392</v>
      </c>
      <c r="WSL164" s="34" t="s">
        <v>392</v>
      </c>
      <c r="WSM164" s="34" t="s">
        <v>392</v>
      </c>
      <c r="WSN164" s="34" t="s">
        <v>392</v>
      </c>
      <c r="WSO164" s="34" t="s">
        <v>392</v>
      </c>
      <c r="WSP164" s="34" t="s">
        <v>392</v>
      </c>
      <c r="WSQ164" s="34" t="s">
        <v>392</v>
      </c>
      <c r="WSR164" s="34" t="s">
        <v>392</v>
      </c>
      <c r="WSS164" s="34" t="s">
        <v>392</v>
      </c>
      <c r="WST164" s="34" t="s">
        <v>392</v>
      </c>
      <c r="WSU164" s="34" t="s">
        <v>392</v>
      </c>
      <c r="WSV164" s="34" t="s">
        <v>392</v>
      </c>
      <c r="WSW164" s="34" t="s">
        <v>392</v>
      </c>
      <c r="WSX164" s="34" t="s">
        <v>392</v>
      </c>
      <c r="WSY164" s="34" t="s">
        <v>392</v>
      </c>
      <c r="WSZ164" s="34" t="s">
        <v>392</v>
      </c>
      <c r="WTA164" s="34" t="s">
        <v>392</v>
      </c>
      <c r="WTB164" s="34" t="s">
        <v>392</v>
      </c>
      <c r="WTC164" s="34" t="s">
        <v>392</v>
      </c>
      <c r="WTD164" s="34" t="s">
        <v>392</v>
      </c>
      <c r="WTE164" s="34" t="s">
        <v>392</v>
      </c>
      <c r="WTF164" s="34" t="s">
        <v>392</v>
      </c>
      <c r="WTG164" s="34" t="s">
        <v>392</v>
      </c>
      <c r="WTH164" s="34" t="s">
        <v>392</v>
      </c>
      <c r="WTI164" s="34" t="s">
        <v>392</v>
      </c>
      <c r="WTJ164" s="34" t="s">
        <v>392</v>
      </c>
      <c r="WTK164" s="34" t="s">
        <v>392</v>
      </c>
      <c r="WTL164" s="34" t="s">
        <v>392</v>
      </c>
      <c r="WTM164" s="34" t="s">
        <v>392</v>
      </c>
      <c r="WTN164" s="34" t="s">
        <v>392</v>
      </c>
      <c r="WTO164" s="34" t="s">
        <v>392</v>
      </c>
      <c r="WTP164" s="34" t="s">
        <v>392</v>
      </c>
      <c r="WTQ164" s="34" t="s">
        <v>392</v>
      </c>
      <c r="WTR164" s="34" t="s">
        <v>392</v>
      </c>
      <c r="WTS164" s="34" t="s">
        <v>392</v>
      </c>
      <c r="WTT164" s="34" t="s">
        <v>392</v>
      </c>
      <c r="WTU164" s="34" t="s">
        <v>392</v>
      </c>
      <c r="WTV164" s="34" t="s">
        <v>392</v>
      </c>
      <c r="WTW164" s="34" t="s">
        <v>392</v>
      </c>
      <c r="WTX164" s="34" t="s">
        <v>392</v>
      </c>
      <c r="WTY164" s="34" t="s">
        <v>392</v>
      </c>
      <c r="WTZ164" s="34" t="s">
        <v>392</v>
      </c>
      <c r="WUA164" s="34" t="s">
        <v>392</v>
      </c>
      <c r="WUB164" s="34" t="s">
        <v>392</v>
      </c>
      <c r="WUC164" s="34" t="s">
        <v>392</v>
      </c>
      <c r="WUD164" s="34" t="s">
        <v>392</v>
      </c>
      <c r="WUE164" s="34" t="s">
        <v>392</v>
      </c>
      <c r="WUF164" s="34" t="s">
        <v>392</v>
      </c>
      <c r="WUG164" s="34" t="s">
        <v>392</v>
      </c>
      <c r="WUH164" s="34" t="s">
        <v>392</v>
      </c>
      <c r="WUI164" s="34" t="s">
        <v>392</v>
      </c>
      <c r="WUJ164" s="34" t="s">
        <v>392</v>
      </c>
      <c r="WUK164" s="34" t="s">
        <v>392</v>
      </c>
      <c r="WUL164" s="34" t="s">
        <v>392</v>
      </c>
      <c r="WUM164" s="34" t="s">
        <v>392</v>
      </c>
      <c r="WUN164" s="34" t="s">
        <v>392</v>
      </c>
      <c r="WUO164" s="34" t="s">
        <v>392</v>
      </c>
      <c r="WUP164" s="34" t="s">
        <v>392</v>
      </c>
      <c r="WUQ164" s="34" t="s">
        <v>392</v>
      </c>
      <c r="WUR164" s="34" t="s">
        <v>392</v>
      </c>
      <c r="WUS164" s="34" t="s">
        <v>392</v>
      </c>
      <c r="WUT164" s="34" t="s">
        <v>392</v>
      </c>
      <c r="WUU164" s="34" t="s">
        <v>392</v>
      </c>
      <c r="WUV164" s="34" t="s">
        <v>392</v>
      </c>
      <c r="WUW164" s="34" t="s">
        <v>392</v>
      </c>
      <c r="WUX164" s="34" t="s">
        <v>392</v>
      </c>
      <c r="WUY164" s="34" t="s">
        <v>392</v>
      </c>
      <c r="WUZ164" s="34" t="s">
        <v>392</v>
      </c>
      <c r="WVA164" s="34" t="s">
        <v>392</v>
      </c>
      <c r="WVB164" s="34" t="s">
        <v>392</v>
      </c>
      <c r="WVC164" s="34" t="s">
        <v>392</v>
      </c>
      <c r="WVD164" s="34" t="s">
        <v>392</v>
      </c>
      <c r="WVE164" s="34" t="s">
        <v>392</v>
      </c>
      <c r="WVF164" s="34" t="s">
        <v>392</v>
      </c>
      <c r="WVG164" s="34" t="s">
        <v>392</v>
      </c>
      <c r="WVH164" s="34" t="s">
        <v>392</v>
      </c>
      <c r="WVI164" s="34" t="s">
        <v>392</v>
      </c>
      <c r="WVJ164" s="34" t="s">
        <v>392</v>
      </c>
      <c r="WVK164" s="34" t="s">
        <v>392</v>
      </c>
      <c r="WVL164" s="34" t="s">
        <v>392</v>
      </c>
      <c r="WVM164" s="34" t="s">
        <v>392</v>
      </c>
      <c r="WVN164" s="34" t="s">
        <v>392</v>
      </c>
      <c r="WVO164" s="34" t="s">
        <v>392</v>
      </c>
      <c r="WVP164" s="34" t="s">
        <v>392</v>
      </c>
      <c r="WVQ164" s="34" t="s">
        <v>392</v>
      </c>
      <c r="WVR164" s="34" t="s">
        <v>392</v>
      </c>
      <c r="WVS164" s="34" t="s">
        <v>392</v>
      </c>
      <c r="WVT164" s="34" t="s">
        <v>392</v>
      </c>
      <c r="WVU164" s="34" t="s">
        <v>392</v>
      </c>
      <c r="WVV164" s="34" t="s">
        <v>392</v>
      </c>
      <c r="WVW164" s="34" t="s">
        <v>392</v>
      </c>
      <c r="WVX164" s="34" t="s">
        <v>392</v>
      </c>
      <c r="WVY164" s="34" t="s">
        <v>392</v>
      </c>
      <c r="WVZ164" s="34" t="s">
        <v>392</v>
      </c>
      <c r="WWA164" s="34" t="s">
        <v>392</v>
      </c>
      <c r="WWB164" s="34" t="s">
        <v>392</v>
      </c>
      <c r="WWC164" s="34" t="s">
        <v>392</v>
      </c>
      <c r="WWD164" s="34" t="s">
        <v>392</v>
      </c>
      <c r="WWE164" s="34" t="s">
        <v>392</v>
      </c>
      <c r="WWF164" s="34" t="s">
        <v>392</v>
      </c>
      <c r="WWG164" s="34" t="s">
        <v>392</v>
      </c>
      <c r="WWH164" s="34" t="s">
        <v>392</v>
      </c>
      <c r="WWI164" s="34" t="s">
        <v>392</v>
      </c>
      <c r="WWJ164" s="34" t="s">
        <v>392</v>
      </c>
      <c r="WWK164" s="34" t="s">
        <v>392</v>
      </c>
      <c r="WWL164" s="34" t="s">
        <v>392</v>
      </c>
      <c r="WWM164" s="34" t="s">
        <v>392</v>
      </c>
      <c r="WWN164" s="34" t="s">
        <v>392</v>
      </c>
      <c r="WWO164" s="34" t="s">
        <v>392</v>
      </c>
      <c r="WWP164" s="34" t="s">
        <v>392</v>
      </c>
      <c r="WWQ164" s="34" t="s">
        <v>392</v>
      </c>
      <c r="WWR164" s="34" t="s">
        <v>392</v>
      </c>
      <c r="WWS164" s="34" t="s">
        <v>392</v>
      </c>
      <c r="WWT164" s="34" t="s">
        <v>392</v>
      </c>
      <c r="WWU164" s="34" t="s">
        <v>392</v>
      </c>
      <c r="WWV164" s="34" t="s">
        <v>392</v>
      </c>
      <c r="WWW164" s="34" t="s">
        <v>392</v>
      </c>
      <c r="WWX164" s="34" t="s">
        <v>392</v>
      </c>
      <c r="WWY164" s="34" t="s">
        <v>392</v>
      </c>
      <c r="WWZ164" s="34" t="s">
        <v>392</v>
      </c>
      <c r="WXA164" s="34" t="s">
        <v>392</v>
      </c>
      <c r="WXB164" s="34" t="s">
        <v>392</v>
      </c>
      <c r="WXC164" s="34" t="s">
        <v>392</v>
      </c>
      <c r="WXD164" s="34" t="s">
        <v>392</v>
      </c>
      <c r="WXE164" s="34" t="s">
        <v>392</v>
      </c>
      <c r="WXF164" s="34" t="s">
        <v>392</v>
      </c>
      <c r="WXG164" s="34" t="s">
        <v>392</v>
      </c>
      <c r="WXH164" s="34" t="s">
        <v>392</v>
      </c>
      <c r="WXI164" s="34" t="s">
        <v>392</v>
      </c>
      <c r="WXJ164" s="34" t="s">
        <v>392</v>
      </c>
      <c r="WXK164" s="34" t="s">
        <v>392</v>
      </c>
      <c r="WXL164" s="34" t="s">
        <v>392</v>
      </c>
      <c r="WXM164" s="34" t="s">
        <v>392</v>
      </c>
      <c r="WXN164" s="34" t="s">
        <v>392</v>
      </c>
      <c r="WXO164" s="34" t="s">
        <v>392</v>
      </c>
      <c r="WXP164" s="34" t="s">
        <v>392</v>
      </c>
      <c r="WXQ164" s="34" t="s">
        <v>392</v>
      </c>
      <c r="WXR164" s="34" t="s">
        <v>392</v>
      </c>
      <c r="WXS164" s="34" t="s">
        <v>392</v>
      </c>
      <c r="WXT164" s="34" t="s">
        <v>392</v>
      </c>
      <c r="WXU164" s="34" t="s">
        <v>392</v>
      </c>
      <c r="WXV164" s="34" t="s">
        <v>392</v>
      </c>
      <c r="WXW164" s="34" t="s">
        <v>392</v>
      </c>
      <c r="WXX164" s="34" t="s">
        <v>392</v>
      </c>
      <c r="WXY164" s="34" t="s">
        <v>392</v>
      </c>
      <c r="WXZ164" s="34" t="s">
        <v>392</v>
      </c>
      <c r="WYA164" s="34" t="s">
        <v>392</v>
      </c>
      <c r="WYB164" s="34" t="s">
        <v>392</v>
      </c>
      <c r="WYC164" s="34" t="s">
        <v>392</v>
      </c>
      <c r="WYD164" s="34" t="s">
        <v>392</v>
      </c>
      <c r="WYE164" s="34" t="s">
        <v>392</v>
      </c>
      <c r="WYF164" s="34" t="s">
        <v>392</v>
      </c>
      <c r="WYG164" s="34" t="s">
        <v>392</v>
      </c>
      <c r="WYH164" s="34" t="s">
        <v>392</v>
      </c>
      <c r="WYI164" s="34" t="s">
        <v>392</v>
      </c>
      <c r="WYJ164" s="34" t="s">
        <v>392</v>
      </c>
      <c r="WYK164" s="34" t="s">
        <v>392</v>
      </c>
      <c r="WYL164" s="34" t="s">
        <v>392</v>
      </c>
      <c r="WYM164" s="34" t="s">
        <v>392</v>
      </c>
      <c r="WYN164" s="34" t="s">
        <v>392</v>
      </c>
      <c r="WYO164" s="34" t="s">
        <v>392</v>
      </c>
      <c r="WYP164" s="34" t="s">
        <v>392</v>
      </c>
      <c r="WYQ164" s="34" t="s">
        <v>392</v>
      </c>
      <c r="WYR164" s="34" t="s">
        <v>392</v>
      </c>
      <c r="WYS164" s="34" t="s">
        <v>392</v>
      </c>
      <c r="WYT164" s="34" t="s">
        <v>392</v>
      </c>
      <c r="WYU164" s="34" t="s">
        <v>392</v>
      </c>
      <c r="WYV164" s="34" t="s">
        <v>392</v>
      </c>
      <c r="WYW164" s="34" t="s">
        <v>392</v>
      </c>
      <c r="WYX164" s="34" t="s">
        <v>392</v>
      </c>
      <c r="WYY164" s="34" t="s">
        <v>392</v>
      </c>
      <c r="WYZ164" s="34" t="s">
        <v>392</v>
      </c>
      <c r="WZA164" s="34" t="s">
        <v>392</v>
      </c>
      <c r="WZB164" s="34" t="s">
        <v>392</v>
      </c>
      <c r="WZC164" s="34" t="s">
        <v>392</v>
      </c>
      <c r="WZD164" s="34" t="s">
        <v>392</v>
      </c>
      <c r="WZE164" s="34" t="s">
        <v>392</v>
      </c>
      <c r="WZF164" s="34" t="s">
        <v>392</v>
      </c>
      <c r="WZG164" s="34" t="s">
        <v>392</v>
      </c>
      <c r="WZH164" s="34" t="s">
        <v>392</v>
      </c>
      <c r="WZI164" s="34" t="s">
        <v>392</v>
      </c>
      <c r="WZJ164" s="34" t="s">
        <v>392</v>
      </c>
      <c r="WZK164" s="34" t="s">
        <v>392</v>
      </c>
      <c r="WZL164" s="34" t="s">
        <v>392</v>
      </c>
      <c r="WZM164" s="34" t="s">
        <v>392</v>
      </c>
      <c r="WZN164" s="34" t="s">
        <v>392</v>
      </c>
      <c r="WZO164" s="34" t="s">
        <v>392</v>
      </c>
      <c r="WZP164" s="34" t="s">
        <v>392</v>
      </c>
      <c r="WZQ164" s="34" t="s">
        <v>392</v>
      </c>
      <c r="WZR164" s="34" t="s">
        <v>392</v>
      </c>
      <c r="WZS164" s="34" t="s">
        <v>392</v>
      </c>
      <c r="WZT164" s="34" t="s">
        <v>392</v>
      </c>
      <c r="WZU164" s="34" t="s">
        <v>392</v>
      </c>
      <c r="WZV164" s="34" t="s">
        <v>392</v>
      </c>
      <c r="WZW164" s="34" t="s">
        <v>392</v>
      </c>
      <c r="WZX164" s="34" t="s">
        <v>392</v>
      </c>
      <c r="WZY164" s="34" t="s">
        <v>392</v>
      </c>
      <c r="WZZ164" s="34" t="s">
        <v>392</v>
      </c>
      <c r="XAA164" s="34" t="s">
        <v>392</v>
      </c>
      <c r="XAB164" s="34" t="s">
        <v>392</v>
      </c>
      <c r="XAC164" s="34" t="s">
        <v>392</v>
      </c>
      <c r="XAD164" s="34" t="s">
        <v>392</v>
      </c>
      <c r="XAE164" s="34" t="s">
        <v>392</v>
      </c>
      <c r="XAF164" s="34" t="s">
        <v>392</v>
      </c>
      <c r="XAG164" s="34" t="s">
        <v>392</v>
      </c>
      <c r="XAH164" s="34" t="s">
        <v>392</v>
      </c>
      <c r="XAI164" s="34" t="s">
        <v>392</v>
      </c>
      <c r="XAJ164" s="34" t="s">
        <v>392</v>
      </c>
      <c r="XAK164" s="34" t="s">
        <v>392</v>
      </c>
      <c r="XAL164" s="34" t="s">
        <v>392</v>
      </c>
      <c r="XAM164" s="34" t="s">
        <v>392</v>
      </c>
      <c r="XAN164" s="34" t="s">
        <v>392</v>
      </c>
      <c r="XAO164" s="34" t="s">
        <v>392</v>
      </c>
      <c r="XAP164" s="34" t="s">
        <v>392</v>
      </c>
      <c r="XAQ164" s="34" t="s">
        <v>392</v>
      </c>
      <c r="XAR164" s="34" t="s">
        <v>392</v>
      </c>
      <c r="XAS164" s="34" t="s">
        <v>392</v>
      </c>
      <c r="XAT164" s="34" t="s">
        <v>392</v>
      </c>
      <c r="XAU164" s="34" t="s">
        <v>392</v>
      </c>
      <c r="XAV164" s="34" t="s">
        <v>392</v>
      </c>
      <c r="XAW164" s="34" t="s">
        <v>392</v>
      </c>
      <c r="XAX164" s="34" t="s">
        <v>392</v>
      </c>
      <c r="XAY164" s="34" t="s">
        <v>392</v>
      </c>
      <c r="XAZ164" s="34" t="s">
        <v>392</v>
      </c>
      <c r="XBA164" s="34" t="s">
        <v>392</v>
      </c>
      <c r="XBB164" s="34" t="s">
        <v>392</v>
      </c>
      <c r="XBC164" s="34" t="s">
        <v>392</v>
      </c>
      <c r="XBD164" s="34" t="s">
        <v>392</v>
      </c>
      <c r="XBE164" s="34" t="s">
        <v>392</v>
      </c>
      <c r="XBF164" s="34" t="s">
        <v>392</v>
      </c>
      <c r="XBG164" s="34" t="s">
        <v>392</v>
      </c>
      <c r="XBH164" s="34" t="s">
        <v>392</v>
      </c>
      <c r="XBI164" s="34" t="s">
        <v>392</v>
      </c>
      <c r="XBJ164" s="34" t="s">
        <v>392</v>
      </c>
      <c r="XBK164" s="34" t="s">
        <v>392</v>
      </c>
      <c r="XBL164" s="34" t="s">
        <v>392</v>
      </c>
      <c r="XBM164" s="34" t="s">
        <v>392</v>
      </c>
      <c r="XBN164" s="34" t="s">
        <v>392</v>
      </c>
      <c r="XBO164" s="34" t="s">
        <v>392</v>
      </c>
      <c r="XBP164" s="34" t="s">
        <v>392</v>
      </c>
      <c r="XBQ164" s="34" t="s">
        <v>392</v>
      </c>
      <c r="XBR164" s="34" t="s">
        <v>392</v>
      </c>
      <c r="XBS164" s="34" t="s">
        <v>392</v>
      </c>
      <c r="XBT164" s="34" t="s">
        <v>392</v>
      </c>
      <c r="XBU164" s="34" t="s">
        <v>392</v>
      </c>
      <c r="XBV164" s="34" t="s">
        <v>392</v>
      </c>
      <c r="XBW164" s="34" t="s">
        <v>392</v>
      </c>
      <c r="XBX164" s="34" t="s">
        <v>392</v>
      </c>
      <c r="XBY164" s="34" t="s">
        <v>392</v>
      </c>
      <c r="XBZ164" s="34" t="s">
        <v>392</v>
      </c>
      <c r="XCA164" s="34" t="s">
        <v>392</v>
      </c>
      <c r="XCB164" s="34" t="s">
        <v>392</v>
      </c>
      <c r="XCC164" s="34" t="s">
        <v>392</v>
      </c>
      <c r="XCD164" s="34" t="s">
        <v>392</v>
      </c>
      <c r="XCE164" s="34" t="s">
        <v>392</v>
      </c>
      <c r="XCF164" s="34" t="s">
        <v>392</v>
      </c>
      <c r="XCG164" s="34" t="s">
        <v>392</v>
      </c>
      <c r="XCH164" s="34" t="s">
        <v>392</v>
      </c>
      <c r="XCI164" s="34" t="s">
        <v>392</v>
      </c>
      <c r="XCJ164" s="34" t="s">
        <v>392</v>
      </c>
      <c r="XCK164" s="34" t="s">
        <v>392</v>
      </c>
      <c r="XCL164" s="34" t="s">
        <v>392</v>
      </c>
      <c r="XCM164" s="34" t="s">
        <v>392</v>
      </c>
      <c r="XCN164" s="34" t="s">
        <v>392</v>
      </c>
      <c r="XCO164" s="34" t="s">
        <v>392</v>
      </c>
      <c r="XCP164" s="34" t="s">
        <v>392</v>
      </c>
      <c r="XCQ164" s="34" t="s">
        <v>392</v>
      </c>
      <c r="XCR164" s="34" t="s">
        <v>392</v>
      </c>
      <c r="XCS164" s="34" t="s">
        <v>392</v>
      </c>
      <c r="XCT164" s="34" t="s">
        <v>392</v>
      </c>
      <c r="XCU164" s="34" t="s">
        <v>392</v>
      </c>
      <c r="XCV164" s="34" t="s">
        <v>392</v>
      </c>
      <c r="XCW164" s="34" t="s">
        <v>392</v>
      </c>
      <c r="XCX164" s="34" t="s">
        <v>392</v>
      </c>
      <c r="XCY164" s="34" t="s">
        <v>392</v>
      </c>
      <c r="XCZ164" s="34" t="s">
        <v>392</v>
      </c>
      <c r="XDA164" s="34" t="s">
        <v>392</v>
      </c>
      <c r="XDB164" s="34" t="s">
        <v>392</v>
      </c>
      <c r="XDC164" s="34" t="s">
        <v>392</v>
      </c>
      <c r="XDD164" s="34" t="s">
        <v>392</v>
      </c>
      <c r="XDE164" s="34" t="s">
        <v>392</v>
      </c>
      <c r="XDF164" s="34" t="s">
        <v>392</v>
      </c>
      <c r="XDG164" s="34" t="s">
        <v>392</v>
      </c>
      <c r="XDH164" s="34" t="s">
        <v>392</v>
      </c>
      <c r="XDI164" s="34" t="s">
        <v>392</v>
      </c>
      <c r="XDJ164" s="34" t="s">
        <v>392</v>
      </c>
      <c r="XDK164" s="34" t="s">
        <v>392</v>
      </c>
      <c r="XDL164" s="34" t="s">
        <v>392</v>
      </c>
      <c r="XDM164" s="34" t="s">
        <v>392</v>
      </c>
      <c r="XDN164" s="34" t="s">
        <v>392</v>
      </c>
      <c r="XDO164" s="34" t="s">
        <v>392</v>
      </c>
      <c r="XDP164" s="34" t="s">
        <v>392</v>
      </c>
      <c r="XDQ164" s="34" t="s">
        <v>392</v>
      </c>
      <c r="XDR164" s="34" t="s">
        <v>392</v>
      </c>
      <c r="XDS164" s="34" t="s">
        <v>392</v>
      </c>
      <c r="XDT164" s="34" t="s">
        <v>392</v>
      </c>
      <c r="XDU164" s="34" t="s">
        <v>392</v>
      </c>
      <c r="XDV164" s="34" t="s">
        <v>392</v>
      </c>
      <c r="XDW164" s="34" t="s">
        <v>392</v>
      </c>
      <c r="XDX164" s="34" t="s">
        <v>392</v>
      </c>
      <c r="XDY164" s="34" t="s">
        <v>392</v>
      </c>
      <c r="XDZ164" s="34" t="s">
        <v>392</v>
      </c>
      <c r="XEA164" s="34" t="s">
        <v>392</v>
      </c>
      <c r="XEB164" s="34" t="s">
        <v>392</v>
      </c>
      <c r="XEC164" s="34" t="s">
        <v>392</v>
      </c>
      <c r="XED164" s="34" t="s">
        <v>392</v>
      </c>
      <c r="XEE164" s="34" t="s">
        <v>392</v>
      </c>
      <c r="XEF164" s="34" t="s">
        <v>392</v>
      </c>
      <c r="XEG164" s="34" t="s">
        <v>392</v>
      </c>
      <c r="XEH164" s="34" t="s">
        <v>392</v>
      </c>
      <c r="XEI164" s="34" t="s">
        <v>392</v>
      </c>
      <c r="XEJ164" s="34" t="s">
        <v>392</v>
      </c>
      <c r="XEK164" s="34" t="s">
        <v>392</v>
      </c>
      <c r="XEL164" s="34" t="s">
        <v>392</v>
      </c>
      <c r="XEM164" s="34" t="s">
        <v>392</v>
      </c>
      <c r="XEN164" s="34" t="s">
        <v>392</v>
      </c>
      <c r="XEO164" s="34" t="s">
        <v>392</v>
      </c>
      <c r="XEP164" s="34" t="s">
        <v>392</v>
      </c>
      <c r="XEQ164" s="34" t="s">
        <v>392</v>
      </c>
      <c r="XER164" s="34" t="s">
        <v>392</v>
      </c>
      <c r="XES164" s="34" t="s">
        <v>392</v>
      </c>
      <c r="XET164" s="34" t="s">
        <v>392</v>
      </c>
      <c r="XEU164" s="34" t="s">
        <v>392</v>
      </c>
      <c r="XEV164" s="34" t="s">
        <v>392</v>
      </c>
      <c r="XEW164" s="34" t="s">
        <v>392</v>
      </c>
      <c r="XEX164" s="34" t="s">
        <v>392</v>
      </c>
      <c r="XEY164" s="34" t="s">
        <v>392</v>
      </c>
      <c r="XEZ164" s="34" t="s">
        <v>392</v>
      </c>
      <c r="XFA164" s="34" t="s">
        <v>392</v>
      </c>
      <c r="XFB164" s="34" t="s">
        <v>392</v>
      </c>
      <c r="XFC164" s="34" t="s">
        <v>392</v>
      </c>
    </row>
    <row r="165" spans="1:16383" outlineLevel="1">
      <c r="A165" s="34"/>
      <c r="B165" s="300" t="s">
        <v>392</v>
      </c>
      <c r="C165" s="94" t="s">
        <v>17</v>
      </c>
      <c r="D165" s="57">
        <v>0</v>
      </c>
      <c r="E165" s="57">
        <v>0</v>
      </c>
      <c r="F165" s="57">
        <v>0</v>
      </c>
      <c r="G165" s="57">
        <v>0</v>
      </c>
      <c r="H165" s="57">
        <v>0</v>
      </c>
      <c r="I165" s="57">
        <v>0</v>
      </c>
      <c r="J165" s="57">
        <v>0</v>
      </c>
      <c r="K165" s="57">
        <v>0</v>
      </c>
      <c r="L165" s="57">
        <v>0</v>
      </c>
      <c r="M165" s="57">
        <v>0</v>
      </c>
      <c r="N165" s="57">
        <v>0</v>
      </c>
      <c r="O165" s="57">
        <v>0</v>
      </c>
      <c r="P165" s="46">
        <f>'Pop-ups'!D44</f>
        <v>0</v>
      </c>
      <c r="Q165" s="46">
        <f>'Pop-ups'!E44</f>
        <v>0</v>
      </c>
      <c r="R165" s="46">
        <f>'Pop-ups'!F44</f>
        <v>0</v>
      </c>
      <c r="S165" s="46">
        <f>'Pop-ups'!G44</f>
        <v>0</v>
      </c>
      <c r="T165" s="46">
        <f>'Pop-ups'!H44</f>
        <v>0</v>
      </c>
      <c r="U165" s="46">
        <f>'Pop-ups'!I44</f>
        <v>0</v>
      </c>
      <c r="V165" s="46">
        <f>'Pop-ups'!J44</f>
        <v>0</v>
      </c>
      <c r="W165" s="46">
        <f>'Pop-ups'!K44</f>
        <v>0</v>
      </c>
      <c r="X165" s="46">
        <f>'Pop-ups'!L44</f>
        <v>0</v>
      </c>
      <c r="Y165" s="46">
        <f>'Pop-ups'!M44</f>
        <v>0</v>
      </c>
      <c r="Z165" s="46">
        <f>'Pop-ups'!N44</f>
        <v>0</v>
      </c>
      <c r="AA165" s="46">
        <f>'Pop-ups'!O44</f>
        <v>0</v>
      </c>
      <c r="AB165" s="46">
        <f>'Pop-ups'!P44</f>
        <v>0</v>
      </c>
      <c r="AC165" s="46">
        <f>'Pop-ups'!Q44</f>
        <v>0</v>
      </c>
      <c r="AD165" s="46">
        <f>'Pop-ups'!R44</f>
        <v>0</v>
      </c>
      <c r="AE165" s="46">
        <f>'Pop-ups'!S44</f>
        <v>0</v>
      </c>
      <c r="AF165" s="46">
        <f>'Pop-ups'!T44</f>
        <v>1000</v>
      </c>
      <c r="AG165" s="46">
        <f>'Pop-ups'!U44</f>
        <v>0</v>
      </c>
      <c r="AH165" s="46">
        <f>'Pop-ups'!V44</f>
        <v>0</v>
      </c>
      <c r="AI165" s="46">
        <f>'Pop-ups'!W44</f>
        <v>0</v>
      </c>
      <c r="AJ165" s="46">
        <f>'Pop-ups'!X44</f>
        <v>0</v>
      </c>
      <c r="AK165" s="46">
        <f>'Pop-ups'!Y44</f>
        <v>0</v>
      </c>
      <c r="AL165" s="46">
        <f>'Pop-ups'!Z44</f>
        <v>0</v>
      </c>
      <c r="AM165" s="46">
        <f>'Pop-ups'!AA44</f>
        <v>0</v>
      </c>
      <c r="AN165" s="46">
        <f>'Pop-ups'!AB44</f>
        <v>0</v>
      </c>
      <c r="AO165" s="46">
        <f>'Pop-ups'!AC44</f>
        <v>0</v>
      </c>
      <c r="AP165" s="46">
        <f>'Pop-ups'!AD44</f>
        <v>0</v>
      </c>
      <c r="AQ165" s="46">
        <f>'Pop-ups'!AE44</f>
        <v>0</v>
      </c>
      <c r="AR165" s="46">
        <f>'Pop-ups'!AF44</f>
        <v>0</v>
      </c>
      <c r="AS165" s="46">
        <f>'Pop-ups'!AG44</f>
        <v>0</v>
      </c>
      <c r="AT165" s="46">
        <f>'Pop-ups'!AH44</f>
        <v>0</v>
      </c>
      <c r="AU165" s="46">
        <f>'Pop-ups'!AI44</f>
        <v>0</v>
      </c>
      <c r="AV165" s="46">
        <f>'Pop-ups'!AJ44</f>
        <v>0</v>
      </c>
      <c r="AW165" s="46">
        <f>'Pop-ups'!AK44</f>
        <v>0</v>
      </c>
      <c r="AX165" s="46">
        <f>'Pop-ups'!AL44</f>
        <v>0</v>
      </c>
      <c r="AY165" s="46">
        <f>'Pop-ups'!AM44</f>
        <v>0</v>
      </c>
      <c r="AZ165" s="46">
        <f>'Pop-ups'!AN44</f>
        <v>0</v>
      </c>
      <c r="BA165" s="57">
        <v>0</v>
      </c>
      <c r="BB165" s="57">
        <v>0</v>
      </c>
      <c r="BC165" s="34"/>
      <c r="BD165" s="46">
        <f t="shared" si="621"/>
        <v>0</v>
      </c>
      <c r="BG165" s="46">
        <f t="shared" si="624"/>
        <v>0</v>
      </c>
      <c r="BH165" s="55"/>
      <c r="BI165" s="46">
        <f t="shared" si="622"/>
        <v>1000</v>
      </c>
      <c r="BJ165" s="55"/>
      <c r="BK165" s="46">
        <f t="shared" si="625"/>
        <v>0</v>
      </c>
      <c r="BL165" s="55"/>
    </row>
    <row r="166" spans="1:16383" outlineLevel="1">
      <c r="B166" s="300" t="s">
        <v>250</v>
      </c>
      <c r="C166" s="94" t="s">
        <v>17</v>
      </c>
      <c r="D166" s="57">
        <v>0</v>
      </c>
      <c r="E166" s="57">
        <v>0</v>
      </c>
      <c r="F166" s="57">
        <v>0</v>
      </c>
      <c r="G166" s="57">
        <v>0</v>
      </c>
      <c r="H166" s="57">
        <v>0</v>
      </c>
      <c r="I166" s="57">
        <v>0</v>
      </c>
      <c r="J166" s="57">
        <v>0</v>
      </c>
      <c r="K166" s="57">
        <v>0</v>
      </c>
      <c r="L166" s="57">
        <v>0</v>
      </c>
      <c r="M166" s="57">
        <v>0</v>
      </c>
      <c r="N166" s="57">
        <v>0</v>
      </c>
      <c r="O166" s="57">
        <v>0</v>
      </c>
      <c r="P166" s="46">
        <f>'Pop-ups'!D45</f>
        <v>0</v>
      </c>
      <c r="Q166" s="46">
        <f>'Pop-ups'!E45</f>
        <v>0</v>
      </c>
      <c r="R166" s="46">
        <f>'Pop-ups'!F45</f>
        <v>0</v>
      </c>
      <c r="S166" s="46">
        <f>'Pop-ups'!G45</f>
        <v>0</v>
      </c>
      <c r="T166" s="46">
        <f>'Pop-ups'!H45</f>
        <v>0</v>
      </c>
      <c r="U166" s="46">
        <f>'Pop-ups'!I45</f>
        <v>0</v>
      </c>
      <c r="V166" s="46">
        <f>'Pop-ups'!J45</f>
        <v>0</v>
      </c>
      <c r="W166" s="46">
        <f>'Pop-ups'!K45</f>
        <v>0</v>
      </c>
      <c r="X166" s="46">
        <f>'Pop-ups'!L45</f>
        <v>0</v>
      </c>
      <c r="Y166" s="46">
        <f>'Pop-ups'!M45</f>
        <v>0</v>
      </c>
      <c r="Z166" s="46">
        <f>'Pop-ups'!N45</f>
        <v>0</v>
      </c>
      <c r="AA166" s="46">
        <f>'Pop-ups'!O45</f>
        <v>0</v>
      </c>
      <c r="AB166" s="46">
        <f>'Pop-ups'!P45</f>
        <v>0</v>
      </c>
      <c r="AC166" s="46">
        <f>'Pop-ups'!Q45</f>
        <v>0</v>
      </c>
      <c r="AD166" s="46">
        <f>'Pop-ups'!R45</f>
        <v>0</v>
      </c>
      <c r="AE166" s="46">
        <f>'Pop-ups'!S45</f>
        <v>0</v>
      </c>
      <c r="AF166" s="46">
        <f>'Pop-ups'!T45</f>
        <v>900</v>
      </c>
      <c r="AG166" s="46">
        <f>'Pop-ups'!U45</f>
        <v>0</v>
      </c>
      <c r="AH166" s="46">
        <f>'Pop-ups'!V45</f>
        <v>0</v>
      </c>
      <c r="AI166" s="46">
        <f>'Pop-ups'!W45</f>
        <v>0</v>
      </c>
      <c r="AJ166" s="46">
        <f>'Pop-ups'!X45</f>
        <v>0</v>
      </c>
      <c r="AK166" s="46">
        <f>'Pop-ups'!Y45</f>
        <v>0</v>
      </c>
      <c r="AL166" s="46">
        <f>'Pop-ups'!Z45</f>
        <v>0</v>
      </c>
      <c r="AM166" s="46">
        <f>'Pop-ups'!AA45</f>
        <v>0</v>
      </c>
      <c r="AN166" s="46">
        <f>'Pop-ups'!AB45</f>
        <v>0</v>
      </c>
      <c r="AO166" s="46">
        <f>'Pop-ups'!AC45</f>
        <v>0</v>
      </c>
      <c r="AP166" s="46">
        <f>'Pop-ups'!AD45</f>
        <v>0</v>
      </c>
      <c r="AQ166" s="46">
        <f>'Pop-ups'!AE45</f>
        <v>0</v>
      </c>
      <c r="AR166" s="46">
        <f>'Pop-ups'!AF45</f>
        <v>0</v>
      </c>
      <c r="AS166" s="46">
        <f>'Pop-ups'!AG45</f>
        <v>0</v>
      </c>
      <c r="AT166" s="46">
        <f>'Pop-ups'!AH45</f>
        <v>0</v>
      </c>
      <c r="AU166" s="46">
        <f>'Pop-ups'!AI45</f>
        <v>0</v>
      </c>
      <c r="AV166" s="46">
        <f>'Pop-ups'!AJ45</f>
        <v>0</v>
      </c>
      <c r="AW166" s="46">
        <f>'Pop-ups'!AK45</f>
        <v>0</v>
      </c>
      <c r="AX166" s="46">
        <f>'Pop-ups'!AL45</f>
        <v>0</v>
      </c>
      <c r="AY166" s="46">
        <f>'Pop-ups'!AM45</f>
        <v>0</v>
      </c>
      <c r="AZ166" s="46">
        <f>'Pop-ups'!AN45</f>
        <v>0</v>
      </c>
      <c r="BA166" s="57">
        <v>0</v>
      </c>
      <c r="BB166" s="57">
        <v>0</v>
      </c>
      <c r="BD166" s="46">
        <f t="shared" si="621"/>
        <v>0</v>
      </c>
      <c r="BG166" s="46">
        <f t="shared" si="624"/>
        <v>0</v>
      </c>
      <c r="BH166" s="55"/>
      <c r="BI166" s="46">
        <f t="shared" si="622"/>
        <v>900</v>
      </c>
      <c r="BJ166" s="55"/>
      <c r="BK166" s="46">
        <f t="shared" si="625"/>
        <v>0</v>
      </c>
      <c r="BL166" s="55"/>
    </row>
    <row r="167" spans="1:16383" outlineLevel="1">
      <c r="B167" s="300" t="s">
        <v>251</v>
      </c>
      <c r="C167" s="94" t="s">
        <v>17</v>
      </c>
      <c r="D167" s="57">
        <v>0</v>
      </c>
      <c r="E167" s="57">
        <v>0</v>
      </c>
      <c r="F167" s="57">
        <v>0</v>
      </c>
      <c r="G167" s="57">
        <v>0</v>
      </c>
      <c r="H167" s="57">
        <v>0</v>
      </c>
      <c r="I167" s="57">
        <v>0</v>
      </c>
      <c r="J167" s="57">
        <v>0</v>
      </c>
      <c r="K167" s="57">
        <v>0</v>
      </c>
      <c r="L167" s="57">
        <v>0</v>
      </c>
      <c r="M167" s="57">
        <v>0</v>
      </c>
      <c r="N167" s="57">
        <v>0</v>
      </c>
      <c r="O167" s="57">
        <v>0</v>
      </c>
      <c r="P167" s="46">
        <f>'Pop-ups'!D46</f>
        <v>0</v>
      </c>
      <c r="Q167" s="46">
        <f>'Pop-ups'!E46</f>
        <v>0</v>
      </c>
      <c r="R167" s="46">
        <f>'Pop-ups'!F46</f>
        <v>0</v>
      </c>
      <c r="S167" s="46">
        <f>'Pop-ups'!G46</f>
        <v>0</v>
      </c>
      <c r="T167" s="46">
        <f>'Pop-ups'!H46</f>
        <v>0</v>
      </c>
      <c r="U167" s="46">
        <f>'Pop-ups'!I46</f>
        <v>0</v>
      </c>
      <c r="V167" s="46">
        <f>'Pop-ups'!J46</f>
        <v>0</v>
      </c>
      <c r="W167" s="46">
        <f>'Pop-ups'!K46</f>
        <v>0</v>
      </c>
      <c r="X167" s="46">
        <f>'Pop-ups'!L46</f>
        <v>0</v>
      </c>
      <c r="Y167" s="46">
        <f>'Pop-ups'!M46</f>
        <v>0</v>
      </c>
      <c r="Z167" s="46">
        <f>'Pop-ups'!N46</f>
        <v>0</v>
      </c>
      <c r="AA167" s="46">
        <f>'Pop-ups'!O46</f>
        <v>0</v>
      </c>
      <c r="AB167" s="46">
        <f>'Pop-ups'!P46</f>
        <v>0</v>
      </c>
      <c r="AC167" s="46">
        <f>'Pop-ups'!Q46</f>
        <v>0</v>
      </c>
      <c r="AD167" s="46">
        <f>'Pop-ups'!R46</f>
        <v>0</v>
      </c>
      <c r="AE167" s="46">
        <f>'Pop-ups'!S46</f>
        <v>0</v>
      </c>
      <c r="AF167" s="46">
        <f>'Pop-ups'!T46</f>
        <v>600</v>
      </c>
      <c r="AG167" s="46">
        <f>'Pop-ups'!U46</f>
        <v>0</v>
      </c>
      <c r="AH167" s="46">
        <f>'Pop-ups'!V46</f>
        <v>0</v>
      </c>
      <c r="AI167" s="46">
        <f>'Pop-ups'!W46</f>
        <v>0</v>
      </c>
      <c r="AJ167" s="46">
        <f>'Pop-ups'!X46</f>
        <v>0</v>
      </c>
      <c r="AK167" s="46">
        <f>'Pop-ups'!Y46</f>
        <v>0</v>
      </c>
      <c r="AL167" s="46">
        <f>'Pop-ups'!Z46</f>
        <v>0</v>
      </c>
      <c r="AM167" s="46">
        <f>'Pop-ups'!AA46</f>
        <v>0</v>
      </c>
      <c r="AN167" s="46">
        <f>'Pop-ups'!AB46</f>
        <v>0</v>
      </c>
      <c r="AO167" s="46">
        <f>'Pop-ups'!AC46</f>
        <v>0</v>
      </c>
      <c r="AP167" s="46">
        <f>'Pop-ups'!AD46</f>
        <v>0</v>
      </c>
      <c r="AQ167" s="46">
        <f>'Pop-ups'!AE46</f>
        <v>0</v>
      </c>
      <c r="AR167" s="46">
        <f>'Pop-ups'!AF46</f>
        <v>0</v>
      </c>
      <c r="AS167" s="46">
        <f>'Pop-ups'!AG46</f>
        <v>0</v>
      </c>
      <c r="AT167" s="46">
        <f>'Pop-ups'!AH46</f>
        <v>0</v>
      </c>
      <c r="AU167" s="46">
        <f>'Pop-ups'!AI46</f>
        <v>0</v>
      </c>
      <c r="AV167" s="46">
        <f>'Pop-ups'!AJ46</f>
        <v>0</v>
      </c>
      <c r="AW167" s="46">
        <f>'Pop-ups'!AK46</f>
        <v>0</v>
      </c>
      <c r="AX167" s="46">
        <f>'Pop-ups'!AL46</f>
        <v>0</v>
      </c>
      <c r="AY167" s="46">
        <f>'Pop-ups'!AM46</f>
        <v>0</v>
      </c>
      <c r="AZ167" s="46">
        <f>'Pop-ups'!AN46</f>
        <v>0</v>
      </c>
      <c r="BA167" s="57">
        <v>0</v>
      </c>
      <c r="BB167" s="57">
        <v>0</v>
      </c>
      <c r="BD167" s="46">
        <f t="shared" si="621"/>
        <v>0</v>
      </c>
      <c r="BG167" s="46">
        <f t="shared" si="624"/>
        <v>0</v>
      </c>
      <c r="BH167" s="55"/>
      <c r="BI167" s="46">
        <f t="shared" si="622"/>
        <v>600</v>
      </c>
      <c r="BJ167" s="55"/>
      <c r="BK167" s="46">
        <f t="shared" si="625"/>
        <v>0</v>
      </c>
      <c r="BL167" s="55"/>
    </row>
    <row r="168" spans="1:16383" outlineLevel="1">
      <c r="B168" s="300" t="s">
        <v>252</v>
      </c>
      <c r="C168" s="94" t="s">
        <v>17</v>
      </c>
      <c r="D168" s="57">
        <v>0</v>
      </c>
      <c r="E168" s="57">
        <v>0</v>
      </c>
      <c r="F168" s="57">
        <v>0</v>
      </c>
      <c r="G168" s="57">
        <v>0</v>
      </c>
      <c r="H168" s="57">
        <v>0</v>
      </c>
      <c r="I168" s="57">
        <v>0</v>
      </c>
      <c r="J168" s="57">
        <v>0</v>
      </c>
      <c r="K168" s="57">
        <v>0</v>
      </c>
      <c r="L168" s="57">
        <v>0</v>
      </c>
      <c r="M168" s="57">
        <v>0</v>
      </c>
      <c r="N168" s="57">
        <v>0</v>
      </c>
      <c r="O168" s="57">
        <v>0</v>
      </c>
      <c r="P168" s="46">
        <f>'Pop-ups'!D47</f>
        <v>0</v>
      </c>
      <c r="Q168" s="46">
        <f>'Pop-ups'!E47</f>
        <v>0</v>
      </c>
      <c r="R168" s="46">
        <f>'Pop-ups'!F47</f>
        <v>0</v>
      </c>
      <c r="S168" s="46">
        <f>'Pop-ups'!G47</f>
        <v>0</v>
      </c>
      <c r="T168" s="46">
        <f>'Pop-ups'!H47</f>
        <v>0</v>
      </c>
      <c r="U168" s="46">
        <f>'Pop-ups'!I47</f>
        <v>0</v>
      </c>
      <c r="V168" s="46">
        <f>'Pop-ups'!J47</f>
        <v>0</v>
      </c>
      <c r="W168" s="46">
        <f>'Pop-ups'!K47</f>
        <v>0</v>
      </c>
      <c r="X168" s="46">
        <f>'Pop-ups'!L47</f>
        <v>0</v>
      </c>
      <c r="Y168" s="46">
        <f>'Pop-ups'!M47</f>
        <v>0</v>
      </c>
      <c r="Z168" s="46">
        <f>'Pop-ups'!N47</f>
        <v>0</v>
      </c>
      <c r="AA168" s="46">
        <f>'Pop-ups'!O47</f>
        <v>0</v>
      </c>
      <c r="AB168" s="46">
        <f>'Pop-ups'!P47</f>
        <v>0</v>
      </c>
      <c r="AC168" s="46">
        <f>'Pop-ups'!Q47</f>
        <v>0</v>
      </c>
      <c r="AD168" s="46">
        <f>'Pop-ups'!R47</f>
        <v>0</v>
      </c>
      <c r="AE168" s="46">
        <f>'Pop-ups'!S47</f>
        <v>0</v>
      </c>
      <c r="AF168" s="46">
        <f>'Pop-ups'!T47</f>
        <v>1000</v>
      </c>
      <c r="AG168" s="46">
        <f>'Pop-ups'!U47</f>
        <v>0</v>
      </c>
      <c r="AH168" s="46">
        <f>'Pop-ups'!V47</f>
        <v>0</v>
      </c>
      <c r="AI168" s="46">
        <f>'Pop-ups'!W47</f>
        <v>0</v>
      </c>
      <c r="AJ168" s="46">
        <f>'Pop-ups'!X47</f>
        <v>0</v>
      </c>
      <c r="AK168" s="46">
        <f>'Pop-ups'!Y47</f>
        <v>0</v>
      </c>
      <c r="AL168" s="46">
        <f>'Pop-ups'!Z47</f>
        <v>0</v>
      </c>
      <c r="AM168" s="46">
        <f>'Pop-ups'!AA47</f>
        <v>0</v>
      </c>
      <c r="AN168" s="46">
        <f>'Pop-ups'!AB47</f>
        <v>0</v>
      </c>
      <c r="AO168" s="46">
        <f>'Pop-ups'!AC47</f>
        <v>0</v>
      </c>
      <c r="AP168" s="46">
        <f>'Pop-ups'!AD47</f>
        <v>0</v>
      </c>
      <c r="AQ168" s="46">
        <f>'Pop-ups'!AE47</f>
        <v>0</v>
      </c>
      <c r="AR168" s="46">
        <f>'Pop-ups'!AF47</f>
        <v>0</v>
      </c>
      <c r="AS168" s="46">
        <f>'Pop-ups'!AG47</f>
        <v>0</v>
      </c>
      <c r="AT168" s="46">
        <f>'Pop-ups'!AH47</f>
        <v>0</v>
      </c>
      <c r="AU168" s="46">
        <f>'Pop-ups'!AI47</f>
        <v>0</v>
      </c>
      <c r="AV168" s="46">
        <f>'Pop-ups'!AJ47</f>
        <v>0</v>
      </c>
      <c r="AW168" s="46">
        <f>'Pop-ups'!AK47</f>
        <v>0</v>
      </c>
      <c r="AX168" s="46">
        <f>'Pop-ups'!AL47</f>
        <v>0</v>
      </c>
      <c r="AY168" s="46">
        <f>'Pop-ups'!AM47</f>
        <v>0</v>
      </c>
      <c r="AZ168" s="46">
        <f>'Pop-ups'!AN47</f>
        <v>0</v>
      </c>
      <c r="BA168" s="57">
        <v>0</v>
      </c>
      <c r="BB168" s="57">
        <v>0</v>
      </c>
      <c r="BD168" s="46">
        <f t="shared" si="621"/>
        <v>0</v>
      </c>
      <c r="BG168" s="46">
        <f t="shared" si="624"/>
        <v>0</v>
      </c>
      <c r="BH168" s="55"/>
      <c r="BI168" s="46">
        <f t="shared" si="622"/>
        <v>1000</v>
      </c>
      <c r="BJ168" s="55"/>
      <c r="BK168" s="46">
        <f t="shared" si="625"/>
        <v>0</v>
      </c>
      <c r="BL168" s="55"/>
    </row>
    <row r="169" spans="1:16383" outlineLevel="1">
      <c r="B169" s="300" t="s">
        <v>253</v>
      </c>
      <c r="C169" s="94" t="s">
        <v>17</v>
      </c>
      <c r="D169" s="57">
        <v>0</v>
      </c>
      <c r="E169" s="57">
        <v>0</v>
      </c>
      <c r="F169" s="57">
        <v>0</v>
      </c>
      <c r="G169" s="57">
        <v>0</v>
      </c>
      <c r="H169" s="57">
        <v>0</v>
      </c>
      <c r="I169" s="57">
        <v>0</v>
      </c>
      <c r="J169" s="57">
        <v>0</v>
      </c>
      <c r="K169" s="57">
        <v>0</v>
      </c>
      <c r="L169" s="57">
        <v>0</v>
      </c>
      <c r="M169" s="57">
        <v>0</v>
      </c>
      <c r="N169" s="57">
        <v>0</v>
      </c>
      <c r="O169" s="57">
        <v>0</v>
      </c>
      <c r="P169" s="46">
        <f>'Pop-ups'!D48</f>
        <v>0</v>
      </c>
      <c r="Q169" s="46">
        <f>'Pop-ups'!E48</f>
        <v>0</v>
      </c>
      <c r="R169" s="46">
        <f>'Pop-ups'!F48</f>
        <v>0</v>
      </c>
      <c r="S169" s="46">
        <f>'Pop-ups'!G48</f>
        <v>0</v>
      </c>
      <c r="T169" s="46">
        <f>'Pop-ups'!H48</f>
        <v>0</v>
      </c>
      <c r="U169" s="46">
        <f>'Pop-ups'!I48</f>
        <v>0</v>
      </c>
      <c r="V169" s="46">
        <f>'Pop-ups'!J48</f>
        <v>0</v>
      </c>
      <c r="W169" s="46">
        <f>'Pop-ups'!K48</f>
        <v>0</v>
      </c>
      <c r="X169" s="46">
        <f>'Pop-ups'!L48</f>
        <v>0</v>
      </c>
      <c r="Y169" s="46">
        <f>'Pop-ups'!M48</f>
        <v>0</v>
      </c>
      <c r="Z169" s="46">
        <f>'Pop-ups'!N48</f>
        <v>0</v>
      </c>
      <c r="AA169" s="46">
        <f>'Pop-ups'!O48</f>
        <v>0</v>
      </c>
      <c r="AB169" s="46">
        <f>'Pop-ups'!P48</f>
        <v>0</v>
      </c>
      <c r="AC169" s="46">
        <f>'Pop-ups'!Q48</f>
        <v>0</v>
      </c>
      <c r="AD169" s="46">
        <f>'Pop-ups'!R48</f>
        <v>0</v>
      </c>
      <c r="AE169" s="46">
        <f>'Pop-ups'!S48</f>
        <v>0</v>
      </c>
      <c r="AF169" s="46">
        <f>'Pop-ups'!T48</f>
        <v>500</v>
      </c>
      <c r="AG169" s="46">
        <f>'Pop-ups'!U48</f>
        <v>0</v>
      </c>
      <c r="AH169" s="46">
        <f>'Pop-ups'!V48</f>
        <v>0</v>
      </c>
      <c r="AI169" s="46">
        <f>'Pop-ups'!W48</f>
        <v>0</v>
      </c>
      <c r="AJ169" s="46">
        <f>'Pop-ups'!X48</f>
        <v>0</v>
      </c>
      <c r="AK169" s="46">
        <f>'Pop-ups'!Y48</f>
        <v>0</v>
      </c>
      <c r="AL169" s="46">
        <f>'Pop-ups'!Z48</f>
        <v>0</v>
      </c>
      <c r="AM169" s="46">
        <f>'Pop-ups'!AA48</f>
        <v>0</v>
      </c>
      <c r="AN169" s="46">
        <f>'Pop-ups'!AB48</f>
        <v>0</v>
      </c>
      <c r="AO169" s="46">
        <f>'Pop-ups'!AC48</f>
        <v>0</v>
      </c>
      <c r="AP169" s="46">
        <f>'Pop-ups'!AD48</f>
        <v>0</v>
      </c>
      <c r="AQ169" s="46">
        <f>'Pop-ups'!AE48</f>
        <v>0</v>
      </c>
      <c r="AR169" s="46">
        <f>'Pop-ups'!AF48</f>
        <v>0</v>
      </c>
      <c r="AS169" s="46">
        <f>'Pop-ups'!AG48</f>
        <v>0</v>
      </c>
      <c r="AT169" s="46">
        <f>'Pop-ups'!AH48</f>
        <v>0</v>
      </c>
      <c r="AU169" s="46">
        <f>'Pop-ups'!AI48</f>
        <v>0</v>
      </c>
      <c r="AV169" s="46">
        <f>'Pop-ups'!AJ48</f>
        <v>0</v>
      </c>
      <c r="AW169" s="46">
        <f>'Pop-ups'!AK48</f>
        <v>0</v>
      </c>
      <c r="AX169" s="46">
        <f>'Pop-ups'!AL48</f>
        <v>0</v>
      </c>
      <c r="AY169" s="46">
        <f>'Pop-ups'!AM48</f>
        <v>0</v>
      </c>
      <c r="AZ169" s="46">
        <f>'Pop-ups'!AN48</f>
        <v>0</v>
      </c>
      <c r="BA169" s="57">
        <v>0</v>
      </c>
      <c r="BB169" s="57">
        <v>0</v>
      </c>
      <c r="BD169" s="46">
        <f t="shared" si="621"/>
        <v>0</v>
      </c>
      <c r="BG169" s="46">
        <f t="shared" si="624"/>
        <v>0</v>
      </c>
      <c r="BH169" s="55"/>
      <c r="BI169" s="46">
        <f t="shared" si="622"/>
        <v>500</v>
      </c>
      <c r="BJ169" s="55"/>
      <c r="BK169" s="46">
        <f t="shared" si="625"/>
        <v>0</v>
      </c>
      <c r="BL169" s="55"/>
    </row>
    <row r="170" spans="1:16383" outlineLevel="1">
      <c r="B170" s="300" t="s">
        <v>244</v>
      </c>
      <c r="C170" s="94" t="s">
        <v>17</v>
      </c>
      <c r="D170" s="57">
        <v>0</v>
      </c>
      <c r="E170" s="57">
        <v>0</v>
      </c>
      <c r="F170" s="57">
        <v>0</v>
      </c>
      <c r="G170" s="57">
        <v>0</v>
      </c>
      <c r="H170" s="57">
        <v>0</v>
      </c>
      <c r="I170" s="57">
        <v>0</v>
      </c>
      <c r="J170" s="57">
        <v>0</v>
      </c>
      <c r="K170" s="57">
        <v>0</v>
      </c>
      <c r="L170" s="57">
        <v>0</v>
      </c>
      <c r="M170" s="57">
        <v>0</v>
      </c>
      <c r="N170" s="57">
        <v>0</v>
      </c>
      <c r="O170" s="57">
        <v>0</v>
      </c>
      <c r="P170" s="46">
        <f>'Pop-ups'!D49</f>
        <v>0</v>
      </c>
      <c r="Q170" s="46">
        <f>'Pop-ups'!E49</f>
        <v>0</v>
      </c>
      <c r="R170" s="46">
        <f>'Pop-ups'!F49</f>
        <v>0</v>
      </c>
      <c r="S170" s="46">
        <f>'Pop-ups'!G49</f>
        <v>0</v>
      </c>
      <c r="T170" s="46">
        <f>'Pop-ups'!H49</f>
        <v>0</v>
      </c>
      <c r="U170" s="46">
        <f>'Pop-ups'!I49</f>
        <v>0</v>
      </c>
      <c r="V170" s="46">
        <f>'Pop-ups'!J49</f>
        <v>0</v>
      </c>
      <c r="W170" s="46">
        <f>'Pop-ups'!K49</f>
        <v>0</v>
      </c>
      <c r="X170" s="46">
        <f>'Pop-ups'!L49</f>
        <v>0</v>
      </c>
      <c r="Y170" s="46">
        <f>'Pop-ups'!M49</f>
        <v>0</v>
      </c>
      <c r="Z170" s="46">
        <f>'Pop-ups'!N49</f>
        <v>0</v>
      </c>
      <c r="AA170" s="46">
        <f>'Pop-ups'!O49</f>
        <v>0</v>
      </c>
      <c r="AB170" s="46">
        <f>'Pop-ups'!P49</f>
        <v>0</v>
      </c>
      <c r="AC170" s="46">
        <f>'Pop-ups'!Q49</f>
        <v>0</v>
      </c>
      <c r="AD170" s="46">
        <f>'Pop-ups'!R49</f>
        <v>0</v>
      </c>
      <c r="AE170" s="46">
        <f>'Pop-ups'!S49</f>
        <v>0</v>
      </c>
      <c r="AF170" s="46">
        <f>'Pop-ups'!T49</f>
        <v>500</v>
      </c>
      <c r="AG170" s="46">
        <f>'Pop-ups'!U49</f>
        <v>0</v>
      </c>
      <c r="AH170" s="46">
        <f>'Pop-ups'!V49</f>
        <v>0</v>
      </c>
      <c r="AI170" s="46">
        <f>'Pop-ups'!W49</f>
        <v>0</v>
      </c>
      <c r="AJ170" s="46">
        <f>'Pop-ups'!X49</f>
        <v>0</v>
      </c>
      <c r="AK170" s="46">
        <f>'Pop-ups'!Y49</f>
        <v>0</v>
      </c>
      <c r="AL170" s="46">
        <f>'Pop-ups'!Z49</f>
        <v>0</v>
      </c>
      <c r="AM170" s="46">
        <f>'Pop-ups'!AA49</f>
        <v>0</v>
      </c>
      <c r="AN170" s="46">
        <f>'Pop-ups'!AB49</f>
        <v>0</v>
      </c>
      <c r="AO170" s="46">
        <f>'Pop-ups'!AC49</f>
        <v>0</v>
      </c>
      <c r="AP170" s="46">
        <f>'Pop-ups'!AD49</f>
        <v>0</v>
      </c>
      <c r="AQ170" s="46">
        <f>'Pop-ups'!AE49</f>
        <v>0</v>
      </c>
      <c r="AR170" s="46">
        <f>'Pop-ups'!AF49</f>
        <v>0</v>
      </c>
      <c r="AS170" s="46">
        <f>'Pop-ups'!AG49</f>
        <v>0</v>
      </c>
      <c r="AT170" s="46">
        <f>'Pop-ups'!AH49</f>
        <v>0</v>
      </c>
      <c r="AU170" s="46">
        <f>'Pop-ups'!AI49</f>
        <v>0</v>
      </c>
      <c r="AV170" s="46">
        <f>'Pop-ups'!AJ49</f>
        <v>0</v>
      </c>
      <c r="AW170" s="46">
        <f>'Pop-ups'!AK49</f>
        <v>0</v>
      </c>
      <c r="AX170" s="46">
        <f>'Pop-ups'!AL49</f>
        <v>0</v>
      </c>
      <c r="AY170" s="46">
        <f>'Pop-ups'!AM49</f>
        <v>0</v>
      </c>
      <c r="AZ170" s="46">
        <f>'Pop-ups'!AN49</f>
        <v>0</v>
      </c>
      <c r="BA170" s="57">
        <v>0</v>
      </c>
      <c r="BB170" s="57">
        <v>0</v>
      </c>
      <c r="BD170" s="46">
        <f t="shared" si="621"/>
        <v>0</v>
      </c>
      <c r="BG170" s="46">
        <f t="shared" si="624"/>
        <v>0</v>
      </c>
      <c r="BH170" s="55"/>
      <c r="BI170" s="46">
        <f t="shared" si="622"/>
        <v>500</v>
      </c>
      <c r="BJ170" s="55"/>
      <c r="BK170" s="46">
        <f t="shared" si="625"/>
        <v>0</v>
      </c>
      <c r="BL170" s="55"/>
    </row>
    <row r="171" spans="1:16383" outlineLevel="1">
      <c r="B171" s="300" t="s">
        <v>254</v>
      </c>
      <c r="C171" s="94" t="s">
        <v>17</v>
      </c>
      <c r="D171" s="57">
        <v>0</v>
      </c>
      <c r="E171" s="57">
        <v>0</v>
      </c>
      <c r="F171" s="57">
        <v>0</v>
      </c>
      <c r="G171" s="57">
        <v>0</v>
      </c>
      <c r="H171" s="57">
        <v>0</v>
      </c>
      <c r="I171" s="57">
        <v>0</v>
      </c>
      <c r="J171" s="57">
        <v>0</v>
      </c>
      <c r="K171" s="57">
        <v>0</v>
      </c>
      <c r="L171" s="57">
        <v>0</v>
      </c>
      <c r="M171" s="57">
        <v>0</v>
      </c>
      <c r="N171" s="57">
        <v>0</v>
      </c>
      <c r="O171" s="57">
        <v>0</v>
      </c>
      <c r="P171" s="46">
        <f>'Pop-ups'!D50</f>
        <v>0</v>
      </c>
      <c r="Q171" s="46">
        <f>'Pop-ups'!E50</f>
        <v>0</v>
      </c>
      <c r="R171" s="46">
        <f>'Pop-ups'!F50</f>
        <v>0</v>
      </c>
      <c r="S171" s="46">
        <f>'Pop-ups'!G50</f>
        <v>0</v>
      </c>
      <c r="T171" s="46">
        <f>'Pop-ups'!H50</f>
        <v>0</v>
      </c>
      <c r="U171" s="46">
        <f>'Pop-ups'!I50</f>
        <v>0</v>
      </c>
      <c r="V171" s="46">
        <f>'Pop-ups'!J50</f>
        <v>0</v>
      </c>
      <c r="W171" s="46">
        <f>'Pop-ups'!K50</f>
        <v>0</v>
      </c>
      <c r="X171" s="46">
        <f>'Pop-ups'!L50</f>
        <v>0</v>
      </c>
      <c r="Y171" s="46">
        <f>'Pop-ups'!M50</f>
        <v>0</v>
      </c>
      <c r="Z171" s="46">
        <f>'Pop-ups'!N50</f>
        <v>0</v>
      </c>
      <c r="AA171" s="46">
        <f>'Pop-ups'!O50</f>
        <v>0</v>
      </c>
      <c r="AB171" s="46">
        <f>'Pop-ups'!P50</f>
        <v>0</v>
      </c>
      <c r="AC171" s="46">
        <f>'Pop-ups'!Q50</f>
        <v>0</v>
      </c>
      <c r="AD171" s="46">
        <f>'Pop-ups'!R50</f>
        <v>0</v>
      </c>
      <c r="AE171" s="46">
        <f>'Pop-ups'!S50</f>
        <v>0</v>
      </c>
      <c r="AF171" s="46">
        <f>'Pop-ups'!T50</f>
        <v>420</v>
      </c>
      <c r="AG171" s="46">
        <f>'Pop-ups'!U50</f>
        <v>0</v>
      </c>
      <c r="AH171" s="46">
        <f>'Pop-ups'!V50</f>
        <v>0</v>
      </c>
      <c r="AI171" s="46">
        <f>'Pop-ups'!W50</f>
        <v>0</v>
      </c>
      <c r="AJ171" s="46">
        <f>'Pop-ups'!X50</f>
        <v>0</v>
      </c>
      <c r="AK171" s="46">
        <f>'Pop-ups'!Y50</f>
        <v>0</v>
      </c>
      <c r="AL171" s="46">
        <f>'Pop-ups'!Z50</f>
        <v>0</v>
      </c>
      <c r="AM171" s="46">
        <f>'Pop-ups'!AA50</f>
        <v>0</v>
      </c>
      <c r="AN171" s="46">
        <f>'Pop-ups'!AB50</f>
        <v>0</v>
      </c>
      <c r="AO171" s="46">
        <f>'Pop-ups'!AC50</f>
        <v>0</v>
      </c>
      <c r="AP171" s="46">
        <f>'Pop-ups'!AD50</f>
        <v>0</v>
      </c>
      <c r="AQ171" s="46">
        <f>'Pop-ups'!AE50</f>
        <v>0</v>
      </c>
      <c r="AR171" s="46">
        <f>'Pop-ups'!AF50</f>
        <v>0</v>
      </c>
      <c r="AS171" s="46">
        <f>'Pop-ups'!AG50</f>
        <v>0</v>
      </c>
      <c r="AT171" s="46">
        <f>'Pop-ups'!AH50</f>
        <v>0</v>
      </c>
      <c r="AU171" s="46">
        <f>'Pop-ups'!AI50</f>
        <v>0</v>
      </c>
      <c r="AV171" s="46">
        <f>'Pop-ups'!AJ50</f>
        <v>0</v>
      </c>
      <c r="AW171" s="46">
        <f>'Pop-ups'!AK50</f>
        <v>0</v>
      </c>
      <c r="AX171" s="46">
        <f>'Pop-ups'!AL50</f>
        <v>0</v>
      </c>
      <c r="AY171" s="46">
        <f>'Pop-ups'!AM50</f>
        <v>0</v>
      </c>
      <c r="AZ171" s="46">
        <f>'Pop-ups'!AN50</f>
        <v>0</v>
      </c>
      <c r="BA171" s="57">
        <v>0</v>
      </c>
      <c r="BB171" s="57">
        <v>0</v>
      </c>
      <c r="BD171" s="46">
        <f t="shared" si="621"/>
        <v>0</v>
      </c>
      <c r="BG171" s="46">
        <f t="shared" si="624"/>
        <v>0</v>
      </c>
      <c r="BH171" s="55"/>
      <c r="BI171" s="46">
        <f t="shared" si="622"/>
        <v>420</v>
      </c>
      <c r="BJ171" s="55"/>
      <c r="BK171" s="46">
        <f t="shared" si="625"/>
        <v>0</v>
      </c>
      <c r="BL171" s="55"/>
    </row>
    <row r="172" spans="1:16383" outlineLevel="1">
      <c r="B172" s="300" t="s">
        <v>255</v>
      </c>
      <c r="C172" s="94" t="s">
        <v>17</v>
      </c>
      <c r="D172" s="57">
        <v>0</v>
      </c>
      <c r="E172" s="57">
        <v>0</v>
      </c>
      <c r="F172" s="57">
        <v>0</v>
      </c>
      <c r="G172" s="57">
        <v>0</v>
      </c>
      <c r="H172" s="57">
        <v>0</v>
      </c>
      <c r="I172" s="57">
        <v>0</v>
      </c>
      <c r="J172" s="57">
        <v>0</v>
      </c>
      <c r="K172" s="57">
        <v>0</v>
      </c>
      <c r="L172" s="57">
        <v>0</v>
      </c>
      <c r="M172" s="57">
        <v>0</v>
      </c>
      <c r="N172" s="57">
        <v>0</v>
      </c>
      <c r="O172" s="57">
        <v>0</v>
      </c>
      <c r="P172" s="46">
        <f>'Pop-ups'!D51</f>
        <v>0</v>
      </c>
      <c r="Q172" s="46">
        <f>'Pop-ups'!E51</f>
        <v>0</v>
      </c>
      <c r="R172" s="46">
        <f>'Pop-ups'!F51</f>
        <v>0</v>
      </c>
      <c r="S172" s="46">
        <f>'Pop-ups'!G51</f>
        <v>0</v>
      </c>
      <c r="T172" s="46">
        <f>'Pop-ups'!H51</f>
        <v>0</v>
      </c>
      <c r="U172" s="46">
        <f>'Pop-ups'!I51</f>
        <v>0</v>
      </c>
      <c r="V172" s="46">
        <f>'Pop-ups'!J51</f>
        <v>0</v>
      </c>
      <c r="W172" s="46">
        <f>'Pop-ups'!K51</f>
        <v>0</v>
      </c>
      <c r="X172" s="46">
        <f>'Pop-ups'!L51</f>
        <v>0</v>
      </c>
      <c r="Y172" s="46">
        <f>'Pop-ups'!M51</f>
        <v>0</v>
      </c>
      <c r="Z172" s="46">
        <f>'Pop-ups'!N51</f>
        <v>0</v>
      </c>
      <c r="AA172" s="46">
        <f>'Pop-ups'!O51</f>
        <v>0</v>
      </c>
      <c r="AB172" s="46">
        <f>'Pop-ups'!P51</f>
        <v>0</v>
      </c>
      <c r="AC172" s="46">
        <f>'Pop-ups'!Q51</f>
        <v>0</v>
      </c>
      <c r="AD172" s="46">
        <f>'Pop-ups'!R51</f>
        <v>0</v>
      </c>
      <c r="AE172" s="46">
        <f>'Pop-ups'!S51</f>
        <v>0</v>
      </c>
      <c r="AF172" s="46">
        <f>'Pop-ups'!T51</f>
        <v>375</v>
      </c>
      <c r="AG172" s="46">
        <f>'Pop-ups'!U51</f>
        <v>0</v>
      </c>
      <c r="AH172" s="46">
        <f>'Pop-ups'!V51</f>
        <v>0</v>
      </c>
      <c r="AI172" s="46">
        <f>'Pop-ups'!W51</f>
        <v>0</v>
      </c>
      <c r="AJ172" s="46">
        <f>'Pop-ups'!X51</f>
        <v>0</v>
      </c>
      <c r="AK172" s="46">
        <f>'Pop-ups'!Y51</f>
        <v>0</v>
      </c>
      <c r="AL172" s="46">
        <f>'Pop-ups'!Z51</f>
        <v>0</v>
      </c>
      <c r="AM172" s="46">
        <f>'Pop-ups'!AA51</f>
        <v>0</v>
      </c>
      <c r="AN172" s="46">
        <f>'Pop-ups'!AB51</f>
        <v>0</v>
      </c>
      <c r="AO172" s="46">
        <f>'Pop-ups'!AC51</f>
        <v>0</v>
      </c>
      <c r="AP172" s="46">
        <f>'Pop-ups'!AD51</f>
        <v>0</v>
      </c>
      <c r="AQ172" s="46">
        <f>'Pop-ups'!AE51</f>
        <v>0</v>
      </c>
      <c r="AR172" s="46">
        <f>'Pop-ups'!AF51</f>
        <v>0</v>
      </c>
      <c r="AS172" s="46">
        <f>'Pop-ups'!AG51</f>
        <v>0</v>
      </c>
      <c r="AT172" s="46">
        <f>'Pop-ups'!AH51</f>
        <v>0</v>
      </c>
      <c r="AU172" s="46">
        <f>'Pop-ups'!AI51</f>
        <v>0</v>
      </c>
      <c r="AV172" s="46">
        <f>'Pop-ups'!AJ51</f>
        <v>0</v>
      </c>
      <c r="AW172" s="46">
        <f>'Pop-ups'!AK51</f>
        <v>0</v>
      </c>
      <c r="AX172" s="46">
        <f>'Pop-ups'!AL51</f>
        <v>0</v>
      </c>
      <c r="AY172" s="46">
        <f>'Pop-ups'!AM51</f>
        <v>0</v>
      </c>
      <c r="AZ172" s="46">
        <f>'Pop-ups'!AN51</f>
        <v>0</v>
      </c>
      <c r="BA172" s="57">
        <v>0</v>
      </c>
      <c r="BB172" s="57">
        <v>0</v>
      </c>
      <c r="BD172" s="46">
        <f t="shared" si="621"/>
        <v>0</v>
      </c>
      <c r="BG172" s="46">
        <f t="shared" si="624"/>
        <v>0</v>
      </c>
      <c r="BH172" s="55"/>
      <c r="BI172" s="46">
        <f t="shared" si="622"/>
        <v>375</v>
      </c>
      <c r="BJ172" s="55"/>
      <c r="BK172" s="46">
        <f t="shared" si="625"/>
        <v>0</v>
      </c>
      <c r="BL172" s="55"/>
    </row>
    <row r="173" spans="1:16383">
      <c r="B173" s="300" t="s">
        <v>256</v>
      </c>
      <c r="C173" s="94"/>
      <c r="D173" s="57">
        <v>0</v>
      </c>
      <c r="E173" s="57">
        <v>0</v>
      </c>
      <c r="F173" s="57">
        <v>0</v>
      </c>
      <c r="G173" s="57">
        <v>0</v>
      </c>
      <c r="H173" s="57">
        <v>0</v>
      </c>
      <c r="I173" s="57">
        <v>0</v>
      </c>
      <c r="J173" s="57">
        <v>0</v>
      </c>
      <c r="K173" s="57">
        <v>0</v>
      </c>
      <c r="L173" s="57">
        <v>0</v>
      </c>
      <c r="M173" s="57">
        <v>0</v>
      </c>
      <c r="N173" s="57">
        <v>0</v>
      </c>
      <c r="O173" s="57">
        <v>0</v>
      </c>
      <c r="P173" s="46">
        <f>'Pop-ups'!D52</f>
        <v>0</v>
      </c>
      <c r="Q173" s="46">
        <f>'Pop-ups'!E52</f>
        <v>0</v>
      </c>
      <c r="R173" s="46">
        <f>'Pop-ups'!F52</f>
        <v>0</v>
      </c>
      <c r="S173" s="46">
        <f>'Pop-ups'!G52</f>
        <v>0</v>
      </c>
      <c r="T173" s="46">
        <f>'Pop-ups'!H52</f>
        <v>0</v>
      </c>
      <c r="U173" s="46">
        <f>'Pop-ups'!I52</f>
        <v>0</v>
      </c>
      <c r="V173" s="46">
        <f>'Pop-ups'!J52</f>
        <v>0</v>
      </c>
      <c r="W173" s="46">
        <f>'Pop-ups'!K52</f>
        <v>0</v>
      </c>
      <c r="X173" s="46">
        <f>'Pop-ups'!L52</f>
        <v>0</v>
      </c>
      <c r="Y173" s="46">
        <f>'Pop-ups'!M52</f>
        <v>0</v>
      </c>
      <c r="Z173" s="46">
        <f>'Pop-ups'!N52</f>
        <v>0</v>
      </c>
      <c r="AA173" s="46">
        <f>'Pop-ups'!O52</f>
        <v>0</v>
      </c>
      <c r="AB173" s="46">
        <f>'Pop-ups'!P52</f>
        <v>0</v>
      </c>
      <c r="AC173" s="46">
        <f>'Pop-ups'!Q52</f>
        <v>0</v>
      </c>
      <c r="AD173" s="46">
        <f>'Pop-ups'!R52</f>
        <v>0</v>
      </c>
      <c r="AE173" s="46">
        <f>'Pop-ups'!S52</f>
        <v>0</v>
      </c>
      <c r="AF173" s="46">
        <f>'Pop-ups'!T52</f>
        <v>0</v>
      </c>
      <c r="AG173" s="46">
        <f>'Pop-ups'!U52</f>
        <v>0</v>
      </c>
      <c r="AH173" s="46">
        <f>'Pop-ups'!V52</f>
        <v>0</v>
      </c>
      <c r="AI173" s="46">
        <f>'Pop-ups'!W52</f>
        <v>0</v>
      </c>
      <c r="AJ173" s="46">
        <f>'Pop-ups'!X52</f>
        <v>0</v>
      </c>
      <c r="AK173" s="46">
        <f>'Pop-ups'!Y52</f>
        <v>0</v>
      </c>
      <c r="AL173" s="46">
        <f>'Pop-ups'!Z52</f>
        <v>0</v>
      </c>
      <c r="AM173" s="46">
        <f>'Pop-ups'!AA52</f>
        <v>0</v>
      </c>
      <c r="AN173" s="46">
        <f>'Pop-ups'!AB52</f>
        <v>0</v>
      </c>
      <c r="AO173" s="46">
        <f>'Pop-ups'!AC52</f>
        <v>0</v>
      </c>
      <c r="AP173" s="46">
        <f>'Pop-ups'!AD52</f>
        <v>0</v>
      </c>
      <c r="AQ173" s="46">
        <f>'Pop-ups'!AE52</f>
        <v>0</v>
      </c>
      <c r="AR173" s="46">
        <f>'Pop-ups'!AF52</f>
        <v>0</v>
      </c>
      <c r="AS173" s="46">
        <f>'Pop-ups'!AG52</f>
        <v>0</v>
      </c>
      <c r="AT173" s="46">
        <f>'Pop-ups'!AH52</f>
        <v>0</v>
      </c>
      <c r="AU173" s="46">
        <f>'Pop-ups'!AI52</f>
        <v>0</v>
      </c>
      <c r="AV173" s="46">
        <f>'Pop-ups'!AJ52</f>
        <v>0</v>
      </c>
      <c r="AW173" s="46">
        <f>'Pop-ups'!AK52</f>
        <v>0</v>
      </c>
      <c r="AX173" s="46">
        <f>'Pop-ups'!AL52</f>
        <v>0</v>
      </c>
      <c r="AY173" s="46">
        <f>'Pop-ups'!AM52</f>
        <v>0</v>
      </c>
      <c r="AZ173" s="46">
        <f>'Pop-ups'!AN52</f>
        <v>0</v>
      </c>
      <c r="BA173" s="57">
        <v>0</v>
      </c>
      <c r="BB173" s="57">
        <v>0</v>
      </c>
      <c r="BD173" s="46">
        <f t="shared" si="621"/>
        <v>0</v>
      </c>
      <c r="BG173" s="46">
        <f t="shared" si="624"/>
        <v>0</v>
      </c>
      <c r="BH173" s="55"/>
      <c r="BI173" s="46">
        <f t="shared" si="622"/>
        <v>0</v>
      </c>
      <c r="BK173" s="46">
        <f t="shared" si="625"/>
        <v>0</v>
      </c>
    </row>
    <row r="174" spans="1:16383" s="90" customFormat="1">
      <c r="A174" s="17"/>
      <c r="B174" s="71"/>
      <c r="C174" s="100"/>
      <c r="D174" s="78"/>
      <c r="E174" s="79"/>
      <c r="F174" s="79"/>
      <c r="G174" s="82"/>
      <c r="H174" s="79"/>
      <c r="I174" s="82"/>
      <c r="J174" s="79"/>
      <c r="K174" s="79"/>
      <c r="L174" s="79"/>
      <c r="M174" s="83"/>
      <c r="N174" s="79"/>
      <c r="O174" s="79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7"/>
      <c r="AN174" s="17"/>
      <c r="AO174" s="17"/>
      <c r="AP174" s="17"/>
      <c r="AQ174" s="17"/>
      <c r="AR174" s="10"/>
      <c r="AS174" s="10"/>
      <c r="AT174" s="10"/>
      <c r="AU174" s="10"/>
      <c r="AV174" s="10"/>
      <c r="AW174" s="10"/>
      <c r="AX174" s="10"/>
      <c r="AY174" s="17"/>
      <c r="AZ174" s="17"/>
      <c r="BA174" s="17"/>
      <c r="BB174" s="17"/>
      <c r="BC174" s="17"/>
      <c r="BD174" s="79"/>
      <c r="BE174" s="17"/>
      <c r="BF174" s="17"/>
      <c r="BG174" s="79"/>
      <c r="BH174" s="17"/>
      <c r="BI174" s="79"/>
      <c r="BK174" s="79"/>
    </row>
    <row r="175" spans="1:16383">
      <c r="A175" s="90"/>
      <c r="B175" s="90" t="s">
        <v>257</v>
      </c>
      <c r="C175" s="94" t="s">
        <v>17</v>
      </c>
      <c r="D175" s="65">
        <f>SUM(D176:D180)</f>
        <v>1324.27</v>
      </c>
      <c r="E175" s="65">
        <f t="shared" ref="E175:BA175" si="626">SUM(E176:E180)</f>
        <v>827.24</v>
      </c>
      <c r="F175" s="65">
        <f t="shared" si="626"/>
        <v>445</v>
      </c>
      <c r="G175" s="65">
        <f t="shared" si="626"/>
        <v>0</v>
      </c>
      <c r="H175" s="65">
        <f t="shared" si="626"/>
        <v>0</v>
      </c>
      <c r="I175" s="65">
        <f t="shared" si="626"/>
        <v>0</v>
      </c>
      <c r="J175" s="65">
        <f t="shared" si="626"/>
        <v>0</v>
      </c>
      <c r="K175" s="65">
        <f t="shared" si="626"/>
        <v>0</v>
      </c>
      <c r="L175" s="65">
        <f t="shared" si="626"/>
        <v>0</v>
      </c>
      <c r="M175" s="65">
        <f t="shared" si="626"/>
        <v>72</v>
      </c>
      <c r="N175" s="65">
        <f t="shared" si="626"/>
        <v>379.86</v>
      </c>
      <c r="O175" s="65">
        <f t="shared" si="626"/>
        <v>777.43000000000006</v>
      </c>
      <c r="P175" s="65">
        <f t="shared" si="626"/>
        <v>0</v>
      </c>
      <c r="Q175" s="65">
        <f t="shared" si="626"/>
        <v>0</v>
      </c>
      <c r="R175" s="65">
        <f t="shared" si="626"/>
        <v>0</v>
      </c>
      <c r="S175" s="65">
        <f t="shared" si="626"/>
        <v>0</v>
      </c>
      <c r="T175" s="65">
        <f t="shared" si="626"/>
        <v>0</v>
      </c>
      <c r="U175" s="65">
        <f t="shared" si="626"/>
        <v>1500</v>
      </c>
      <c r="V175" s="65">
        <f t="shared" si="626"/>
        <v>1500</v>
      </c>
      <c r="W175" s="65">
        <f t="shared" si="626"/>
        <v>1500</v>
      </c>
      <c r="X175" s="65">
        <f t="shared" si="626"/>
        <v>1500</v>
      </c>
      <c r="Y175" s="65">
        <f t="shared" si="626"/>
        <v>1500</v>
      </c>
      <c r="Z175" s="65">
        <f t="shared" si="626"/>
        <v>1500</v>
      </c>
      <c r="AA175" s="65">
        <f t="shared" si="626"/>
        <v>1500</v>
      </c>
      <c r="AB175" s="65">
        <f t="shared" si="626"/>
        <v>1500</v>
      </c>
      <c r="AC175" s="65">
        <f t="shared" si="626"/>
        <v>1500</v>
      </c>
      <c r="AD175" s="65">
        <f t="shared" si="626"/>
        <v>1500</v>
      </c>
      <c r="AE175" s="65">
        <f t="shared" si="626"/>
        <v>1500</v>
      </c>
      <c r="AF175" s="65">
        <f t="shared" si="626"/>
        <v>1500</v>
      </c>
      <c r="AG175" s="65">
        <f t="shared" si="626"/>
        <v>1500</v>
      </c>
      <c r="AH175" s="65">
        <f t="shared" si="626"/>
        <v>1500</v>
      </c>
      <c r="AI175" s="65">
        <f t="shared" si="626"/>
        <v>1500</v>
      </c>
      <c r="AJ175" s="65">
        <f t="shared" si="626"/>
        <v>1500</v>
      </c>
      <c r="AK175" s="65">
        <f t="shared" si="626"/>
        <v>1500</v>
      </c>
      <c r="AL175" s="65">
        <f t="shared" si="626"/>
        <v>1500</v>
      </c>
      <c r="AM175" s="65">
        <f t="shared" si="626"/>
        <v>1500</v>
      </c>
      <c r="AN175" s="65">
        <f t="shared" si="626"/>
        <v>1500</v>
      </c>
      <c r="AO175" s="65">
        <f t="shared" si="626"/>
        <v>1500</v>
      </c>
      <c r="AP175" s="65">
        <f t="shared" si="626"/>
        <v>1500</v>
      </c>
      <c r="AQ175" s="65">
        <f t="shared" si="626"/>
        <v>1500</v>
      </c>
      <c r="AR175" s="65">
        <f t="shared" si="626"/>
        <v>1500</v>
      </c>
      <c r="AS175" s="65">
        <f t="shared" si="626"/>
        <v>1500</v>
      </c>
      <c r="AT175" s="65">
        <f t="shared" si="626"/>
        <v>1500</v>
      </c>
      <c r="AU175" s="65">
        <f t="shared" si="626"/>
        <v>1500</v>
      </c>
      <c r="AV175" s="65">
        <f t="shared" si="626"/>
        <v>1500</v>
      </c>
      <c r="AW175" s="65">
        <f t="shared" si="626"/>
        <v>1500</v>
      </c>
      <c r="AX175" s="65">
        <f t="shared" si="626"/>
        <v>1500</v>
      </c>
      <c r="AY175" s="65">
        <f t="shared" si="626"/>
        <v>1500</v>
      </c>
      <c r="AZ175" s="65">
        <f t="shared" si="626"/>
        <v>1500</v>
      </c>
      <c r="BA175" s="65">
        <f t="shared" si="626"/>
        <v>1500</v>
      </c>
      <c r="BB175" s="65">
        <f>SUM(BB176:BB180)</f>
        <v>1500</v>
      </c>
      <c r="BC175" s="90"/>
      <c r="BD175" s="65">
        <f>SUM(D175:O175)</f>
        <v>3825.8</v>
      </c>
      <c r="BG175" s="65">
        <f>SUM(P175:AA175)</f>
        <v>10500</v>
      </c>
      <c r="BH175" s="90"/>
      <c r="BI175" s="65">
        <f>SUM(AB175:AM175)</f>
        <v>18000</v>
      </c>
      <c r="BJ175" s="55"/>
      <c r="BK175" s="65">
        <f>SUM(AN175:AY175)</f>
        <v>18000</v>
      </c>
      <c r="BL175" s="55"/>
    </row>
    <row r="176" spans="1:16383">
      <c r="B176" s="300" t="s">
        <v>258</v>
      </c>
      <c r="C176" s="94" t="s">
        <v>17</v>
      </c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57">
        <v>307.86</v>
      </c>
      <c r="O176" s="57">
        <v>172.43</v>
      </c>
      <c r="P176" s="57">
        <v>0</v>
      </c>
      <c r="Q176" s="57">
        <v>0</v>
      </c>
      <c r="R176" s="57">
        <v>0</v>
      </c>
      <c r="S176" s="57">
        <v>0</v>
      </c>
      <c r="T176" s="57">
        <v>0</v>
      </c>
      <c r="U176" s="57">
        <v>1500</v>
      </c>
      <c r="V176" s="57">
        <v>1500</v>
      </c>
      <c r="W176" s="57">
        <v>1500</v>
      </c>
      <c r="X176" s="57">
        <v>1500</v>
      </c>
      <c r="Y176" s="57">
        <v>1500</v>
      </c>
      <c r="Z176" s="57">
        <v>1500</v>
      </c>
      <c r="AA176" s="57">
        <v>1500</v>
      </c>
      <c r="AB176" s="57">
        <v>1500</v>
      </c>
      <c r="AC176" s="57">
        <v>1500</v>
      </c>
      <c r="AD176" s="57">
        <v>1500</v>
      </c>
      <c r="AE176" s="57">
        <v>1500</v>
      </c>
      <c r="AF176" s="57">
        <v>1500</v>
      </c>
      <c r="AG176" s="57">
        <v>1500</v>
      </c>
      <c r="AH176" s="57">
        <v>1500</v>
      </c>
      <c r="AI176" s="57">
        <v>1500</v>
      </c>
      <c r="AJ176" s="57">
        <v>1500</v>
      </c>
      <c r="AK176" s="57">
        <v>1500</v>
      </c>
      <c r="AL176" s="57">
        <v>1500</v>
      </c>
      <c r="AM176" s="57">
        <v>1500</v>
      </c>
      <c r="AN176" s="57">
        <v>1500</v>
      </c>
      <c r="AO176" s="57">
        <v>1500</v>
      </c>
      <c r="AP176" s="57">
        <v>1500</v>
      </c>
      <c r="AQ176" s="57">
        <v>1500</v>
      </c>
      <c r="AR176" s="57">
        <v>1500</v>
      </c>
      <c r="AS176" s="57">
        <v>1500</v>
      </c>
      <c r="AT176" s="57">
        <v>1500</v>
      </c>
      <c r="AU176" s="57">
        <v>1500</v>
      </c>
      <c r="AV176" s="57">
        <v>1500</v>
      </c>
      <c r="AW176" s="57">
        <v>1500</v>
      </c>
      <c r="AX176" s="57">
        <v>1500</v>
      </c>
      <c r="AY176" s="57">
        <v>1500</v>
      </c>
      <c r="AZ176" s="57">
        <v>1500</v>
      </c>
      <c r="BA176" s="57">
        <v>1500</v>
      </c>
      <c r="BB176" s="57">
        <v>1500</v>
      </c>
      <c r="BD176" s="46">
        <f>SUM(D176:O176)</f>
        <v>480.29</v>
      </c>
      <c r="BG176" s="46">
        <f>SUM(P176:AA176)</f>
        <v>10500</v>
      </c>
      <c r="BH176" s="55"/>
      <c r="BI176" s="46">
        <f>SUM(AB176:AM176)</f>
        <v>18000</v>
      </c>
      <c r="BJ176" s="55"/>
      <c r="BK176" s="46">
        <f>SUM(AN176:AY176)</f>
        <v>18000</v>
      </c>
      <c r="BL176" s="55"/>
    </row>
    <row r="177" spans="1:64">
      <c r="B177" s="300" t="s">
        <v>259</v>
      </c>
      <c r="C177" s="94" t="s">
        <v>17</v>
      </c>
      <c r="D177" s="76">
        <v>1324.27</v>
      </c>
      <c r="E177" s="76">
        <v>827.24</v>
      </c>
      <c r="F177" s="57">
        <v>445</v>
      </c>
      <c r="G177" s="57">
        <v>0</v>
      </c>
      <c r="H177" s="57">
        <v>0</v>
      </c>
      <c r="I177" s="57">
        <v>0</v>
      </c>
      <c r="J177" s="57">
        <v>0</v>
      </c>
      <c r="K177" s="57">
        <v>0</v>
      </c>
      <c r="L177" s="57">
        <v>0</v>
      </c>
      <c r="M177" s="57">
        <v>0</v>
      </c>
      <c r="N177" s="57">
        <v>0</v>
      </c>
      <c r="O177" s="57">
        <v>0</v>
      </c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  <c r="AS177" s="84"/>
      <c r="AT177" s="84"/>
      <c r="AU177" s="84"/>
      <c r="AV177" s="84"/>
      <c r="AW177" s="84"/>
      <c r="AX177" s="84"/>
      <c r="AY177" s="84"/>
      <c r="AZ177" s="84"/>
      <c r="BA177" s="84"/>
      <c r="BB177" s="84"/>
      <c r="BD177" s="46">
        <f>SUM(D177:O177)</f>
        <v>2596.5100000000002</v>
      </c>
      <c r="BG177" s="46">
        <f>SUM(P177:AA177)</f>
        <v>0</v>
      </c>
      <c r="BH177" s="55"/>
      <c r="BI177" s="46">
        <f>SUM(AB177:AM177)</f>
        <v>0</v>
      </c>
      <c r="BJ177" s="55"/>
      <c r="BK177" s="46">
        <f>SUM(AN177:AY177)</f>
        <v>0</v>
      </c>
      <c r="BL177" s="55"/>
    </row>
    <row r="178" spans="1:64">
      <c r="B178" s="300" t="s">
        <v>260</v>
      </c>
      <c r="C178" s="94" t="s">
        <v>17</v>
      </c>
      <c r="D178" s="57">
        <v>0</v>
      </c>
      <c r="E178" s="57">
        <v>0</v>
      </c>
      <c r="F178" s="57">
        <v>0</v>
      </c>
      <c r="G178" s="57">
        <v>0</v>
      </c>
      <c r="H178" s="57">
        <v>0</v>
      </c>
      <c r="I178" s="57">
        <v>0</v>
      </c>
      <c r="J178" s="57">
        <v>0</v>
      </c>
      <c r="K178" s="57">
        <v>0</v>
      </c>
      <c r="L178" s="57">
        <v>0</v>
      </c>
      <c r="M178" s="77">
        <v>72</v>
      </c>
      <c r="N178" s="57">
        <v>72</v>
      </c>
      <c r="O178" s="57">
        <v>605</v>
      </c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  <c r="AS178" s="84"/>
      <c r="AT178" s="84"/>
      <c r="AU178" s="84"/>
      <c r="AV178" s="84"/>
      <c r="AW178" s="84"/>
      <c r="AX178" s="84"/>
      <c r="AY178" s="84"/>
      <c r="AZ178" s="84"/>
      <c r="BA178" s="84"/>
      <c r="BB178" s="84"/>
      <c r="BD178" s="46">
        <f>SUM(D178:O178)</f>
        <v>749</v>
      </c>
      <c r="BG178" s="46">
        <f>SUM(P178:AA178)</f>
        <v>0</v>
      </c>
      <c r="BH178" s="55"/>
      <c r="BI178" s="46">
        <f>SUM(AB178:AM178)</f>
        <v>0</v>
      </c>
      <c r="BJ178" s="55"/>
      <c r="BK178" s="46">
        <f>SUM(AN179:AY179)</f>
        <v>0</v>
      </c>
      <c r="BL178" s="55"/>
    </row>
    <row r="179" spans="1:64">
      <c r="B179" s="300" t="s">
        <v>409</v>
      </c>
      <c r="C179" s="9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  <c r="AS179" s="84"/>
      <c r="AT179" s="84"/>
      <c r="AU179" s="84"/>
      <c r="AV179" s="84"/>
      <c r="AW179" s="84"/>
      <c r="AX179" s="84"/>
      <c r="AY179" s="84"/>
      <c r="AZ179" s="84"/>
      <c r="BA179" s="84"/>
      <c r="BB179" s="84"/>
      <c r="BD179" s="46">
        <f>SUM(D179:O179)</f>
        <v>0</v>
      </c>
      <c r="BG179" s="46">
        <f>SUM(P179:AA179)</f>
        <v>0</v>
      </c>
      <c r="BH179" s="55"/>
      <c r="BI179" s="46">
        <f>SUM(AB179:AM179)</f>
        <v>0</v>
      </c>
      <c r="BJ179" s="55"/>
      <c r="BK179" s="46">
        <f>SUM(AN180:AY180)</f>
        <v>0</v>
      </c>
      <c r="BL179" s="55"/>
    </row>
    <row r="180" spans="1:64">
      <c r="B180" s="300" t="s">
        <v>408</v>
      </c>
      <c r="C180" s="9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4"/>
      <c r="AY180" s="84"/>
      <c r="AZ180" s="84"/>
      <c r="BA180" s="84"/>
      <c r="BB180" s="84"/>
      <c r="BD180" s="102"/>
      <c r="BG180" s="102"/>
      <c r="BH180" s="55"/>
      <c r="BI180" s="102"/>
      <c r="BK180" s="102"/>
    </row>
    <row r="181" spans="1:64" s="90" customFormat="1">
      <c r="A181" s="17"/>
      <c r="B181" s="300"/>
      <c r="C181" s="93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K181" s="17"/>
    </row>
    <row r="182" spans="1:64" outlineLevel="1">
      <c r="A182" s="90"/>
      <c r="B182" s="90" t="s">
        <v>261</v>
      </c>
      <c r="C182" s="94" t="s">
        <v>17</v>
      </c>
      <c r="D182" s="65">
        <f t="shared" ref="D182:N182" si="627">SUM(D183:D191)</f>
        <v>103.7</v>
      </c>
      <c r="E182" s="65">
        <f t="shared" si="627"/>
        <v>4.5</v>
      </c>
      <c r="F182" s="65">
        <f t="shared" si="627"/>
        <v>5</v>
      </c>
      <c r="G182" s="65">
        <f t="shared" si="627"/>
        <v>0</v>
      </c>
      <c r="H182" s="65">
        <f>SUM(H183:H191)</f>
        <v>0</v>
      </c>
      <c r="I182" s="65">
        <f t="shared" si="627"/>
        <v>10.9</v>
      </c>
      <c r="J182" s="65">
        <f t="shared" si="627"/>
        <v>98.22</v>
      </c>
      <c r="K182" s="65">
        <f t="shared" si="627"/>
        <v>255.44</v>
      </c>
      <c r="L182" s="65">
        <f t="shared" si="627"/>
        <v>27.63</v>
      </c>
      <c r="M182" s="65">
        <f t="shared" si="627"/>
        <v>117.75999999999999</v>
      </c>
      <c r="N182" s="65">
        <f t="shared" si="627"/>
        <v>147.9</v>
      </c>
      <c r="O182" s="65">
        <f>SUM(O183:O191)</f>
        <v>410.83</v>
      </c>
      <c r="P182" s="130">
        <v>0</v>
      </c>
      <c r="Q182" s="130">
        <v>0</v>
      </c>
      <c r="R182" s="130">
        <v>0</v>
      </c>
      <c r="S182" s="130">
        <v>200</v>
      </c>
      <c r="T182" s="130">
        <v>200</v>
      </c>
      <c r="U182" s="130">
        <v>200</v>
      </c>
      <c r="V182" s="130">
        <v>200</v>
      </c>
      <c r="W182" s="130">
        <v>200</v>
      </c>
      <c r="X182" s="130">
        <v>200</v>
      </c>
      <c r="Y182" s="130">
        <v>200</v>
      </c>
      <c r="Z182" s="130">
        <v>200</v>
      </c>
      <c r="AA182" s="130">
        <v>200</v>
      </c>
      <c r="AB182" s="130">
        <v>200</v>
      </c>
      <c r="AC182" s="130">
        <v>200</v>
      </c>
      <c r="AD182" s="130">
        <v>200</v>
      </c>
      <c r="AE182" s="130">
        <v>200</v>
      </c>
      <c r="AF182" s="130">
        <v>200</v>
      </c>
      <c r="AG182" s="130">
        <v>200</v>
      </c>
      <c r="AH182" s="130">
        <v>200</v>
      </c>
      <c r="AI182" s="130">
        <v>200</v>
      </c>
      <c r="AJ182" s="130">
        <v>200</v>
      </c>
      <c r="AK182" s="130">
        <v>200</v>
      </c>
      <c r="AL182" s="130">
        <v>200</v>
      </c>
      <c r="AM182" s="130">
        <v>200</v>
      </c>
      <c r="AN182" s="130">
        <v>200</v>
      </c>
      <c r="AO182" s="130">
        <v>200</v>
      </c>
      <c r="AP182" s="130">
        <v>200</v>
      </c>
      <c r="AQ182" s="130">
        <v>200</v>
      </c>
      <c r="AR182" s="130">
        <v>200</v>
      </c>
      <c r="AS182" s="130">
        <v>200</v>
      </c>
      <c r="AT182" s="130">
        <v>200</v>
      </c>
      <c r="AU182" s="130">
        <v>200</v>
      </c>
      <c r="AV182" s="130">
        <v>200</v>
      </c>
      <c r="AW182" s="130">
        <v>200</v>
      </c>
      <c r="AX182" s="130">
        <v>200</v>
      </c>
      <c r="AY182" s="130">
        <v>200</v>
      </c>
      <c r="AZ182" s="130">
        <v>200</v>
      </c>
      <c r="BA182" s="130">
        <v>200</v>
      </c>
      <c r="BB182" s="130">
        <v>200</v>
      </c>
      <c r="BC182" s="90"/>
      <c r="BD182" s="65">
        <f t="shared" ref="BD182:BD191" si="628">SUM(D182:O182)</f>
        <v>1181.8799999999999</v>
      </c>
      <c r="BG182" s="65">
        <f t="shared" ref="BG182:BG191" si="629">SUM(P182:AA182)</f>
        <v>1800</v>
      </c>
      <c r="BH182" s="90"/>
      <c r="BI182" s="65">
        <f t="shared" ref="BI182:BI191" si="630">SUM(AB182:AM182)</f>
        <v>2400</v>
      </c>
      <c r="BJ182" s="55"/>
      <c r="BK182" s="65">
        <f t="shared" ref="BK182:BK191" si="631">SUM(AN182:AY182)</f>
        <v>2400</v>
      </c>
      <c r="BL182" s="55"/>
    </row>
    <row r="183" spans="1:64" outlineLevel="1">
      <c r="B183" s="300" t="s">
        <v>262</v>
      </c>
      <c r="C183" s="94" t="s">
        <v>17</v>
      </c>
      <c r="D183" s="76">
        <v>97.2</v>
      </c>
      <c r="E183" s="57">
        <v>0</v>
      </c>
      <c r="F183" s="57">
        <v>0</v>
      </c>
      <c r="G183" s="57">
        <v>0</v>
      </c>
      <c r="H183" s="57">
        <v>0</v>
      </c>
      <c r="I183" s="57">
        <v>0</v>
      </c>
      <c r="J183" s="57">
        <v>0</v>
      </c>
      <c r="K183" s="57">
        <v>0</v>
      </c>
      <c r="L183" s="57">
        <v>0</v>
      </c>
      <c r="M183" s="57">
        <v>0</v>
      </c>
      <c r="N183" s="57">
        <v>0</v>
      </c>
      <c r="O183" s="57">
        <v>0</v>
      </c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  <c r="AG183" s="63"/>
      <c r="AH183" s="63"/>
      <c r="AI183" s="63"/>
      <c r="AJ183" s="63"/>
      <c r="AK183" s="63"/>
      <c r="AL183" s="63"/>
      <c r="AM183" s="63"/>
      <c r="AN183" s="63"/>
      <c r="AO183" s="63"/>
      <c r="AP183" s="63"/>
      <c r="AQ183" s="63"/>
      <c r="AR183" s="63"/>
      <c r="AS183" s="63"/>
      <c r="AT183" s="63"/>
      <c r="AU183" s="63"/>
      <c r="AV183" s="63"/>
      <c r="AW183" s="63"/>
      <c r="AX183" s="63"/>
      <c r="AY183" s="63"/>
      <c r="AZ183" s="63"/>
      <c r="BA183" s="63"/>
      <c r="BB183" s="63"/>
      <c r="BD183" s="46">
        <f t="shared" si="628"/>
        <v>97.2</v>
      </c>
      <c r="BG183" s="46">
        <f t="shared" si="629"/>
        <v>0</v>
      </c>
      <c r="BH183" s="55"/>
      <c r="BI183" s="46">
        <f t="shared" si="630"/>
        <v>0</v>
      </c>
      <c r="BJ183" s="55"/>
      <c r="BK183" s="46">
        <f t="shared" si="631"/>
        <v>0</v>
      </c>
      <c r="BL183" s="55"/>
    </row>
    <row r="184" spans="1:64" outlineLevel="1">
      <c r="B184" s="300" t="s">
        <v>263</v>
      </c>
      <c r="C184" s="94" t="s">
        <v>17</v>
      </c>
      <c r="D184" s="57">
        <v>0</v>
      </c>
      <c r="E184" s="57">
        <v>0</v>
      </c>
      <c r="F184" s="57">
        <v>0</v>
      </c>
      <c r="G184" s="57">
        <v>0</v>
      </c>
      <c r="H184" s="57">
        <v>0</v>
      </c>
      <c r="I184" s="76">
        <v>10.9</v>
      </c>
      <c r="J184" s="57">
        <v>0</v>
      </c>
      <c r="K184" s="57">
        <v>0</v>
      </c>
      <c r="L184" s="57">
        <v>0</v>
      </c>
      <c r="M184" s="57">
        <v>0</v>
      </c>
      <c r="N184" s="57">
        <v>0</v>
      </c>
      <c r="O184" s="57">
        <v>0</v>
      </c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  <c r="AG184" s="63"/>
      <c r="AH184" s="63"/>
      <c r="AI184" s="63"/>
      <c r="AJ184" s="63"/>
      <c r="AK184" s="63"/>
      <c r="AL184" s="63"/>
      <c r="AM184" s="63"/>
      <c r="AN184" s="63"/>
      <c r="AO184" s="63"/>
      <c r="AP184" s="63"/>
      <c r="AQ184" s="63"/>
      <c r="AR184" s="63"/>
      <c r="AS184" s="63"/>
      <c r="AT184" s="63"/>
      <c r="AU184" s="63"/>
      <c r="AV184" s="63"/>
      <c r="AW184" s="63"/>
      <c r="AX184" s="63"/>
      <c r="AY184" s="63"/>
      <c r="AZ184" s="63"/>
      <c r="BA184" s="63"/>
      <c r="BB184" s="63"/>
      <c r="BD184" s="46">
        <f t="shared" si="628"/>
        <v>10.9</v>
      </c>
      <c r="BG184" s="46">
        <f t="shared" si="629"/>
        <v>0</v>
      </c>
      <c r="BH184" s="55"/>
      <c r="BI184" s="46">
        <f t="shared" si="630"/>
        <v>0</v>
      </c>
      <c r="BJ184" s="55"/>
      <c r="BK184" s="46">
        <f t="shared" si="631"/>
        <v>0</v>
      </c>
      <c r="BL184" s="55"/>
    </row>
    <row r="185" spans="1:64" outlineLevel="1">
      <c r="B185" s="300" t="s">
        <v>20</v>
      </c>
      <c r="C185" s="94" t="s">
        <v>17</v>
      </c>
      <c r="D185" s="57">
        <v>0</v>
      </c>
      <c r="E185" s="57">
        <v>0</v>
      </c>
      <c r="F185" s="57">
        <v>0</v>
      </c>
      <c r="G185" s="57">
        <v>0</v>
      </c>
      <c r="H185" s="57">
        <v>0</v>
      </c>
      <c r="I185" s="57">
        <v>0</v>
      </c>
      <c r="J185" s="76">
        <v>60</v>
      </c>
      <c r="K185" s="57">
        <v>0</v>
      </c>
      <c r="L185" s="57">
        <v>27.63</v>
      </c>
      <c r="M185" s="76">
        <v>28.71</v>
      </c>
      <c r="N185" s="57">
        <v>0</v>
      </c>
      <c r="O185" s="57">
        <v>0</v>
      </c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  <c r="AG185" s="63"/>
      <c r="AH185" s="63"/>
      <c r="AI185" s="63"/>
      <c r="AJ185" s="63"/>
      <c r="AK185" s="63"/>
      <c r="AL185" s="63"/>
      <c r="AM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D185" s="46">
        <f t="shared" si="628"/>
        <v>116.34</v>
      </c>
      <c r="BG185" s="46">
        <f t="shared" si="629"/>
        <v>0</v>
      </c>
      <c r="BH185" s="55"/>
      <c r="BI185" s="46">
        <f t="shared" si="630"/>
        <v>0</v>
      </c>
      <c r="BJ185" s="55"/>
      <c r="BK185" s="46">
        <f t="shared" si="631"/>
        <v>0</v>
      </c>
      <c r="BL185" s="55"/>
    </row>
    <row r="186" spans="1:64" outlineLevel="1">
      <c r="B186" s="300" t="s">
        <v>264</v>
      </c>
      <c r="C186" s="94" t="s">
        <v>17</v>
      </c>
      <c r="D186" s="57">
        <v>0</v>
      </c>
      <c r="E186" s="57">
        <v>0</v>
      </c>
      <c r="F186" s="57">
        <v>0</v>
      </c>
      <c r="G186" s="57">
        <v>0</v>
      </c>
      <c r="H186" s="57">
        <v>0</v>
      </c>
      <c r="I186" s="57">
        <v>0</v>
      </c>
      <c r="J186" s="57">
        <v>0</v>
      </c>
      <c r="K186" s="76">
        <v>119.99</v>
      </c>
      <c r="L186" s="57">
        <v>0</v>
      </c>
      <c r="M186" s="57">
        <v>0</v>
      </c>
      <c r="N186" s="57">
        <v>0</v>
      </c>
      <c r="O186" s="57">
        <v>0</v>
      </c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D186" s="46">
        <f t="shared" si="628"/>
        <v>119.99</v>
      </c>
      <c r="BG186" s="46">
        <f t="shared" si="629"/>
        <v>0</v>
      </c>
      <c r="BH186" s="55"/>
      <c r="BI186" s="46">
        <f t="shared" si="630"/>
        <v>0</v>
      </c>
      <c r="BJ186" s="55"/>
      <c r="BK186" s="46">
        <f t="shared" si="631"/>
        <v>0</v>
      </c>
      <c r="BL186" s="55"/>
    </row>
    <row r="187" spans="1:64" outlineLevel="1">
      <c r="B187" s="300" t="s">
        <v>265</v>
      </c>
      <c r="C187" s="94" t="s">
        <v>17</v>
      </c>
      <c r="D187" s="57">
        <v>0</v>
      </c>
      <c r="E187" s="57">
        <v>0</v>
      </c>
      <c r="F187" s="57">
        <v>0</v>
      </c>
      <c r="G187" s="57">
        <v>0</v>
      </c>
      <c r="H187" s="57">
        <v>0</v>
      </c>
      <c r="I187" s="57">
        <v>0</v>
      </c>
      <c r="J187" s="57">
        <v>0</v>
      </c>
      <c r="K187" s="76">
        <v>72</v>
      </c>
      <c r="L187" s="57">
        <v>0</v>
      </c>
      <c r="M187" s="57">
        <v>0</v>
      </c>
      <c r="N187" s="57">
        <v>0</v>
      </c>
      <c r="O187" s="57">
        <v>0</v>
      </c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63"/>
      <c r="AM187" s="63"/>
      <c r="AN187" s="63"/>
      <c r="AO187" s="63"/>
      <c r="AP187" s="63"/>
      <c r="AQ187" s="63"/>
      <c r="AR187" s="63"/>
      <c r="AS187" s="63"/>
      <c r="AT187" s="63"/>
      <c r="AU187" s="63"/>
      <c r="AV187" s="63"/>
      <c r="AW187" s="63"/>
      <c r="AX187" s="63"/>
      <c r="AY187" s="63"/>
      <c r="AZ187" s="63"/>
      <c r="BA187" s="63"/>
      <c r="BB187" s="63"/>
      <c r="BD187" s="46">
        <f t="shared" si="628"/>
        <v>72</v>
      </c>
      <c r="BG187" s="46">
        <f t="shared" si="629"/>
        <v>0</v>
      </c>
      <c r="BH187" s="55"/>
      <c r="BI187" s="46">
        <f t="shared" si="630"/>
        <v>0</v>
      </c>
      <c r="BJ187" s="55"/>
      <c r="BK187" s="46">
        <f t="shared" si="631"/>
        <v>0</v>
      </c>
      <c r="BL187" s="55"/>
    </row>
    <row r="188" spans="1:64" outlineLevel="1">
      <c r="B188" s="300" t="s">
        <v>266</v>
      </c>
      <c r="C188" s="94" t="s">
        <v>17</v>
      </c>
      <c r="D188" s="57">
        <v>0</v>
      </c>
      <c r="E188" s="57">
        <v>0</v>
      </c>
      <c r="F188" s="57">
        <v>0</v>
      </c>
      <c r="G188" s="57">
        <v>0</v>
      </c>
      <c r="H188" s="57">
        <v>0</v>
      </c>
      <c r="I188" s="57">
        <v>0</v>
      </c>
      <c r="J188" s="57">
        <v>0</v>
      </c>
      <c r="K188" s="76">
        <v>63.45</v>
      </c>
      <c r="L188" s="57">
        <v>0</v>
      </c>
      <c r="M188" s="57">
        <v>0</v>
      </c>
      <c r="N188" s="57">
        <v>0</v>
      </c>
      <c r="O188" s="57">
        <v>0</v>
      </c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  <c r="AG188" s="63"/>
      <c r="AH188" s="63"/>
      <c r="AI188" s="63"/>
      <c r="AJ188" s="63"/>
      <c r="AK188" s="63"/>
      <c r="AL188" s="63"/>
      <c r="AM188" s="63"/>
      <c r="AN188" s="63"/>
      <c r="AO188" s="63"/>
      <c r="AP188" s="63"/>
      <c r="AQ188" s="63"/>
      <c r="AR188" s="63"/>
      <c r="AS188" s="63"/>
      <c r="AT188" s="63"/>
      <c r="AU188" s="63"/>
      <c r="AV188" s="63"/>
      <c r="AW188" s="63"/>
      <c r="AX188" s="63"/>
      <c r="AY188" s="63"/>
      <c r="AZ188" s="63"/>
      <c r="BA188" s="63"/>
      <c r="BB188" s="63"/>
      <c r="BD188" s="46">
        <f t="shared" si="628"/>
        <v>63.45</v>
      </c>
      <c r="BG188" s="46">
        <f t="shared" si="629"/>
        <v>0</v>
      </c>
      <c r="BH188" s="55"/>
      <c r="BI188" s="46">
        <f t="shared" si="630"/>
        <v>0</v>
      </c>
      <c r="BJ188" s="55"/>
      <c r="BK188" s="46">
        <f t="shared" si="631"/>
        <v>0</v>
      </c>
      <c r="BL188" s="55"/>
    </row>
    <row r="189" spans="1:64" outlineLevel="1">
      <c r="B189" s="300" t="s">
        <v>267</v>
      </c>
      <c r="C189" s="94" t="s">
        <v>17</v>
      </c>
      <c r="D189" s="76">
        <v>4.5</v>
      </c>
      <c r="E189" s="57">
        <v>4.5</v>
      </c>
      <c r="F189" s="57">
        <v>5</v>
      </c>
      <c r="G189" s="57">
        <v>0</v>
      </c>
      <c r="H189" s="57">
        <v>0</v>
      </c>
      <c r="I189" s="57">
        <v>0</v>
      </c>
      <c r="J189" s="57">
        <v>0</v>
      </c>
      <c r="K189" s="57">
        <v>0</v>
      </c>
      <c r="L189" s="57">
        <v>0</v>
      </c>
      <c r="M189" s="57">
        <v>89.05</v>
      </c>
      <c r="N189" s="57">
        <v>4.5</v>
      </c>
      <c r="O189" s="57">
        <v>4.5</v>
      </c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  <c r="AG189" s="63"/>
      <c r="AH189" s="63"/>
      <c r="AI189" s="63"/>
      <c r="AJ189" s="63"/>
      <c r="AK189" s="63"/>
      <c r="AL189" s="63"/>
      <c r="AM189" s="63"/>
      <c r="AN189" s="63"/>
      <c r="AO189" s="63"/>
      <c r="AP189" s="63"/>
      <c r="AQ189" s="63"/>
      <c r="AR189" s="63"/>
      <c r="AS189" s="63"/>
      <c r="AT189" s="63"/>
      <c r="AU189" s="63"/>
      <c r="AV189" s="63"/>
      <c r="AW189" s="63"/>
      <c r="AX189" s="63"/>
      <c r="AY189" s="63"/>
      <c r="AZ189" s="63"/>
      <c r="BA189" s="63"/>
      <c r="BB189" s="63"/>
      <c r="BD189" s="46">
        <f t="shared" si="628"/>
        <v>112.05</v>
      </c>
      <c r="BG189" s="46">
        <f t="shared" si="629"/>
        <v>0</v>
      </c>
      <c r="BH189" s="55"/>
      <c r="BI189" s="46">
        <f t="shared" si="630"/>
        <v>0</v>
      </c>
      <c r="BJ189" s="55"/>
      <c r="BK189" s="46">
        <f t="shared" si="631"/>
        <v>0</v>
      </c>
      <c r="BL189" s="55"/>
    </row>
    <row r="190" spans="1:64" outlineLevel="1">
      <c r="B190" s="300" t="s">
        <v>19</v>
      </c>
      <c r="C190" s="94" t="s">
        <v>17</v>
      </c>
      <c r="D190" s="76">
        <v>2</v>
      </c>
      <c r="E190" s="57">
        <v>0</v>
      </c>
      <c r="F190" s="57">
        <v>0</v>
      </c>
      <c r="G190" s="57">
        <v>0</v>
      </c>
      <c r="H190" s="57">
        <v>0</v>
      </c>
      <c r="I190" s="57">
        <v>0</v>
      </c>
      <c r="J190" s="57">
        <v>0</v>
      </c>
      <c r="K190" s="57">
        <v>0</v>
      </c>
      <c r="L190" s="57">
        <v>0</v>
      </c>
      <c r="M190" s="57">
        <v>0</v>
      </c>
      <c r="N190" s="57">
        <v>0</v>
      </c>
      <c r="O190" s="57">
        <v>0</v>
      </c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  <c r="AG190" s="63"/>
      <c r="AH190" s="63"/>
      <c r="AI190" s="63"/>
      <c r="AJ190" s="63"/>
      <c r="AK190" s="63"/>
      <c r="AL190" s="63"/>
      <c r="AM190" s="63"/>
      <c r="AN190" s="63"/>
      <c r="AO190" s="63"/>
      <c r="AP190" s="63"/>
      <c r="AQ190" s="63"/>
      <c r="AR190" s="63"/>
      <c r="AS190" s="63"/>
      <c r="AT190" s="63"/>
      <c r="AU190" s="63"/>
      <c r="AV190" s="63"/>
      <c r="AW190" s="63"/>
      <c r="AX190" s="63"/>
      <c r="AY190" s="63"/>
      <c r="AZ190" s="63"/>
      <c r="BA190" s="63"/>
      <c r="BB190" s="63"/>
      <c r="BD190" s="46">
        <f t="shared" si="628"/>
        <v>2</v>
      </c>
      <c r="BG190" s="46">
        <f t="shared" si="629"/>
        <v>0</v>
      </c>
      <c r="BH190" s="55"/>
      <c r="BI190" s="46">
        <f t="shared" si="630"/>
        <v>0</v>
      </c>
      <c r="BJ190" s="55"/>
      <c r="BK190" s="46">
        <f t="shared" si="631"/>
        <v>0</v>
      </c>
      <c r="BL190" s="55"/>
    </row>
    <row r="191" spans="1:64">
      <c r="B191" s="300" t="s">
        <v>268</v>
      </c>
      <c r="C191" s="94" t="s">
        <v>17</v>
      </c>
      <c r="D191" s="57">
        <v>0</v>
      </c>
      <c r="E191" s="57">
        <v>0</v>
      </c>
      <c r="F191" s="57">
        <v>0</v>
      </c>
      <c r="G191" s="57">
        <v>0</v>
      </c>
      <c r="H191" s="57">
        <v>0</v>
      </c>
      <c r="I191" s="57">
        <v>0</v>
      </c>
      <c r="J191" s="57">
        <v>38.22</v>
      </c>
      <c r="K191" s="57">
        <v>0</v>
      </c>
      <c r="L191" s="57">
        <v>0</v>
      </c>
      <c r="M191" s="57">
        <v>0</v>
      </c>
      <c r="N191" s="57">
        <v>143.4</v>
      </c>
      <c r="O191" s="57">
        <v>406.33</v>
      </c>
      <c r="P191" s="57">
        <v>0</v>
      </c>
      <c r="Q191" s="57">
        <v>0</v>
      </c>
      <c r="R191" s="57">
        <v>0</v>
      </c>
      <c r="S191" s="57">
        <v>0</v>
      </c>
      <c r="T191" s="57">
        <v>0</v>
      </c>
      <c r="U191" s="57">
        <v>0</v>
      </c>
      <c r="V191" s="57">
        <v>0</v>
      </c>
      <c r="W191" s="57">
        <v>0</v>
      </c>
      <c r="X191" s="57">
        <v>0</v>
      </c>
      <c r="Y191" s="57">
        <v>0</v>
      </c>
      <c r="Z191" s="57">
        <v>0</v>
      </c>
      <c r="AA191" s="57">
        <v>0</v>
      </c>
      <c r="AB191" s="57">
        <v>0</v>
      </c>
      <c r="AC191" s="57">
        <v>0</v>
      </c>
      <c r="AD191" s="57">
        <v>0</v>
      </c>
      <c r="AE191" s="57">
        <v>0</v>
      </c>
      <c r="AF191" s="57">
        <v>0</v>
      </c>
      <c r="AG191" s="57">
        <v>0</v>
      </c>
      <c r="AH191" s="57">
        <v>0</v>
      </c>
      <c r="AI191" s="57">
        <v>0</v>
      </c>
      <c r="AJ191" s="57">
        <v>0</v>
      </c>
      <c r="AK191" s="57">
        <v>0</v>
      </c>
      <c r="AL191" s="57">
        <v>0</v>
      </c>
      <c r="AM191" s="57">
        <v>0</v>
      </c>
      <c r="AN191" s="57">
        <v>0</v>
      </c>
      <c r="AO191" s="57">
        <v>0</v>
      </c>
      <c r="AP191" s="57">
        <v>0</v>
      </c>
      <c r="AQ191" s="57">
        <v>0</v>
      </c>
      <c r="AR191" s="57">
        <v>0</v>
      </c>
      <c r="AS191" s="57">
        <v>0</v>
      </c>
      <c r="AT191" s="57">
        <v>0</v>
      </c>
      <c r="AU191" s="57">
        <v>0</v>
      </c>
      <c r="AV191" s="57">
        <v>0</v>
      </c>
      <c r="AW191" s="57">
        <v>0</v>
      </c>
      <c r="AX191" s="57">
        <v>0</v>
      </c>
      <c r="AY191" s="57">
        <v>0</v>
      </c>
      <c r="AZ191" s="57">
        <v>0</v>
      </c>
      <c r="BA191" s="57">
        <v>0</v>
      </c>
      <c r="BB191" s="57">
        <v>0</v>
      </c>
      <c r="BD191" s="46">
        <f t="shared" si="628"/>
        <v>587.95000000000005</v>
      </c>
      <c r="BG191" s="46">
        <f t="shared" si="629"/>
        <v>0</v>
      </c>
      <c r="BH191" s="55"/>
      <c r="BI191" s="46">
        <f t="shared" si="630"/>
        <v>0</v>
      </c>
      <c r="BJ191" s="55"/>
      <c r="BK191" s="46">
        <f t="shared" si="631"/>
        <v>0</v>
      </c>
      <c r="BL191" s="55"/>
    </row>
    <row r="192" spans="1:64">
      <c r="B192" s="34"/>
      <c r="C192" s="94"/>
      <c r="BD192" s="102"/>
      <c r="BG192" s="102"/>
      <c r="BI192" s="102"/>
      <c r="BK192" s="102"/>
    </row>
    <row r="193" spans="1:65">
      <c r="C193" s="96"/>
      <c r="D193" s="78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R193" s="10"/>
      <c r="AS193" s="10"/>
      <c r="AT193" s="10"/>
      <c r="AU193" s="10"/>
      <c r="AV193" s="10"/>
      <c r="AW193" s="10"/>
      <c r="AX193" s="10"/>
      <c r="BD193" s="79"/>
      <c r="BG193" s="79"/>
      <c r="BI193" s="79"/>
      <c r="BK193" s="79"/>
    </row>
    <row r="194" spans="1:65" outlineLevel="1">
      <c r="B194" s="90" t="s">
        <v>331</v>
      </c>
      <c r="C194" s="94" t="s">
        <v>17</v>
      </c>
      <c r="D194" s="65">
        <f>SUM(D195,D201,D202,D200)</f>
        <v>17.850000000000001</v>
      </c>
      <c r="E194" s="65">
        <f t="shared" ref="E194:AQ194" si="632">SUM(E195,E201,E202,E200)</f>
        <v>0</v>
      </c>
      <c r="F194" s="65">
        <f t="shared" si="632"/>
        <v>459.55</v>
      </c>
      <c r="G194" s="65">
        <f t="shared" si="632"/>
        <v>240</v>
      </c>
      <c r="H194" s="65">
        <f t="shared" si="632"/>
        <v>0</v>
      </c>
      <c r="I194" s="65">
        <f t="shared" si="632"/>
        <v>0</v>
      </c>
      <c r="J194" s="65">
        <f t="shared" si="632"/>
        <v>1627.45</v>
      </c>
      <c r="K194" s="65">
        <f t="shared" si="632"/>
        <v>2737.9</v>
      </c>
      <c r="L194" s="65">
        <f t="shared" si="632"/>
        <v>2888.26</v>
      </c>
      <c r="M194" s="65">
        <f t="shared" si="632"/>
        <v>1400</v>
      </c>
      <c r="N194" s="65">
        <f t="shared" si="632"/>
        <v>1726.78</v>
      </c>
      <c r="O194" s="65">
        <f t="shared" si="632"/>
        <v>119.56666666666666</v>
      </c>
      <c r="P194" s="65">
        <f t="shared" si="632"/>
        <v>83.333333333333329</v>
      </c>
      <c r="Q194" s="65">
        <f t="shared" si="632"/>
        <v>83.333333333333329</v>
      </c>
      <c r="R194" s="65">
        <f t="shared" si="632"/>
        <v>83.333333333333329</v>
      </c>
      <c r="S194" s="65">
        <f t="shared" si="632"/>
        <v>83.333333333333329</v>
      </c>
      <c r="T194" s="65">
        <f t="shared" si="632"/>
        <v>83.333333333333329</v>
      </c>
      <c r="U194" s="65">
        <f t="shared" si="632"/>
        <v>2083.3333333333335</v>
      </c>
      <c r="V194" s="65">
        <f t="shared" si="632"/>
        <v>8083.333333333333</v>
      </c>
      <c r="W194" s="65">
        <f t="shared" si="632"/>
        <v>6083.333333333333</v>
      </c>
      <c r="X194" s="65">
        <f t="shared" si="632"/>
        <v>3583.3333333333335</v>
      </c>
      <c r="Y194" s="65">
        <f t="shared" si="632"/>
        <v>1583.3333333333333</v>
      </c>
      <c r="Z194" s="65">
        <f t="shared" si="632"/>
        <v>83.333333333333329</v>
      </c>
      <c r="AA194" s="65">
        <f t="shared" si="632"/>
        <v>5083.333333333333</v>
      </c>
      <c r="AB194" s="65">
        <f t="shared" si="632"/>
        <v>1416.6666666666665</v>
      </c>
      <c r="AC194" s="65">
        <f>SUM(AC195,AC201,AC202,AC200)</f>
        <v>2416.666666666667</v>
      </c>
      <c r="AD194" s="65">
        <f>SUM(AD195,AD201,AD202,AD200)</f>
        <v>1416.6666666666665</v>
      </c>
      <c r="AE194" s="65">
        <f>SUM(AE195,AE201,AE202,AE200)</f>
        <v>5416.6666666666661</v>
      </c>
      <c r="AF194" s="65">
        <f>SUM(AF195,AF201,AF202,AF200)</f>
        <v>3416.666666666667</v>
      </c>
      <c r="AG194" s="65">
        <f>SUM(AG195,AG201,AG202,AG200)</f>
        <v>6416.6666666666661</v>
      </c>
      <c r="AH194" s="65">
        <f t="shared" si="632"/>
        <v>2416.666666666667</v>
      </c>
      <c r="AI194" s="65">
        <f t="shared" si="632"/>
        <v>5416.6666666666661</v>
      </c>
      <c r="AJ194" s="65">
        <f t="shared" si="632"/>
        <v>3416.666666666667</v>
      </c>
      <c r="AK194" s="65">
        <f t="shared" si="632"/>
        <v>2416.666666666667</v>
      </c>
      <c r="AL194" s="65">
        <f t="shared" si="632"/>
        <v>3416.666666666667</v>
      </c>
      <c r="AM194" s="65">
        <f t="shared" si="632"/>
        <v>10416.666666666668</v>
      </c>
      <c r="AN194" s="65">
        <f t="shared" si="632"/>
        <v>1416.6666666666665</v>
      </c>
      <c r="AO194" s="65">
        <f t="shared" si="632"/>
        <v>2416.666666666667</v>
      </c>
      <c r="AP194" s="65">
        <f t="shared" si="632"/>
        <v>2416.666666666667</v>
      </c>
      <c r="AQ194" s="65">
        <f t="shared" si="632"/>
        <v>8416.6666666666679</v>
      </c>
      <c r="AR194" s="65">
        <f t="shared" ref="AR194:BB194" si="633">SUM(AR195,AR201,AR202,AR200)</f>
        <v>3416.666666666667</v>
      </c>
      <c r="AS194" s="65">
        <f t="shared" si="633"/>
        <v>8416.6666666666679</v>
      </c>
      <c r="AT194" s="65">
        <f t="shared" si="633"/>
        <v>2416.666666666667</v>
      </c>
      <c r="AU194" s="65">
        <f t="shared" si="633"/>
        <v>6416.6666666666661</v>
      </c>
      <c r="AV194" s="65">
        <f t="shared" si="633"/>
        <v>6416.6666666666661</v>
      </c>
      <c r="AW194" s="65">
        <f t="shared" si="633"/>
        <v>2416.666666666667</v>
      </c>
      <c r="AX194" s="65">
        <f t="shared" si="633"/>
        <v>1416.6666666666665</v>
      </c>
      <c r="AY194" s="65">
        <f t="shared" si="633"/>
        <v>15416.666666666668</v>
      </c>
      <c r="AZ194" s="65">
        <f t="shared" si="633"/>
        <v>416.66666666666663</v>
      </c>
      <c r="BA194" s="65">
        <f t="shared" si="633"/>
        <v>416.66666666666663</v>
      </c>
      <c r="BB194" s="65">
        <f t="shared" si="633"/>
        <v>416.66666666666663</v>
      </c>
      <c r="BD194" s="65">
        <f t="shared" ref="BD194:BD203" si="634">SUM(D194:O194)</f>
        <v>11217.356666666668</v>
      </c>
      <c r="BG194" s="65">
        <f t="shared" ref="BG194:BG203" si="635">SUM(P194:AA194)</f>
        <v>26999.999999999993</v>
      </c>
      <c r="BH194" s="90"/>
      <c r="BI194" s="65">
        <f t="shared" ref="BI194:BI203" si="636">SUM(AB194:AM194)</f>
        <v>48000</v>
      </c>
      <c r="BJ194" s="90"/>
      <c r="BK194" s="65">
        <f t="shared" ref="BK194:BK203" si="637">SUM(AN194:AY194)</f>
        <v>61000</v>
      </c>
      <c r="BL194" s="90"/>
    </row>
    <row r="195" spans="1:65" outlineLevel="1">
      <c r="B195" s="300" t="s">
        <v>407</v>
      </c>
      <c r="C195" s="94" t="s">
        <v>17</v>
      </c>
      <c r="D195" s="46">
        <f>SUM(D196:D198)</f>
        <v>17.850000000000001</v>
      </c>
      <c r="E195" s="46">
        <f t="shared" ref="E195:N195" si="638">SUM(E196:E198)</f>
        <v>0</v>
      </c>
      <c r="F195" s="46">
        <f t="shared" si="638"/>
        <v>0</v>
      </c>
      <c r="G195" s="46">
        <f t="shared" si="638"/>
        <v>240</v>
      </c>
      <c r="H195" s="46">
        <f t="shared" si="638"/>
        <v>0</v>
      </c>
      <c r="I195" s="46">
        <f t="shared" si="638"/>
        <v>0</v>
      </c>
      <c r="J195" s="46">
        <f t="shared" si="638"/>
        <v>1627.45</v>
      </c>
      <c r="K195" s="46">
        <f t="shared" si="638"/>
        <v>0</v>
      </c>
      <c r="L195" s="46">
        <f t="shared" si="638"/>
        <v>0</v>
      </c>
      <c r="M195" s="46">
        <f t="shared" si="638"/>
        <v>0</v>
      </c>
      <c r="N195" s="46">
        <f t="shared" si="638"/>
        <v>0</v>
      </c>
      <c r="O195" s="46">
        <f t="shared" ref="O195:O202" si="639">AVERAGE(D195:I195)</f>
        <v>42.975000000000001</v>
      </c>
      <c r="P195" s="57">
        <v>0</v>
      </c>
      <c r="Q195" s="57">
        <v>0</v>
      </c>
      <c r="R195" s="57">
        <v>0</v>
      </c>
      <c r="S195" s="57">
        <v>0</v>
      </c>
      <c r="T195" s="46">
        <f>'Marketing Plan'!$G37</f>
        <v>0</v>
      </c>
      <c r="U195" s="46">
        <f>'Marketing Plan'!$G38</f>
        <v>2000</v>
      </c>
      <c r="V195" s="46">
        <f>'Marketing Plan'!$G42</f>
        <v>8000</v>
      </c>
      <c r="W195" s="46">
        <f>'Marketing Plan'!$G49</f>
        <v>6000</v>
      </c>
      <c r="X195" s="46">
        <f>'Marketing Plan'!$G55</f>
        <v>3500</v>
      </c>
      <c r="Y195" s="46">
        <f>'Marketing Plan'!$G58</f>
        <v>1500</v>
      </c>
      <c r="Z195" s="46">
        <f>'Marketing Plan'!$G61</f>
        <v>0</v>
      </c>
      <c r="AA195" s="46">
        <f>'Marketing Plan'!$G62</f>
        <v>5000</v>
      </c>
      <c r="AB195" s="46">
        <f>'Marketing Plan'!$S33</f>
        <v>1000</v>
      </c>
      <c r="AC195" s="46">
        <f>'Marketing Plan'!$S35</f>
        <v>2000</v>
      </c>
      <c r="AD195" s="46">
        <f>'Marketing Plan'!$S38</f>
        <v>1000</v>
      </c>
      <c r="AE195" s="46">
        <f>'Marketing Plan'!$S40</f>
        <v>5000</v>
      </c>
      <c r="AF195" s="46">
        <f>'Marketing Plan'!$S43</f>
        <v>3000</v>
      </c>
      <c r="AG195" s="46">
        <f>'Marketing Plan'!$S46</f>
        <v>6000</v>
      </c>
      <c r="AH195" s="46">
        <f>'Marketing Plan'!$S49</f>
        <v>2000</v>
      </c>
      <c r="AI195" s="46">
        <f>'Marketing Plan'!$S52</f>
        <v>5000</v>
      </c>
      <c r="AJ195" s="46">
        <f>'Marketing Plan'!$S56</f>
        <v>3000</v>
      </c>
      <c r="AK195" s="46">
        <f>'Marketing Plan'!$S58</f>
        <v>2000</v>
      </c>
      <c r="AL195" s="46">
        <f>'Marketing Plan'!$S61</f>
        <v>3000</v>
      </c>
      <c r="AM195" s="46">
        <f>'Marketing Plan'!$S64</f>
        <v>10000</v>
      </c>
      <c r="AN195" s="46">
        <f>'Marketing Plan'!$AE33</f>
        <v>1000</v>
      </c>
      <c r="AO195" s="46">
        <f>'Marketing Plan'!$AE35</f>
        <v>2000</v>
      </c>
      <c r="AP195" s="46">
        <f>'Marketing Plan'!$AE38</f>
        <v>2000</v>
      </c>
      <c r="AQ195" s="46">
        <f>'Marketing Plan'!$AE40</f>
        <v>8000</v>
      </c>
      <c r="AR195" s="46">
        <f>'Marketing Plan'!$AE43</f>
        <v>3000</v>
      </c>
      <c r="AS195" s="46">
        <f>'Marketing Plan'!$AE46</f>
        <v>8000</v>
      </c>
      <c r="AT195" s="46">
        <f>'Marketing Plan'!$AE49</f>
        <v>2000</v>
      </c>
      <c r="AU195" s="46">
        <f>'Marketing Plan'!$AE52</f>
        <v>6000</v>
      </c>
      <c r="AV195" s="46">
        <f>'Marketing Plan'!$AE56</f>
        <v>6000</v>
      </c>
      <c r="AW195" s="46">
        <f>'Marketing Plan'!$AE59</f>
        <v>2000</v>
      </c>
      <c r="AX195" s="46">
        <f>'Marketing Plan'!$AE61</f>
        <v>1000</v>
      </c>
      <c r="AY195" s="46">
        <f>'Marketing Plan'!$AE64</f>
        <v>15000</v>
      </c>
      <c r="AZ195" s="46">
        <v>0</v>
      </c>
      <c r="BA195" s="46">
        <v>0</v>
      </c>
      <c r="BB195" s="46">
        <v>0</v>
      </c>
      <c r="BD195" s="46">
        <f t="shared" si="634"/>
        <v>1928.2750000000001</v>
      </c>
      <c r="BG195" s="46">
        <f t="shared" si="635"/>
        <v>26000</v>
      </c>
      <c r="BH195" s="55"/>
      <c r="BI195" s="46">
        <f t="shared" si="636"/>
        <v>43000</v>
      </c>
      <c r="BJ195" s="55"/>
      <c r="BK195" s="46">
        <f t="shared" si="637"/>
        <v>56000</v>
      </c>
      <c r="BL195" s="55"/>
    </row>
    <row r="196" spans="1:65" outlineLevel="1">
      <c r="B196" s="33" t="s">
        <v>271</v>
      </c>
      <c r="C196" s="94" t="s">
        <v>17</v>
      </c>
      <c r="D196" s="87">
        <v>17.850000000000001</v>
      </c>
      <c r="E196" s="57">
        <v>0</v>
      </c>
      <c r="F196" s="57">
        <v>0</v>
      </c>
      <c r="G196" s="57">
        <v>0</v>
      </c>
      <c r="H196" s="57">
        <v>0</v>
      </c>
      <c r="I196" s="57">
        <v>0</v>
      </c>
      <c r="J196" s="57">
        <v>0</v>
      </c>
      <c r="K196" s="57">
        <v>0</v>
      </c>
      <c r="L196" s="57">
        <v>0</v>
      </c>
      <c r="M196" s="57">
        <v>0</v>
      </c>
      <c r="N196" s="57">
        <v>0</v>
      </c>
      <c r="O196" s="57">
        <v>0</v>
      </c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  <c r="AS196" s="84"/>
      <c r="AT196" s="84"/>
      <c r="AU196" s="84"/>
      <c r="AV196" s="84"/>
      <c r="AW196" s="84"/>
      <c r="AX196" s="84"/>
      <c r="AY196" s="84"/>
      <c r="AZ196" s="84"/>
      <c r="BA196" s="84"/>
      <c r="BB196" s="84"/>
      <c r="BD196" s="46">
        <f t="shared" si="634"/>
        <v>17.850000000000001</v>
      </c>
      <c r="BG196" s="46">
        <f t="shared" si="635"/>
        <v>0</v>
      </c>
      <c r="BH196" s="55"/>
      <c r="BI196" s="46">
        <f t="shared" si="636"/>
        <v>0</v>
      </c>
      <c r="BJ196" s="55"/>
      <c r="BK196" s="46">
        <f t="shared" si="637"/>
        <v>0</v>
      </c>
      <c r="BL196" s="55"/>
    </row>
    <row r="197" spans="1:65" outlineLevel="1">
      <c r="B197" s="33" t="s">
        <v>272</v>
      </c>
      <c r="C197" s="94" t="s">
        <v>17</v>
      </c>
      <c r="D197" s="57">
        <v>0</v>
      </c>
      <c r="E197" s="57">
        <v>0</v>
      </c>
      <c r="F197" s="57">
        <v>0</v>
      </c>
      <c r="G197" s="76">
        <v>60</v>
      </c>
      <c r="H197" s="57">
        <v>0</v>
      </c>
      <c r="I197" s="57">
        <v>0</v>
      </c>
      <c r="J197" s="57">
        <v>0</v>
      </c>
      <c r="K197" s="57">
        <v>0</v>
      </c>
      <c r="L197" s="57">
        <v>0</v>
      </c>
      <c r="M197" s="57">
        <v>0</v>
      </c>
      <c r="N197" s="57">
        <v>0</v>
      </c>
      <c r="O197" s="57">
        <v>0</v>
      </c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  <c r="AS197" s="84"/>
      <c r="AT197" s="84"/>
      <c r="AU197" s="84"/>
      <c r="AV197" s="84"/>
      <c r="AW197" s="84"/>
      <c r="AX197" s="84"/>
      <c r="AY197" s="84"/>
      <c r="AZ197" s="84"/>
      <c r="BA197" s="84"/>
      <c r="BB197" s="84"/>
      <c r="BD197" s="46">
        <f t="shared" si="634"/>
        <v>60</v>
      </c>
      <c r="BG197" s="46">
        <f t="shared" si="635"/>
        <v>0</v>
      </c>
      <c r="BH197" s="55"/>
      <c r="BI197" s="46">
        <f t="shared" si="636"/>
        <v>0</v>
      </c>
      <c r="BJ197" s="55"/>
      <c r="BK197" s="46">
        <f t="shared" si="637"/>
        <v>0</v>
      </c>
      <c r="BL197" s="55"/>
    </row>
    <row r="198" spans="1:65" outlineLevel="1">
      <c r="B198" s="33" t="s">
        <v>273</v>
      </c>
      <c r="C198" s="94" t="s">
        <v>17</v>
      </c>
      <c r="D198" s="57">
        <v>0</v>
      </c>
      <c r="E198" s="57">
        <v>0</v>
      </c>
      <c r="F198" s="57">
        <v>0</v>
      </c>
      <c r="G198" s="76">
        <v>180</v>
      </c>
      <c r="H198" s="57">
        <v>0</v>
      </c>
      <c r="I198" s="57">
        <v>0</v>
      </c>
      <c r="J198" s="76">
        <f>1627.45</f>
        <v>1627.45</v>
      </c>
      <c r="K198" s="57">
        <v>0</v>
      </c>
      <c r="L198" s="57">
        <v>0</v>
      </c>
      <c r="M198" s="57">
        <v>0</v>
      </c>
      <c r="N198" s="57">
        <v>0</v>
      </c>
      <c r="O198" s="57">
        <v>0</v>
      </c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D198" s="46">
        <f t="shared" si="634"/>
        <v>1807.45</v>
      </c>
      <c r="BG198" s="46">
        <f t="shared" si="635"/>
        <v>0</v>
      </c>
      <c r="BH198" s="55"/>
      <c r="BI198" s="46">
        <f t="shared" si="636"/>
        <v>0</v>
      </c>
      <c r="BJ198" s="55"/>
      <c r="BK198" s="46">
        <f t="shared" si="637"/>
        <v>0</v>
      </c>
      <c r="BL198" s="55"/>
    </row>
    <row r="199" spans="1:65" outlineLevel="1">
      <c r="B199" s="300" t="s">
        <v>559</v>
      </c>
      <c r="C199" s="94"/>
      <c r="D199" s="57">
        <v>0</v>
      </c>
      <c r="E199" s="57">
        <v>0</v>
      </c>
      <c r="F199" s="57">
        <v>0</v>
      </c>
      <c r="G199" s="57">
        <v>0</v>
      </c>
      <c r="H199" s="57">
        <v>0</v>
      </c>
      <c r="I199" s="57">
        <v>0</v>
      </c>
      <c r="J199" s="57">
        <v>0</v>
      </c>
      <c r="K199" s="57">
        <v>0</v>
      </c>
      <c r="L199" s="57">
        <v>0</v>
      </c>
      <c r="M199" s="57">
        <v>0</v>
      </c>
      <c r="N199" s="57">
        <v>0</v>
      </c>
      <c r="O199" s="57">
        <v>0</v>
      </c>
      <c r="P199" s="57">
        <v>0</v>
      </c>
      <c r="Q199" s="57">
        <v>0</v>
      </c>
      <c r="R199" s="57">
        <v>0</v>
      </c>
      <c r="S199" s="46">
        <f>'Marketing Plan'!G36</f>
        <v>0</v>
      </c>
      <c r="T199" s="46">
        <f>'Marketing Plan'!G79</f>
        <v>3000</v>
      </c>
      <c r="U199" s="46">
        <f>'Marketing Plan'!G82</f>
        <v>2000</v>
      </c>
      <c r="V199" s="46">
        <f>'Marketing Plan'!$G84</f>
        <v>3000</v>
      </c>
      <c r="W199" s="46">
        <f>'Marketing Plan'!$G87</f>
        <v>3000</v>
      </c>
      <c r="X199" s="46">
        <f>'Marketing Plan'!$G90</f>
        <v>0</v>
      </c>
      <c r="Y199" s="46">
        <f>'Marketing Plan'!$G91</f>
        <v>0</v>
      </c>
      <c r="Z199" s="46">
        <f>'Marketing Plan'!G92</f>
        <v>1000</v>
      </c>
      <c r="AA199" s="46">
        <f>'Marketing Plan'!$G94</f>
        <v>2000</v>
      </c>
      <c r="AB199" s="46">
        <f>'Marketing Plan'!$S77</f>
        <v>3500</v>
      </c>
      <c r="AC199" s="46">
        <f>'Marketing Plan'!$S80</f>
        <v>0</v>
      </c>
      <c r="AD199" s="46">
        <f>'Marketing Plan'!$S81</f>
        <v>4000</v>
      </c>
      <c r="AE199" s="46">
        <f>'Marketing Plan'!$S85</f>
        <v>0</v>
      </c>
      <c r="AF199" s="46">
        <f>'Marketing Plan'!$S86</f>
        <v>12000</v>
      </c>
      <c r="AG199" s="46">
        <f>'Marketing Plan'!$S91</f>
        <v>2500</v>
      </c>
      <c r="AH199" s="46">
        <f>'Marketing Plan'!$S94</f>
        <v>500</v>
      </c>
      <c r="AI199" s="46">
        <f>'Marketing Plan'!$S96</f>
        <v>4000</v>
      </c>
      <c r="AJ199" s="46">
        <f>'Marketing Plan'!$S99</f>
        <v>2000</v>
      </c>
      <c r="AK199" s="46">
        <f>'Marketing Plan'!$S101</f>
        <v>0</v>
      </c>
      <c r="AL199" s="46">
        <f>'Marketing Plan'!$S102</f>
        <v>5000</v>
      </c>
      <c r="AM199" s="46">
        <f>'Marketing Plan'!$S106</f>
        <v>500</v>
      </c>
      <c r="AN199" s="46">
        <f>'Marketing Plan'!$AE78</f>
        <v>500</v>
      </c>
      <c r="AO199" s="46">
        <f>'Marketing Plan'!$AE80</f>
        <v>4000</v>
      </c>
      <c r="AP199" s="46">
        <f>'Marketing Plan'!$AE82</f>
        <v>4500</v>
      </c>
      <c r="AQ199" s="46">
        <f>'Marketing Plan'!$AE86</f>
        <v>3000</v>
      </c>
      <c r="AR199" s="46">
        <f>'Marketing Plan'!$AE88</f>
        <v>17000</v>
      </c>
      <c r="AS199" s="46">
        <f>'Marketing Plan'!$AE92</f>
        <v>5000</v>
      </c>
      <c r="AT199" s="46">
        <f>'Marketing Plan'!$AE94</f>
        <v>2000</v>
      </c>
      <c r="AU199" s="46">
        <f>'Marketing Plan'!$AE96</f>
        <v>8000</v>
      </c>
      <c r="AV199" s="46">
        <f>'Marketing Plan'!$AE100</f>
        <v>2000</v>
      </c>
      <c r="AW199" s="46">
        <f>'Marketing Plan'!$AE102</f>
        <v>4000</v>
      </c>
      <c r="AX199" s="46">
        <f>'Marketing Plan'!$AE104</f>
        <v>7000</v>
      </c>
      <c r="AY199" s="46">
        <f>'Marketing Plan'!$AE108</f>
        <v>500</v>
      </c>
      <c r="AZ199" s="46">
        <v>0</v>
      </c>
      <c r="BA199" s="46">
        <v>0</v>
      </c>
      <c r="BB199" s="46">
        <v>0</v>
      </c>
      <c r="BD199" s="46">
        <f t="shared" si="634"/>
        <v>0</v>
      </c>
      <c r="BG199" s="46">
        <f t="shared" si="635"/>
        <v>14000</v>
      </c>
      <c r="BH199" s="55"/>
      <c r="BI199" s="46">
        <f t="shared" si="636"/>
        <v>34000</v>
      </c>
      <c r="BJ199" s="55"/>
      <c r="BK199" s="46">
        <f t="shared" si="637"/>
        <v>57500</v>
      </c>
      <c r="BL199" s="55"/>
    </row>
    <row r="200" spans="1:65" outlineLevel="1">
      <c r="B200" s="300" t="s">
        <v>327</v>
      </c>
      <c r="C200" s="94" t="s">
        <v>17</v>
      </c>
      <c r="D200" s="57">
        <v>0</v>
      </c>
      <c r="E200" s="57">
        <v>0</v>
      </c>
      <c r="F200" s="57">
        <v>0</v>
      </c>
      <c r="G200" s="57">
        <v>0</v>
      </c>
      <c r="H200" s="57">
        <v>0</v>
      </c>
      <c r="I200" s="57">
        <v>0</v>
      </c>
      <c r="J200" s="57">
        <v>0</v>
      </c>
      <c r="K200" s="57">
        <v>0</v>
      </c>
      <c r="L200" s="57">
        <v>0</v>
      </c>
      <c r="M200" s="57">
        <v>0</v>
      </c>
      <c r="N200" s="57">
        <v>0</v>
      </c>
      <c r="O200" s="57">
        <v>0</v>
      </c>
      <c r="P200" s="57">
        <v>0</v>
      </c>
      <c r="Q200" s="57">
        <v>0</v>
      </c>
      <c r="R200" s="57">
        <v>0</v>
      </c>
      <c r="S200" s="57">
        <v>0</v>
      </c>
      <c r="T200" s="57">
        <v>0</v>
      </c>
      <c r="U200" s="57">
        <v>0</v>
      </c>
      <c r="V200" s="57">
        <v>0</v>
      </c>
      <c r="W200" s="57">
        <v>0</v>
      </c>
      <c r="X200" s="57">
        <v>0</v>
      </c>
      <c r="Y200" s="57">
        <v>0</v>
      </c>
      <c r="Z200" s="57">
        <v>0</v>
      </c>
      <c r="AA200" s="57">
        <v>0</v>
      </c>
      <c r="AB200" s="57">
        <v>0</v>
      </c>
      <c r="AC200" s="57">
        <v>0</v>
      </c>
      <c r="AD200" s="57">
        <v>0</v>
      </c>
      <c r="AE200" s="57">
        <v>0</v>
      </c>
      <c r="AF200" s="57">
        <v>0</v>
      </c>
      <c r="AG200" s="57">
        <v>0</v>
      </c>
      <c r="AH200" s="57">
        <v>0</v>
      </c>
      <c r="AI200" s="57">
        <v>0</v>
      </c>
      <c r="AJ200" s="57">
        <v>0</v>
      </c>
      <c r="AK200" s="57">
        <v>0</v>
      </c>
      <c r="AL200" s="57">
        <v>0</v>
      </c>
      <c r="AM200" s="57">
        <v>0</v>
      </c>
      <c r="AN200" s="57">
        <v>0</v>
      </c>
      <c r="AO200" s="57">
        <v>0</v>
      </c>
      <c r="AP200" s="57">
        <v>0</v>
      </c>
      <c r="AQ200" s="57">
        <v>0</v>
      </c>
      <c r="AR200" s="57">
        <v>0</v>
      </c>
      <c r="AS200" s="57">
        <v>0</v>
      </c>
      <c r="AT200" s="57">
        <v>0</v>
      </c>
      <c r="AU200" s="57">
        <v>0</v>
      </c>
      <c r="AV200" s="57">
        <v>0</v>
      </c>
      <c r="AW200" s="57">
        <v>0</v>
      </c>
      <c r="AX200" s="57">
        <v>0</v>
      </c>
      <c r="AY200" s="57">
        <v>0</v>
      </c>
      <c r="AZ200" s="57">
        <v>0</v>
      </c>
      <c r="BA200" s="57">
        <v>0</v>
      </c>
      <c r="BB200" s="57">
        <v>0</v>
      </c>
      <c r="BD200" s="46">
        <f t="shared" si="634"/>
        <v>0</v>
      </c>
      <c r="BG200" s="46">
        <f t="shared" si="635"/>
        <v>0</v>
      </c>
      <c r="BH200" s="55"/>
      <c r="BI200" s="46">
        <f t="shared" si="636"/>
        <v>0</v>
      </c>
      <c r="BJ200" s="55"/>
      <c r="BK200" s="46">
        <f t="shared" si="637"/>
        <v>0</v>
      </c>
      <c r="BL200" s="55"/>
    </row>
    <row r="201" spans="1:65" outlineLevel="1">
      <c r="B201" s="300" t="s">
        <v>560</v>
      </c>
      <c r="C201" s="94" t="s">
        <v>17</v>
      </c>
      <c r="D201" s="57">
        <v>0</v>
      </c>
      <c r="E201" s="57">
        <v>0</v>
      </c>
      <c r="F201" s="57">
        <v>0</v>
      </c>
      <c r="G201" s="57">
        <v>0</v>
      </c>
      <c r="H201" s="57">
        <v>0</v>
      </c>
      <c r="I201" s="57">
        <v>0</v>
      </c>
      <c r="J201" s="57">
        <v>0</v>
      </c>
      <c r="K201" s="57">
        <v>0</v>
      </c>
      <c r="L201" s="57">
        <v>0</v>
      </c>
      <c r="M201" s="57">
        <v>1400</v>
      </c>
      <c r="N201" s="57">
        <v>0</v>
      </c>
      <c r="O201" s="57">
        <v>0</v>
      </c>
      <c r="P201" s="57">
        <v>0</v>
      </c>
      <c r="Q201" s="57">
        <v>0</v>
      </c>
      <c r="R201" s="57">
        <v>0</v>
      </c>
      <c r="S201" s="57">
        <v>0</v>
      </c>
      <c r="T201" s="57">
        <v>0</v>
      </c>
      <c r="U201" s="57">
        <v>0</v>
      </c>
      <c r="V201" s="57">
        <v>0</v>
      </c>
      <c r="W201" s="57">
        <v>0</v>
      </c>
      <c r="X201" s="57">
        <v>0</v>
      </c>
      <c r="Y201" s="57">
        <v>0</v>
      </c>
      <c r="Z201" s="57">
        <v>0</v>
      </c>
      <c r="AA201" s="57">
        <v>0</v>
      </c>
      <c r="AB201" s="57">
        <v>333.33333333333331</v>
      </c>
      <c r="AC201" s="57">
        <v>333.33333333333331</v>
      </c>
      <c r="AD201" s="57">
        <v>333.33333333333331</v>
      </c>
      <c r="AE201" s="57">
        <v>333.33333333333331</v>
      </c>
      <c r="AF201" s="57">
        <v>333.33333333333331</v>
      </c>
      <c r="AG201" s="57">
        <v>333.33333333333331</v>
      </c>
      <c r="AH201" s="57">
        <v>333.33333333333331</v>
      </c>
      <c r="AI201" s="57">
        <v>333.33333333333331</v>
      </c>
      <c r="AJ201" s="57">
        <v>333.33333333333331</v>
      </c>
      <c r="AK201" s="57">
        <v>333.33333333333331</v>
      </c>
      <c r="AL201" s="57">
        <v>333.33333333333331</v>
      </c>
      <c r="AM201" s="57">
        <v>333.33333333333331</v>
      </c>
      <c r="AN201" s="57">
        <v>333.33333333333331</v>
      </c>
      <c r="AO201" s="57">
        <v>333.33333333333331</v>
      </c>
      <c r="AP201" s="57">
        <v>333.33333333333331</v>
      </c>
      <c r="AQ201" s="57">
        <v>333.33333333333331</v>
      </c>
      <c r="AR201" s="57">
        <v>333.33333333333331</v>
      </c>
      <c r="AS201" s="57">
        <v>333.33333333333331</v>
      </c>
      <c r="AT201" s="57">
        <v>333.33333333333331</v>
      </c>
      <c r="AU201" s="57">
        <v>333.33333333333331</v>
      </c>
      <c r="AV201" s="57">
        <v>333.33333333333331</v>
      </c>
      <c r="AW201" s="57">
        <v>333.33333333333331</v>
      </c>
      <c r="AX201" s="57">
        <v>333.33333333333331</v>
      </c>
      <c r="AY201" s="57">
        <v>333.33333333333331</v>
      </c>
      <c r="AZ201" s="57">
        <v>333.33333333333331</v>
      </c>
      <c r="BA201" s="57">
        <v>333.33333333333331</v>
      </c>
      <c r="BB201" s="57">
        <v>333.33333333333331</v>
      </c>
      <c r="BD201" s="46">
        <f t="shared" si="634"/>
        <v>1400</v>
      </c>
      <c r="BG201" s="46">
        <f t="shared" si="635"/>
        <v>0</v>
      </c>
      <c r="BH201" s="55"/>
      <c r="BI201" s="46">
        <f t="shared" si="636"/>
        <v>4000.0000000000005</v>
      </c>
      <c r="BJ201" s="55"/>
      <c r="BK201" s="46">
        <f t="shared" si="637"/>
        <v>4000.0000000000005</v>
      </c>
      <c r="BL201" s="55"/>
    </row>
    <row r="202" spans="1:65" outlineLevel="1">
      <c r="B202" s="300" t="s">
        <v>261</v>
      </c>
      <c r="C202" s="94" t="s">
        <v>17</v>
      </c>
      <c r="D202" s="46">
        <f>SUM(D203)</f>
        <v>0</v>
      </c>
      <c r="E202" s="46">
        <f t="shared" ref="E202:N202" si="640">SUM(E203)</f>
        <v>0</v>
      </c>
      <c r="F202" s="46">
        <f t="shared" si="640"/>
        <v>459.55</v>
      </c>
      <c r="G202" s="46">
        <f t="shared" si="640"/>
        <v>0</v>
      </c>
      <c r="H202" s="46">
        <f t="shared" si="640"/>
        <v>0</v>
      </c>
      <c r="I202" s="46">
        <f t="shared" si="640"/>
        <v>0</v>
      </c>
      <c r="J202" s="46">
        <f t="shared" si="640"/>
        <v>0</v>
      </c>
      <c r="K202" s="46">
        <f t="shared" si="640"/>
        <v>2737.9</v>
      </c>
      <c r="L202" s="46">
        <f t="shared" si="640"/>
        <v>2888.26</v>
      </c>
      <c r="M202" s="46">
        <f t="shared" si="640"/>
        <v>0</v>
      </c>
      <c r="N202" s="46">
        <f t="shared" si="640"/>
        <v>1726.78</v>
      </c>
      <c r="O202" s="46">
        <f t="shared" si="639"/>
        <v>76.591666666666669</v>
      </c>
      <c r="P202" s="46">
        <v>83.333333333333329</v>
      </c>
      <c r="Q202" s="46">
        <v>83.333333333333329</v>
      </c>
      <c r="R202" s="46">
        <v>83.333333333333329</v>
      </c>
      <c r="S202" s="46">
        <v>83.333333333333329</v>
      </c>
      <c r="T202" s="46">
        <v>83.333333333333329</v>
      </c>
      <c r="U202" s="46">
        <v>83.333333333333329</v>
      </c>
      <c r="V202" s="46">
        <v>83.333333333333329</v>
      </c>
      <c r="W202" s="46">
        <v>83.333333333333329</v>
      </c>
      <c r="X202" s="46">
        <v>83.333333333333329</v>
      </c>
      <c r="Y202" s="46">
        <v>83.333333333333329</v>
      </c>
      <c r="Z202" s="46">
        <v>83.333333333333329</v>
      </c>
      <c r="AA202" s="46">
        <v>83.333333333333329</v>
      </c>
      <c r="AB202" s="46">
        <v>83.333333333333329</v>
      </c>
      <c r="AC202" s="46">
        <v>83.333333333333329</v>
      </c>
      <c r="AD202" s="46">
        <v>83.333333333333329</v>
      </c>
      <c r="AE202" s="46">
        <v>83.333333333333329</v>
      </c>
      <c r="AF202" s="46">
        <v>83.333333333333329</v>
      </c>
      <c r="AG202" s="46">
        <v>83.333333333333329</v>
      </c>
      <c r="AH202" s="46">
        <v>83.333333333333329</v>
      </c>
      <c r="AI202" s="46">
        <v>83.333333333333329</v>
      </c>
      <c r="AJ202" s="46">
        <v>83.333333333333329</v>
      </c>
      <c r="AK202" s="46">
        <v>83.333333333333329</v>
      </c>
      <c r="AL202" s="46">
        <v>83.333333333333329</v>
      </c>
      <c r="AM202" s="46">
        <v>83.333333333333329</v>
      </c>
      <c r="AN202" s="46">
        <v>83.333333333333329</v>
      </c>
      <c r="AO202" s="46">
        <v>83.333333333333329</v>
      </c>
      <c r="AP202" s="46">
        <v>83.333333333333329</v>
      </c>
      <c r="AQ202" s="46">
        <v>83.333333333333329</v>
      </c>
      <c r="AR202" s="46">
        <v>83.333333333333329</v>
      </c>
      <c r="AS202" s="46">
        <v>83.333333333333329</v>
      </c>
      <c r="AT202" s="46">
        <v>83.333333333333329</v>
      </c>
      <c r="AU202" s="46">
        <v>83.333333333333329</v>
      </c>
      <c r="AV202" s="46">
        <v>83.333333333333329</v>
      </c>
      <c r="AW202" s="46">
        <v>83.333333333333329</v>
      </c>
      <c r="AX202" s="46">
        <v>83.333333333333329</v>
      </c>
      <c r="AY202" s="46">
        <v>83.333333333333329</v>
      </c>
      <c r="AZ202" s="46">
        <v>83.333333333333329</v>
      </c>
      <c r="BA202" s="46">
        <v>83.333333333333329</v>
      </c>
      <c r="BB202" s="46">
        <v>83.333333333333329</v>
      </c>
      <c r="BD202" s="46">
        <f t="shared" si="634"/>
        <v>7889.0816666666669</v>
      </c>
      <c r="BG202" s="46">
        <f t="shared" si="635"/>
        <v>1000.0000000000001</v>
      </c>
      <c r="BH202" s="55"/>
      <c r="BI202" s="46">
        <f t="shared" si="636"/>
        <v>1000.0000000000001</v>
      </c>
      <c r="BJ202" s="55"/>
      <c r="BK202" s="46">
        <f t="shared" si="637"/>
        <v>1000.0000000000001</v>
      </c>
      <c r="BL202" s="55"/>
    </row>
    <row r="203" spans="1:65" s="29" customFormat="1">
      <c r="A203" s="17"/>
      <c r="B203" s="33" t="s">
        <v>277</v>
      </c>
      <c r="C203" s="94" t="s">
        <v>17</v>
      </c>
      <c r="D203" s="57">
        <v>0</v>
      </c>
      <c r="E203" s="57">
        <v>0</v>
      </c>
      <c r="F203" s="57">
        <v>459.55</v>
      </c>
      <c r="G203" s="57">
        <v>0</v>
      </c>
      <c r="H203" s="57">
        <v>0</v>
      </c>
      <c r="I203" s="57">
        <v>0</v>
      </c>
      <c r="J203" s="57">
        <v>0</v>
      </c>
      <c r="K203" s="76">
        <v>2737.9</v>
      </c>
      <c r="L203" s="77">
        <v>2888.26</v>
      </c>
      <c r="M203" s="57">
        <v>0</v>
      </c>
      <c r="N203" s="57">
        <v>1726.78</v>
      </c>
      <c r="O203" s="57">
        <v>1922.71</v>
      </c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  <c r="AS203" s="84"/>
      <c r="AT203" s="84"/>
      <c r="AU203" s="84"/>
      <c r="AV203" s="84"/>
      <c r="AW203" s="84"/>
      <c r="AX203" s="84"/>
      <c r="AY203" s="84"/>
      <c r="AZ203" s="84"/>
      <c r="BA203" s="84"/>
      <c r="BB203" s="84"/>
      <c r="BC203" s="17"/>
      <c r="BD203" s="46">
        <f t="shared" si="634"/>
        <v>9735.2000000000007</v>
      </c>
      <c r="BE203" s="17"/>
      <c r="BF203" s="17"/>
      <c r="BG203" s="46">
        <f t="shared" si="635"/>
        <v>0</v>
      </c>
      <c r="BH203" s="55"/>
      <c r="BI203" s="46">
        <f t="shared" si="636"/>
        <v>0</v>
      </c>
      <c r="BJ203" s="55"/>
      <c r="BK203" s="46">
        <f t="shared" si="637"/>
        <v>0</v>
      </c>
      <c r="BL203" s="55"/>
      <c r="BM203" s="17"/>
    </row>
    <row r="204" spans="1:65" s="119" customFormat="1">
      <c r="A204" s="29"/>
      <c r="B204" s="29"/>
      <c r="C204" s="127"/>
      <c r="D204" s="59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79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7"/>
      <c r="AN204" s="17"/>
      <c r="AO204" s="17"/>
      <c r="AP204" s="17"/>
      <c r="AQ204" s="17"/>
      <c r="AR204" s="10"/>
      <c r="AS204" s="10"/>
      <c r="AT204" s="10"/>
      <c r="AU204" s="10"/>
      <c r="AV204" s="10"/>
      <c r="AW204" s="10"/>
      <c r="AX204" s="10"/>
      <c r="AY204" s="17"/>
      <c r="AZ204" s="17"/>
      <c r="BA204" s="17"/>
      <c r="BB204" s="17"/>
      <c r="BC204" s="29"/>
      <c r="BD204" s="10"/>
      <c r="BE204" s="29"/>
      <c r="BF204" s="29"/>
      <c r="BG204" s="10"/>
      <c r="BH204" s="29"/>
      <c r="BI204" s="10"/>
      <c r="BJ204" s="29"/>
      <c r="BK204" s="10"/>
      <c r="BL204" s="29"/>
      <c r="BM204" s="29"/>
    </row>
    <row r="205" spans="1:65" s="14" customFormat="1">
      <c r="A205" s="119"/>
      <c r="B205" s="124" t="s">
        <v>21</v>
      </c>
      <c r="C205" s="125" t="s">
        <v>17</v>
      </c>
      <c r="D205" s="118">
        <f t="shared" ref="D205:AI205" si="641">+D128-D130-D194</f>
        <v>-648.57999999999993</v>
      </c>
      <c r="E205" s="118">
        <f t="shared" si="641"/>
        <v>-850.28</v>
      </c>
      <c r="F205" s="118">
        <f t="shared" si="641"/>
        <v>-21777.02</v>
      </c>
      <c r="G205" s="118">
        <f t="shared" si="641"/>
        <v>-3172.3399999999997</v>
      </c>
      <c r="H205" s="118">
        <f t="shared" si="641"/>
        <v>-9290.8500000000022</v>
      </c>
      <c r="I205" s="118">
        <f t="shared" si="641"/>
        <v>-536.69999999999936</v>
      </c>
      <c r="J205" s="118">
        <f t="shared" si="641"/>
        <v>23487.689999999995</v>
      </c>
      <c r="K205" s="118">
        <f t="shared" si="641"/>
        <v>14553.750000000002</v>
      </c>
      <c r="L205" s="118">
        <f t="shared" si="641"/>
        <v>8648.6299999999974</v>
      </c>
      <c r="M205" s="118">
        <f t="shared" si="641"/>
        <v>-4090.4000000000019</v>
      </c>
      <c r="N205" s="118">
        <f t="shared" si="641"/>
        <v>2968.2000000000007</v>
      </c>
      <c r="O205" s="118">
        <f t="shared" si="641"/>
        <v>8586.6233333333312</v>
      </c>
      <c r="P205" s="118">
        <f t="shared" si="641"/>
        <v>60.105048753448088</v>
      </c>
      <c r="Q205" s="118">
        <f t="shared" si="641"/>
        <v>60.105048753448088</v>
      </c>
      <c r="R205" s="118">
        <f t="shared" si="641"/>
        <v>-2046.0859373733822</v>
      </c>
      <c r="S205" s="118">
        <f t="shared" si="641"/>
        <v>-3410.963510351995</v>
      </c>
      <c r="T205" s="118">
        <f t="shared" si="641"/>
        <v>-34381.289901023287</v>
      </c>
      <c r="U205" s="118">
        <f t="shared" si="641"/>
        <v>14493.523250913235</v>
      </c>
      <c r="V205" s="118">
        <f t="shared" si="641"/>
        <v>18957.172580137496</v>
      </c>
      <c r="W205" s="118">
        <f t="shared" si="641"/>
        <v>22291.177172065942</v>
      </c>
      <c r="X205" s="118">
        <f t="shared" si="641"/>
        <v>18594.114105959117</v>
      </c>
      <c r="Y205" s="118">
        <f t="shared" si="641"/>
        <v>15794.622653760272</v>
      </c>
      <c r="Z205" s="118">
        <f t="shared" si="641"/>
        <v>8477.0534621246697</v>
      </c>
      <c r="AA205" s="118">
        <f t="shared" si="641"/>
        <v>9733.8531806126703</v>
      </c>
      <c r="AB205" s="118">
        <f t="shared" si="641"/>
        <v>-5212.3207361586774</v>
      </c>
      <c r="AC205" s="118">
        <f t="shared" si="641"/>
        <v>-7167.065347370838</v>
      </c>
      <c r="AD205" s="118">
        <f t="shared" si="641"/>
        <v>-1494.6103097086993</v>
      </c>
      <c r="AE205" s="118">
        <f t="shared" si="641"/>
        <v>23230.439904371386</v>
      </c>
      <c r="AF205" s="118">
        <f t="shared" si="641"/>
        <v>33955.822712278052</v>
      </c>
      <c r="AG205" s="118">
        <f t="shared" si="641"/>
        <v>21185.54989723309</v>
      </c>
      <c r="AH205" s="118">
        <f t="shared" si="641"/>
        <v>36649.827536333149</v>
      </c>
      <c r="AI205" s="118">
        <f t="shared" si="641"/>
        <v>26495.068323299791</v>
      </c>
      <c r="AJ205" s="118">
        <f t="shared" ref="AJ205:BB205" si="642">+AJ128-AJ130-AJ194</f>
        <v>6139.1914605599877</v>
      </c>
      <c r="AK205" s="118">
        <f t="shared" si="642"/>
        <v>7139.1914605599877</v>
      </c>
      <c r="AL205" s="118">
        <f t="shared" si="642"/>
        <v>6139.1914605599877</v>
      </c>
      <c r="AM205" s="118">
        <f t="shared" si="642"/>
        <v>43336.658979644388</v>
      </c>
      <c r="AN205" s="118">
        <f t="shared" si="642"/>
        <v>-9070.6183676844466</v>
      </c>
      <c r="AO205" s="118">
        <f t="shared" si="642"/>
        <v>-14570.618367684445</v>
      </c>
      <c r="AP205" s="118">
        <f t="shared" si="642"/>
        <v>-10254.518367684446</v>
      </c>
      <c r="AQ205" s="118">
        <f t="shared" si="642"/>
        <v>37227.110518893009</v>
      </c>
      <c r="AR205" s="118">
        <f t="shared" si="642"/>
        <v>26692.529888629873</v>
      </c>
      <c r="AS205" s="118">
        <f t="shared" si="642"/>
        <v>39468.740916249386</v>
      </c>
      <c r="AT205" s="118">
        <f t="shared" si="642"/>
        <v>35468.740916249393</v>
      </c>
      <c r="AU205" s="118">
        <f t="shared" si="642"/>
        <v>37216.269701006371</v>
      </c>
      <c r="AV205" s="118">
        <f t="shared" si="642"/>
        <v>12732.921834546823</v>
      </c>
      <c r="AW205" s="118">
        <f t="shared" si="642"/>
        <v>907.06795389756826</v>
      </c>
      <c r="AX205" s="118">
        <f t="shared" si="642"/>
        <v>21907.067953897564</v>
      </c>
      <c r="AY205" s="118">
        <f t="shared" si="642"/>
        <v>26332.358401880807</v>
      </c>
      <c r="AZ205" s="118">
        <f t="shared" si="642"/>
        <v>-10816.250063239293</v>
      </c>
      <c r="BA205" s="118">
        <f t="shared" si="642"/>
        <v>-46855.280063239305</v>
      </c>
      <c r="BB205" s="118">
        <f t="shared" si="642"/>
        <v>-10816.250063239293</v>
      </c>
      <c r="BC205" s="119"/>
      <c r="BD205" s="118">
        <f>+BD128-BD130-BD194</f>
        <v>17878.723333333321</v>
      </c>
      <c r="BE205" s="119"/>
      <c r="BF205" s="119"/>
      <c r="BG205" s="118">
        <f>+BG128-BG130-BG194</f>
        <v>68623.387154331635</v>
      </c>
      <c r="BH205" s="119"/>
      <c r="BI205" s="118">
        <f>+BI128-BI130-BI194</f>
        <v>190396.94534160156</v>
      </c>
      <c r="BJ205" s="119"/>
      <c r="BK205" s="118">
        <f>+BK128-BK130-BK194</f>
        <v>204057.05298219749</v>
      </c>
      <c r="BL205" s="119"/>
      <c r="BM205" s="119"/>
    </row>
    <row r="206" spans="1:65">
      <c r="A206" s="14"/>
      <c r="B206" s="114" t="s">
        <v>22</v>
      </c>
      <c r="C206" s="120" t="s">
        <v>0</v>
      </c>
      <c r="D206" s="115">
        <f>D205/D74</f>
        <v>-0.55551939153076602</v>
      </c>
      <c r="E206" s="115">
        <f t="shared" ref="E206:BD206" si="643">E205/E74</f>
        <v>-1.18988510894359</v>
      </c>
      <c r="F206" s="115">
        <f t="shared" si="643"/>
        <v>-12.581400320066557</v>
      </c>
      <c r="G206" s="115">
        <f t="shared" si="643"/>
        <v>-1.9771394382085494</v>
      </c>
      <c r="H206" s="115">
        <f t="shared" si="643"/>
        <v>-2.3984928826265874</v>
      </c>
      <c r="I206" s="115">
        <f t="shared" si="643"/>
        <v>-8.9375520399666841E-2</v>
      </c>
      <c r="J206" s="115">
        <f t="shared" si="643"/>
        <v>0.64676068795229846</v>
      </c>
      <c r="K206" s="115">
        <f t="shared" si="643"/>
        <v>0.61965287943001512</v>
      </c>
      <c r="L206" s="115">
        <f t="shared" si="643"/>
        <v>0.38806778486780485</v>
      </c>
      <c r="M206" s="115">
        <f t="shared" si="643"/>
        <v>-0.32004256384576885</v>
      </c>
      <c r="N206" s="115">
        <f t="shared" si="643"/>
        <v>0.30198361788216727</v>
      </c>
      <c r="O206" s="115">
        <f t="shared" si="643"/>
        <v>0.4150741981099848</v>
      </c>
      <c r="P206" s="115">
        <f t="shared" si="643"/>
        <v>0.12153851345900307</v>
      </c>
      <c r="Q206" s="115">
        <f t="shared" si="643"/>
        <v>0.12153851345900307</v>
      </c>
      <c r="R206" s="115">
        <f t="shared" si="643"/>
        <v>-4.1373935866488356</v>
      </c>
      <c r="S206" s="115">
        <f t="shared" si="643"/>
        <v>-6.89731467004761</v>
      </c>
      <c r="T206" s="115">
        <f t="shared" si="643"/>
        <v>-69.522460293049605</v>
      </c>
      <c r="U206" s="115">
        <f t="shared" si="643"/>
        <v>0.518535273671063</v>
      </c>
      <c r="V206" s="115">
        <f t="shared" si="643"/>
        <v>0.409122657771198</v>
      </c>
      <c r="W206" s="115">
        <f t="shared" si="643"/>
        <v>0.48107520311544949</v>
      </c>
      <c r="X206" s="115">
        <f t="shared" si="643"/>
        <v>0.47240809012464191</v>
      </c>
      <c r="Y206" s="115">
        <f t="shared" si="643"/>
        <v>0.47424390337410832</v>
      </c>
      <c r="Z206" s="115">
        <f t="shared" si="643"/>
        <v>0.37649645991412511</v>
      </c>
      <c r="AA206" s="115">
        <f t="shared" si="643"/>
        <v>0.31896955102202645</v>
      </c>
      <c r="AB206" s="115">
        <f t="shared" si="643"/>
        <v>-0.60312026432197297</v>
      </c>
      <c r="AC206" s="115">
        <f t="shared" si="643"/>
        <v>-0.74128941180748364</v>
      </c>
      <c r="AD206" s="115">
        <f t="shared" si="643"/>
        <v>-0.12951175047518287</v>
      </c>
      <c r="AE206" s="115">
        <f t="shared" si="643"/>
        <v>0.48605704011653206</v>
      </c>
      <c r="AF206" s="115">
        <f t="shared" si="643"/>
        <v>0.53421861721580433</v>
      </c>
      <c r="AG206" s="115">
        <f t="shared" si="643"/>
        <v>0.44892439152577712</v>
      </c>
      <c r="AH206" s="115">
        <f t="shared" si="643"/>
        <v>0.6509578407862896</v>
      </c>
      <c r="AI206" s="115">
        <f t="shared" si="643"/>
        <v>0.53062808609475653</v>
      </c>
      <c r="AJ206" s="115">
        <f t="shared" si="643"/>
        <v>0.25339730793626902</v>
      </c>
      <c r="AK206" s="115">
        <f t="shared" si="643"/>
        <v>0.29467266309731416</v>
      </c>
      <c r="AL206" s="115">
        <f t="shared" si="643"/>
        <v>0.25339730793626902</v>
      </c>
      <c r="AM206" s="115">
        <f t="shared" si="643"/>
        <v>0.53662079726337564</v>
      </c>
      <c r="AN206" s="115">
        <f t="shared" si="643"/>
        <v>-2.246357967938851</v>
      </c>
      <c r="AO206" s="115">
        <f t="shared" si="643"/>
        <v>-3.6084446882533405</v>
      </c>
      <c r="AP206" s="115">
        <f t="shared" si="643"/>
        <v>-2.5395533257898188</v>
      </c>
      <c r="AQ206" s="115">
        <f t="shared" si="643"/>
        <v>0.48068724957243014</v>
      </c>
      <c r="AR206" s="115">
        <f t="shared" si="643"/>
        <v>0.49260949469317378</v>
      </c>
      <c r="AS206" s="115">
        <f t="shared" si="643"/>
        <v>0.52608728251000947</v>
      </c>
      <c r="AT206" s="115">
        <f t="shared" si="643"/>
        <v>0.54547841078436266</v>
      </c>
      <c r="AU206" s="115">
        <f t="shared" si="643"/>
        <v>0.53468132106788613</v>
      </c>
      <c r="AV206" s="115">
        <f t="shared" si="643"/>
        <v>0.31414428334560518</v>
      </c>
      <c r="AW206" s="115">
        <f t="shared" si="643"/>
        <v>3.9610767770407493E-2</v>
      </c>
      <c r="AX206" s="115">
        <f t="shared" si="643"/>
        <v>0.51065986260226048</v>
      </c>
      <c r="AY206" s="115">
        <f t="shared" si="643"/>
        <v>0.34497247830954436</v>
      </c>
      <c r="AZ206" s="115">
        <f t="shared" si="643"/>
        <v>-2.8340101812262399</v>
      </c>
      <c r="BA206" s="115">
        <f t="shared" si="643"/>
        <v>-12.276744709770428</v>
      </c>
      <c r="BB206" s="115">
        <f t="shared" si="643"/>
        <v>-2.8340101812262399</v>
      </c>
      <c r="BC206" s="252"/>
      <c r="BD206" s="115">
        <f t="shared" si="643"/>
        <v>0.12726689583936604</v>
      </c>
      <c r="BE206" s="653"/>
      <c r="BF206" s="11"/>
      <c r="BG206" s="115">
        <f t="shared" ref="BG206" si="644">BG205/BG74</f>
        <v>0.27582501105832236</v>
      </c>
      <c r="BH206" s="11"/>
      <c r="BI206" s="115">
        <f t="shared" ref="BI206" si="645">BI205/BI74</f>
        <v>0.42492485701134997</v>
      </c>
      <c r="BJ206" s="11"/>
      <c r="BK206" s="115">
        <f t="shared" ref="BK206" si="646">BK205/BK74</f>
        <v>0.38066141781462554</v>
      </c>
      <c r="BL206" s="11"/>
      <c r="BM206" s="15"/>
    </row>
    <row r="207" spans="1:65">
      <c r="C207" s="96"/>
      <c r="D207" s="66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79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R207" s="10"/>
      <c r="AS207" s="10"/>
      <c r="AT207" s="10"/>
      <c r="AU207" s="10"/>
      <c r="AV207" s="10"/>
      <c r="AW207" s="10"/>
      <c r="AX207" s="10"/>
      <c r="BD207" s="67"/>
      <c r="BE207" s="14"/>
      <c r="BF207" s="14"/>
      <c r="BG207" s="67"/>
      <c r="BH207" s="14"/>
      <c r="BI207" s="67"/>
      <c r="BJ207" s="14"/>
      <c r="BK207" s="67"/>
      <c r="BL207" s="14"/>
    </row>
    <row r="208" spans="1:65">
      <c r="B208" s="85" t="s">
        <v>37</v>
      </c>
      <c r="C208" s="94" t="s">
        <v>17</v>
      </c>
      <c r="D208" s="65">
        <f>D205</f>
        <v>-648.57999999999993</v>
      </c>
      <c r="E208" s="65">
        <f t="shared" ref="E208:AM208" si="647">E205</f>
        <v>-850.28</v>
      </c>
      <c r="F208" s="65">
        <f t="shared" si="647"/>
        <v>-21777.02</v>
      </c>
      <c r="G208" s="65">
        <f t="shared" si="647"/>
        <v>-3172.3399999999997</v>
      </c>
      <c r="H208" s="65">
        <f t="shared" si="647"/>
        <v>-9290.8500000000022</v>
      </c>
      <c r="I208" s="65">
        <f t="shared" si="647"/>
        <v>-536.69999999999936</v>
      </c>
      <c r="J208" s="65">
        <f t="shared" si="647"/>
        <v>23487.689999999995</v>
      </c>
      <c r="K208" s="65">
        <f t="shared" si="647"/>
        <v>14553.750000000002</v>
      </c>
      <c r="L208" s="65">
        <f t="shared" si="647"/>
        <v>8648.6299999999974</v>
      </c>
      <c r="M208" s="65">
        <f t="shared" si="647"/>
        <v>-4090.4000000000019</v>
      </c>
      <c r="N208" s="65">
        <f t="shared" si="647"/>
        <v>2968.2000000000007</v>
      </c>
      <c r="O208" s="65">
        <f t="shared" si="647"/>
        <v>8586.6233333333312</v>
      </c>
      <c r="P208" s="65">
        <f t="shared" si="647"/>
        <v>60.105048753448088</v>
      </c>
      <c r="Q208" s="65">
        <f t="shared" si="647"/>
        <v>60.105048753448088</v>
      </c>
      <c r="R208" s="65">
        <f t="shared" si="647"/>
        <v>-2046.0859373733822</v>
      </c>
      <c r="S208" s="65">
        <f t="shared" si="647"/>
        <v>-3410.963510351995</v>
      </c>
      <c r="T208" s="65">
        <f t="shared" si="647"/>
        <v>-34381.289901023287</v>
      </c>
      <c r="U208" s="65">
        <f t="shared" si="647"/>
        <v>14493.523250913235</v>
      </c>
      <c r="V208" s="65">
        <f t="shared" si="647"/>
        <v>18957.172580137496</v>
      </c>
      <c r="W208" s="65">
        <f t="shared" si="647"/>
        <v>22291.177172065942</v>
      </c>
      <c r="X208" s="65">
        <f t="shared" si="647"/>
        <v>18594.114105959117</v>
      </c>
      <c r="Y208" s="65">
        <f t="shared" si="647"/>
        <v>15794.622653760272</v>
      </c>
      <c r="Z208" s="65">
        <f t="shared" si="647"/>
        <v>8477.0534621246697</v>
      </c>
      <c r="AA208" s="65">
        <f t="shared" si="647"/>
        <v>9733.8531806126703</v>
      </c>
      <c r="AB208" s="65">
        <f t="shared" si="647"/>
        <v>-5212.3207361586774</v>
      </c>
      <c r="AC208" s="65">
        <f t="shared" si="647"/>
        <v>-7167.065347370838</v>
      </c>
      <c r="AD208" s="65">
        <f t="shared" si="647"/>
        <v>-1494.6103097086993</v>
      </c>
      <c r="AE208" s="65">
        <f t="shared" si="647"/>
        <v>23230.439904371386</v>
      </c>
      <c r="AF208" s="65">
        <f t="shared" si="647"/>
        <v>33955.822712278052</v>
      </c>
      <c r="AG208" s="65">
        <f t="shared" si="647"/>
        <v>21185.54989723309</v>
      </c>
      <c r="AH208" s="65">
        <f t="shared" si="647"/>
        <v>36649.827536333149</v>
      </c>
      <c r="AI208" s="65">
        <f t="shared" si="647"/>
        <v>26495.068323299791</v>
      </c>
      <c r="AJ208" s="65">
        <f t="shared" si="647"/>
        <v>6139.1914605599877</v>
      </c>
      <c r="AK208" s="65">
        <f t="shared" si="647"/>
        <v>7139.1914605599877</v>
      </c>
      <c r="AL208" s="65">
        <f t="shared" si="647"/>
        <v>6139.1914605599877</v>
      </c>
      <c r="AM208" s="65">
        <f t="shared" si="647"/>
        <v>43336.658979644388</v>
      </c>
      <c r="AN208" s="65">
        <f t="shared" ref="AN208:AY208" si="648">AN205</f>
        <v>-9070.6183676844466</v>
      </c>
      <c r="AO208" s="65">
        <f t="shared" si="648"/>
        <v>-14570.618367684445</v>
      </c>
      <c r="AP208" s="65">
        <f t="shared" si="648"/>
        <v>-10254.518367684446</v>
      </c>
      <c r="AQ208" s="65">
        <f t="shared" si="648"/>
        <v>37227.110518893009</v>
      </c>
      <c r="AR208" s="65">
        <f t="shared" si="648"/>
        <v>26692.529888629873</v>
      </c>
      <c r="AS208" s="65">
        <f t="shared" si="648"/>
        <v>39468.740916249386</v>
      </c>
      <c r="AT208" s="65">
        <f t="shared" si="648"/>
        <v>35468.740916249393</v>
      </c>
      <c r="AU208" s="65">
        <f t="shared" si="648"/>
        <v>37216.269701006371</v>
      </c>
      <c r="AV208" s="65">
        <f t="shared" si="648"/>
        <v>12732.921834546823</v>
      </c>
      <c r="AW208" s="65">
        <f t="shared" si="648"/>
        <v>907.06795389756826</v>
      </c>
      <c r="AX208" s="65">
        <f t="shared" si="648"/>
        <v>21907.067953897564</v>
      </c>
      <c r="AY208" s="65">
        <f t="shared" si="648"/>
        <v>26332.358401880807</v>
      </c>
      <c r="AZ208" s="65">
        <f t="shared" ref="AZ208:BB208" si="649">AZ205</f>
        <v>-10816.250063239293</v>
      </c>
      <c r="BA208" s="65">
        <f t="shared" si="649"/>
        <v>-46855.280063239305</v>
      </c>
      <c r="BB208" s="65">
        <f t="shared" si="649"/>
        <v>-10816.250063239293</v>
      </c>
      <c r="BD208" s="46">
        <f>SUM(D208:O208)</f>
        <v>17878.723333333321</v>
      </c>
      <c r="BE208" s="652"/>
      <c r="BG208" s="46">
        <f>SUM(P208:AA208)</f>
        <v>68623.387154331635</v>
      </c>
      <c r="BH208" s="55"/>
      <c r="BI208" s="46">
        <f>SUM(AB208:AM208)</f>
        <v>190396.94534160159</v>
      </c>
      <c r="BJ208" s="55"/>
      <c r="BK208" s="46">
        <f>SUM(AN208:AY208)</f>
        <v>204057.05298219746</v>
      </c>
      <c r="BL208" s="55"/>
    </row>
    <row r="209" spans="1:65">
      <c r="B209" s="70" t="s">
        <v>23</v>
      </c>
      <c r="C209" s="101" t="s">
        <v>0</v>
      </c>
      <c r="D209" s="48">
        <f>D208/D74</f>
        <v>-0.55551939153076602</v>
      </c>
      <c r="E209" s="48">
        <f t="shared" ref="E209:BB209" si="650">E208/E74</f>
        <v>-1.18988510894359</v>
      </c>
      <c r="F209" s="48">
        <f t="shared" si="650"/>
        <v>-12.581400320066557</v>
      </c>
      <c r="G209" s="48">
        <f t="shared" si="650"/>
        <v>-1.9771394382085494</v>
      </c>
      <c r="H209" s="48">
        <f t="shared" si="650"/>
        <v>-2.3984928826265874</v>
      </c>
      <c r="I209" s="48">
        <f t="shared" si="650"/>
        <v>-8.9375520399666841E-2</v>
      </c>
      <c r="J209" s="48">
        <f t="shared" si="650"/>
        <v>0.64676068795229846</v>
      </c>
      <c r="K209" s="48">
        <f t="shared" si="650"/>
        <v>0.61965287943001512</v>
      </c>
      <c r="L209" s="48">
        <f t="shared" si="650"/>
        <v>0.38806778486780485</v>
      </c>
      <c r="M209" s="48">
        <f t="shared" si="650"/>
        <v>-0.32004256384576885</v>
      </c>
      <c r="N209" s="48">
        <f t="shared" si="650"/>
        <v>0.30198361788216727</v>
      </c>
      <c r="O209" s="48">
        <f t="shared" si="650"/>
        <v>0.4150741981099848</v>
      </c>
      <c r="P209" s="48">
        <f t="shared" si="650"/>
        <v>0.12153851345900307</v>
      </c>
      <c r="Q209" s="48">
        <f t="shared" si="650"/>
        <v>0.12153851345900307</v>
      </c>
      <c r="R209" s="48">
        <f t="shared" si="650"/>
        <v>-4.1373935866488356</v>
      </c>
      <c r="S209" s="48">
        <f t="shared" si="650"/>
        <v>-6.89731467004761</v>
      </c>
      <c r="T209" s="48">
        <f t="shared" si="650"/>
        <v>-69.522460293049605</v>
      </c>
      <c r="U209" s="48">
        <f t="shared" si="650"/>
        <v>0.518535273671063</v>
      </c>
      <c r="V209" s="48">
        <f t="shared" si="650"/>
        <v>0.409122657771198</v>
      </c>
      <c r="W209" s="48">
        <f t="shared" si="650"/>
        <v>0.48107520311544949</v>
      </c>
      <c r="X209" s="48">
        <f t="shared" si="650"/>
        <v>0.47240809012464191</v>
      </c>
      <c r="Y209" s="48">
        <f t="shared" si="650"/>
        <v>0.47424390337410832</v>
      </c>
      <c r="Z209" s="48">
        <f t="shared" si="650"/>
        <v>0.37649645991412511</v>
      </c>
      <c r="AA209" s="48">
        <f t="shared" si="650"/>
        <v>0.31896955102202645</v>
      </c>
      <c r="AB209" s="48">
        <f t="shared" si="650"/>
        <v>-0.60312026432197297</v>
      </c>
      <c r="AC209" s="48">
        <f t="shared" si="650"/>
        <v>-0.74128941180748364</v>
      </c>
      <c r="AD209" s="48">
        <f t="shared" si="650"/>
        <v>-0.12951175047518287</v>
      </c>
      <c r="AE209" s="48">
        <f t="shared" si="650"/>
        <v>0.48605704011653206</v>
      </c>
      <c r="AF209" s="48">
        <f t="shared" si="650"/>
        <v>0.53421861721580433</v>
      </c>
      <c r="AG209" s="48">
        <f t="shared" si="650"/>
        <v>0.44892439152577712</v>
      </c>
      <c r="AH209" s="48">
        <f t="shared" si="650"/>
        <v>0.6509578407862896</v>
      </c>
      <c r="AI209" s="48">
        <f t="shared" si="650"/>
        <v>0.53062808609475653</v>
      </c>
      <c r="AJ209" s="48">
        <f t="shared" si="650"/>
        <v>0.25339730793626902</v>
      </c>
      <c r="AK209" s="48">
        <f t="shared" si="650"/>
        <v>0.29467266309731416</v>
      </c>
      <c r="AL209" s="48">
        <f t="shared" si="650"/>
        <v>0.25339730793626902</v>
      </c>
      <c r="AM209" s="48">
        <f t="shared" si="650"/>
        <v>0.53662079726337564</v>
      </c>
      <c r="AN209" s="48">
        <f t="shared" si="650"/>
        <v>-2.246357967938851</v>
      </c>
      <c r="AO209" s="48">
        <f t="shared" si="650"/>
        <v>-3.6084446882533405</v>
      </c>
      <c r="AP209" s="48">
        <f t="shared" si="650"/>
        <v>-2.5395533257898188</v>
      </c>
      <c r="AQ209" s="48">
        <f t="shared" si="650"/>
        <v>0.48068724957243014</v>
      </c>
      <c r="AR209" s="48">
        <f t="shared" si="650"/>
        <v>0.49260949469317378</v>
      </c>
      <c r="AS209" s="48">
        <f t="shared" si="650"/>
        <v>0.52608728251000947</v>
      </c>
      <c r="AT209" s="48">
        <f t="shared" si="650"/>
        <v>0.54547841078436266</v>
      </c>
      <c r="AU209" s="48">
        <f t="shared" si="650"/>
        <v>0.53468132106788613</v>
      </c>
      <c r="AV209" s="48">
        <f t="shared" si="650"/>
        <v>0.31414428334560518</v>
      </c>
      <c r="AW209" s="48">
        <f t="shared" si="650"/>
        <v>3.9610767770407493E-2</v>
      </c>
      <c r="AX209" s="48">
        <f t="shared" si="650"/>
        <v>0.51065986260226048</v>
      </c>
      <c r="AY209" s="48">
        <f t="shared" si="650"/>
        <v>0.34497247830954436</v>
      </c>
      <c r="AZ209" s="48">
        <f t="shared" si="650"/>
        <v>-2.8340101812262399</v>
      </c>
      <c r="BA209" s="48">
        <f t="shared" si="650"/>
        <v>-12.276744709770428</v>
      </c>
      <c r="BB209" s="48">
        <f t="shared" si="650"/>
        <v>-2.8340101812262399</v>
      </c>
      <c r="BC209" s="25"/>
      <c r="BD209" s="11"/>
      <c r="BE209" s="11"/>
      <c r="BF209" s="11"/>
      <c r="BG209" s="316"/>
      <c r="BH209" s="11"/>
      <c r="BI209" s="316"/>
      <c r="BJ209" s="11"/>
      <c r="BK209" s="316"/>
      <c r="BL209" s="11"/>
      <c r="BM209" s="21"/>
    </row>
    <row r="210" spans="1:65" s="119" customFormat="1">
      <c r="A210" s="17"/>
      <c r="B210" s="17"/>
      <c r="C210" s="96"/>
      <c r="D210" s="72"/>
      <c r="E210" s="73"/>
      <c r="F210" s="73"/>
      <c r="G210" s="73"/>
      <c r="H210" s="73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17"/>
      <c r="AN210" s="17"/>
      <c r="AO210" s="17"/>
      <c r="AP210" s="17"/>
      <c r="AQ210" s="17"/>
      <c r="AR210" s="73"/>
      <c r="AS210" s="73"/>
      <c r="AT210" s="73"/>
      <c r="AU210" s="73"/>
      <c r="AV210" s="73"/>
      <c r="AW210" s="73"/>
      <c r="AX210" s="73"/>
      <c r="AY210" s="17"/>
      <c r="AZ210" s="17"/>
      <c r="BA210" s="17"/>
      <c r="BB210" s="17"/>
      <c r="BC210" s="17"/>
      <c r="BD210" s="73"/>
      <c r="BE210" s="14"/>
      <c r="BF210" s="14"/>
      <c r="BG210" s="73"/>
      <c r="BH210" s="14"/>
      <c r="BI210" s="73"/>
      <c r="BJ210" s="14"/>
      <c r="BK210" s="73"/>
      <c r="BL210" s="14"/>
      <c r="BM210" s="17"/>
    </row>
    <row r="211" spans="1:65" ht="12.5" customHeight="1">
      <c r="A211" s="119"/>
      <c r="B211" s="124" t="s">
        <v>278</v>
      </c>
      <c r="C211" s="125" t="s">
        <v>17</v>
      </c>
      <c r="D211" s="118">
        <f t="shared" ref="D211:AM211" si="651">SUM(D208)</f>
        <v>-648.57999999999993</v>
      </c>
      <c r="E211" s="118">
        <f t="shared" si="651"/>
        <v>-850.28</v>
      </c>
      <c r="F211" s="118">
        <f t="shared" si="651"/>
        <v>-21777.02</v>
      </c>
      <c r="G211" s="118">
        <f t="shared" si="651"/>
        <v>-3172.3399999999997</v>
      </c>
      <c r="H211" s="118">
        <f t="shared" si="651"/>
        <v>-9290.8500000000022</v>
      </c>
      <c r="I211" s="118">
        <f t="shared" si="651"/>
        <v>-536.69999999999936</v>
      </c>
      <c r="J211" s="118">
        <f t="shared" si="651"/>
        <v>23487.689999999995</v>
      </c>
      <c r="K211" s="118">
        <f t="shared" si="651"/>
        <v>14553.750000000002</v>
      </c>
      <c r="L211" s="118">
        <f t="shared" si="651"/>
        <v>8648.6299999999974</v>
      </c>
      <c r="M211" s="118">
        <f t="shared" si="651"/>
        <v>-4090.4000000000019</v>
      </c>
      <c r="N211" s="118">
        <f t="shared" si="651"/>
        <v>2968.2000000000007</v>
      </c>
      <c r="O211" s="118">
        <f t="shared" si="651"/>
        <v>8586.6233333333312</v>
      </c>
      <c r="P211" s="118">
        <f t="shared" si="651"/>
        <v>60.105048753448088</v>
      </c>
      <c r="Q211" s="118">
        <f t="shared" si="651"/>
        <v>60.105048753448088</v>
      </c>
      <c r="R211" s="118">
        <f t="shared" si="651"/>
        <v>-2046.0859373733822</v>
      </c>
      <c r="S211" s="118">
        <f t="shared" si="651"/>
        <v>-3410.963510351995</v>
      </c>
      <c r="T211" s="118">
        <f t="shared" si="651"/>
        <v>-34381.289901023287</v>
      </c>
      <c r="U211" s="118">
        <f t="shared" si="651"/>
        <v>14493.523250913235</v>
      </c>
      <c r="V211" s="118">
        <f t="shared" si="651"/>
        <v>18957.172580137496</v>
      </c>
      <c r="W211" s="118">
        <f t="shared" si="651"/>
        <v>22291.177172065942</v>
      </c>
      <c r="X211" s="118">
        <f t="shared" si="651"/>
        <v>18594.114105959117</v>
      </c>
      <c r="Y211" s="118">
        <f t="shared" si="651"/>
        <v>15794.622653760272</v>
      </c>
      <c r="Z211" s="118">
        <f t="shared" si="651"/>
        <v>8477.0534621246697</v>
      </c>
      <c r="AA211" s="118">
        <f t="shared" si="651"/>
        <v>9733.8531806126703</v>
      </c>
      <c r="AB211" s="118">
        <f t="shared" si="651"/>
        <v>-5212.3207361586774</v>
      </c>
      <c r="AC211" s="118">
        <f t="shared" si="651"/>
        <v>-7167.065347370838</v>
      </c>
      <c r="AD211" s="118">
        <f t="shared" si="651"/>
        <v>-1494.6103097086993</v>
      </c>
      <c r="AE211" s="118">
        <f t="shared" si="651"/>
        <v>23230.439904371386</v>
      </c>
      <c r="AF211" s="118">
        <f t="shared" si="651"/>
        <v>33955.822712278052</v>
      </c>
      <c r="AG211" s="118">
        <f t="shared" si="651"/>
        <v>21185.54989723309</v>
      </c>
      <c r="AH211" s="118">
        <f t="shared" si="651"/>
        <v>36649.827536333149</v>
      </c>
      <c r="AI211" s="118">
        <f t="shared" si="651"/>
        <v>26495.068323299791</v>
      </c>
      <c r="AJ211" s="118">
        <f t="shared" si="651"/>
        <v>6139.1914605599877</v>
      </c>
      <c r="AK211" s="118">
        <f t="shared" si="651"/>
        <v>7139.1914605599877</v>
      </c>
      <c r="AL211" s="118">
        <f t="shared" si="651"/>
        <v>6139.1914605599877</v>
      </c>
      <c r="AM211" s="118">
        <f t="shared" si="651"/>
        <v>43336.658979644388</v>
      </c>
      <c r="AN211" s="118">
        <f t="shared" ref="AN211:AQ211" si="652">SUM(AN208)</f>
        <v>-9070.6183676844466</v>
      </c>
      <c r="AO211" s="118">
        <f t="shared" si="652"/>
        <v>-14570.618367684445</v>
      </c>
      <c r="AP211" s="118">
        <f t="shared" si="652"/>
        <v>-10254.518367684446</v>
      </c>
      <c r="AQ211" s="118">
        <f t="shared" si="652"/>
        <v>37227.110518893009</v>
      </c>
      <c r="AR211" s="118">
        <f t="shared" ref="AR211:AY211" si="653">SUM(AR208)</f>
        <v>26692.529888629873</v>
      </c>
      <c r="AS211" s="118">
        <f t="shared" si="653"/>
        <v>39468.740916249386</v>
      </c>
      <c r="AT211" s="118">
        <f t="shared" si="653"/>
        <v>35468.740916249393</v>
      </c>
      <c r="AU211" s="118">
        <f t="shared" si="653"/>
        <v>37216.269701006371</v>
      </c>
      <c r="AV211" s="118">
        <f t="shared" si="653"/>
        <v>12732.921834546823</v>
      </c>
      <c r="AW211" s="118">
        <f t="shared" si="653"/>
        <v>907.06795389756826</v>
      </c>
      <c r="AX211" s="118">
        <f t="shared" si="653"/>
        <v>21907.067953897564</v>
      </c>
      <c r="AY211" s="118">
        <f t="shared" si="653"/>
        <v>26332.358401880807</v>
      </c>
      <c r="AZ211" s="118">
        <f t="shared" ref="AZ211:BB211" si="654">SUM(AZ208)</f>
        <v>-10816.250063239293</v>
      </c>
      <c r="BA211" s="118">
        <f t="shared" si="654"/>
        <v>-46855.280063239305</v>
      </c>
      <c r="BB211" s="118">
        <f t="shared" si="654"/>
        <v>-10816.250063239293</v>
      </c>
      <c r="BC211" s="119"/>
      <c r="BD211" s="118">
        <f>SUM(D211:O211)</f>
        <v>17878.723333333321</v>
      </c>
      <c r="BE211" s="119"/>
      <c r="BF211" s="119"/>
      <c r="BG211" s="118">
        <f>SUM(P211:AA211)</f>
        <v>68623.387154331635</v>
      </c>
      <c r="BH211" s="119"/>
      <c r="BI211" s="118">
        <f>SUM(AB211:AM211)</f>
        <v>190396.94534160159</v>
      </c>
      <c r="BJ211" s="119"/>
      <c r="BK211" s="118">
        <f>SUM(AN211:AY211)</f>
        <v>204057.05298219746</v>
      </c>
      <c r="BL211" s="119"/>
      <c r="BM211" s="119"/>
    </row>
    <row r="212" spans="1:65"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</row>
    <row r="214" spans="1:65" s="12" customFormat="1">
      <c r="A214" s="17"/>
      <c r="B214" s="17"/>
      <c r="C214" s="93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</row>
    <row r="215" spans="1:65">
      <c r="A215" s="12"/>
      <c r="B215" s="13" t="s">
        <v>279</v>
      </c>
      <c r="C215" s="137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2"/>
      <c r="BG215" s="12"/>
      <c r="BH215" s="12"/>
      <c r="BI215" s="12"/>
      <c r="BJ215" s="12"/>
      <c r="BK215" s="12"/>
      <c r="BL215" s="12"/>
      <c r="BM215" s="12"/>
    </row>
    <row r="216" spans="1:65">
      <c r="B216" s="11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J216" s="358"/>
      <c r="BL216" s="358"/>
    </row>
    <row r="217" spans="1:65">
      <c r="B217" s="17" t="s">
        <v>280</v>
      </c>
    </row>
    <row r="218" spans="1:65">
      <c r="BJ218" s="358"/>
      <c r="BK218" s="358"/>
      <c r="BL218" s="358"/>
    </row>
    <row r="219" spans="1:65" ht="42">
      <c r="X219" s="514" t="s">
        <v>505</v>
      </c>
      <c r="BJ219" s="358"/>
      <c r="BK219" s="358"/>
      <c r="BL219" s="358"/>
    </row>
    <row r="220" spans="1:65" ht="56">
      <c r="U220" s="514" t="s">
        <v>503</v>
      </c>
      <c r="V220" s="514" t="s">
        <v>523</v>
      </c>
      <c r="W220" s="514" t="s">
        <v>524</v>
      </c>
      <c r="X220" s="514" t="s">
        <v>492</v>
      </c>
      <c r="AI220" s="514" t="s">
        <v>488</v>
      </c>
      <c r="AL220" s="514" t="s">
        <v>483</v>
      </c>
      <c r="AR220" s="514" t="s">
        <v>481</v>
      </c>
      <c r="AS220" s="514" t="s">
        <v>519</v>
      </c>
      <c r="AT220" s="510" t="s">
        <v>520</v>
      </c>
      <c r="AU220" s="514" t="s">
        <v>488</v>
      </c>
      <c r="AX220" s="514" t="s">
        <v>483</v>
      </c>
      <c r="BJ220" s="358"/>
      <c r="BK220" s="358"/>
      <c r="BL220" s="358"/>
    </row>
    <row r="221" spans="1:65" ht="56">
      <c r="T221" s="514" t="s">
        <v>481</v>
      </c>
      <c r="U221" s="514" t="s">
        <v>482</v>
      </c>
      <c r="V221" s="514" t="s">
        <v>542</v>
      </c>
      <c r="W221" s="514" t="s">
        <v>483</v>
      </c>
      <c r="X221" s="514" t="s">
        <v>490</v>
      </c>
      <c r="Y221" s="514" t="s">
        <v>485</v>
      </c>
      <c r="AC221" s="514" t="s">
        <v>485</v>
      </c>
      <c r="AE221" s="514" t="s">
        <v>495</v>
      </c>
      <c r="AF221" s="514" t="s">
        <v>481</v>
      </c>
      <c r="AG221" s="514" t="s">
        <v>482</v>
      </c>
      <c r="AH221" s="514" t="s">
        <v>526</v>
      </c>
      <c r="AI221" s="514" t="s">
        <v>492</v>
      </c>
      <c r="AK221" s="514" t="s">
        <v>485</v>
      </c>
      <c r="AL221" s="514" t="s">
        <v>505</v>
      </c>
      <c r="AM221" s="514" t="s">
        <v>490</v>
      </c>
      <c r="AO221" s="514" t="s">
        <v>485</v>
      </c>
      <c r="AQ221" s="514" t="s">
        <v>495</v>
      </c>
      <c r="AR221" s="514" t="s">
        <v>503</v>
      </c>
      <c r="AS221" s="514" t="s">
        <v>482</v>
      </c>
      <c r="AT221" s="514" t="s">
        <v>526</v>
      </c>
      <c r="AU221" s="514" t="s">
        <v>492</v>
      </c>
      <c r="AV221" s="514" t="s">
        <v>489</v>
      </c>
      <c r="AX221" s="514" t="s">
        <v>505</v>
      </c>
      <c r="AY221" s="514" t="s">
        <v>490</v>
      </c>
      <c r="BJ221" s="358"/>
      <c r="BK221" s="358"/>
      <c r="BL221" s="358"/>
    </row>
    <row r="222" spans="1:65" ht="42">
      <c r="T222" s="514" t="s">
        <v>510</v>
      </c>
      <c r="U222" s="514" t="s">
        <v>561</v>
      </c>
      <c r="V222" s="514" t="s">
        <v>427</v>
      </c>
      <c r="W222" s="514" t="s">
        <v>530</v>
      </c>
      <c r="X222" s="514" t="s">
        <v>523</v>
      </c>
      <c r="Y222" s="514" t="s">
        <v>526</v>
      </c>
      <c r="AA222" s="510" t="s">
        <v>284</v>
      </c>
      <c r="AB222" s="510" t="s">
        <v>493</v>
      </c>
      <c r="AC222" s="514" t="s">
        <v>494</v>
      </c>
      <c r="AD222" s="514" t="s">
        <v>486</v>
      </c>
      <c r="AE222" s="510" t="s">
        <v>487</v>
      </c>
      <c r="AF222" s="514" t="s">
        <v>503</v>
      </c>
      <c r="AG222" s="514" t="s">
        <v>523</v>
      </c>
      <c r="AH222" s="514" t="s">
        <v>550</v>
      </c>
      <c r="AI222" s="514" t="s">
        <v>530</v>
      </c>
      <c r="AJ222" s="514" t="s">
        <v>489</v>
      </c>
      <c r="AK222" s="514" t="s">
        <v>523</v>
      </c>
      <c r="AL222" s="514" t="s">
        <v>526</v>
      </c>
      <c r="AM222" s="514" t="s">
        <v>284</v>
      </c>
      <c r="AN222" s="510" t="s">
        <v>493</v>
      </c>
      <c r="AO222" s="514" t="s">
        <v>494</v>
      </c>
      <c r="AP222" s="514" t="s">
        <v>486</v>
      </c>
      <c r="AQ222" s="510" t="s">
        <v>487</v>
      </c>
      <c r="AR222" s="514" t="s">
        <v>523</v>
      </c>
      <c r="AS222" s="514" t="s">
        <v>523</v>
      </c>
      <c r="AT222" s="514" t="s">
        <v>550</v>
      </c>
      <c r="AU222" s="514" t="s">
        <v>530</v>
      </c>
      <c r="AV222" s="514" t="s">
        <v>523</v>
      </c>
      <c r="AW222" s="514" t="s">
        <v>485</v>
      </c>
      <c r="AX222" s="514" t="s">
        <v>526</v>
      </c>
      <c r="AY222" s="514" t="s">
        <v>284</v>
      </c>
      <c r="BJ222" s="358"/>
      <c r="BK222" s="358"/>
      <c r="BL222" s="358"/>
    </row>
    <row r="223" spans="1:65">
      <c r="B223" s="17" t="s">
        <v>562</v>
      </c>
      <c r="P223" s="105">
        <v>500</v>
      </c>
      <c r="Q223" s="105">
        <v>500</v>
      </c>
      <c r="R223" s="105">
        <v>500</v>
      </c>
      <c r="S223" s="105">
        <v>500</v>
      </c>
      <c r="T223" s="105">
        <v>1000</v>
      </c>
      <c r="U223" s="46">
        <f>'Marketing Plan'!$N38</f>
        <v>1000</v>
      </c>
      <c r="V223" s="46">
        <f>'Marketing Plan'!$N42</f>
        <v>16800</v>
      </c>
      <c r="W223" s="46">
        <f>'Marketing Plan'!$N49</f>
        <v>8200</v>
      </c>
      <c r="X223" s="46">
        <f>'Marketing Plan'!$N55</f>
        <v>9000</v>
      </c>
      <c r="Y223" s="46">
        <f>'Marketing Plan'!$N58</f>
        <v>3150</v>
      </c>
      <c r="Z223" s="46">
        <v>0</v>
      </c>
      <c r="AA223" s="46">
        <f>'Marketing Plan'!$N62</f>
        <v>10500</v>
      </c>
      <c r="AB223" s="46">
        <v>500</v>
      </c>
      <c r="AC223" s="46">
        <v>500</v>
      </c>
      <c r="AD223" s="46">
        <v>1000</v>
      </c>
      <c r="AE223" s="46">
        <f>'Marketing Plan'!$Z40</f>
        <v>10850</v>
      </c>
      <c r="AF223" s="46">
        <f>'Marketing Plan'!$Z43</f>
        <v>6750</v>
      </c>
      <c r="AG223" s="46">
        <f>'Marketing Plan'!$Z46</f>
        <v>15000</v>
      </c>
      <c r="AH223" s="46">
        <f>'Marketing Plan'!$Z49</f>
        <v>5000</v>
      </c>
      <c r="AI223" s="46">
        <f>'Marketing Plan'!$Z52</f>
        <v>12000</v>
      </c>
      <c r="AJ223" s="46">
        <f>'Marketing Plan'!$Z56</f>
        <v>7500</v>
      </c>
      <c r="AK223" s="46">
        <f>'Marketing Plan'!$Z58</f>
        <v>5000</v>
      </c>
      <c r="AL223" s="46">
        <f>'Marketing Plan'!$Z61</f>
        <v>7500</v>
      </c>
      <c r="AM223" s="46">
        <f>'Marketing Plan'!$Z64</f>
        <v>25000</v>
      </c>
      <c r="AN223" s="46">
        <f>'Marketing Plan'!$AL33</f>
        <v>2250</v>
      </c>
      <c r="AO223" s="46">
        <f>'Marketing Plan'!$AL35</f>
        <v>4375</v>
      </c>
      <c r="AP223" s="46">
        <f>'Marketing Plan'!$AL38</f>
        <v>5000</v>
      </c>
      <c r="AQ223" s="46">
        <f>'Marketing Plan'!$AL40</f>
        <v>19500</v>
      </c>
      <c r="AR223" s="46">
        <f>'Marketing Plan'!$AL43</f>
        <v>7500</v>
      </c>
      <c r="AS223" s="46">
        <f>'Marketing Plan'!$AL46</f>
        <v>20000</v>
      </c>
      <c r="AT223" s="46">
        <f>'Marketing Plan'!$AL49</f>
        <v>5000</v>
      </c>
      <c r="AU223" s="46">
        <f>'Marketing Plan'!$AL52</f>
        <v>14500</v>
      </c>
      <c r="AV223" s="46">
        <f>'Marketing Plan'!$AL55</f>
        <v>5000</v>
      </c>
      <c r="AW223" s="46">
        <f>'Marketing Plan'!$AL56</f>
        <v>15000</v>
      </c>
      <c r="AX223" s="46">
        <f>'Marketing Plan'!$AL62</f>
        <v>5000</v>
      </c>
      <c r="AY223" s="46">
        <f>'Marketing Plan'!$AL64</f>
        <v>37500</v>
      </c>
      <c r="AZ223" s="57">
        <v>0</v>
      </c>
      <c r="BA223" s="57">
        <v>0</v>
      </c>
      <c r="BB223" s="57">
        <v>0</v>
      </c>
      <c r="BG223" s="108">
        <f>SUM(P223:AA223)</f>
        <v>51650</v>
      </c>
      <c r="BH223" s="107"/>
      <c r="BI223" s="108">
        <f>SUM(AB223:AM223)</f>
        <v>96600</v>
      </c>
      <c r="BJ223" s="358"/>
      <c r="BK223" s="108">
        <f>SUM(AN223:AY223)</f>
        <v>140625</v>
      </c>
      <c r="BL223" s="358"/>
    </row>
    <row r="224" spans="1:65">
      <c r="B224" s="17" t="s">
        <v>563</v>
      </c>
      <c r="P224" s="105">
        <v>0</v>
      </c>
      <c r="Q224" s="105">
        <v>0</v>
      </c>
      <c r="R224" s="105">
        <v>0</v>
      </c>
      <c r="S224" s="105">
        <v>0</v>
      </c>
      <c r="T224" s="105">
        <v>0</v>
      </c>
      <c r="U224" s="46">
        <f>U226-U223</f>
        <v>21879.32000474802</v>
      </c>
      <c r="V224" s="46">
        <f t="shared" ref="V224:AD224" si="655">V226-V223</f>
        <v>12943.116006172426</v>
      </c>
      <c r="W224" s="46">
        <f t="shared" si="655"/>
        <v>21543.116006172426</v>
      </c>
      <c r="X224" s="46">
        <f t="shared" si="655"/>
        <v>20743.116006172426</v>
      </c>
      <c r="Y224" s="46">
        <f t="shared" si="655"/>
        <v>22017.252005222821</v>
      </c>
      <c r="Z224" s="46">
        <f t="shared" si="655"/>
        <v>25167.252005222821</v>
      </c>
      <c r="AA224" s="46">
        <f t="shared" si="655"/>
        <v>23818.980007122031</v>
      </c>
      <c r="AB224" s="46">
        <f t="shared" si="655"/>
        <v>8651.7280018992078</v>
      </c>
      <c r="AC224" s="46">
        <f t="shared" si="655"/>
        <v>8651.7280018992078</v>
      </c>
      <c r="AD224" s="46">
        <f t="shared" si="655"/>
        <v>10439.66000237401</v>
      </c>
      <c r="AE224" s="46">
        <f t="shared" ref="AE224:AM224" si="656">(AE223/$BI$9)*$BI$39</f>
        <v>27125.000000000004</v>
      </c>
      <c r="AF224" s="46">
        <f t="shared" si="656"/>
        <v>16875</v>
      </c>
      <c r="AG224" s="46">
        <f t="shared" si="656"/>
        <v>37500</v>
      </c>
      <c r="AH224" s="46">
        <f t="shared" si="656"/>
        <v>12500</v>
      </c>
      <c r="AI224" s="46">
        <f t="shared" si="656"/>
        <v>30000</v>
      </c>
      <c r="AJ224" s="46">
        <f t="shared" si="656"/>
        <v>18750</v>
      </c>
      <c r="AK224" s="46">
        <f t="shared" si="656"/>
        <v>12500</v>
      </c>
      <c r="AL224" s="46">
        <f t="shared" si="656"/>
        <v>18750</v>
      </c>
      <c r="AM224" s="46">
        <f t="shared" si="656"/>
        <v>62500.000000000007</v>
      </c>
      <c r="AN224" s="46">
        <f t="shared" ref="AN224:AY224" si="657">(AN223/$BK$9)*$BK$39</f>
        <v>5250</v>
      </c>
      <c r="AO224" s="46">
        <f t="shared" si="657"/>
        <v>10208.333333333334</v>
      </c>
      <c r="AP224" s="46">
        <f t="shared" si="657"/>
        <v>11666.666666666666</v>
      </c>
      <c r="AQ224" s="46">
        <f t="shared" si="657"/>
        <v>45500</v>
      </c>
      <c r="AR224" s="46">
        <f t="shared" si="657"/>
        <v>17500</v>
      </c>
      <c r="AS224" s="46">
        <f t="shared" si="657"/>
        <v>46666.666666666664</v>
      </c>
      <c r="AT224" s="46">
        <f t="shared" si="657"/>
        <v>11666.666666666666</v>
      </c>
      <c r="AU224" s="46">
        <f t="shared" si="657"/>
        <v>33833.333333333336</v>
      </c>
      <c r="AV224" s="46">
        <f t="shared" si="657"/>
        <v>11666.666666666666</v>
      </c>
      <c r="AW224" s="46">
        <f t="shared" si="657"/>
        <v>35000</v>
      </c>
      <c r="AX224" s="46">
        <f t="shared" si="657"/>
        <v>11666.666666666666</v>
      </c>
      <c r="AY224" s="46">
        <f t="shared" si="657"/>
        <v>87500</v>
      </c>
      <c r="BG224" s="108">
        <f>SUM(P224:AA224)</f>
        <v>148112.15204083297</v>
      </c>
      <c r="BH224" s="107"/>
      <c r="BI224" s="108">
        <f>SUM(AB224:AM224)</f>
        <v>264243.11600617244</v>
      </c>
      <c r="BJ224" s="358"/>
      <c r="BK224" s="108">
        <f>SUM(AN224:AY224)</f>
        <v>328125</v>
      </c>
      <c r="BL224" s="358"/>
    </row>
    <row r="225" spans="2:64">
      <c r="P225" s="105">
        <v>500</v>
      </c>
      <c r="Q225" s="105">
        <v>500</v>
      </c>
      <c r="R225" s="105">
        <v>500</v>
      </c>
      <c r="S225" s="105">
        <v>500</v>
      </c>
      <c r="T225" s="46">
        <f>SUM(T223:T224)</f>
        <v>1000</v>
      </c>
      <c r="U225" s="46">
        <f t="shared" ref="U225:BB225" si="658">SUM(U223:U224)</f>
        <v>22879.32000474802</v>
      </c>
      <c r="V225" s="46">
        <f t="shared" si="658"/>
        <v>29743.116006172426</v>
      </c>
      <c r="W225" s="46">
        <f t="shared" si="658"/>
        <v>29743.116006172426</v>
      </c>
      <c r="X225" s="46">
        <f t="shared" si="658"/>
        <v>29743.116006172426</v>
      </c>
      <c r="Y225" s="46">
        <f t="shared" si="658"/>
        <v>25167.252005222821</v>
      </c>
      <c r="Z225" s="46">
        <f t="shared" si="658"/>
        <v>25167.252005222821</v>
      </c>
      <c r="AA225" s="46">
        <f t="shared" si="658"/>
        <v>34318.980007122031</v>
      </c>
      <c r="AB225" s="46">
        <f t="shared" si="658"/>
        <v>9151.7280018992078</v>
      </c>
      <c r="AC225" s="46">
        <f t="shared" si="658"/>
        <v>9151.7280018992078</v>
      </c>
      <c r="AD225" s="46">
        <f t="shared" si="658"/>
        <v>11439.66000237401</v>
      </c>
      <c r="AE225" s="46">
        <f>SUM(AE223:AE224)</f>
        <v>37975</v>
      </c>
      <c r="AF225" s="46">
        <f t="shared" si="658"/>
        <v>23625</v>
      </c>
      <c r="AG225" s="46">
        <f t="shared" si="658"/>
        <v>52500</v>
      </c>
      <c r="AH225" s="46">
        <f t="shared" si="658"/>
        <v>17500</v>
      </c>
      <c r="AI225" s="46">
        <f t="shared" si="658"/>
        <v>42000</v>
      </c>
      <c r="AJ225" s="46">
        <f t="shared" si="658"/>
        <v>26250</v>
      </c>
      <c r="AK225" s="46">
        <f t="shared" si="658"/>
        <v>17500</v>
      </c>
      <c r="AL225" s="46">
        <f t="shared" si="658"/>
        <v>26250</v>
      </c>
      <c r="AM225" s="46">
        <f t="shared" si="658"/>
        <v>87500</v>
      </c>
      <c r="AN225" s="46">
        <f t="shared" si="658"/>
        <v>7500</v>
      </c>
      <c r="AO225" s="46">
        <f t="shared" si="658"/>
        <v>14583.333333333334</v>
      </c>
      <c r="AP225" s="46">
        <f t="shared" si="658"/>
        <v>16666.666666666664</v>
      </c>
      <c r="AQ225" s="46">
        <f t="shared" si="658"/>
        <v>65000</v>
      </c>
      <c r="AR225" s="46">
        <f t="shared" si="658"/>
        <v>25000</v>
      </c>
      <c r="AS225" s="46">
        <f t="shared" si="658"/>
        <v>66666.666666666657</v>
      </c>
      <c r="AT225" s="46">
        <f t="shared" si="658"/>
        <v>16666.666666666664</v>
      </c>
      <c r="AU225" s="46">
        <f t="shared" si="658"/>
        <v>48333.333333333336</v>
      </c>
      <c r="AV225" s="46">
        <f t="shared" si="658"/>
        <v>16666.666666666664</v>
      </c>
      <c r="AW225" s="46">
        <f t="shared" si="658"/>
        <v>50000</v>
      </c>
      <c r="AX225" s="46">
        <f t="shared" si="658"/>
        <v>16666.666666666664</v>
      </c>
      <c r="AY225" s="46">
        <f t="shared" si="658"/>
        <v>125000</v>
      </c>
      <c r="AZ225" s="46">
        <f t="shared" si="658"/>
        <v>0</v>
      </c>
      <c r="BA225" s="46">
        <f t="shared" si="658"/>
        <v>0</v>
      </c>
      <c r="BB225" s="46">
        <f t="shared" si="658"/>
        <v>0</v>
      </c>
      <c r="BG225" s="65">
        <f>SUM(P225:AA225)</f>
        <v>199762.15204083297</v>
      </c>
      <c r="BH225" s="537"/>
      <c r="BI225" s="65">
        <f>SUM(AB225:AM225)</f>
        <v>360843.11600617244</v>
      </c>
      <c r="BJ225" s="358"/>
      <c r="BK225" s="65">
        <f>SUM(AN225:AY225)</f>
        <v>468750</v>
      </c>
      <c r="BL225" s="358"/>
    </row>
    <row r="226" spans="2:64">
      <c r="B226" s="90" t="s">
        <v>281</v>
      </c>
      <c r="P226" s="65">
        <f>SUM(P223:P224)</f>
        <v>500</v>
      </c>
      <c r="Q226" s="65">
        <f>SUM(Q223:Q224)</f>
        <v>500</v>
      </c>
      <c r="R226" s="65">
        <f>SUM(R223:R224)</f>
        <v>500</v>
      </c>
      <c r="S226" s="65">
        <f>SUM(S223:S224)</f>
        <v>500</v>
      </c>
      <c r="T226" s="65">
        <f t="shared" ref="T226:AD226" si="659">$BG$226*T227</f>
        <v>2287.932000474802</v>
      </c>
      <c r="U226" s="65">
        <f t="shared" si="659"/>
        <v>22879.32000474802</v>
      </c>
      <c r="V226" s="65">
        <f t="shared" si="659"/>
        <v>29743.116006172426</v>
      </c>
      <c r="W226" s="65">
        <f t="shared" si="659"/>
        <v>29743.116006172426</v>
      </c>
      <c r="X226" s="65">
        <f t="shared" si="659"/>
        <v>29743.116006172426</v>
      </c>
      <c r="Y226" s="65">
        <f t="shared" si="659"/>
        <v>25167.252005222821</v>
      </c>
      <c r="Z226" s="65">
        <f t="shared" si="659"/>
        <v>25167.252005222821</v>
      </c>
      <c r="AA226" s="65">
        <f t="shared" si="659"/>
        <v>34318.980007122031</v>
      </c>
      <c r="AB226" s="65">
        <f t="shared" si="659"/>
        <v>9151.7280018992078</v>
      </c>
      <c r="AC226" s="65">
        <f t="shared" si="659"/>
        <v>9151.7280018992078</v>
      </c>
      <c r="AD226" s="65">
        <f t="shared" si="659"/>
        <v>11439.66000237401</v>
      </c>
      <c r="AE226" s="65">
        <f t="shared" ref="AE226:AP226" si="660">$BI$226*AE227</f>
        <v>51749.36453116715</v>
      </c>
      <c r="AF226" s="65">
        <f t="shared" si="660"/>
        <v>47768.644182615833</v>
      </c>
      <c r="AG226" s="65">
        <f t="shared" si="660"/>
        <v>51749.36453116715</v>
      </c>
      <c r="AH226" s="65">
        <f t="shared" si="660"/>
        <v>39807.203485513193</v>
      </c>
      <c r="AI226" s="65">
        <f t="shared" si="660"/>
        <v>43787.92383406451</v>
      </c>
      <c r="AJ226" s="65">
        <f t="shared" si="660"/>
        <v>23884.322091307917</v>
      </c>
      <c r="AK226" s="65">
        <f t="shared" si="660"/>
        <v>23884.322091307917</v>
      </c>
      <c r="AL226" s="65">
        <f t="shared" si="660"/>
        <v>23884.322091307917</v>
      </c>
      <c r="AM226" s="65">
        <f t="shared" si="660"/>
        <v>79614.406971026387</v>
      </c>
      <c r="AN226" s="65">
        <f t="shared" si="660"/>
        <v>3980.7203485513196</v>
      </c>
      <c r="AO226" s="65">
        <f t="shared" si="660"/>
        <v>3980.7203485513196</v>
      </c>
      <c r="AP226" s="65">
        <f t="shared" si="660"/>
        <v>3980.7203485513196</v>
      </c>
      <c r="AQ226" s="65">
        <f t="shared" ref="AQ226:BB226" si="661">$BK$226*AQ227</f>
        <v>57127.103330940416</v>
      </c>
      <c r="AR226" s="65">
        <f t="shared" si="661"/>
        <v>47605.919442450351</v>
      </c>
      <c r="AS226" s="65">
        <f t="shared" si="661"/>
        <v>57127.103330940416</v>
      </c>
      <c r="AT226" s="65">
        <f t="shared" si="661"/>
        <v>57127.103330940416</v>
      </c>
      <c r="AU226" s="65">
        <f t="shared" si="661"/>
        <v>52366.511386695383</v>
      </c>
      <c r="AV226" s="65">
        <f t="shared" si="661"/>
        <v>38084.73555396028</v>
      </c>
      <c r="AW226" s="65">
        <f t="shared" si="661"/>
        <v>28563.551665470208</v>
      </c>
      <c r="AX226" s="65">
        <f t="shared" si="661"/>
        <v>28563.551665470208</v>
      </c>
      <c r="AY226" s="65">
        <f t="shared" si="661"/>
        <v>95211.838884900702</v>
      </c>
      <c r="AZ226" s="65">
        <f t="shared" si="661"/>
        <v>4760.5919442450349</v>
      </c>
      <c r="BA226" s="65">
        <f t="shared" si="661"/>
        <v>4760.5919442450349</v>
      </c>
      <c r="BB226" s="65">
        <f t="shared" si="661"/>
        <v>4760.5919442450349</v>
      </c>
      <c r="BG226" s="46">
        <f>BG68</f>
        <v>228793.2000474802</v>
      </c>
      <c r="BH226" s="65">
        <f>SUM(S226:AD226)</f>
        <v>229293.2000474802</v>
      </c>
      <c r="BI226" s="46">
        <f>BI68</f>
        <v>398072.03485513193</v>
      </c>
      <c r="BJ226" s="65">
        <f>SUM(AE226:AP226)</f>
        <v>398072.03485513199</v>
      </c>
      <c r="BK226" s="46">
        <f>BK68</f>
        <v>476059.19442450348</v>
      </c>
      <c r="BL226" s="65">
        <f>SUM(AQ226:BB226)</f>
        <v>476059.19442450348</v>
      </c>
    </row>
    <row r="227" spans="2:64">
      <c r="B227" s="70" t="s">
        <v>282</v>
      </c>
      <c r="P227" s="48">
        <f t="shared" ref="P227:R227" si="662">P226/$BH$226</f>
        <v>2.1806141651669738E-3</v>
      </c>
      <c r="Q227" s="48">
        <f t="shared" si="662"/>
        <v>2.1806141651669738E-3</v>
      </c>
      <c r="R227" s="48">
        <f t="shared" si="662"/>
        <v>2.1806141651669738E-3</v>
      </c>
      <c r="S227" s="48">
        <f>S226/$BH$226</f>
        <v>2.1806141651669738E-3</v>
      </c>
      <c r="T227" s="48">
        <v>0.01</v>
      </c>
      <c r="U227" s="48">
        <v>0.1</v>
      </c>
      <c r="V227" s="48">
        <v>0.13</v>
      </c>
      <c r="W227" s="48">
        <v>0.13</v>
      </c>
      <c r="X227" s="48">
        <v>0.13</v>
      </c>
      <c r="Y227" s="48">
        <v>0.11</v>
      </c>
      <c r="Z227" s="48">
        <v>0.11</v>
      </c>
      <c r="AA227" s="48">
        <v>0.15</v>
      </c>
      <c r="AB227" s="48">
        <v>0.04</v>
      </c>
      <c r="AC227" s="48">
        <v>0.04</v>
      </c>
      <c r="AD227" s="48">
        <v>0.05</v>
      </c>
      <c r="AE227" s="48">
        <v>0.13</v>
      </c>
      <c r="AF227" s="48">
        <v>0.12</v>
      </c>
      <c r="AG227" s="48">
        <v>0.13</v>
      </c>
      <c r="AH227" s="48">
        <v>0.1</v>
      </c>
      <c r="AI227" s="48">
        <v>0.11</v>
      </c>
      <c r="AJ227" s="48">
        <v>0.06</v>
      </c>
      <c r="AK227" s="48">
        <v>0.06</v>
      </c>
      <c r="AL227" s="48">
        <v>0.06</v>
      </c>
      <c r="AM227" s="48">
        <v>0.2</v>
      </c>
      <c r="AN227" s="48">
        <v>0.01</v>
      </c>
      <c r="AO227" s="48">
        <v>0.01</v>
      </c>
      <c r="AP227" s="48">
        <v>0.01</v>
      </c>
      <c r="AQ227" s="48">
        <v>0.12</v>
      </c>
      <c r="AR227" s="48">
        <v>0.1</v>
      </c>
      <c r="AS227" s="48">
        <v>0.12</v>
      </c>
      <c r="AT227" s="48">
        <v>0.12</v>
      </c>
      <c r="AU227" s="48">
        <v>0.11</v>
      </c>
      <c r="AV227" s="48">
        <v>0.08</v>
      </c>
      <c r="AW227" s="48">
        <v>0.06</v>
      </c>
      <c r="AX227" s="48">
        <v>0.06</v>
      </c>
      <c r="AY227" s="48">
        <v>0.2</v>
      </c>
      <c r="AZ227" s="48">
        <v>0.01</v>
      </c>
      <c r="BA227" s="48">
        <v>0.01</v>
      </c>
      <c r="BB227" s="48">
        <v>0.01</v>
      </c>
    </row>
    <row r="228" spans="2:64">
      <c r="AD228" s="52">
        <f>SUM(S227:AD227)</f>
        <v>1.002180614165167</v>
      </c>
      <c r="AP228" s="52">
        <f>SUM(AE227:AP227)</f>
        <v>1</v>
      </c>
      <c r="AQ228" s="52"/>
      <c r="AY228" s="52"/>
      <c r="BB228" s="52">
        <f>SUM(AQ227:BB227)</f>
        <v>1</v>
      </c>
    </row>
    <row r="232" spans="2:64">
      <c r="AM232" s="317"/>
      <c r="BJ232" s="358"/>
      <c r="BK232" s="358"/>
      <c r="BL232" s="358"/>
    </row>
    <row r="233" spans="2:64">
      <c r="T233" s="11"/>
      <c r="BJ233" s="358"/>
      <c r="BK233" s="358"/>
      <c r="BL233" s="358"/>
    </row>
  </sheetData>
  <mergeCells count="9">
    <mergeCell ref="BK2:BK3"/>
    <mergeCell ref="BG2:BG3"/>
    <mergeCell ref="BI2:BI3"/>
    <mergeCell ref="D2:O2"/>
    <mergeCell ref="P2:AA2"/>
    <mergeCell ref="AB2:AM2"/>
    <mergeCell ref="BD2:BD3"/>
    <mergeCell ref="AN2:AY2"/>
    <mergeCell ref="AZ2:BB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99241-D187-E64A-B483-40A99A503964}">
  <sheetPr>
    <tabColor theme="4" tint="0.79998168889431442"/>
  </sheetPr>
  <dimension ref="A1:BL229"/>
  <sheetViews>
    <sheetView showGridLines="0" zoomScale="75" zoomScaleNormal="85" workbookViewId="0">
      <pane xSplit="3" ySplit="3" topLeftCell="D4" activePane="bottomRight" state="frozen"/>
      <selection pane="topRight"/>
      <selection pane="bottomLeft"/>
      <selection pane="bottomRight"/>
    </sheetView>
  </sheetViews>
  <sheetFormatPr baseColWidth="10" defaultColWidth="0" defaultRowHeight="13" zeroHeight="1" outlineLevelCol="1"/>
  <cols>
    <col min="1" max="1" width="11" style="17" customWidth="1"/>
    <col min="2" max="2" width="52.1640625" style="17" bestFit="1" customWidth="1"/>
    <col min="3" max="3" width="20.1640625" style="93" customWidth="1"/>
    <col min="4" max="4" width="13.6640625" style="17" customWidth="1" outlineLevel="1"/>
    <col min="5" max="15" width="11" style="17" customWidth="1" outlineLevel="1"/>
    <col min="16" max="16" width="13.83203125" style="17" customWidth="1"/>
    <col min="17" max="17" width="13.6640625" style="17" customWidth="1"/>
    <col min="18" max="19" width="11" style="17" customWidth="1"/>
    <col min="20" max="22" width="11.1640625" style="17" customWidth="1"/>
    <col min="23" max="27" width="11" style="17" customWidth="1"/>
    <col min="28" max="28" width="11" style="17" customWidth="1" collapsed="1"/>
    <col min="29" max="52" width="11" style="17" customWidth="1"/>
    <col min="53" max="53" width="12" style="17" hidden="1" customWidth="1"/>
    <col min="54" max="62" width="11" style="17" hidden="1" customWidth="1"/>
    <col min="63" max="64" width="0" style="17" hidden="1" customWidth="1"/>
    <col min="65" max="16384" width="11" style="17" hidden="1"/>
  </cols>
  <sheetData>
    <row r="1" spans="1:62" s="8" customFormat="1">
      <c r="C1" s="91"/>
    </row>
    <row r="2" spans="1:62" s="8" customFormat="1" ht="16">
      <c r="B2" s="219" t="s">
        <v>39</v>
      </c>
      <c r="C2" s="91"/>
      <c r="D2" s="598">
        <v>2024</v>
      </c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600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8">
        <v>2027</v>
      </c>
      <c r="AO2" s="599"/>
      <c r="AP2" s="599"/>
      <c r="AQ2" s="599"/>
      <c r="AR2" s="599"/>
      <c r="AS2" s="599"/>
      <c r="AT2" s="599"/>
      <c r="AU2" s="599"/>
      <c r="AV2" s="599"/>
      <c r="AW2" s="599"/>
      <c r="AX2" s="599"/>
      <c r="AY2" s="600"/>
    </row>
    <row r="3" spans="1:62" s="128" customFormat="1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</row>
    <row r="4" spans="1:62" s="10" customFormat="1">
      <c r="C4" s="92"/>
    </row>
    <row r="5" spans="1:62" s="12" customFormat="1">
      <c r="B5" s="13" t="s">
        <v>338</v>
      </c>
      <c r="C5" s="137"/>
    </row>
    <row r="6" spans="1:62">
      <c r="C6" s="138"/>
      <c r="D6" s="39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40"/>
      <c r="BA6" s="40"/>
      <c r="BB6" s="40"/>
      <c r="BC6" s="40"/>
      <c r="BD6" s="40"/>
      <c r="BE6" s="40"/>
      <c r="BF6" s="40"/>
      <c r="BG6" s="40"/>
      <c r="BH6" s="40"/>
      <c r="BI6" s="40"/>
    </row>
    <row r="7" spans="1:62">
      <c r="A7" s="42"/>
      <c r="B7" s="90" t="s">
        <v>336</v>
      </c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40"/>
      <c r="BA7" s="40"/>
      <c r="BB7" s="40"/>
      <c r="BC7" s="40"/>
      <c r="BD7" s="40"/>
      <c r="BE7" s="40"/>
      <c r="BF7" s="40"/>
      <c r="BG7" s="40"/>
      <c r="BH7" s="40"/>
      <c r="BI7" s="40"/>
    </row>
    <row r="8" spans="1:62" s="90" customFormat="1">
      <c r="A8" s="139"/>
      <c r="B8" s="62" t="s">
        <v>321</v>
      </c>
      <c r="C8" s="98" t="s">
        <v>17</v>
      </c>
      <c r="D8" s="130">
        <f>Assumptions!D8</f>
        <v>507.98</v>
      </c>
      <c r="E8" s="130">
        <f>Assumptions!E8</f>
        <v>554.76</v>
      </c>
      <c r="F8" s="130">
        <f>Assumptions!F8</f>
        <v>157.88999999999999</v>
      </c>
      <c r="G8" s="130">
        <f>Assumptions!G8</f>
        <v>757.51</v>
      </c>
      <c r="H8" s="130">
        <f>Assumptions!H8</f>
        <v>162.29</v>
      </c>
      <c r="I8" s="130">
        <f>Assumptions!I8</f>
        <v>1165</v>
      </c>
      <c r="J8" s="130">
        <f>Assumptions!J8</f>
        <v>714.11</v>
      </c>
      <c r="K8" s="130">
        <f>Assumptions!K8</f>
        <v>1045.67</v>
      </c>
      <c r="L8" s="130">
        <f>Assumptions!L8</f>
        <v>1108.55</v>
      </c>
      <c r="M8" s="130">
        <f>Assumptions!M8</f>
        <v>0</v>
      </c>
      <c r="N8" s="130">
        <f>Assumptions!N8</f>
        <v>1540.51</v>
      </c>
      <c r="O8" s="130">
        <f>Assumptions!O8</f>
        <v>4865.3</v>
      </c>
      <c r="P8" s="65">
        <f t="shared" ref="P8:AM8" si="0">SUM(P9,P10,P11,P12,P13,P14,P15,P16,P17)</f>
        <v>494.53500000000003</v>
      </c>
      <c r="Q8" s="65">
        <f t="shared" si="0"/>
        <v>494.53500000000003</v>
      </c>
      <c r="R8" s="65">
        <f t="shared" si="0"/>
        <v>494.53500000000003</v>
      </c>
      <c r="S8" s="65">
        <f t="shared" si="0"/>
        <v>494.53500000000003</v>
      </c>
      <c r="T8" s="65">
        <f t="shared" si="0"/>
        <v>494.53500000000003</v>
      </c>
      <c r="U8" s="65">
        <f t="shared" si="0"/>
        <v>6811.0569389288403</v>
      </c>
      <c r="V8" s="65">
        <f t="shared" si="0"/>
        <v>8854.3740206074926</v>
      </c>
      <c r="W8" s="65">
        <f t="shared" si="0"/>
        <v>8854.3740206074926</v>
      </c>
      <c r="X8" s="65">
        <f t="shared" si="0"/>
        <v>9610.4039192639339</v>
      </c>
      <c r="Y8" s="65">
        <f t="shared" si="0"/>
        <v>8131.8802393771739</v>
      </c>
      <c r="Z8" s="65">
        <f t="shared" si="0"/>
        <v>4613.895234992091</v>
      </c>
      <c r="AA8" s="65">
        <f t="shared" si="0"/>
        <v>6105.1082086142687</v>
      </c>
      <c r="AB8" s="65">
        <f t="shared" si="0"/>
        <v>2132.5374205360545</v>
      </c>
      <c r="AC8" s="65">
        <f t="shared" si="0"/>
        <v>3158.6565355982561</v>
      </c>
      <c r="AD8" s="65">
        <f t="shared" si="0"/>
        <v>3403.1948896210256</v>
      </c>
      <c r="AE8" s="65">
        <f t="shared" si="0"/>
        <v>12606.62392063707</v>
      </c>
      <c r="AF8" s="65">
        <f t="shared" si="0"/>
        <v>12446.188891862905</v>
      </c>
      <c r="AG8" s="65">
        <f t="shared" si="0"/>
        <v>13483.371299518149</v>
      </c>
      <c r="AH8" s="65">
        <f t="shared" si="0"/>
        <v>10371.824076552421</v>
      </c>
      <c r="AI8" s="65">
        <f t="shared" si="0"/>
        <v>11409.006484207663</v>
      </c>
      <c r="AJ8" s="65">
        <f t="shared" si="0"/>
        <v>6922.223713378512</v>
      </c>
      <c r="AK8" s="65">
        <f t="shared" si="0"/>
        <v>6922.223713378512</v>
      </c>
      <c r="AL8" s="65">
        <f t="shared" si="0"/>
        <v>6922.223713378512</v>
      </c>
      <c r="AM8" s="186">
        <f t="shared" si="0"/>
        <v>23074.079044595037</v>
      </c>
      <c r="AN8" s="186">
        <f t="shared" ref="AN8:AQ8" si="1">SUM(AN9,AN10,AN11,AN12,AN13,AN14,AN15,AN16,AN17)</f>
        <v>1153.7039522297521</v>
      </c>
      <c r="AO8" s="186">
        <f t="shared" si="1"/>
        <v>1153.7039522297521</v>
      </c>
      <c r="AP8" s="186">
        <f t="shared" si="1"/>
        <v>1153.7039522297521</v>
      </c>
      <c r="AQ8" s="186">
        <f t="shared" si="1"/>
        <v>20828.820875168905</v>
      </c>
      <c r="AR8" s="186">
        <f t="shared" ref="AR8:AY8" si="2">SUM(AR9,AR10,AR11,AR12,AR13,AR14,AR15,AR16,AR17)</f>
        <v>17357.350729307418</v>
      </c>
      <c r="AS8" s="186">
        <f t="shared" si="2"/>
        <v>20828.820875168905</v>
      </c>
      <c r="AT8" s="186">
        <f t="shared" si="2"/>
        <v>20828.820875168905</v>
      </c>
      <c r="AU8" s="186">
        <f t="shared" si="2"/>
        <v>19093.085802238158</v>
      </c>
      <c r="AV8" s="186">
        <f t="shared" si="2"/>
        <v>9159.6245829551444</v>
      </c>
      <c r="AW8" s="186">
        <f t="shared" si="2"/>
        <v>6869.7184372163592</v>
      </c>
      <c r="AX8" s="186">
        <f t="shared" si="2"/>
        <v>6869.7184372163592</v>
      </c>
      <c r="AY8" s="186">
        <f t="shared" si="2"/>
        <v>22899.061457387877</v>
      </c>
      <c r="AZ8" s="142"/>
      <c r="BA8" s="142"/>
      <c r="BB8" s="142"/>
      <c r="BC8" s="142"/>
      <c r="BD8" s="142"/>
      <c r="BE8" s="142"/>
      <c r="BF8" s="142"/>
      <c r="BG8" s="142"/>
      <c r="BH8" s="142"/>
      <c r="BI8" s="142"/>
    </row>
    <row r="9" spans="1:62">
      <c r="A9" s="42"/>
      <c r="B9" s="33" t="s">
        <v>212</v>
      </c>
      <c r="C9" s="94" t="s">
        <v>17</v>
      </c>
      <c r="D9" s="183">
        <f>Assumptions!D10</f>
        <v>100.42692448145485</v>
      </c>
      <c r="E9" s="53">
        <f>Assumptions!E10</f>
        <v>109.67526403663902</v>
      </c>
      <c r="F9" s="53">
        <f>Assumptions!F10</f>
        <v>31.214628738093833</v>
      </c>
      <c r="G9" s="53">
        <f>Assumptions!G10</f>
        <v>149.7586510570236</v>
      </c>
      <c r="H9" s="53">
        <f>Assumptions!H10</f>
        <v>32.084502488474563</v>
      </c>
      <c r="I9" s="53">
        <f>Assumptions!I10</f>
        <v>230.31884527126044</v>
      </c>
      <c r="J9" s="53">
        <f>Assumptions!J10</f>
        <v>141.17853270099553</v>
      </c>
      <c r="K9" s="53">
        <f>Assumptions!K10</f>
        <v>206.72747376377595</v>
      </c>
      <c r="L9" s="53">
        <f>Assumptions!L10</f>
        <v>219.15876045103502</v>
      </c>
      <c r="M9" s="53">
        <f>Assumptions!M10</f>
        <v>0</v>
      </c>
      <c r="N9" s="53">
        <f>Assumptions!N10</f>
        <v>304.55663890886649</v>
      </c>
      <c r="O9" s="53">
        <f>Assumptions!O10</f>
        <v>961.86289948348815</v>
      </c>
      <c r="P9" s="53">
        <f>Assumptions!P10</f>
        <v>97.768867078302819</v>
      </c>
      <c r="Q9" s="53">
        <f>Assumptions!Q10</f>
        <v>97.768867078302819</v>
      </c>
      <c r="R9" s="53">
        <f>Assumptions!R10</f>
        <v>97.768867078302819</v>
      </c>
      <c r="S9" s="53">
        <f>Assumptions!S10</f>
        <v>97.768867078302819</v>
      </c>
      <c r="T9" s="53">
        <f>Assumptions!T10</f>
        <v>97.768867078302819</v>
      </c>
      <c r="U9" s="53">
        <f>Assumptions!U10</f>
        <v>1802.1694214876034</v>
      </c>
      <c r="V9" s="53">
        <f>Assumptions!V10</f>
        <v>2342.8202479338843</v>
      </c>
      <c r="W9" s="53">
        <f>Assumptions!W10</f>
        <v>2342.8202479338843</v>
      </c>
      <c r="X9" s="53">
        <f>Assumptions!X10</f>
        <v>2365.4879041937102</v>
      </c>
      <c r="Y9" s="53">
        <f>Assumptions!Y10</f>
        <v>2001.5666881639086</v>
      </c>
      <c r="Z9" s="53">
        <f>Assumptions!Z10</f>
        <v>611.0098402972958</v>
      </c>
      <c r="AA9" s="53">
        <f>Assumptions!AA10</f>
        <v>833.19523676903952</v>
      </c>
      <c r="AB9" s="53">
        <f>Assumptions!AB10</f>
        <v>222.1853964717439</v>
      </c>
      <c r="AC9" s="53">
        <f>Assumptions!AC10</f>
        <v>222.1853964717439</v>
      </c>
      <c r="AD9" s="53">
        <f>Assumptions!AD10</f>
        <v>277.7317455896798</v>
      </c>
      <c r="AE9" s="53">
        <f>Assumptions!AE10</f>
        <v>3397.4086006443481</v>
      </c>
      <c r="AF9" s="53">
        <f>Assumptions!AF10</f>
        <v>3136.0694775178599</v>
      </c>
      <c r="AG9" s="53">
        <f>Assumptions!AG10</f>
        <v>3397.4086006443481</v>
      </c>
      <c r="AH9" s="53">
        <f>Assumptions!AH10</f>
        <v>2613.3912312648831</v>
      </c>
      <c r="AI9" s="53">
        <f>Assumptions!AI10</f>
        <v>2874.7303543913713</v>
      </c>
      <c r="AJ9" s="53">
        <f>Assumptions!AJ10</f>
        <v>652.72285950626258</v>
      </c>
      <c r="AK9" s="53">
        <f>Assumptions!AK10</f>
        <v>652.72285950626258</v>
      </c>
      <c r="AL9" s="53">
        <f>Assumptions!AL10</f>
        <v>652.72285950626258</v>
      </c>
      <c r="AM9" s="184">
        <f>Assumptions!AM10</f>
        <v>2175.7428650208753</v>
      </c>
      <c r="AN9" s="184">
        <f>Assumptions!AN10</f>
        <v>108.78714325104376</v>
      </c>
      <c r="AO9" s="184">
        <f>Assumptions!AO10</f>
        <v>108.78714325104376</v>
      </c>
      <c r="AP9" s="184">
        <f>Assumptions!AP10</f>
        <v>108.78714325104376</v>
      </c>
      <c r="AQ9" s="184">
        <f>Assumptions!AQ10</f>
        <v>5917.962219598583</v>
      </c>
      <c r="AR9" s="184">
        <f>Assumptions!AR10</f>
        <v>4931.6351829988198</v>
      </c>
      <c r="AS9" s="184">
        <f>Assumptions!AS10</f>
        <v>5917.962219598583</v>
      </c>
      <c r="AT9" s="184">
        <f>Assumptions!AT10</f>
        <v>5917.962219598583</v>
      </c>
      <c r="AU9" s="184">
        <f>Assumptions!AU10</f>
        <v>5424.7987012987005</v>
      </c>
      <c r="AV9" s="184">
        <f>Assumptions!AV10</f>
        <v>405.85871734972903</v>
      </c>
      <c r="AW9" s="184">
        <f>Assumptions!AW10</f>
        <v>304.39403801229673</v>
      </c>
      <c r="AX9" s="184">
        <f>Assumptions!AX10</f>
        <v>304.39403801229673</v>
      </c>
      <c r="AY9" s="184">
        <f>Assumptions!AY10</f>
        <v>1014.6467933743227</v>
      </c>
      <c r="AZ9" s="40"/>
      <c r="BA9" s="40"/>
      <c r="BB9" s="40"/>
      <c r="BC9" s="40"/>
      <c r="BD9" s="40"/>
      <c r="BE9" s="40"/>
      <c r="BF9" s="40"/>
      <c r="BG9" s="40"/>
      <c r="BH9" s="40"/>
      <c r="BI9" s="40"/>
    </row>
    <row r="10" spans="1:62">
      <c r="A10" s="42"/>
      <c r="B10" s="35" t="s">
        <v>215</v>
      </c>
      <c r="C10" s="94" t="s">
        <v>17</v>
      </c>
      <c r="D10" s="183">
        <f>Assumptions!D13</f>
        <v>100.41679875807498</v>
      </c>
      <c r="E10" s="53">
        <f>Assumptions!E13</f>
        <v>109.66420583296522</v>
      </c>
      <c r="F10" s="53">
        <f>Assumptions!F13</f>
        <v>31.211481467601988</v>
      </c>
      <c r="G10" s="53">
        <f>Assumptions!G13</f>
        <v>149.74355137452139</v>
      </c>
      <c r="H10" s="53">
        <f>Assumptions!H13</f>
        <v>32.081267511413813</v>
      </c>
      <c r="I10" s="53">
        <f>Assumptions!I13</f>
        <v>230.29562296381226</v>
      </c>
      <c r="J10" s="53">
        <f>Assumptions!J13</f>
        <v>141.16429812419568</v>
      </c>
      <c r="K10" s="53">
        <f>Assumptions!K13</f>
        <v>206.70663009834303</v>
      </c>
      <c r="L10" s="53">
        <f>Assumptions!L13</f>
        <v>219.1366633789992</v>
      </c>
      <c r="M10" s="53">
        <f>Assumptions!M13</f>
        <v>0</v>
      </c>
      <c r="N10" s="53">
        <f>Assumptions!N13</f>
        <v>304.52593144376175</v>
      </c>
      <c r="O10" s="53">
        <f>Assumptions!O13</f>
        <v>961.76591794492344</v>
      </c>
      <c r="P10" s="53">
        <f>Assumptions!P13</f>
        <v>97.759009358290896</v>
      </c>
      <c r="Q10" s="53">
        <f>Assumptions!Q13</f>
        <v>97.759009358290896</v>
      </c>
      <c r="R10" s="53">
        <f>Assumptions!R13</f>
        <v>97.759009358290896</v>
      </c>
      <c r="S10" s="53">
        <f>Assumptions!S13</f>
        <v>97.759009358290896</v>
      </c>
      <c r="T10" s="53">
        <f>Assumptions!T13</f>
        <v>97.759009358290896</v>
      </c>
      <c r="U10" s="53">
        <f>Assumptions!U13</f>
        <v>892.56198347107454</v>
      </c>
      <c r="V10" s="53">
        <f>Assumptions!V13</f>
        <v>1160.3305785123966</v>
      </c>
      <c r="W10" s="53">
        <f>Assumptions!W13</f>
        <v>1160.3305785123966</v>
      </c>
      <c r="X10" s="53">
        <f>Assumptions!X13</f>
        <v>1160.3305785123966</v>
      </c>
      <c r="Y10" s="53">
        <f>Assumptions!Y13</f>
        <v>981.81818181818187</v>
      </c>
      <c r="Z10" s="53">
        <f>Assumptions!Z13</f>
        <v>513.05955753110095</v>
      </c>
      <c r="AA10" s="53">
        <f>Assumptions!AA13</f>
        <v>513.05955753110095</v>
      </c>
      <c r="AB10" s="53">
        <f>Assumptions!AB13</f>
        <v>641.32444691387616</v>
      </c>
      <c r="AC10" s="53">
        <f>Assumptions!AC13</f>
        <v>1667.4435619760779</v>
      </c>
      <c r="AD10" s="53">
        <f>Assumptions!AD13</f>
        <v>1539.1786725933025</v>
      </c>
      <c r="AE10" s="53">
        <f>Assumptions!AE13</f>
        <v>1258.6636783863287</v>
      </c>
      <c r="AF10" s="53">
        <f>Assumptions!AF13</f>
        <v>1161.8433954335342</v>
      </c>
      <c r="AG10" s="53">
        <f>Assumptions!AG13</f>
        <v>1258.6636783863287</v>
      </c>
      <c r="AH10" s="53">
        <f>Assumptions!AH13</f>
        <v>968.20282952794537</v>
      </c>
      <c r="AI10" s="53">
        <f>Assumptions!AI13</f>
        <v>1065.0231124807399</v>
      </c>
      <c r="AJ10" s="53">
        <f>Assumptions!AJ13</f>
        <v>1016.1243909389794</v>
      </c>
      <c r="AK10" s="53">
        <f>Assumptions!AK13</f>
        <v>1016.1243909389794</v>
      </c>
      <c r="AL10" s="53">
        <f>Assumptions!AL13</f>
        <v>1016.1243909389794</v>
      </c>
      <c r="AM10" s="184">
        <f>Assumptions!AM13</f>
        <v>3387.0813031299317</v>
      </c>
      <c r="AN10" s="184">
        <f>Assumptions!AN13</f>
        <v>169.35406515649655</v>
      </c>
      <c r="AO10" s="184">
        <f>Assumptions!AO13</f>
        <v>169.35406515649655</v>
      </c>
      <c r="AP10" s="184">
        <f>Assumptions!AP13</f>
        <v>169.35406515649655</v>
      </c>
      <c r="AQ10" s="184">
        <f>Assumptions!AQ13</f>
        <v>2638.2253153545021</v>
      </c>
      <c r="AR10" s="184">
        <f>Assumptions!AR13</f>
        <v>2198.5210961287521</v>
      </c>
      <c r="AS10" s="184">
        <f>Assumptions!AS13</f>
        <v>2638.2253153545021</v>
      </c>
      <c r="AT10" s="184">
        <f>Assumptions!AT13</f>
        <v>2638.2253153545021</v>
      </c>
      <c r="AU10" s="184">
        <f>Assumptions!AU13</f>
        <v>2418.3732057416269</v>
      </c>
      <c r="AV10" s="184">
        <f>Assumptions!AV13</f>
        <v>538.42630504265526</v>
      </c>
      <c r="AW10" s="184">
        <f>Assumptions!AW13</f>
        <v>403.81972878199144</v>
      </c>
      <c r="AX10" s="184">
        <f>Assumptions!AX13</f>
        <v>403.81972878199144</v>
      </c>
      <c r="AY10" s="184">
        <f>Assumptions!AY13</f>
        <v>1346.0657626066381</v>
      </c>
      <c r="AZ10" s="45"/>
      <c r="BA10" s="45"/>
      <c r="BB10" s="45"/>
      <c r="BC10" s="45"/>
      <c r="BD10" s="45"/>
      <c r="BE10" s="45"/>
      <c r="BF10" s="45"/>
      <c r="BG10" s="45"/>
      <c r="BH10" s="45"/>
      <c r="BI10" s="45"/>
    </row>
    <row r="11" spans="1:62">
      <c r="A11" s="42"/>
      <c r="B11" s="35" t="s">
        <v>216</v>
      </c>
      <c r="C11" s="94" t="s">
        <v>17</v>
      </c>
      <c r="D11" s="183">
        <f>Assumptions!D16</f>
        <v>94.899899631791882</v>
      </c>
      <c r="E11" s="53">
        <f>Assumptions!E16</f>
        <v>103.63925414333805</v>
      </c>
      <c r="F11" s="53">
        <f>Assumptions!F16</f>
        <v>29.496722612826527</v>
      </c>
      <c r="G11" s="53">
        <f>Assumptions!G16</f>
        <v>141.51664036001154</v>
      </c>
      <c r="H11" s="53">
        <f>Assumptions!H16</f>
        <v>30.318722609637202</v>
      </c>
      <c r="I11" s="53">
        <f>Assumptions!I16</f>
        <v>217.64318097373427</v>
      </c>
      <c r="J11" s="53">
        <f>Assumptions!J16</f>
        <v>133.40873130056085</v>
      </c>
      <c r="K11" s="53">
        <f>Assumptions!K16</f>
        <v>195.35016742386676</v>
      </c>
      <c r="L11" s="53">
        <f>Assumptions!L16</f>
        <v>207.0972946510156</v>
      </c>
      <c r="M11" s="53">
        <f>Assumptions!M16</f>
        <v>0</v>
      </c>
      <c r="N11" s="53">
        <f>Assumptions!N16</f>
        <v>287.7952761560922</v>
      </c>
      <c r="O11" s="53">
        <f>Assumptions!O16</f>
        <v>908.92649647339863</v>
      </c>
      <c r="P11" s="53">
        <f>Assumptions!P16</f>
        <v>92.388129186991989</v>
      </c>
      <c r="Q11" s="53">
        <f>Assumptions!Q16</f>
        <v>92.388129186991989</v>
      </c>
      <c r="R11" s="53">
        <f>Assumptions!R16</f>
        <v>92.388129186991989</v>
      </c>
      <c r="S11" s="53">
        <f>Assumptions!S16</f>
        <v>92.388129186991989</v>
      </c>
      <c r="T11" s="53">
        <f>Assumptions!T16</f>
        <v>92.388129186991989</v>
      </c>
      <c r="U11" s="53">
        <f>Assumptions!U16</f>
        <v>616.73553719008271</v>
      </c>
      <c r="V11" s="53">
        <f>Assumptions!V16</f>
        <v>801.75619834710744</v>
      </c>
      <c r="W11" s="53">
        <f>Assumptions!W16</f>
        <v>801.75619834710744</v>
      </c>
      <c r="X11" s="53">
        <f>Assumptions!X16</f>
        <v>1300.366844867403</v>
      </c>
      <c r="Y11" s="53">
        <f>Assumptions!Y16</f>
        <v>1100.3104071954947</v>
      </c>
      <c r="Z11" s="53">
        <f>Assumptions!Z16</f>
        <v>755.74603776407525</v>
      </c>
      <c r="AA11" s="53">
        <f>Assumptions!AA16</f>
        <v>1030.5627787691933</v>
      </c>
      <c r="AB11" s="53">
        <f>Assumptions!AB16</f>
        <v>274.81674100511822</v>
      </c>
      <c r="AC11" s="53">
        <f>Assumptions!AC16</f>
        <v>274.81674100511822</v>
      </c>
      <c r="AD11" s="53">
        <f>Assumptions!AD16</f>
        <v>343.52092625639784</v>
      </c>
      <c r="AE11" s="53">
        <f>Assumptions!AE16</f>
        <v>549.08256929093432</v>
      </c>
      <c r="AF11" s="53">
        <f>Assumptions!AF16</f>
        <v>1316.1507213895504</v>
      </c>
      <c r="AG11" s="53">
        <f>Assumptions!AG16</f>
        <v>1425.8299481720132</v>
      </c>
      <c r="AH11" s="53">
        <f>Assumptions!AH16</f>
        <v>1096.7922678246252</v>
      </c>
      <c r="AI11" s="53">
        <f>Assumptions!AI16</f>
        <v>1206.4714946070878</v>
      </c>
      <c r="AJ11" s="53">
        <f>Assumptions!AJ16</f>
        <v>3542.48266795668</v>
      </c>
      <c r="AK11" s="53">
        <f>Assumptions!AK16</f>
        <v>3542.48266795668</v>
      </c>
      <c r="AL11" s="53">
        <f>Assumptions!AL16</f>
        <v>3542.48266795668</v>
      </c>
      <c r="AM11" s="184">
        <f>Assumptions!AM16</f>
        <v>11808.2755598556</v>
      </c>
      <c r="AN11" s="184">
        <f>Assumptions!AN16</f>
        <v>590.41377799277996</v>
      </c>
      <c r="AO11" s="184">
        <f>Assumptions!AO16</f>
        <v>590.41377799277996</v>
      </c>
      <c r="AP11" s="184">
        <f>Assumptions!AP16</f>
        <v>590.41377799277996</v>
      </c>
      <c r="AQ11" s="184">
        <f>Assumptions!AQ16</f>
        <v>3117.0143540669865</v>
      </c>
      <c r="AR11" s="184">
        <f>Assumptions!AR16</f>
        <v>2597.5119617224886</v>
      </c>
      <c r="AS11" s="184">
        <f>Assumptions!AS16</f>
        <v>3117.0143540669865</v>
      </c>
      <c r="AT11" s="184">
        <f>Assumptions!AT16</f>
        <v>3117.0143540669865</v>
      </c>
      <c r="AU11" s="184">
        <f>Assumptions!AU16</f>
        <v>2857.2631578947376</v>
      </c>
      <c r="AV11" s="184">
        <f>Assumptions!AV16</f>
        <v>4597.1540900771388</v>
      </c>
      <c r="AW11" s="184">
        <f>Assumptions!AW16</f>
        <v>3447.8655675578539</v>
      </c>
      <c r="AX11" s="184">
        <f>Assumptions!AX16</f>
        <v>3447.8655675578539</v>
      </c>
      <c r="AY11" s="184">
        <f>Assumptions!AY16</f>
        <v>11492.885225192849</v>
      </c>
      <c r="AZ11" s="21"/>
      <c r="BA11" s="21"/>
      <c r="BB11" s="21"/>
      <c r="BC11" s="21"/>
      <c r="BD11" s="21"/>
      <c r="BE11" s="21"/>
      <c r="BF11" s="21"/>
      <c r="BG11" s="21"/>
      <c r="BH11" s="21"/>
      <c r="BI11" s="21"/>
    </row>
    <row r="12" spans="1:62">
      <c r="A12" s="42"/>
      <c r="B12" s="35" t="s">
        <v>217</v>
      </c>
      <c r="C12" s="94" t="s">
        <v>17</v>
      </c>
      <c r="D12" s="183">
        <f>Assumptions!D19</f>
        <v>130.83042150182351</v>
      </c>
      <c r="E12" s="53">
        <f>Assumptions!E19</f>
        <v>142.8786263875578</v>
      </c>
      <c r="F12" s="53">
        <f>Assumptions!F19</f>
        <v>40.664623116900096</v>
      </c>
      <c r="G12" s="53">
        <f>Assumptions!G19</f>
        <v>195.09695773819112</v>
      </c>
      <c r="H12" s="53">
        <f>Assumptions!H19</f>
        <v>41.797844611069209</v>
      </c>
      <c r="I12" s="53">
        <f>Assumptions!I19</f>
        <v>300.0461456152297</v>
      </c>
      <c r="J12" s="53">
        <f>Assumptions!J19</f>
        <v>183.91927300025037</v>
      </c>
      <c r="K12" s="53">
        <f>Assumptions!K19</f>
        <v>269.31266359268437</v>
      </c>
      <c r="L12" s="53">
        <f>Assumptions!L19</f>
        <v>285.5074289457192</v>
      </c>
      <c r="M12" s="53">
        <f>Assumptions!M19</f>
        <v>0</v>
      </c>
      <c r="N12" s="53">
        <f>Assumptions!N19</f>
        <v>396.75887363237558</v>
      </c>
      <c r="O12" s="53">
        <f>Assumptions!O19</f>
        <v>1253.0596671774911</v>
      </c>
      <c r="P12" s="53">
        <f>Assumptions!P19</f>
        <v>127.36765718611814</v>
      </c>
      <c r="Q12" s="53">
        <f>Assumptions!Q19</f>
        <v>127.36765718611814</v>
      </c>
      <c r="R12" s="53">
        <f>Assumptions!R19</f>
        <v>127.36765718611814</v>
      </c>
      <c r="S12" s="53">
        <f>Assumptions!S19</f>
        <v>127.36765718611814</v>
      </c>
      <c r="T12" s="53">
        <f>Assumptions!T19</f>
        <v>127.36765718611814</v>
      </c>
      <c r="U12" s="53">
        <f>Assumptions!U19</f>
        <v>1501.5495867768595</v>
      </c>
      <c r="V12" s="53">
        <f>Assumptions!V19</f>
        <v>1952.0144628099174</v>
      </c>
      <c r="W12" s="53">
        <f>Assumptions!W19</f>
        <v>1952.0144628099174</v>
      </c>
      <c r="X12" s="53">
        <f>Assumptions!X19</f>
        <v>1996.5213033596435</v>
      </c>
      <c r="Y12" s="53">
        <f>Assumptions!Y19</f>
        <v>1689.3641797658527</v>
      </c>
      <c r="Z12" s="53">
        <f>Assumptions!Z19</f>
        <v>1847.4545292529183</v>
      </c>
      <c r="AA12" s="53">
        <f>Assumptions!AA19</f>
        <v>2519.256176253979</v>
      </c>
      <c r="AB12" s="53">
        <f>Assumptions!AB19</f>
        <v>671.80164700106104</v>
      </c>
      <c r="AC12" s="53">
        <f>Assumptions!AC19</f>
        <v>671.80164700106104</v>
      </c>
      <c r="AD12" s="53">
        <f>Assumptions!AD19</f>
        <v>839.75205875132644</v>
      </c>
      <c r="AE12" s="53">
        <f>Assumptions!AE19</f>
        <v>2858.811394516676</v>
      </c>
      <c r="AF12" s="53">
        <f>Assumptions!AF19</f>
        <v>2638.9028257077007</v>
      </c>
      <c r="AG12" s="53">
        <f>Assumptions!AG19</f>
        <v>2858.811394516676</v>
      </c>
      <c r="AH12" s="53">
        <f>Assumptions!AH19</f>
        <v>2199.0856880897504</v>
      </c>
      <c r="AI12" s="53">
        <f>Assumptions!AI19</f>
        <v>2418.9942568987258</v>
      </c>
      <c r="AJ12" s="53">
        <f>Assumptions!AJ19</f>
        <v>879.27130290113371</v>
      </c>
      <c r="AK12" s="53">
        <f>Assumptions!AK19</f>
        <v>879.27130290113371</v>
      </c>
      <c r="AL12" s="53">
        <f>Assumptions!AL19</f>
        <v>879.27130290113371</v>
      </c>
      <c r="AM12" s="184">
        <f>Assumptions!AM19</f>
        <v>2930.9043430037796</v>
      </c>
      <c r="AN12" s="184">
        <f>Assumptions!AN19</f>
        <v>146.54521715018893</v>
      </c>
      <c r="AO12" s="184">
        <f>Assumptions!AO19</f>
        <v>146.54521715018893</v>
      </c>
      <c r="AP12" s="184">
        <f>Assumptions!AP19</f>
        <v>146.54521715018893</v>
      </c>
      <c r="AQ12" s="184">
        <f>Assumptions!AQ19</f>
        <v>3568.0990016281357</v>
      </c>
      <c r="AR12" s="184">
        <f>Assumptions!AR19</f>
        <v>2973.4158346901131</v>
      </c>
      <c r="AS12" s="184">
        <f>Assumptions!AS19</f>
        <v>3568.0990016281357</v>
      </c>
      <c r="AT12" s="184">
        <f>Assumptions!AT19</f>
        <v>3568.0990016281357</v>
      </c>
      <c r="AU12" s="184">
        <f>Assumptions!AU19</f>
        <v>3270.7574181591244</v>
      </c>
      <c r="AV12" s="184">
        <f>Assumptions!AV19</f>
        <v>1808.4194288063031</v>
      </c>
      <c r="AW12" s="184">
        <f>Assumptions!AW19</f>
        <v>1356.3145716047272</v>
      </c>
      <c r="AX12" s="184">
        <f>Assumptions!AX19</f>
        <v>1356.3145716047272</v>
      </c>
      <c r="AY12" s="184">
        <f>Assumptions!AY19</f>
        <v>4521.0485720157594</v>
      </c>
      <c r="AZ12" s="21"/>
      <c r="BA12" s="21"/>
      <c r="BB12" s="21"/>
      <c r="BC12" s="21"/>
      <c r="BD12" s="21"/>
      <c r="BE12" s="21"/>
      <c r="BF12" s="21"/>
      <c r="BG12" s="21"/>
      <c r="BH12" s="21"/>
      <c r="BI12" s="21"/>
    </row>
    <row r="13" spans="1:62">
      <c r="A13" s="42"/>
      <c r="B13" s="35" t="s">
        <v>218</v>
      </c>
      <c r="C13" s="94" t="s">
        <v>17</v>
      </c>
      <c r="D13" s="183">
        <f>Assumptions!D22</f>
        <v>25.375872847800398</v>
      </c>
      <c r="E13" s="53">
        <f>Assumptions!E22</f>
        <v>27.712743062809068</v>
      </c>
      <c r="F13" s="53">
        <f>Assumptions!F22</f>
        <v>7.8873116341966316</v>
      </c>
      <c r="G13" s="53">
        <f>Assumptions!G22</f>
        <v>37.841012325164925</v>
      </c>
      <c r="H13" s="53">
        <f>Assumptions!H22</f>
        <v>8.1071113123932577</v>
      </c>
      <c r="I13" s="53">
        <f>Assumptions!I22</f>
        <v>58.196960249788312</v>
      </c>
      <c r="J13" s="53">
        <f>Assumptions!J22</f>
        <v>35.672988226589126</v>
      </c>
      <c r="K13" s="53">
        <f>Assumptions!K22</f>
        <v>52.235893068151206</v>
      </c>
      <c r="L13" s="53">
        <f>Assumptions!L22</f>
        <v>55.377030287470241</v>
      </c>
      <c r="M13" s="53">
        <f>Assumptions!M22</f>
        <v>0</v>
      </c>
      <c r="N13" s="53">
        <f>Assumptions!N22</f>
        <v>76.955364149700756</v>
      </c>
      <c r="O13" s="53">
        <f>Assumptions!O22</f>
        <v>243.0434941659185</v>
      </c>
      <c r="P13" s="53">
        <f>Assumptions!P22</f>
        <v>24.704234967492752</v>
      </c>
      <c r="Q13" s="53">
        <f>Assumptions!Q22</f>
        <v>24.704234967492752</v>
      </c>
      <c r="R13" s="53">
        <f>Assumptions!R22</f>
        <v>24.704234967492752</v>
      </c>
      <c r="S13" s="53">
        <f>Assumptions!S22</f>
        <v>24.704234967492752</v>
      </c>
      <c r="T13" s="53">
        <f>Assumptions!T22</f>
        <v>24.704234967492752</v>
      </c>
      <c r="U13" s="53">
        <f>Assumptions!U22</f>
        <v>197.24025974025975</v>
      </c>
      <c r="V13" s="53">
        <f>Assumptions!V22</f>
        <v>256.41233766233768</v>
      </c>
      <c r="W13" s="53">
        <f>Assumptions!W22</f>
        <v>256.41233766233768</v>
      </c>
      <c r="X13" s="53">
        <f>Assumptions!X22</f>
        <v>256.41233766233768</v>
      </c>
      <c r="Y13" s="53">
        <f>Assumptions!Y22</f>
        <v>216.96428571428572</v>
      </c>
      <c r="Z13" s="53">
        <f>Assumptions!Z22</f>
        <v>124.94013088054376</v>
      </c>
      <c r="AA13" s="53">
        <f>Assumptions!AA22</f>
        <v>170.37290574619598</v>
      </c>
      <c r="AB13" s="53">
        <f>Assumptions!AB22</f>
        <v>45.43277486565227</v>
      </c>
      <c r="AC13" s="53">
        <f>Assumptions!AC22</f>
        <v>45.43277486565227</v>
      </c>
      <c r="AD13" s="53">
        <f>Assumptions!AD22</f>
        <v>56.790968582065332</v>
      </c>
      <c r="AE13" s="53">
        <f>Assumptions!AE22</f>
        <v>905.20933736650227</v>
      </c>
      <c r="AF13" s="53">
        <f>Assumptions!AF22</f>
        <v>835.57784987677132</v>
      </c>
      <c r="AG13" s="53">
        <f>Assumptions!AG22</f>
        <v>905.20933736650227</v>
      </c>
      <c r="AH13" s="53">
        <f>Assumptions!AH22</f>
        <v>696.31487489730955</v>
      </c>
      <c r="AI13" s="53">
        <f>Assumptions!AI22</f>
        <v>765.94636238704038</v>
      </c>
      <c r="AJ13" s="53">
        <f>Assumptions!AJ22</f>
        <v>33.066464912806424</v>
      </c>
      <c r="AK13" s="53">
        <f>Assumptions!AK22</f>
        <v>33.066464912806424</v>
      </c>
      <c r="AL13" s="53">
        <f>Assumptions!AL22</f>
        <v>33.066464912806424</v>
      </c>
      <c r="AM13" s="184">
        <f>Assumptions!AM22</f>
        <v>110.22154970935476</v>
      </c>
      <c r="AN13" s="184">
        <f>Assumptions!AN22</f>
        <v>5.5110774854677373</v>
      </c>
      <c r="AO13" s="184">
        <f>Assumptions!AO22</f>
        <v>5.5110774854677373</v>
      </c>
      <c r="AP13" s="184">
        <f>Assumptions!AP22</f>
        <v>5.5110774854677373</v>
      </c>
      <c r="AQ13" s="184">
        <f>Assumptions!AQ22</f>
        <v>1124.3652822026031</v>
      </c>
      <c r="AR13" s="184">
        <f>Assumptions!AR22</f>
        <v>936.97106850216915</v>
      </c>
      <c r="AS13" s="184">
        <f>Assumptions!AS22</f>
        <v>1124.3652822026031</v>
      </c>
      <c r="AT13" s="184">
        <f>Assumptions!AT22</f>
        <v>1124.3652822026031</v>
      </c>
      <c r="AU13" s="184">
        <f>Assumptions!AU22</f>
        <v>1030.6681753523862</v>
      </c>
      <c r="AV13" s="184">
        <f>Assumptions!AV22</f>
        <v>424.17915039167946</v>
      </c>
      <c r="AW13" s="184">
        <f>Assumptions!AW22</f>
        <v>318.13436279375964</v>
      </c>
      <c r="AX13" s="184">
        <f>Assumptions!AX22</f>
        <v>318.13436279375964</v>
      </c>
      <c r="AY13" s="184">
        <f>Assumptions!AY22</f>
        <v>1060.4478759791989</v>
      </c>
      <c r="AZ13" s="21"/>
      <c r="BA13" s="21"/>
      <c r="BB13" s="21"/>
      <c r="BC13" s="21"/>
      <c r="BD13" s="21"/>
      <c r="BE13" s="21"/>
      <c r="BF13" s="21"/>
      <c r="BG13" s="21"/>
      <c r="BH13" s="21"/>
      <c r="BI13" s="21"/>
    </row>
    <row r="14" spans="1:62">
      <c r="A14" s="42"/>
      <c r="B14" s="35" t="s">
        <v>219</v>
      </c>
      <c r="C14" s="94" t="s">
        <v>17</v>
      </c>
      <c r="D14" s="183">
        <f>Assumptions!D25</f>
        <v>36.818750324912969</v>
      </c>
      <c r="E14" s="53">
        <f>Assumptions!E25</f>
        <v>40.209397870484509</v>
      </c>
      <c r="F14" s="53">
        <f>Assumptions!F25</f>
        <v>11.443979071617994</v>
      </c>
      <c r="G14" s="53">
        <f>Assumptions!G25</f>
        <v>54.904861527274356</v>
      </c>
      <c r="H14" s="53">
        <f>Assumptions!H25</f>
        <v>11.76289418920061</v>
      </c>
      <c r="I14" s="53">
        <f>Assumptions!I25</f>
        <v>84.440025450851621</v>
      </c>
      <c r="J14" s="53">
        <f>Assumptions!J25</f>
        <v>51.759198776573093</v>
      </c>
      <c r="K14" s="53">
        <f>Assumptions!K25</f>
        <v>75.790902500594029</v>
      </c>
      <c r="L14" s="53">
        <f>Assumptions!L25</f>
        <v>80.348489453683754</v>
      </c>
      <c r="M14" s="53">
        <f>Assumptions!M25</f>
        <v>0</v>
      </c>
      <c r="N14" s="53">
        <f>Assumptions!N25</f>
        <v>111.65725631527164</v>
      </c>
      <c r="O14" s="53">
        <f>Assumptions!O25</f>
        <v>352.64039126697725</v>
      </c>
      <c r="P14" s="53">
        <f>Assumptions!P25</f>
        <v>35.844247198572461</v>
      </c>
      <c r="Q14" s="53">
        <f>Assumptions!Q25</f>
        <v>35.844247198572461</v>
      </c>
      <c r="R14" s="53">
        <f>Assumptions!R25</f>
        <v>35.844247198572461</v>
      </c>
      <c r="S14" s="53">
        <f>Assumptions!S25</f>
        <v>35.844247198572461</v>
      </c>
      <c r="T14" s="53">
        <f>Assumptions!T25</f>
        <v>35.844247198572461</v>
      </c>
      <c r="U14" s="53">
        <f>Assumptions!U25</f>
        <v>1441.115702479339</v>
      </c>
      <c r="V14" s="53">
        <f>Assumptions!V25</f>
        <v>1873.4504132231405</v>
      </c>
      <c r="W14" s="53">
        <f>Assumptions!W25</f>
        <v>1873.4504132231405</v>
      </c>
      <c r="X14" s="53">
        <f>Assumptions!X25</f>
        <v>2063.6951685497347</v>
      </c>
      <c r="Y14" s="53">
        <f>Assumptions!Y25</f>
        <v>1746.2036041574679</v>
      </c>
      <c r="Z14" s="53">
        <f>Assumptions!Z25</f>
        <v>444.50777117969875</v>
      </c>
      <c r="AA14" s="53">
        <f>Assumptions!AA25</f>
        <v>606.14696069958916</v>
      </c>
      <c r="AB14" s="53">
        <f>Assumptions!AB25</f>
        <v>161.63918951989046</v>
      </c>
      <c r="AC14" s="53">
        <f>Assumptions!AC25</f>
        <v>161.63918951989046</v>
      </c>
      <c r="AD14" s="53">
        <f>Assumptions!AD25</f>
        <v>202.04898689986305</v>
      </c>
      <c r="AE14" s="53">
        <f>Assumptions!AE25</f>
        <v>2766.4378764532853</v>
      </c>
      <c r="AF14" s="53">
        <f>Assumptions!AF25</f>
        <v>2553.6349628799553</v>
      </c>
      <c r="AG14" s="53">
        <f>Assumptions!AG25</f>
        <v>2766.4378764532853</v>
      </c>
      <c r="AH14" s="53">
        <f>Assumptions!AH25</f>
        <v>2128.0291357332962</v>
      </c>
      <c r="AI14" s="53">
        <f>Assumptions!AI25</f>
        <v>2340.8320493066253</v>
      </c>
      <c r="AJ14" s="53">
        <f>Assumptions!AJ25</f>
        <v>351.95570831197824</v>
      </c>
      <c r="AK14" s="53">
        <f>Assumptions!AK25</f>
        <v>351.95570831197824</v>
      </c>
      <c r="AL14" s="53">
        <f>Assumptions!AL25</f>
        <v>351.95570831197824</v>
      </c>
      <c r="AM14" s="184">
        <f>Assumptions!AM25</f>
        <v>1173.1856943732605</v>
      </c>
      <c r="AN14" s="184">
        <f>Assumptions!AN25</f>
        <v>58.659284718663031</v>
      </c>
      <c r="AO14" s="184">
        <f>Assumptions!AO25</f>
        <v>58.659284718663031</v>
      </c>
      <c r="AP14" s="184">
        <f>Assumptions!AP25</f>
        <v>58.659284718663031</v>
      </c>
      <c r="AQ14" s="184">
        <f>Assumptions!AQ25</f>
        <v>3404.9119003986052</v>
      </c>
      <c r="AR14" s="184">
        <f>Assumptions!AR25</f>
        <v>2837.4265836655049</v>
      </c>
      <c r="AS14" s="184">
        <f>Assumptions!AS25</f>
        <v>3404.9119003986052</v>
      </c>
      <c r="AT14" s="184">
        <f>Assumptions!AT25</f>
        <v>3404.9119003986052</v>
      </c>
      <c r="AU14" s="184">
        <f>Assumptions!AU25</f>
        <v>3121.1692420320555</v>
      </c>
      <c r="AV14" s="184">
        <f>Assumptions!AV25</f>
        <v>784.65662530396901</v>
      </c>
      <c r="AW14" s="184">
        <f>Assumptions!AW25</f>
        <v>588.49246897797673</v>
      </c>
      <c r="AX14" s="184">
        <f>Assumptions!AX25</f>
        <v>588.49246897797673</v>
      </c>
      <c r="AY14" s="184">
        <f>Assumptions!AY25</f>
        <v>1961.6415632599226</v>
      </c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</row>
    <row r="15" spans="1:62">
      <c r="A15" s="42"/>
      <c r="B15" s="35" t="s">
        <v>220</v>
      </c>
      <c r="C15" s="94" t="s">
        <v>17</v>
      </c>
      <c r="D15" s="183">
        <f>Assumptions!D28</f>
        <v>19.211332454141424</v>
      </c>
      <c r="E15" s="53">
        <f>Assumptions!E28</f>
        <v>20.98050866620634</v>
      </c>
      <c r="F15" s="53">
        <f>Assumptions!F28</f>
        <v>5.9712533587629224</v>
      </c>
      <c r="G15" s="53">
        <f>Assumptions!G28</f>
        <v>28.648325617813043</v>
      </c>
      <c r="H15" s="53">
        <f>Assumptions!H28</f>
        <v>6.1376572778113552</v>
      </c>
      <c r="I15" s="53">
        <f>Assumptions!I28</f>
        <v>44.05921947532336</v>
      </c>
      <c r="J15" s="53">
        <f>Assumptions!J28</f>
        <v>27.006977870835332</v>
      </c>
      <c r="K15" s="53">
        <f>Assumptions!K28</f>
        <v>39.546269552584882</v>
      </c>
      <c r="L15" s="53">
        <f>Assumptions!L28</f>
        <v>41.924332832077013</v>
      </c>
      <c r="M15" s="53">
        <f>Assumptions!M28</f>
        <v>0</v>
      </c>
      <c r="N15" s="53">
        <f>Assumptions!N28</f>
        <v>58.260659393931668</v>
      </c>
      <c r="O15" s="53">
        <f>Assumptions!O28</f>
        <v>184.00113348780323</v>
      </c>
      <c r="P15" s="53">
        <f>Assumptions!P28</f>
        <v>18.702855024230931</v>
      </c>
      <c r="Q15" s="53">
        <f>Assumptions!Q28</f>
        <v>18.702855024230931</v>
      </c>
      <c r="R15" s="53">
        <f>Assumptions!R28</f>
        <v>18.702855024230931</v>
      </c>
      <c r="S15" s="53">
        <f>Assumptions!S28</f>
        <v>18.702855024230931</v>
      </c>
      <c r="T15" s="53">
        <f>Assumptions!T28</f>
        <v>18.702855024230931</v>
      </c>
      <c r="U15" s="53">
        <f>Assumptions!U28</f>
        <v>100.17530678687704</v>
      </c>
      <c r="V15" s="53">
        <f>Assumptions!V28</f>
        <v>130.22789882294015</v>
      </c>
      <c r="W15" s="53">
        <f>Assumptions!W28</f>
        <v>130.22789882294015</v>
      </c>
      <c r="X15" s="53">
        <f>Assumptions!X28</f>
        <v>130.22789882294015</v>
      </c>
      <c r="Y15" s="53">
        <f>Assumptions!Y28</f>
        <v>110.19283746556472</v>
      </c>
      <c r="Z15" s="53">
        <f>Assumptions!Z28</f>
        <v>110.19283746556472</v>
      </c>
      <c r="AA15" s="53">
        <f>Assumptions!AA28</f>
        <v>150.26296018031556</v>
      </c>
      <c r="AB15" s="53">
        <f>Assumptions!AB28</f>
        <v>40.070122714750809</v>
      </c>
      <c r="AC15" s="53">
        <f>Assumptions!AC28</f>
        <v>40.070122714750809</v>
      </c>
      <c r="AD15" s="53">
        <f>Assumptions!AD28</f>
        <v>50.087653393438522</v>
      </c>
      <c r="AE15" s="53">
        <f>Assumptions!AE28</f>
        <v>174.814399775879</v>
      </c>
      <c r="AF15" s="53">
        <f>Assumptions!AF28</f>
        <v>161.36713825465753</v>
      </c>
      <c r="AG15" s="53">
        <f>Assumptions!AG28</f>
        <v>174.814399775879</v>
      </c>
      <c r="AH15" s="53">
        <f>Assumptions!AH28</f>
        <v>134.47261521221461</v>
      </c>
      <c r="AI15" s="53">
        <f>Assumptions!AI28</f>
        <v>147.9198767334361</v>
      </c>
      <c r="AJ15" s="53">
        <f>Assumptions!AJ28</f>
        <v>168.35315460592622</v>
      </c>
      <c r="AK15" s="53">
        <f>Assumptions!AK28</f>
        <v>168.35315460592622</v>
      </c>
      <c r="AL15" s="53">
        <f>Assumptions!AL28</f>
        <v>168.35315460592622</v>
      </c>
      <c r="AM15" s="184">
        <f>Assumptions!AM28</f>
        <v>561.17718201975401</v>
      </c>
      <c r="AN15" s="184">
        <f>Assumptions!AN28</f>
        <v>28.0588591009877</v>
      </c>
      <c r="AO15" s="184">
        <f>Assumptions!AO28</f>
        <v>28.0588591009877</v>
      </c>
      <c r="AP15" s="184">
        <f>Assumptions!AP28</f>
        <v>28.0588591009877</v>
      </c>
      <c r="AQ15" s="184">
        <f>Assumptions!AQ28</f>
        <v>271.42235754675949</v>
      </c>
      <c r="AR15" s="184">
        <f>Assumptions!AR28</f>
        <v>226.18529795563293</v>
      </c>
      <c r="AS15" s="184">
        <f>Assumptions!AS28</f>
        <v>271.42235754675949</v>
      </c>
      <c r="AT15" s="184">
        <f>Assumptions!AT28</f>
        <v>271.42235754675949</v>
      </c>
      <c r="AU15" s="184">
        <f>Assumptions!AU28</f>
        <v>248.8038277511962</v>
      </c>
      <c r="AV15" s="184">
        <f>Assumptions!AV28</f>
        <v>239.86161829713623</v>
      </c>
      <c r="AW15" s="184">
        <f>Assumptions!AW28</f>
        <v>179.89621372285217</v>
      </c>
      <c r="AX15" s="184">
        <f>Assumptions!AX28</f>
        <v>179.89621372285217</v>
      </c>
      <c r="AY15" s="184">
        <f>Assumptions!AY28</f>
        <v>599.65404574284071</v>
      </c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</row>
    <row r="16" spans="1:62">
      <c r="A16" s="42"/>
      <c r="B16" s="35" t="s">
        <v>221</v>
      </c>
      <c r="C16" s="94" t="s">
        <v>17</v>
      </c>
      <c r="D16" s="183">
        <f>Assumptions!D31</f>
        <v>0</v>
      </c>
      <c r="E16" s="53">
        <f>Assumptions!E31</f>
        <v>0</v>
      </c>
      <c r="F16" s="53">
        <f>Assumptions!F31</f>
        <v>0</v>
      </c>
      <c r="G16" s="53">
        <f>Assumptions!G31</f>
        <v>0</v>
      </c>
      <c r="H16" s="53">
        <f>Assumptions!H31</f>
        <v>0</v>
      </c>
      <c r="I16" s="53">
        <f>Assumptions!I31</f>
        <v>0</v>
      </c>
      <c r="J16" s="53">
        <f>Assumptions!J31</f>
        <v>0</v>
      </c>
      <c r="K16" s="53">
        <f>Assumptions!K31</f>
        <v>0</v>
      </c>
      <c r="L16" s="53">
        <f>Assumptions!L31</f>
        <v>0</v>
      </c>
      <c r="M16" s="53">
        <f>Assumptions!M31</f>
        <v>0</v>
      </c>
      <c r="N16" s="53">
        <f>Assumptions!N31</f>
        <v>0</v>
      </c>
      <c r="O16" s="53">
        <f>Assumptions!O31</f>
        <v>0</v>
      </c>
      <c r="P16" s="53">
        <f>Assumptions!P31</f>
        <v>0</v>
      </c>
      <c r="Q16" s="53">
        <f>Assumptions!Q31</f>
        <v>0</v>
      </c>
      <c r="R16" s="53">
        <f>Assumptions!R31</f>
        <v>0</v>
      </c>
      <c r="S16" s="53">
        <f>Assumptions!S31</f>
        <v>0</v>
      </c>
      <c r="T16" s="53">
        <f>Assumptions!T31</f>
        <v>0</v>
      </c>
      <c r="U16" s="53">
        <f>Assumptions!U31</f>
        <v>50.087653393438515</v>
      </c>
      <c r="V16" s="53">
        <f>Assumptions!V31</f>
        <v>65.113949411470074</v>
      </c>
      <c r="W16" s="53">
        <f>Assumptions!W31</f>
        <v>65.113949411470074</v>
      </c>
      <c r="X16" s="53">
        <f>Assumptions!X31</f>
        <v>65.113949411470074</v>
      </c>
      <c r="Y16" s="53">
        <f>Assumptions!Y31</f>
        <v>55.096418732782375</v>
      </c>
      <c r="Z16" s="53">
        <f>Assumptions!Z31</f>
        <v>55.096418732782375</v>
      </c>
      <c r="AA16" s="53">
        <f>Assumptions!AA31</f>
        <v>75.131480090157766</v>
      </c>
      <c r="AB16" s="53">
        <f>Assumptions!AB31</f>
        <v>20.035061357375405</v>
      </c>
      <c r="AC16" s="53">
        <f>Assumptions!AC31</f>
        <v>20.035061357375405</v>
      </c>
      <c r="AD16" s="53">
        <f>Assumptions!AD31</f>
        <v>25.043826696719258</v>
      </c>
      <c r="AE16" s="53">
        <f>Assumptions!AE31</f>
        <v>288.62254708451655</v>
      </c>
      <c r="AF16" s="53">
        <f>Assumptions!AF31</f>
        <v>266.42081269339985</v>
      </c>
      <c r="AG16" s="53">
        <f>Assumptions!AG31</f>
        <v>288.62254708451655</v>
      </c>
      <c r="AH16" s="53">
        <f>Assumptions!AH31</f>
        <v>222.01734391116659</v>
      </c>
      <c r="AI16" s="53">
        <f>Assumptions!AI31</f>
        <v>244.21907830228318</v>
      </c>
      <c r="AJ16" s="53">
        <f>Assumptions!AJ31</f>
        <v>277.95488446244337</v>
      </c>
      <c r="AK16" s="53">
        <f>Assumptions!AK31</f>
        <v>277.95488446244337</v>
      </c>
      <c r="AL16" s="53">
        <f>Assumptions!AL31</f>
        <v>277.95488446244337</v>
      </c>
      <c r="AM16" s="184">
        <f>Assumptions!AM31</f>
        <v>926.51628154147784</v>
      </c>
      <c r="AN16" s="184">
        <f>Assumptions!AN31</f>
        <v>46.3258140770739</v>
      </c>
      <c r="AO16" s="184">
        <f>Assumptions!AO31</f>
        <v>46.3258140770739</v>
      </c>
      <c r="AP16" s="184">
        <f>Assumptions!AP31</f>
        <v>46.3258140770739</v>
      </c>
      <c r="AQ16" s="184">
        <f>Assumptions!AQ31</f>
        <v>407.13353632013929</v>
      </c>
      <c r="AR16" s="184">
        <f>Assumptions!AR31</f>
        <v>339.27794693344936</v>
      </c>
      <c r="AS16" s="184">
        <f>Assumptions!AS31</f>
        <v>407.13353632013929</v>
      </c>
      <c r="AT16" s="184">
        <f>Assumptions!AT31</f>
        <v>407.13353632013929</v>
      </c>
      <c r="AU16" s="184">
        <f>Assumptions!AU31</f>
        <v>373.20574162679429</v>
      </c>
      <c r="AV16" s="184">
        <f>Assumptions!AV31</f>
        <v>359.79242744570439</v>
      </c>
      <c r="AW16" s="184">
        <f>Assumptions!AW31</f>
        <v>269.84432058427825</v>
      </c>
      <c r="AX16" s="184">
        <f>Assumptions!AX31</f>
        <v>269.84432058427825</v>
      </c>
      <c r="AY16" s="184">
        <f>Assumptions!AY31</f>
        <v>899.48106861426118</v>
      </c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</row>
    <row r="17" spans="1:62">
      <c r="A17" s="42"/>
      <c r="B17" s="35" t="s">
        <v>222</v>
      </c>
      <c r="C17" s="94" t="s">
        <v>17</v>
      </c>
      <c r="D17" s="183">
        <f>Assumptions!D34</f>
        <v>0</v>
      </c>
      <c r="E17" s="53">
        <f>Assumptions!E34</f>
        <v>0</v>
      </c>
      <c r="F17" s="53">
        <f>Assumptions!F34</f>
        <v>0</v>
      </c>
      <c r="G17" s="53">
        <f>Assumptions!G34</f>
        <v>0</v>
      </c>
      <c r="H17" s="53">
        <f>Assumptions!H34</f>
        <v>0</v>
      </c>
      <c r="I17" s="53">
        <f>Assumptions!I34</f>
        <v>0</v>
      </c>
      <c r="J17" s="53">
        <f>Assumptions!J34</f>
        <v>0</v>
      </c>
      <c r="K17" s="53">
        <f>Assumptions!K34</f>
        <v>0</v>
      </c>
      <c r="L17" s="53">
        <f>Assumptions!L34</f>
        <v>0</v>
      </c>
      <c r="M17" s="53">
        <f>Assumptions!M34</f>
        <v>0</v>
      </c>
      <c r="N17" s="53">
        <f>Assumptions!N34</f>
        <v>0</v>
      </c>
      <c r="O17" s="53">
        <f>Assumptions!O34</f>
        <v>0</v>
      </c>
      <c r="P17" s="53">
        <f>Assumptions!P34</f>
        <v>0</v>
      </c>
      <c r="Q17" s="53">
        <f>Assumptions!Q34</f>
        <v>0</v>
      </c>
      <c r="R17" s="53">
        <f>Assumptions!R34</f>
        <v>0</v>
      </c>
      <c r="S17" s="53">
        <f>Assumptions!S34</f>
        <v>0</v>
      </c>
      <c r="T17" s="53">
        <f>Assumptions!T34</f>
        <v>0</v>
      </c>
      <c r="U17" s="53">
        <f>Assumptions!U34</f>
        <v>209.42148760330579</v>
      </c>
      <c r="V17" s="53">
        <f>Assumptions!V34</f>
        <v>272.24793388429754</v>
      </c>
      <c r="W17" s="53">
        <f>Assumptions!W34</f>
        <v>272.24793388429754</v>
      </c>
      <c r="X17" s="53">
        <f>Assumptions!X34</f>
        <v>272.24793388429754</v>
      </c>
      <c r="Y17" s="53">
        <f>Assumptions!Y34</f>
        <v>230.36363636363637</v>
      </c>
      <c r="Z17" s="53">
        <f>Assumptions!Z34</f>
        <v>151.88811188811195</v>
      </c>
      <c r="AA17" s="53">
        <f>Assumptions!AA34</f>
        <v>207.12015257469807</v>
      </c>
      <c r="AB17" s="53">
        <f>Assumptions!AB34</f>
        <v>55.23204068658616</v>
      </c>
      <c r="AC17" s="53">
        <f>Assumptions!AC34</f>
        <v>55.23204068658616</v>
      </c>
      <c r="AD17" s="53">
        <f>Assumptions!AD34</f>
        <v>69.040050858232703</v>
      </c>
      <c r="AE17" s="53">
        <f>Assumptions!AE34</f>
        <v>407.57351711859894</v>
      </c>
      <c r="AF17" s="53">
        <f>Assumptions!AF34</f>
        <v>376.22170810947597</v>
      </c>
      <c r="AG17" s="53">
        <f>Assumptions!AG34</f>
        <v>407.57351711859894</v>
      </c>
      <c r="AH17" s="53">
        <f>Assumptions!AH34</f>
        <v>313.51809009122996</v>
      </c>
      <c r="AI17" s="53">
        <f>Assumptions!AI34</f>
        <v>344.86989910035294</v>
      </c>
      <c r="AJ17" s="53">
        <f>Assumptions!AJ34</f>
        <v>0.29227978230195517</v>
      </c>
      <c r="AK17" s="53">
        <f>Assumptions!AK34</f>
        <v>0.29227978230195517</v>
      </c>
      <c r="AL17" s="53">
        <f>Assumptions!AL34</f>
        <v>0.29227978230195517</v>
      </c>
      <c r="AM17" s="184">
        <f>Assumptions!AM34</f>
        <v>0.97426594100651742</v>
      </c>
      <c r="AN17" s="184">
        <f>Assumptions!AN34</f>
        <v>4.8713297050325864E-2</v>
      </c>
      <c r="AO17" s="184">
        <f>Assumptions!AO34</f>
        <v>4.8713297050325864E-2</v>
      </c>
      <c r="AP17" s="184">
        <f>Assumptions!AP34</f>
        <v>4.8713297050325864E-2</v>
      </c>
      <c r="AQ17" s="184">
        <f>Assumptions!AQ34</f>
        <v>379.6869080525895</v>
      </c>
      <c r="AR17" s="184">
        <f>Assumptions!AR34</f>
        <v>316.40575671049129</v>
      </c>
      <c r="AS17" s="184">
        <f>Assumptions!AS34</f>
        <v>379.6869080525895</v>
      </c>
      <c r="AT17" s="184">
        <f>Assumptions!AT34</f>
        <v>379.6869080525895</v>
      </c>
      <c r="AU17" s="184">
        <f>Assumptions!AU34</f>
        <v>348.04633238154042</v>
      </c>
      <c r="AV17" s="184">
        <f>Assumptions!AV34</f>
        <v>1.2762202408309584</v>
      </c>
      <c r="AW17" s="184">
        <f>Assumptions!AW34</f>
        <v>0.95716518062321876</v>
      </c>
      <c r="AX17" s="184">
        <f>Assumptions!AX34</f>
        <v>0.95716518062321876</v>
      </c>
      <c r="AY17" s="184">
        <f>Assumptions!AY34</f>
        <v>3.1905506020773964</v>
      </c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</row>
    <row r="18" spans="1:62">
      <c r="A18" s="42"/>
      <c r="C18" s="96"/>
      <c r="D18" s="185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60"/>
      <c r="U18" s="60"/>
      <c r="V18" s="60"/>
      <c r="W18" s="60"/>
      <c r="X18" s="60"/>
      <c r="Y18" s="60"/>
      <c r="Z18" s="60"/>
      <c r="AA18" s="6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</row>
    <row r="19" spans="1:62" s="90" customFormat="1">
      <c r="B19" s="62" t="s">
        <v>322</v>
      </c>
      <c r="C19" s="98" t="s">
        <v>17</v>
      </c>
      <c r="D19" s="130">
        <f>Assumptions!D38</f>
        <v>0</v>
      </c>
      <c r="E19" s="130">
        <f>Assumptions!E38</f>
        <v>0</v>
      </c>
      <c r="F19" s="130">
        <f>Assumptions!F38</f>
        <v>0</v>
      </c>
      <c r="G19" s="130">
        <f>Assumptions!G38</f>
        <v>0</v>
      </c>
      <c r="H19" s="130">
        <f>Assumptions!H38</f>
        <v>0</v>
      </c>
      <c r="I19" s="130">
        <f>Assumptions!I38</f>
        <v>0</v>
      </c>
      <c r="J19" s="130">
        <f>Assumptions!J38</f>
        <v>30120</v>
      </c>
      <c r="K19" s="130">
        <f>Assumptions!K38</f>
        <v>19537.27</v>
      </c>
      <c r="L19" s="130">
        <f>Assumptions!L38</f>
        <v>14956</v>
      </c>
      <c r="M19" s="130">
        <f>Assumptions!M38</f>
        <v>7226.7999999999993</v>
      </c>
      <c r="N19" s="130">
        <f>Assumptions!N38</f>
        <v>0</v>
      </c>
      <c r="O19" s="130">
        <f>Assumptions!O38</f>
        <v>13566</v>
      </c>
      <c r="P19" s="65">
        <f t="shared" ref="P19:AM19" si="3">SUM(P20,P21,P22,P23,P24,P25,P26,P27,P28)</f>
        <v>0</v>
      </c>
      <c r="Q19" s="65">
        <f t="shared" si="3"/>
        <v>0</v>
      </c>
      <c r="R19" s="65">
        <f t="shared" si="3"/>
        <v>0</v>
      </c>
      <c r="S19" s="65">
        <f t="shared" si="3"/>
        <v>0</v>
      </c>
      <c r="T19" s="65">
        <f t="shared" si="3"/>
        <v>0</v>
      </c>
      <c r="U19" s="65">
        <f t="shared" si="3"/>
        <v>21139.834710743806</v>
      </c>
      <c r="V19" s="65">
        <f t="shared" si="3"/>
        <v>27481.785123966947</v>
      </c>
      <c r="W19" s="65">
        <f t="shared" si="3"/>
        <v>27481.785123966947</v>
      </c>
      <c r="X19" s="65">
        <f t="shared" si="3"/>
        <v>29749.874819936271</v>
      </c>
      <c r="Y19" s="65">
        <f t="shared" si="3"/>
        <v>25172.971001484533</v>
      </c>
      <c r="Z19" s="65">
        <f t="shared" si="3"/>
        <v>17901.730712880559</v>
      </c>
      <c r="AA19" s="65">
        <f t="shared" si="3"/>
        <v>24411.450972109847</v>
      </c>
      <c r="AB19" s="65">
        <f t="shared" si="3"/>
        <v>6509.7202592292924</v>
      </c>
      <c r="AC19" s="65">
        <f t="shared" si="3"/>
        <v>6509.7202592292924</v>
      </c>
      <c r="AD19" s="65">
        <f t="shared" si="3"/>
        <v>8137.1503240366164</v>
      </c>
      <c r="AE19" s="65">
        <f t="shared" si="3"/>
        <v>35187.02576871193</v>
      </c>
      <c r="AF19" s="65">
        <f t="shared" si="3"/>
        <v>31115.472229657258</v>
      </c>
      <c r="AG19" s="65">
        <f t="shared" si="3"/>
        <v>33708.428248795368</v>
      </c>
      <c r="AH19" s="65">
        <f t="shared" si="3"/>
        <v>25929.560191381053</v>
      </c>
      <c r="AI19" s="65">
        <f t="shared" si="3"/>
        <v>28522.516210519156</v>
      </c>
      <c r="AJ19" s="65">
        <f t="shared" si="3"/>
        <v>17305.308577943353</v>
      </c>
      <c r="AK19" s="65">
        <f t="shared" si="3"/>
        <v>17305.308577943353</v>
      </c>
      <c r="AL19" s="65">
        <f t="shared" si="3"/>
        <v>17305.308577943353</v>
      </c>
      <c r="AM19" s="186">
        <f t="shared" si="3"/>
        <v>57684.361926477846</v>
      </c>
      <c r="AN19" s="186">
        <f t="shared" ref="AN19:AQ19" si="4">SUM(AN20,AN21,AN22,AN23,AN24,AN25,AN26,AN27,AN28)</f>
        <v>2884.218096323892</v>
      </c>
      <c r="AO19" s="186">
        <f t="shared" si="4"/>
        <v>2884.218096323892</v>
      </c>
      <c r="AP19" s="186">
        <f t="shared" si="4"/>
        <v>2884.218096323892</v>
      </c>
      <c r="AQ19" s="186">
        <f t="shared" si="4"/>
        <v>46616.775096029443</v>
      </c>
      <c r="AR19" s="186">
        <f t="shared" ref="AR19:AY19" si="5">SUM(AR20,AR21,AR22,AR23,AR24,AR25,AR26,AR27,AR28)</f>
        <v>36828.632643293946</v>
      </c>
      <c r="AS19" s="186">
        <f t="shared" si="5"/>
        <v>44194.359171952739</v>
      </c>
      <c r="AT19" s="186">
        <f t="shared" si="5"/>
        <v>44194.359171952739</v>
      </c>
      <c r="AU19" s="186">
        <f t="shared" si="5"/>
        <v>40511.495907623343</v>
      </c>
      <c r="AV19" s="186">
        <f t="shared" si="5"/>
        <v>21372.457360228673</v>
      </c>
      <c r="AW19" s="186">
        <f t="shared" si="5"/>
        <v>16029.811285487547</v>
      </c>
      <c r="AX19" s="186">
        <f t="shared" si="5"/>
        <v>16029.811285487547</v>
      </c>
      <c r="AY19" s="186">
        <f t="shared" si="5"/>
        <v>53432.704284958498</v>
      </c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</row>
    <row r="20" spans="1:62">
      <c r="B20" s="33" t="s">
        <v>212</v>
      </c>
      <c r="C20" s="94" t="s">
        <v>17</v>
      </c>
      <c r="D20" s="183">
        <f>Assumptions!D40</f>
        <v>0</v>
      </c>
      <c r="E20" s="53">
        <f>Assumptions!E40</f>
        <v>0</v>
      </c>
      <c r="F20" s="53">
        <f>Assumptions!F40</f>
        <v>0</v>
      </c>
      <c r="G20" s="53">
        <f>Assumptions!G40</f>
        <v>0</v>
      </c>
      <c r="H20" s="53">
        <f>Assumptions!H40</f>
        <v>0</v>
      </c>
      <c r="I20" s="53">
        <f>Assumptions!I40</f>
        <v>0</v>
      </c>
      <c r="J20" s="53">
        <f>Assumptions!J40</f>
        <v>10079.845994761872</v>
      </c>
      <c r="K20" s="53">
        <f>Assumptions!K40</f>
        <v>6538.2693478778647</v>
      </c>
      <c r="L20" s="53">
        <f>Assumptions!L40</f>
        <v>5005.1187482622363</v>
      </c>
      <c r="M20" s="53">
        <f>Assumptions!M40</f>
        <v>2418.4937262597969</v>
      </c>
      <c r="N20" s="53">
        <f>Assumptions!N40</f>
        <v>0</v>
      </c>
      <c r="O20" s="53">
        <f>Assumptions!O40</f>
        <v>4539.9465725411546</v>
      </c>
      <c r="P20" s="53">
        <f>Assumptions!P40</f>
        <v>0</v>
      </c>
      <c r="Q20" s="53">
        <f>Assumptions!Q40</f>
        <v>0</v>
      </c>
      <c r="R20" s="53">
        <f>Assumptions!R40</f>
        <v>0</v>
      </c>
      <c r="S20" s="53">
        <f>Assumptions!S40</f>
        <v>0</v>
      </c>
      <c r="T20" s="53">
        <f>Assumptions!T40</f>
        <v>0</v>
      </c>
      <c r="U20" s="53">
        <f>Assumptions!U40</f>
        <v>5406.508264462811</v>
      </c>
      <c r="V20" s="53">
        <f>Assumptions!V40</f>
        <v>7028.4607438016528</v>
      </c>
      <c r="W20" s="53">
        <f>Assumptions!W40</f>
        <v>7028.4607438016528</v>
      </c>
      <c r="X20" s="53">
        <f>Assumptions!X40</f>
        <v>7096.4637125811296</v>
      </c>
      <c r="Y20" s="53">
        <f>Assumptions!Y40</f>
        <v>6004.7000644917262</v>
      </c>
      <c r="Z20" s="53">
        <f>Assumptions!Z40</f>
        <v>1833.0295208918874</v>
      </c>
      <c r="AA20" s="53">
        <f>Assumptions!AA40</f>
        <v>2499.5857103071185</v>
      </c>
      <c r="AB20" s="53">
        <f>Assumptions!AB40</f>
        <v>666.55618941523164</v>
      </c>
      <c r="AC20" s="53">
        <f>Assumptions!AC40</f>
        <v>666.55618941523164</v>
      </c>
      <c r="AD20" s="53">
        <f>Assumptions!AD40</f>
        <v>833.19523676903964</v>
      </c>
      <c r="AE20" s="53">
        <f>Assumptions!AE40</f>
        <v>8493.5215016108705</v>
      </c>
      <c r="AF20" s="53">
        <f>Assumptions!AF40</f>
        <v>7840.1736937946489</v>
      </c>
      <c r="AG20" s="53">
        <f>Assumptions!AG40</f>
        <v>8493.5215016108705</v>
      </c>
      <c r="AH20" s="53">
        <f>Assumptions!AH40</f>
        <v>6533.4780781622085</v>
      </c>
      <c r="AI20" s="53">
        <f>Assumptions!AI40</f>
        <v>7186.8258859784282</v>
      </c>
      <c r="AJ20" s="53">
        <f>Assumptions!AJ40</f>
        <v>1631.8071487656553</v>
      </c>
      <c r="AK20" s="53">
        <f>Assumptions!AK40</f>
        <v>1631.8071487656553</v>
      </c>
      <c r="AL20" s="53">
        <f>Assumptions!AL40</f>
        <v>1631.8071487656553</v>
      </c>
      <c r="AM20" s="184">
        <f>Assumptions!AM40</f>
        <v>5439.3571625521854</v>
      </c>
      <c r="AN20" s="184">
        <f>Assumptions!AN40</f>
        <v>271.96785812760919</v>
      </c>
      <c r="AO20" s="184">
        <f>Assumptions!AO40</f>
        <v>271.96785812760919</v>
      </c>
      <c r="AP20" s="184">
        <f>Assumptions!AP40</f>
        <v>271.96785812760919</v>
      </c>
      <c r="AQ20" s="184">
        <f>Assumptions!AQ40</f>
        <v>10901.509351892128</v>
      </c>
      <c r="AR20" s="184">
        <f>Assumptions!AR40</f>
        <v>9084.5911265767736</v>
      </c>
      <c r="AS20" s="184">
        <f>Assumptions!AS40</f>
        <v>10901.509351892128</v>
      </c>
      <c r="AT20" s="184">
        <f>Assumptions!AT40</f>
        <v>10901.509351892128</v>
      </c>
      <c r="AU20" s="184">
        <f>Assumptions!AU40</f>
        <v>9993.0502392344497</v>
      </c>
      <c r="AV20" s="184">
        <f>Assumptions!AV40</f>
        <v>947.00367381603439</v>
      </c>
      <c r="AW20" s="184">
        <f>Assumptions!AW40</f>
        <v>710.25275536202571</v>
      </c>
      <c r="AX20" s="184">
        <f>Assumptions!AX40</f>
        <v>710.25275536202571</v>
      </c>
      <c r="AY20" s="184">
        <f>Assumptions!AY40</f>
        <v>2367.5091845400862</v>
      </c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</row>
    <row r="21" spans="1:62">
      <c r="B21" s="35" t="s">
        <v>215</v>
      </c>
      <c r="C21" s="94" t="s">
        <v>17</v>
      </c>
      <c r="D21" s="183">
        <f>Assumptions!D43</f>
        <v>0</v>
      </c>
      <c r="E21" s="53">
        <f>Assumptions!E43</f>
        <v>0</v>
      </c>
      <c r="F21" s="53">
        <f>Assumptions!F43</f>
        <v>0</v>
      </c>
      <c r="G21" s="53">
        <f>Assumptions!G43</f>
        <v>0</v>
      </c>
      <c r="H21" s="53">
        <f>Assumptions!H43</f>
        <v>0</v>
      </c>
      <c r="I21" s="53">
        <f>Assumptions!I43</f>
        <v>0</v>
      </c>
      <c r="J21" s="53">
        <f>Assumptions!J43</f>
        <v>4544.2122240197205</v>
      </c>
      <c r="K21" s="53">
        <f>Assumptions!K43</f>
        <v>2947.5929999327277</v>
      </c>
      <c r="L21" s="53">
        <f>Assumptions!L43</f>
        <v>2256.4156049946523</v>
      </c>
      <c r="M21" s="53">
        <f>Assumptions!M43</f>
        <v>1090.3091932452094</v>
      </c>
      <c r="N21" s="53">
        <f>Assumptions!N43</f>
        <v>0</v>
      </c>
      <c r="O21" s="53">
        <f>Assumptions!O43</f>
        <v>2046.7059439260133</v>
      </c>
      <c r="P21" s="53">
        <f>Assumptions!P43</f>
        <v>0</v>
      </c>
      <c r="Q21" s="53">
        <f>Assumptions!Q43</f>
        <v>0</v>
      </c>
      <c r="R21" s="53">
        <f>Assumptions!R43</f>
        <v>0</v>
      </c>
      <c r="S21" s="53">
        <f>Assumptions!S43</f>
        <v>0</v>
      </c>
      <c r="T21" s="53">
        <f>Assumptions!T43</f>
        <v>0</v>
      </c>
      <c r="U21" s="53">
        <f>Assumptions!U43</f>
        <v>2677.6859504132235</v>
      </c>
      <c r="V21" s="53">
        <f>Assumptions!V43</f>
        <v>3480.9917355371904</v>
      </c>
      <c r="W21" s="53">
        <f>Assumptions!W43</f>
        <v>3480.9917355371904</v>
      </c>
      <c r="X21" s="53">
        <f>Assumptions!X43</f>
        <v>3480.9917355371904</v>
      </c>
      <c r="Y21" s="53">
        <f>Assumptions!Y43</f>
        <v>2945.454545454546</v>
      </c>
      <c r="Z21" s="53">
        <f>Assumptions!Z43</f>
        <v>5643.6551328421101</v>
      </c>
      <c r="AA21" s="53">
        <f>Assumptions!AA43</f>
        <v>7695.8933629665125</v>
      </c>
      <c r="AB21" s="53">
        <f>Assumptions!AB43</f>
        <v>2052.2382301244038</v>
      </c>
      <c r="AC21" s="53">
        <f>Assumptions!AC43</f>
        <v>2052.2382301244038</v>
      </c>
      <c r="AD21" s="53">
        <f>Assumptions!AD43</f>
        <v>2565.2977876555046</v>
      </c>
      <c r="AE21" s="53">
        <f>Assumptions!AE43</f>
        <v>3146.6591959658222</v>
      </c>
      <c r="AF21" s="53">
        <f>Assumptions!AF43</f>
        <v>2904.6084885838354</v>
      </c>
      <c r="AG21" s="53">
        <f>Assumptions!AG43</f>
        <v>3146.6591959658222</v>
      </c>
      <c r="AH21" s="53">
        <f>Assumptions!AH43</f>
        <v>2420.5070738198629</v>
      </c>
      <c r="AI21" s="53">
        <f>Assumptions!AI43</f>
        <v>2662.5577812018491</v>
      </c>
      <c r="AJ21" s="53">
        <f>Assumptions!AJ43</f>
        <v>2540.3109773474484</v>
      </c>
      <c r="AK21" s="53">
        <f>Assumptions!AK43</f>
        <v>2540.3109773474484</v>
      </c>
      <c r="AL21" s="53">
        <f>Assumptions!AL43</f>
        <v>2540.3109773474484</v>
      </c>
      <c r="AM21" s="184">
        <f>Assumptions!AM43</f>
        <v>8467.7032578248272</v>
      </c>
      <c r="AN21" s="184">
        <f>Assumptions!AN43</f>
        <v>423.38516289124135</v>
      </c>
      <c r="AO21" s="184">
        <f>Assumptions!AO43</f>
        <v>423.38516289124135</v>
      </c>
      <c r="AP21" s="184">
        <f>Assumptions!AP43</f>
        <v>423.38516289124135</v>
      </c>
      <c r="AQ21" s="184">
        <f>Assumptions!AQ43</f>
        <v>6155.859069160505</v>
      </c>
      <c r="AR21" s="184">
        <f>Assumptions!AR43</f>
        <v>5129.882557633754</v>
      </c>
      <c r="AS21" s="184">
        <f>Assumptions!AS43</f>
        <v>6155.859069160505</v>
      </c>
      <c r="AT21" s="184">
        <f>Assumptions!AT43</f>
        <v>6155.859069160505</v>
      </c>
      <c r="AU21" s="184">
        <f>Assumptions!AU43</f>
        <v>5642.8708133971295</v>
      </c>
      <c r="AV21" s="184">
        <f>Assumptions!AV43</f>
        <v>1256.3280450995287</v>
      </c>
      <c r="AW21" s="184">
        <f>Assumptions!AW43</f>
        <v>942.24603382464647</v>
      </c>
      <c r="AX21" s="184">
        <f>Assumptions!AX43</f>
        <v>942.24603382464647</v>
      </c>
      <c r="AY21" s="184">
        <f>Assumptions!AY43</f>
        <v>3140.8201127488223</v>
      </c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</row>
    <row r="22" spans="1:62">
      <c r="B22" s="35" t="s">
        <v>216</v>
      </c>
      <c r="C22" s="94" t="s">
        <v>17</v>
      </c>
      <c r="D22" s="183">
        <f>Assumptions!D46</f>
        <v>0</v>
      </c>
      <c r="E22" s="53">
        <f>Assumptions!E46</f>
        <v>0</v>
      </c>
      <c r="F22" s="53">
        <f>Assumptions!F46</f>
        <v>0</v>
      </c>
      <c r="G22" s="53">
        <f>Assumptions!G46</f>
        <v>0</v>
      </c>
      <c r="H22" s="53">
        <f>Assumptions!H46</f>
        <v>0</v>
      </c>
      <c r="I22" s="53">
        <f>Assumptions!I46</f>
        <v>0</v>
      </c>
      <c r="J22" s="53">
        <f>Assumptions!J46</f>
        <v>5427.1826094040944</v>
      </c>
      <c r="K22" s="53">
        <f>Assumptions!K46</f>
        <v>3520.3297469864647</v>
      </c>
      <c r="L22" s="53">
        <f>Assumptions!L46</f>
        <v>2694.8520287598813</v>
      </c>
      <c r="M22" s="53">
        <f>Assumptions!M46</f>
        <v>1302.1634555657868</v>
      </c>
      <c r="N22" s="53">
        <f>Assumptions!N46</f>
        <v>0</v>
      </c>
      <c r="O22" s="53">
        <f>Assumptions!O46</f>
        <v>2444.394398379015</v>
      </c>
      <c r="P22" s="53">
        <f>Assumptions!P46</f>
        <v>0</v>
      </c>
      <c r="Q22" s="53">
        <f>Assumptions!Q46</f>
        <v>0</v>
      </c>
      <c r="R22" s="53">
        <f>Assumptions!R46</f>
        <v>0</v>
      </c>
      <c r="S22" s="53">
        <f>Assumptions!S46</f>
        <v>0</v>
      </c>
      <c r="T22" s="53">
        <f>Assumptions!T46</f>
        <v>0</v>
      </c>
      <c r="U22" s="53">
        <f>Assumptions!U46</f>
        <v>1850.2066115702485</v>
      </c>
      <c r="V22" s="53">
        <f>Assumptions!V46</f>
        <v>2405.2685950413224</v>
      </c>
      <c r="W22" s="53">
        <f>Assumptions!W46</f>
        <v>2405.2685950413224</v>
      </c>
      <c r="X22" s="53">
        <f>Assumptions!X46</f>
        <v>3901.1005346022089</v>
      </c>
      <c r="Y22" s="53">
        <f>Assumptions!Y46</f>
        <v>3300.9312215864848</v>
      </c>
      <c r="Z22" s="53">
        <f>Assumptions!Z46</f>
        <v>3022.9841510563015</v>
      </c>
      <c r="AA22" s="53">
        <f>Assumptions!AA46</f>
        <v>4122.2511150767732</v>
      </c>
      <c r="AB22" s="53">
        <f>Assumptions!AB46</f>
        <v>1099.2669640204729</v>
      </c>
      <c r="AC22" s="53">
        <f>Assumptions!AC46</f>
        <v>1099.2669640204729</v>
      </c>
      <c r="AD22" s="53">
        <f>Assumptions!AD46</f>
        <v>1374.0837050255914</v>
      </c>
      <c r="AE22" s="53">
        <f>Assumptions!AE46</f>
        <v>3564.5748704300327</v>
      </c>
      <c r="AF22" s="53">
        <f>Assumptions!AF46</f>
        <v>3290.3768034738764</v>
      </c>
      <c r="AG22" s="53">
        <f>Assumptions!AG46</f>
        <v>3564.5748704300327</v>
      </c>
      <c r="AH22" s="53">
        <f>Assumptions!AH46</f>
        <v>2741.9806695615634</v>
      </c>
      <c r="AI22" s="53">
        <f>Assumptions!AI46</f>
        <v>3016.1787365177197</v>
      </c>
      <c r="AJ22" s="53">
        <f>Assumptions!AJ46</f>
        <v>8856.2066698917006</v>
      </c>
      <c r="AK22" s="53">
        <f>Assumptions!AK46</f>
        <v>8856.2066698917006</v>
      </c>
      <c r="AL22" s="53">
        <f>Assumptions!AL46</f>
        <v>8856.2066698917006</v>
      </c>
      <c r="AM22" s="184">
        <f>Assumptions!AM46</f>
        <v>29520.688899638997</v>
      </c>
      <c r="AN22" s="184">
        <f>Assumptions!AN46</f>
        <v>1476.0344449819499</v>
      </c>
      <c r="AO22" s="184">
        <f>Assumptions!AO46</f>
        <v>1476.0344449819499</v>
      </c>
      <c r="AP22" s="184">
        <f>Assumptions!AP46</f>
        <v>1476.0344449819499</v>
      </c>
      <c r="AQ22" s="184">
        <f>Assumptions!AQ46</f>
        <v>7273.0334928229668</v>
      </c>
      <c r="AR22" s="184">
        <f>Assumptions!AR46</f>
        <v>6060.86124401914</v>
      </c>
      <c r="AS22" s="184">
        <f>Assumptions!AS46</f>
        <v>7273.0334928229668</v>
      </c>
      <c r="AT22" s="184">
        <f>Assumptions!AT46</f>
        <v>7273.0334928229668</v>
      </c>
      <c r="AU22" s="184">
        <f>Assumptions!AU46</f>
        <v>6666.9473684210534</v>
      </c>
      <c r="AV22" s="184">
        <f>Assumptions!AV46</f>
        <v>10726.692876846657</v>
      </c>
      <c r="AW22" s="184">
        <f>Assumptions!AW46</f>
        <v>8045.0196576349908</v>
      </c>
      <c r="AX22" s="184">
        <f>Assumptions!AX46</f>
        <v>8045.0196576349908</v>
      </c>
      <c r="AY22" s="184">
        <f>Assumptions!AY46</f>
        <v>26816.732192116644</v>
      </c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</row>
    <row r="23" spans="1:62">
      <c r="B23" s="35" t="s">
        <v>217</v>
      </c>
      <c r="C23" s="94" t="s">
        <v>17</v>
      </c>
      <c r="D23" s="183">
        <f>Assumptions!D49</f>
        <v>0</v>
      </c>
      <c r="E23" s="53">
        <f>Assumptions!E49</f>
        <v>0</v>
      </c>
      <c r="F23" s="53">
        <f>Assumptions!F49</f>
        <v>0</v>
      </c>
      <c r="G23" s="53">
        <f>Assumptions!G49</f>
        <v>0</v>
      </c>
      <c r="H23" s="53">
        <f>Assumptions!H49</f>
        <v>0</v>
      </c>
      <c r="I23" s="53">
        <f>Assumptions!I49</f>
        <v>0</v>
      </c>
      <c r="J23" s="53">
        <f>Assumptions!J49</f>
        <v>3838.5888137901538</v>
      </c>
      <c r="K23" s="53">
        <f>Assumptions!K49</f>
        <v>2489.8919679282185</v>
      </c>
      <c r="L23" s="53">
        <f>Assumptions!L49</f>
        <v>1906.0403153733575</v>
      </c>
      <c r="M23" s="53">
        <f>Assumptions!M49</f>
        <v>921.00642893421912</v>
      </c>
      <c r="N23" s="53">
        <f>Assumptions!N49</f>
        <v>0</v>
      </c>
      <c r="O23" s="53">
        <f>Assumptions!O49</f>
        <v>1728.8942844580752</v>
      </c>
      <c r="P23" s="53">
        <f>Assumptions!P49</f>
        <v>0</v>
      </c>
      <c r="Q23" s="53">
        <f>Assumptions!Q49</f>
        <v>0</v>
      </c>
      <c r="R23" s="53">
        <f>Assumptions!R49</f>
        <v>0</v>
      </c>
      <c r="S23" s="53">
        <f>Assumptions!S49</f>
        <v>0</v>
      </c>
      <c r="T23" s="53">
        <f>Assumptions!T49</f>
        <v>0</v>
      </c>
      <c r="U23" s="53">
        <f>Assumptions!U49</f>
        <v>4504.6487603305795</v>
      </c>
      <c r="V23" s="53">
        <f>Assumptions!V49</f>
        <v>5856.0433884297518</v>
      </c>
      <c r="W23" s="53">
        <f>Assumptions!W49</f>
        <v>5856.0433884297518</v>
      </c>
      <c r="X23" s="53">
        <f>Assumptions!X49</f>
        <v>5989.5639100789313</v>
      </c>
      <c r="Y23" s="53">
        <f>Assumptions!Y49</f>
        <v>5068.0925392975569</v>
      </c>
      <c r="Z23" s="53">
        <f>Assumptions!Z49</f>
        <v>4156.7726908190652</v>
      </c>
      <c r="AA23" s="53">
        <f>Assumptions!AA49</f>
        <v>5668.3263965714523</v>
      </c>
      <c r="AB23" s="53">
        <f>Assumptions!AB49</f>
        <v>1511.553705752387</v>
      </c>
      <c r="AC23" s="53">
        <f>Assumptions!AC49</f>
        <v>1511.553705752387</v>
      </c>
      <c r="AD23" s="53">
        <f>Assumptions!AD49</f>
        <v>1889.442132190484</v>
      </c>
      <c r="AE23" s="53">
        <f>Assumptions!AE49</f>
        <v>7147.0284862916897</v>
      </c>
      <c r="AF23" s="53">
        <f>Assumptions!AF49</f>
        <v>6597.2570642692517</v>
      </c>
      <c r="AG23" s="53">
        <f>Assumptions!AG49</f>
        <v>7147.0284862916897</v>
      </c>
      <c r="AH23" s="53">
        <f>Assumptions!AH49</f>
        <v>5497.7142202243767</v>
      </c>
      <c r="AI23" s="53">
        <f>Assumptions!AI49</f>
        <v>6047.4856422468147</v>
      </c>
      <c r="AJ23" s="53">
        <f>Assumptions!AJ49</f>
        <v>2198.1782572528341</v>
      </c>
      <c r="AK23" s="53">
        <f>Assumptions!AK49</f>
        <v>2198.1782572528341</v>
      </c>
      <c r="AL23" s="53">
        <f>Assumptions!AL49</f>
        <v>2198.1782572528341</v>
      </c>
      <c r="AM23" s="184">
        <f>Assumptions!AM49</f>
        <v>7327.2608575094473</v>
      </c>
      <c r="AN23" s="184">
        <f>Assumptions!AN49</f>
        <v>366.36304287547233</v>
      </c>
      <c r="AO23" s="184">
        <f>Assumptions!AO49</f>
        <v>366.36304287547233</v>
      </c>
      <c r="AP23" s="184">
        <f>Assumptions!AP49</f>
        <v>366.36304287547233</v>
      </c>
      <c r="AQ23" s="184">
        <f>Assumptions!AQ49</f>
        <v>9248.826551605549</v>
      </c>
      <c r="AR23" s="184">
        <f>Assumptions!AR49</f>
        <v>6937.9702809435976</v>
      </c>
      <c r="AS23" s="184">
        <f>Assumptions!AS49</f>
        <v>8325.5643371323167</v>
      </c>
      <c r="AT23" s="184">
        <f>Assumptions!AT49</f>
        <v>8325.5643371323167</v>
      </c>
      <c r="AU23" s="184">
        <f>Assumptions!AU49</f>
        <v>7631.7673090379567</v>
      </c>
      <c r="AV23" s="184">
        <f>Assumptions!AV49</f>
        <v>4219.6453338813744</v>
      </c>
      <c r="AW23" s="184">
        <f>Assumptions!AW49</f>
        <v>3164.734000411031</v>
      </c>
      <c r="AX23" s="184">
        <f>Assumptions!AX49</f>
        <v>3164.734000411031</v>
      </c>
      <c r="AY23" s="184">
        <f>Assumptions!AY49</f>
        <v>10549.113334703437</v>
      </c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</row>
    <row r="24" spans="1:62">
      <c r="B24" s="35" t="s">
        <v>218</v>
      </c>
      <c r="C24" s="94" t="s">
        <v>17</v>
      </c>
      <c r="D24" s="183">
        <f>Assumptions!D52</f>
        <v>0</v>
      </c>
      <c r="E24" s="53">
        <f>Assumptions!E52</f>
        <v>0</v>
      </c>
      <c r="F24" s="53">
        <f>Assumptions!F52</f>
        <v>0</v>
      </c>
      <c r="G24" s="53">
        <f>Assumptions!G52</f>
        <v>0</v>
      </c>
      <c r="H24" s="53">
        <f>Assumptions!H52</f>
        <v>0</v>
      </c>
      <c r="I24" s="53">
        <f>Assumptions!I52</f>
        <v>0</v>
      </c>
      <c r="J24" s="53">
        <f>Assumptions!J52</f>
        <v>1325.0160218705262</v>
      </c>
      <c r="K24" s="53">
        <f>Assumptions!K52</f>
        <v>859.46865118228334</v>
      </c>
      <c r="L24" s="53">
        <f>Assumptions!L52</f>
        <v>657.93292241353208</v>
      </c>
      <c r="M24" s="53">
        <f>Assumptions!M52</f>
        <v>317.9158627773545</v>
      </c>
      <c r="N24" s="53">
        <f>Assumptions!N52</f>
        <v>0</v>
      </c>
      <c r="O24" s="53">
        <f>Assumptions!O52</f>
        <v>596.78510467116723</v>
      </c>
      <c r="P24" s="53">
        <f>Assumptions!P52</f>
        <v>0</v>
      </c>
      <c r="Q24" s="53">
        <f>Assumptions!Q52</f>
        <v>0</v>
      </c>
      <c r="R24" s="53">
        <f>Assumptions!R52</f>
        <v>0</v>
      </c>
      <c r="S24" s="53">
        <f>Assumptions!S52</f>
        <v>0</v>
      </c>
      <c r="T24" s="53">
        <f>Assumptions!T52</f>
        <v>0</v>
      </c>
      <c r="U24" s="53">
        <f>Assumptions!U52</f>
        <v>1104.5454545454547</v>
      </c>
      <c r="V24" s="53">
        <f>Assumptions!V52</f>
        <v>1435.909090909091</v>
      </c>
      <c r="W24" s="53">
        <f>Assumptions!W52</f>
        <v>1435.909090909091</v>
      </c>
      <c r="X24" s="53">
        <f>Assumptions!X52</f>
        <v>1435.909090909091</v>
      </c>
      <c r="Y24" s="53">
        <f>Assumptions!Y52</f>
        <v>1215</v>
      </c>
      <c r="Z24" s="53">
        <f>Assumptions!Z52</f>
        <v>374.82039264163097</v>
      </c>
      <c r="AA24" s="53">
        <f>Assumptions!AA52</f>
        <v>511.11871723858769</v>
      </c>
      <c r="AB24" s="53">
        <f>Assumptions!AB52</f>
        <v>136.29832459695669</v>
      </c>
      <c r="AC24" s="53">
        <f>Assumptions!AC52</f>
        <v>136.29832459695669</v>
      </c>
      <c r="AD24" s="53">
        <f>Assumptions!AD52</f>
        <v>170.3729057461959</v>
      </c>
      <c r="AE24" s="53">
        <f>Assumptions!AE52</f>
        <v>2263.023343416256</v>
      </c>
      <c r="AF24" s="53">
        <f>Assumptions!AF52</f>
        <v>2088.9446246919288</v>
      </c>
      <c r="AG24" s="53">
        <f>Assumptions!AG52</f>
        <v>2263.023343416256</v>
      </c>
      <c r="AH24" s="53">
        <f>Assumptions!AH52</f>
        <v>1740.787187243274</v>
      </c>
      <c r="AI24" s="53">
        <f>Assumptions!AI52</f>
        <v>1914.8659059676013</v>
      </c>
      <c r="AJ24" s="53">
        <f>Assumptions!AJ52</f>
        <v>82.666162282015904</v>
      </c>
      <c r="AK24" s="53">
        <f>Assumptions!AK52</f>
        <v>82.666162282015904</v>
      </c>
      <c r="AL24" s="53">
        <f>Assumptions!AL52</f>
        <v>82.666162282015904</v>
      </c>
      <c r="AM24" s="184">
        <f>Assumptions!AM52</f>
        <v>275.55387427338638</v>
      </c>
      <c r="AN24" s="184">
        <f>Assumptions!AN52</f>
        <v>13.77769371366932</v>
      </c>
      <c r="AO24" s="184">
        <f>Assumptions!AO52</f>
        <v>13.77769371366932</v>
      </c>
      <c r="AP24" s="184">
        <f>Assumptions!AP52</f>
        <v>13.77769371366932</v>
      </c>
      <c r="AQ24" s="184">
        <f>Assumptions!AQ52</f>
        <v>2623.5189918060742</v>
      </c>
      <c r="AR24" s="184">
        <f>Assumptions!AR52</f>
        <v>936.97106850216915</v>
      </c>
      <c r="AS24" s="184">
        <f>Assumptions!AS52</f>
        <v>1124.3652822026031</v>
      </c>
      <c r="AT24" s="184">
        <f>Assumptions!AT52</f>
        <v>1124.3652822026031</v>
      </c>
      <c r="AU24" s="184">
        <f>Assumptions!AU52</f>
        <v>1030.6681753523862</v>
      </c>
      <c r="AV24" s="184">
        <f>Assumptions!AV52</f>
        <v>989.75135091391883</v>
      </c>
      <c r="AW24" s="184">
        <f>Assumptions!AW52</f>
        <v>742.31351318543898</v>
      </c>
      <c r="AX24" s="184">
        <f>Assumptions!AX52</f>
        <v>742.31351318543898</v>
      </c>
      <c r="AY24" s="184">
        <f>Assumptions!AY52</f>
        <v>2474.3783772847974</v>
      </c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</row>
    <row r="25" spans="1:62">
      <c r="B25" s="35" t="s">
        <v>219</v>
      </c>
      <c r="C25" s="94" t="s">
        <v>17</v>
      </c>
      <c r="D25" s="183">
        <f>Assumptions!D55</f>
        <v>0</v>
      </c>
      <c r="E25" s="53">
        <f>Assumptions!E55</f>
        <v>0</v>
      </c>
      <c r="F25" s="53">
        <f>Assumptions!F55</f>
        <v>0</v>
      </c>
      <c r="G25" s="53">
        <f>Assumptions!G55</f>
        <v>0</v>
      </c>
      <c r="H25" s="53">
        <f>Assumptions!H55</f>
        <v>0</v>
      </c>
      <c r="I25" s="53">
        <f>Assumptions!I55</f>
        <v>0</v>
      </c>
      <c r="J25" s="53">
        <f>Assumptions!J55</f>
        <v>1966.2060198126608</v>
      </c>
      <c r="K25" s="53">
        <f>Assumptions!K55</f>
        <v>1275.3750957737482</v>
      </c>
      <c r="L25" s="53">
        <f>Assumptions!L55</f>
        <v>976.31398513672468</v>
      </c>
      <c r="M25" s="53">
        <f>Assumptions!M55</f>
        <v>471.75888658639229</v>
      </c>
      <c r="N25" s="53">
        <f>Assumptions!N55</f>
        <v>0</v>
      </c>
      <c r="O25" s="53">
        <f>Assumptions!O55</f>
        <v>885.57605792757477</v>
      </c>
      <c r="P25" s="53">
        <f>Assumptions!P55</f>
        <v>0</v>
      </c>
      <c r="Q25" s="53">
        <f>Assumptions!Q55</f>
        <v>0</v>
      </c>
      <c r="R25" s="53">
        <f>Assumptions!R55</f>
        <v>0</v>
      </c>
      <c r="S25" s="53">
        <f>Assumptions!S55</f>
        <v>0</v>
      </c>
      <c r="T25" s="53">
        <f>Assumptions!T55</f>
        <v>0</v>
      </c>
      <c r="U25" s="53">
        <f>Assumptions!U55</f>
        <v>4323.3471074380177</v>
      </c>
      <c r="V25" s="53">
        <f>Assumptions!V55</f>
        <v>5620.3512396694214</v>
      </c>
      <c r="W25" s="53">
        <f>Assumptions!W55</f>
        <v>5620.3512396694214</v>
      </c>
      <c r="X25" s="53">
        <f>Assumptions!X55</f>
        <v>6191.0855056492037</v>
      </c>
      <c r="Y25" s="53">
        <f>Assumptions!Y55</f>
        <v>5238.6108124724042</v>
      </c>
      <c r="Z25" s="53">
        <f>Assumptions!Z55</f>
        <v>1333.5233135390963</v>
      </c>
      <c r="AA25" s="53">
        <f>Assumptions!AA55</f>
        <v>1818.4408820987674</v>
      </c>
      <c r="AB25" s="53">
        <f>Assumptions!AB55</f>
        <v>484.91756855967134</v>
      </c>
      <c r="AC25" s="53">
        <f>Assumptions!AC55</f>
        <v>484.91756855967134</v>
      </c>
      <c r="AD25" s="53">
        <f>Assumptions!AD55</f>
        <v>606.14696069958916</v>
      </c>
      <c r="AE25" s="53">
        <f>Assumptions!AE55</f>
        <v>8394.692211049769</v>
      </c>
      <c r="AF25" s="53">
        <f>Assumptions!AF55</f>
        <v>6384.0874071998887</v>
      </c>
      <c r="AG25" s="53">
        <f>Assumptions!AG55</f>
        <v>6916.0946911332121</v>
      </c>
      <c r="AH25" s="53">
        <f>Assumptions!AH55</f>
        <v>5320.0728393332402</v>
      </c>
      <c r="AI25" s="53">
        <f>Assumptions!AI55</f>
        <v>5852.0801232665635</v>
      </c>
      <c r="AJ25" s="53">
        <f>Assumptions!AJ55</f>
        <v>879.88927077994549</v>
      </c>
      <c r="AK25" s="53">
        <f>Assumptions!AK55</f>
        <v>879.88927077994549</v>
      </c>
      <c r="AL25" s="53">
        <f>Assumptions!AL55</f>
        <v>879.88927077994549</v>
      </c>
      <c r="AM25" s="184">
        <f>Assumptions!AM55</f>
        <v>2932.9642359331515</v>
      </c>
      <c r="AN25" s="184">
        <f>Assumptions!AN55</f>
        <v>146.64821179665756</v>
      </c>
      <c r="AO25" s="184">
        <f>Assumptions!AO55</f>
        <v>146.64821179665756</v>
      </c>
      <c r="AP25" s="184">
        <f>Assumptions!AP55</f>
        <v>146.64821179665756</v>
      </c>
      <c r="AQ25" s="184">
        <f>Assumptions!AQ55</f>
        <v>7944.7944342634128</v>
      </c>
      <c r="AR25" s="184">
        <f>Assumptions!AR55</f>
        <v>6620.6620285528443</v>
      </c>
      <c r="AS25" s="184">
        <f>Assumptions!AS55</f>
        <v>7944.7944342634128</v>
      </c>
      <c r="AT25" s="184">
        <f>Assumptions!AT55</f>
        <v>7944.7944342634128</v>
      </c>
      <c r="AU25" s="184">
        <f>Assumptions!AU55</f>
        <v>7282.7282314081276</v>
      </c>
      <c r="AV25" s="184">
        <f>Assumptions!AV55</f>
        <v>1830.8654590425945</v>
      </c>
      <c r="AW25" s="184">
        <f>Assumptions!AW55</f>
        <v>1373.149094281946</v>
      </c>
      <c r="AX25" s="184">
        <f>Assumptions!AX55</f>
        <v>1373.149094281946</v>
      </c>
      <c r="AY25" s="184">
        <f>Assumptions!AY55</f>
        <v>4577.1636476064868</v>
      </c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</row>
    <row r="26" spans="1:62">
      <c r="B26" s="35" t="s">
        <v>220</v>
      </c>
      <c r="C26" s="94" t="s">
        <v>17</v>
      </c>
      <c r="D26" s="183">
        <f>Assumptions!D58</f>
        <v>0</v>
      </c>
      <c r="E26" s="53">
        <f>Assumptions!E58</f>
        <v>0</v>
      </c>
      <c r="F26" s="53">
        <f>Assumptions!F58</f>
        <v>0</v>
      </c>
      <c r="G26" s="53">
        <f>Assumptions!G58</f>
        <v>0</v>
      </c>
      <c r="H26" s="53">
        <f>Assumptions!H58</f>
        <v>0</v>
      </c>
      <c r="I26" s="53">
        <f>Assumptions!I58</f>
        <v>0</v>
      </c>
      <c r="J26" s="53">
        <f>Assumptions!J58</f>
        <v>214.95663101404631</v>
      </c>
      <c r="K26" s="53">
        <f>Assumptions!K58</f>
        <v>139.43113341340626</v>
      </c>
      <c r="L26" s="53">
        <f>Assumptions!L58</f>
        <v>106.73610137603174</v>
      </c>
      <c r="M26" s="53">
        <f>Assumptions!M58</f>
        <v>51.57531809469819</v>
      </c>
      <c r="N26" s="53">
        <f>Assumptions!N58</f>
        <v>0</v>
      </c>
      <c r="O26" s="53">
        <f>Assumptions!O58</f>
        <v>96.816124048358304</v>
      </c>
      <c r="P26" s="53">
        <f>Assumptions!P58</f>
        <v>0</v>
      </c>
      <c r="Q26" s="53">
        <f>Assumptions!Q58</f>
        <v>0</v>
      </c>
      <c r="R26" s="53">
        <f>Assumptions!R58</f>
        <v>0</v>
      </c>
      <c r="S26" s="53">
        <f>Assumptions!S58</f>
        <v>0</v>
      </c>
      <c r="T26" s="53">
        <f>Assumptions!T58</f>
        <v>0</v>
      </c>
      <c r="U26" s="53">
        <f>Assumptions!U58</f>
        <v>495.86776859504141</v>
      </c>
      <c r="V26" s="53">
        <f>Assumptions!V58</f>
        <v>644.62809917355378</v>
      </c>
      <c r="W26" s="53">
        <f>Assumptions!W58</f>
        <v>644.62809917355378</v>
      </c>
      <c r="X26" s="53">
        <f>Assumptions!X58</f>
        <v>644.62809917355378</v>
      </c>
      <c r="Y26" s="53">
        <f>Assumptions!Y58</f>
        <v>545.4545454545455</v>
      </c>
      <c r="Z26" s="53">
        <f>Assumptions!Z58</f>
        <v>634.36445578213909</v>
      </c>
      <c r="AA26" s="53">
        <f>Assumptions!AA58</f>
        <v>865.04243970291668</v>
      </c>
      <c r="AB26" s="53">
        <f>Assumptions!AB58</f>
        <v>230.67798392077779</v>
      </c>
      <c r="AC26" s="53">
        <f>Assumptions!AC58</f>
        <v>230.67798392077779</v>
      </c>
      <c r="AD26" s="53">
        <f>Assumptions!AD58</f>
        <v>288.3474799009723</v>
      </c>
      <c r="AE26" s="53">
        <f>Assumptions!AE58</f>
        <v>437.03599943969749</v>
      </c>
      <c r="AF26" s="53">
        <f>Assumptions!AF58</f>
        <v>403.41784563664385</v>
      </c>
      <c r="AG26" s="53">
        <f>Assumptions!AG58</f>
        <v>437.03599943969749</v>
      </c>
      <c r="AH26" s="53">
        <f>Assumptions!AH58</f>
        <v>336.18153803053656</v>
      </c>
      <c r="AI26" s="53">
        <f>Assumptions!AI58</f>
        <v>369.7996918335902</v>
      </c>
      <c r="AJ26" s="53">
        <f>Assumptions!AJ58</f>
        <v>420.88288651481554</v>
      </c>
      <c r="AK26" s="53">
        <f>Assumptions!AK58</f>
        <v>420.88288651481554</v>
      </c>
      <c r="AL26" s="53">
        <f>Assumptions!AL58</f>
        <v>420.88288651481554</v>
      </c>
      <c r="AM26" s="184">
        <f>Assumptions!AM58</f>
        <v>1402.9429550493851</v>
      </c>
      <c r="AN26" s="184">
        <f>Assumptions!AN58</f>
        <v>70.147147752469252</v>
      </c>
      <c r="AO26" s="184">
        <f>Assumptions!AO58</f>
        <v>70.147147752469252</v>
      </c>
      <c r="AP26" s="184">
        <f>Assumptions!AP58</f>
        <v>70.147147752469252</v>
      </c>
      <c r="AQ26" s="184">
        <f>Assumptions!AQ58</f>
        <v>633.31883427577213</v>
      </c>
      <c r="AR26" s="184">
        <f>Assumptions!AR58</f>
        <v>527.76569522981015</v>
      </c>
      <c r="AS26" s="184">
        <f>Assumptions!AS58</f>
        <v>633.31883427577213</v>
      </c>
      <c r="AT26" s="184">
        <f>Assumptions!AT58</f>
        <v>633.31883427577213</v>
      </c>
      <c r="AU26" s="184">
        <f>Assumptions!AU58</f>
        <v>580.5422647527912</v>
      </c>
      <c r="AV26" s="184">
        <f>Assumptions!AV58</f>
        <v>559.67710935998457</v>
      </c>
      <c r="AW26" s="184">
        <f>Assumptions!AW58</f>
        <v>419.75783201998843</v>
      </c>
      <c r="AX26" s="184">
        <f>Assumptions!AX58</f>
        <v>419.75783201998843</v>
      </c>
      <c r="AY26" s="184">
        <f>Assumptions!AY58</f>
        <v>1399.1927733999614</v>
      </c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</row>
    <row r="27" spans="1:62">
      <c r="B27" s="35" t="s">
        <v>221</v>
      </c>
      <c r="C27" s="94" t="s">
        <v>17</v>
      </c>
      <c r="D27" s="183">
        <f>Assumptions!D61</f>
        <v>0</v>
      </c>
      <c r="E27" s="53">
        <f>Assumptions!E61</f>
        <v>0</v>
      </c>
      <c r="F27" s="53">
        <f>Assumptions!F61</f>
        <v>0</v>
      </c>
      <c r="G27" s="53">
        <f>Assumptions!G61</f>
        <v>0</v>
      </c>
      <c r="H27" s="53">
        <f>Assumptions!H61</f>
        <v>0</v>
      </c>
      <c r="I27" s="53">
        <f>Assumptions!I61</f>
        <v>0</v>
      </c>
      <c r="J27" s="53">
        <f>Assumptions!J61</f>
        <v>139.40467254543759</v>
      </c>
      <c r="K27" s="53">
        <f>Assumptions!K61</f>
        <v>90.424526121573763</v>
      </c>
      <c r="L27" s="53">
        <f>Assumptions!L61</f>
        <v>69.22099211784743</v>
      </c>
      <c r="M27" s="53">
        <f>Assumptions!M61</f>
        <v>33.447864792542113</v>
      </c>
      <c r="N27" s="53">
        <f>Assumptions!N61</f>
        <v>0</v>
      </c>
      <c r="O27" s="53">
        <f>Assumptions!O61</f>
        <v>62.787642355624385</v>
      </c>
      <c r="P27" s="53">
        <f>Assumptions!P61</f>
        <v>0</v>
      </c>
      <c r="Q27" s="53">
        <f>Assumptions!Q61</f>
        <v>0</v>
      </c>
      <c r="R27" s="53">
        <f>Assumptions!R61</f>
        <v>0</v>
      </c>
      <c r="S27" s="53">
        <f>Assumptions!S61</f>
        <v>0</v>
      </c>
      <c r="T27" s="53">
        <f>Assumptions!T61</f>
        <v>0</v>
      </c>
      <c r="U27" s="53">
        <f>Assumptions!U61</f>
        <v>148.7603305785124</v>
      </c>
      <c r="V27" s="53">
        <f>Assumptions!V61</f>
        <v>193.38842975206612</v>
      </c>
      <c r="W27" s="53">
        <f>Assumptions!W61</f>
        <v>193.38842975206612</v>
      </c>
      <c r="X27" s="53">
        <f>Assumptions!X61</f>
        <v>193.38842975206612</v>
      </c>
      <c r="Y27" s="53">
        <f>Assumptions!Y61</f>
        <v>163.63636363636363</v>
      </c>
      <c r="Z27" s="53">
        <f>Assumptions!Z61</f>
        <v>446.91671964399251</v>
      </c>
      <c r="AA27" s="53">
        <f>Assumptions!AA61</f>
        <v>609.4318904236261</v>
      </c>
      <c r="AB27" s="53">
        <f>Assumptions!AB61</f>
        <v>162.51517077963365</v>
      </c>
      <c r="AC27" s="53">
        <f>Assumptions!AC61</f>
        <v>162.51517077963365</v>
      </c>
      <c r="AD27" s="53">
        <f>Assumptions!AD61</f>
        <v>203.14396347454203</v>
      </c>
      <c r="AE27" s="53">
        <f>Assumptions!AE61</f>
        <v>721.5563677112915</v>
      </c>
      <c r="AF27" s="53">
        <f>Assumptions!AF61</f>
        <v>666.0520317334998</v>
      </c>
      <c r="AG27" s="53">
        <f>Assumptions!AG61</f>
        <v>721.5563677112915</v>
      </c>
      <c r="AH27" s="53">
        <f>Assumptions!AH61</f>
        <v>555.04335977791663</v>
      </c>
      <c r="AI27" s="53">
        <f>Assumptions!AI61</f>
        <v>610.54769575570811</v>
      </c>
      <c r="AJ27" s="53">
        <f>Assumptions!AJ61</f>
        <v>694.88721115610838</v>
      </c>
      <c r="AK27" s="53">
        <f>Assumptions!AK61</f>
        <v>694.88721115610838</v>
      </c>
      <c r="AL27" s="53">
        <f>Assumptions!AL61</f>
        <v>694.88721115610838</v>
      </c>
      <c r="AM27" s="184">
        <f>Assumptions!AM61</f>
        <v>2316.2907038536946</v>
      </c>
      <c r="AN27" s="184">
        <f>Assumptions!AN61</f>
        <v>115.81453519268473</v>
      </c>
      <c r="AO27" s="184">
        <f>Assumptions!AO61</f>
        <v>115.81453519268473</v>
      </c>
      <c r="AP27" s="184">
        <f>Assumptions!AP61</f>
        <v>115.81453519268473</v>
      </c>
      <c r="AQ27" s="184">
        <f>Assumptions!AQ61</f>
        <v>949.97825141365809</v>
      </c>
      <c r="AR27" s="184">
        <f>Assumptions!AR61</f>
        <v>791.64854284471505</v>
      </c>
      <c r="AS27" s="184">
        <f>Assumptions!AS61</f>
        <v>949.97825141365809</v>
      </c>
      <c r="AT27" s="184">
        <f>Assumptions!AT61</f>
        <v>949.97825141365809</v>
      </c>
      <c r="AU27" s="184">
        <f>Assumptions!AU61</f>
        <v>870.81339712918668</v>
      </c>
      <c r="AV27" s="184">
        <f>Assumptions!AV61</f>
        <v>839.51566403997674</v>
      </c>
      <c r="AW27" s="184">
        <f>Assumptions!AW61</f>
        <v>629.63674802998253</v>
      </c>
      <c r="AX27" s="184">
        <f>Assumptions!AX61</f>
        <v>629.63674802998253</v>
      </c>
      <c r="AY27" s="184">
        <f>Assumptions!AY61</f>
        <v>2098.7891600999419</v>
      </c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</row>
    <row r="28" spans="1:62">
      <c r="B28" s="35" t="s">
        <v>222</v>
      </c>
      <c r="C28" s="94" t="s">
        <v>17</v>
      </c>
      <c r="D28" s="183">
        <f>Assumptions!D64</f>
        <v>0</v>
      </c>
      <c r="E28" s="53">
        <f>Assumptions!E64</f>
        <v>0</v>
      </c>
      <c r="F28" s="53">
        <f>Assumptions!F64</f>
        <v>0</v>
      </c>
      <c r="G28" s="53">
        <f>Assumptions!G64</f>
        <v>0</v>
      </c>
      <c r="H28" s="53">
        <f>Assumptions!H64</f>
        <v>0</v>
      </c>
      <c r="I28" s="53">
        <f>Assumptions!I64</f>
        <v>0</v>
      </c>
      <c r="J28" s="53">
        <f>Assumptions!J64</f>
        <v>2584.5870127814924</v>
      </c>
      <c r="K28" s="53">
        <f>Assumptions!K64</f>
        <v>1676.486530783714</v>
      </c>
      <c r="L28" s="53">
        <f>Assumptions!L64</f>
        <v>1283.369301565737</v>
      </c>
      <c r="M28" s="53">
        <f>Assumptions!M64</f>
        <v>620.12926374400024</v>
      </c>
      <c r="N28" s="53">
        <f>Assumptions!N64</f>
        <v>0</v>
      </c>
      <c r="O28" s="53">
        <f>Assumptions!O64</f>
        <v>1164.0938716930189</v>
      </c>
      <c r="P28" s="53">
        <f>Assumptions!P64</f>
        <v>0</v>
      </c>
      <c r="Q28" s="53">
        <f>Assumptions!Q64</f>
        <v>0</v>
      </c>
      <c r="R28" s="53">
        <f>Assumptions!R64</f>
        <v>0</v>
      </c>
      <c r="S28" s="53">
        <f>Assumptions!S64</f>
        <v>0</v>
      </c>
      <c r="T28" s="53">
        <f>Assumptions!T64</f>
        <v>0</v>
      </c>
      <c r="U28" s="53">
        <f>Assumptions!U64</f>
        <v>628.26446280991729</v>
      </c>
      <c r="V28" s="53">
        <f>Assumptions!V64</f>
        <v>816.74380165289244</v>
      </c>
      <c r="W28" s="53">
        <f>Assumptions!W64</f>
        <v>816.74380165289244</v>
      </c>
      <c r="X28" s="53">
        <f>Assumptions!X64</f>
        <v>816.74380165289244</v>
      </c>
      <c r="Y28" s="53">
        <f>Assumptions!Y64</f>
        <v>691.09090909090901</v>
      </c>
      <c r="Z28" s="53">
        <f>Assumptions!Z64</f>
        <v>455.66433566433585</v>
      </c>
      <c r="AA28" s="53">
        <f>Assumptions!AA64</f>
        <v>621.3604577240942</v>
      </c>
      <c r="AB28" s="53">
        <f>Assumptions!AB64</f>
        <v>165.69612205975847</v>
      </c>
      <c r="AC28" s="53">
        <f>Assumptions!AC64</f>
        <v>165.69612205975847</v>
      </c>
      <c r="AD28" s="53">
        <f>Assumptions!AD64</f>
        <v>207.1201525746981</v>
      </c>
      <c r="AE28" s="53">
        <f>Assumptions!AE64</f>
        <v>1018.9337927964973</v>
      </c>
      <c r="AF28" s="53">
        <f>Assumptions!AF64</f>
        <v>940.55427027368989</v>
      </c>
      <c r="AG28" s="53">
        <f>Assumptions!AG64</f>
        <v>1018.9337927964973</v>
      </c>
      <c r="AH28" s="53">
        <f>Assumptions!AH64</f>
        <v>783.79522522807497</v>
      </c>
      <c r="AI28" s="53">
        <f>Assumptions!AI64</f>
        <v>862.17474775088249</v>
      </c>
      <c r="AJ28" s="53">
        <f>Assumptions!AJ64</f>
        <v>0.47999395283209023</v>
      </c>
      <c r="AK28" s="53">
        <f>Assumptions!AK64</f>
        <v>0.47999395283209023</v>
      </c>
      <c r="AL28" s="53">
        <f>Assumptions!AL64</f>
        <v>0.47999395283209023</v>
      </c>
      <c r="AM28" s="184">
        <f>Assumptions!AM64</f>
        <v>1.5999798427736343</v>
      </c>
      <c r="AN28" s="184">
        <f>Assumptions!AN64</f>
        <v>7.9998992138681696E-2</v>
      </c>
      <c r="AO28" s="184">
        <f>Assumptions!AO64</f>
        <v>7.9998992138681696E-2</v>
      </c>
      <c r="AP28" s="184">
        <f>Assumptions!AP64</f>
        <v>7.9998992138681696E-2</v>
      </c>
      <c r="AQ28" s="184">
        <f>Assumptions!AQ64</f>
        <v>885.93611878937566</v>
      </c>
      <c r="AR28" s="184">
        <f>Assumptions!AR64</f>
        <v>738.28009899114636</v>
      </c>
      <c r="AS28" s="184">
        <f>Assumptions!AS64</f>
        <v>885.93611878937566</v>
      </c>
      <c r="AT28" s="184">
        <f>Assumptions!AT64</f>
        <v>885.93611878937566</v>
      </c>
      <c r="AU28" s="184">
        <f>Assumptions!AU64</f>
        <v>812.10810889026095</v>
      </c>
      <c r="AV28" s="184">
        <f>Assumptions!AV64</f>
        <v>2.9778472286055697</v>
      </c>
      <c r="AW28" s="184">
        <f>Assumptions!AW64</f>
        <v>2.7016507374947816</v>
      </c>
      <c r="AX28" s="184">
        <f>Assumptions!AX64</f>
        <v>2.7016507374947816</v>
      </c>
      <c r="AY28" s="184">
        <f>Assumptions!AY64</f>
        <v>9.0055024583159415</v>
      </c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</row>
    <row r="29" spans="1:62" s="67" customFormat="1">
      <c r="C29" s="181"/>
      <c r="D29" s="187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</row>
    <row r="30" spans="1:62">
      <c r="B30" s="62" t="s">
        <v>223</v>
      </c>
      <c r="C30" s="98" t="s">
        <v>17</v>
      </c>
      <c r="D30" s="188">
        <f t="shared" ref="D30:AM30" si="6">D8+D19</f>
        <v>507.98</v>
      </c>
      <c r="E30" s="65">
        <f t="shared" si="6"/>
        <v>554.76</v>
      </c>
      <c r="F30" s="65">
        <f t="shared" si="6"/>
        <v>157.88999999999999</v>
      </c>
      <c r="G30" s="65">
        <f t="shared" si="6"/>
        <v>757.51</v>
      </c>
      <c r="H30" s="65">
        <f t="shared" si="6"/>
        <v>162.29</v>
      </c>
      <c r="I30" s="65">
        <f t="shared" si="6"/>
        <v>1165</v>
      </c>
      <c r="J30" s="65">
        <f t="shared" si="6"/>
        <v>30834.11</v>
      </c>
      <c r="K30" s="65">
        <f t="shared" si="6"/>
        <v>20582.940000000002</v>
      </c>
      <c r="L30" s="65">
        <f t="shared" si="6"/>
        <v>16064.55</v>
      </c>
      <c r="M30" s="65">
        <f t="shared" si="6"/>
        <v>7226.7999999999993</v>
      </c>
      <c r="N30" s="65">
        <f t="shared" si="6"/>
        <v>1540.51</v>
      </c>
      <c r="O30" s="65">
        <f t="shared" si="6"/>
        <v>18431.3</v>
      </c>
      <c r="P30" s="65">
        <f t="shared" si="6"/>
        <v>494.53500000000003</v>
      </c>
      <c r="Q30" s="65">
        <f t="shared" si="6"/>
        <v>494.53500000000003</v>
      </c>
      <c r="R30" s="65">
        <f t="shared" si="6"/>
        <v>494.53500000000003</v>
      </c>
      <c r="S30" s="65">
        <f t="shared" si="6"/>
        <v>494.53500000000003</v>
      </c>
      <c r="T30" s="65">
        <f t="shared" si="6"/>
        <v>494.53500000000003</v>
      </c>
      <c r="U30" s="65">
        <f t="shared" si="6"/>
        <v>27950.891649672645</v>
      </c>
      <c r="V30" s="65">
        <f t="shared" si="6"/>
        <v>36336.159144574442</v>
      </c>
      <c r="W30" s="65">
        <f t="shared" si="6"/>
        <v>36336.159144574442</v>
      </c>
      <c r="X30" s="65">
        <f t="shared" si="6"/>
        <v>39360.278739200206</v>
      </c>
      <c r="Y30" s="65">
        <f t="shared" si="6"/>
        <v>33304.85124086171</v>
      </c>
      <c r="Z30" s="65">
        <f t="shared" si="6"/>
        <v>22515.62594787265</v>
      </c>
      <c r="AA30" s="65">
        <f t="shared" si="6"/>
        <v>30516.559180724114</v>
      </c>
      <c r="AB30" s="65">
        <f t="shared" si="6"/>
        <v>8642.2576797653473</v>
      </c>
      <c r="AC30" s="65">
        <f t="shared" si="6"/>
        <v>9668.376794827549</v>
      </c>
      <c r="AD30" s="65">
        <f t="shared" si="6"/>
        <v>11540.345213657642</v>
      </c>
      <c r="AE30" s="65">
        <f t="shared" si="6"/>
        <v>47793.649689348997</v>
      </c>
      <c r="AF30" s="65">
        <f t="shared" si="6"/>
        <v>43561.661121520163</v>
      </c>
      <c r="AG30" s="65">
        <f t="shared" si="6"/>
        <v>47191.799548313516</v>
      </c>
      <c r="AH30" s="65">
        <f t="shared" si="6"/>
        <v>36301.384267933478</v>
      </c>
      <c r="AI30" s="65">
        <f t="shared" si="6"/>
        <v>39931.522694726817</v>
      </c>
      <c r="AJ30" s="65">
        <f t="shared" si="6"/>
        <v>24227.532291321866</v>
      </c>
      <c r="AK30" s="65">
        <f t="shared" si="6"/>
        <v>24227.532291321866</v>
      </c>
      <c r="AL30" s="65">
        <f t="shared" si="6"/>
        <v>24227.532291321866</v>
      </c>
      <c r="AM30" s="186">
        <f t="shared" si="6"/>
        <v>80758.44097107288</v>
      </c>
      <c r="AN30" s="186">
        <f t="shared" ref="AN30:AQ30" si="7">AN8+AN19</f>
        <v>4037.9220485536443</v>
      </c>
      <c r="AO30" s="186">
        <f t="shared" si="7"/>
        <v>4037.9220485536443</v>
      </c>
      <c r="AP30" s="186">
        <f t="shared" si="7"/>
        <v>4037.9220485536443</v>
      </c>
      <c r="AQ30" s="186">
        <f t="shared" si="7"/>
        <v>67445.595971198345</v>
      </c>
      <c r="AR30" s="186">
        <f t="shared" ref="AR30:AY30" si="8">AR8+AR19</f>
        <v>54185.98337260136</v>
      </c>
      <c r="AS30" s="186">
        <f t="shared" si="8"/>
        <v>65023.180047121641</v>
      </c>
      <c r="AT30" s="186">
        <f t="shared" si="8"/>
        <v>65023.180047121641</v>
      </c>
      <c r="AU30" s="186">
        <f t="shared" si="8"/>
        <v>59604.581709861501</v>
      </c>
      <c r="AV30" s="186">
        <f t="shared" si="8"/>
        <v>30532.081943183817</v>
      </c>
      <c r="AW30" s="186">
        <f t="shared" si="8"/>
        <v>22899.529722703905</v>
      </c>
      <c r="AX30" s="186">
        <f t="shared" si="8"/>
        <v>22899.529722703905</v>
      </c>
      <c r="AY30" s="186">
        <f t="shared" si="8"/>
        <v>76331.765742346382</v>
      </c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</row>
    <row r="31" spans="1:62">
      <c r="B31" s="62"/>
      <c r="C31" s="99"/>
      <c r="D31" s="18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</row>
    <row r="32" spans="1:62">
      <c r="B32" s="68" t="s">
        <v>224</v>
      </c>
      <c r="C32" s="94" t="s">
        <v>17</v>
      </c>
      <c r="D32" s="57">
        <v>659.54</v>
      </c>
      <c r="E32" s="57">
        <v>0</v>
      </c>
      <c r="F32" s="57">
        <v>1573</v>
      </c>
      <c r="G32" s="57">
        <v>847</v>
      </c>
      <c r="H32" s="57">
        <v>3073.4</v>
      </c>
      <c r="I32" s="57">
        <v>4840</v>
      </c>
      <c r="J32" s="57">
        <v>4791.6000000000004</v>
      </c>
      <c r="K32" s="57">
        <v>2904</v>
      </c>
      <c r="L32" s="57">
        <v>6221.84</v>
      </c>
      <c r="M32" s="57">
        <v>5554</v>
      </c>
      <c r="N32" s="57">
        <v>8288.5</v>
      </c>
      <c r="O32" s="57">
        <v>1847.11</v>
      </c>
      <c r="P32" s="209">
        <f>Assumptions!P70</f>
        <v>0</v>
      </c>
      <c r="Q32" s="209">
        <f>Assumptions!Q70</f>
        <v>0</v>
      </c>
      <c r="R32" s="209">
        <f>Assumptions!R70</f>
        <v>0</v>
      </c>
      <c r="S32" s="209">
        <f>Assumptions!S70</f>
        <v>0</v>
      </c>
      <c r="T32" s="209">
        <f>Assumptions!T70</f>
        <v>0</v>
      </c>
      <c r="U32" s="209">
        <f>Assumptions!U70</f>
        <v>0</v>
      </c>
      <c r="V32" s="209">
        <f>Assumptions!V70</f>
        <v>10000</v>
      </c>
      <c r="W32" s="209">
        <f>Assumptions!W70</f>
        <v>10000</v>
      </c>
      <c r="X32" s="209">
        <f>Assumptions!X70</f>
        <v>0</v>
      </c>
      <c r="Y32" s="209">
        <f>Assumptions!Y70</f>
        <v>0</v>
      </c>
      <c r="Z32" s="209">
        <f>Assumptions!Z70</f>
        <v>0</v>
      </c>
      <c r="AA32" s="209">
        <f>Assumptions!AA70</f>
        <v>0</v>
      </c>
      <c r="AB32" s="209">
        <f>Assumptions!AB70</f>
        <v>0</v>
      </c>
      <c r="AC32" s="209">
        <f>Assumptions!AC70</f>
        <v>0</v>
      </c>
      <c r="AD32" s="209">
        <f>Assumptions!AD70</f>
        <v>0</v>
      </c>
      <c r="AE32" s="209">
        <f>Assumptions!AE70</f>
        <v>0</v>
      </c>
      <c r="AF32" s="209">
        <f>Assumptions!AF70</f>
        <v>20000</v>
      </c>
      <c r="AG32" s="209">
        <f>Assumptions!AG70</f>
        <v>0</v>
      </c>
      <c r="AH32" s="209">
        <f>Assumptions!AH70</f>
        <v>20000</v>
      </c>
      <c r="AI32" s="209">
        <f>Assumptions!AI70</f>
        <v>10000</v>
      </c>
      <c r="AJ32" s="209">
        <f>Assumptions!AJ70</f>
        <v>0</v>
      </c>
      <c r="AK32" s="209">
        <f>Assumptions!AK70</f>
        <v>0</v>
      </c>
      <c r="AL32" s="209">
        <f>Assumptions!AL70</f>
        <v>0</v>
      </c>
      <c r="AM32" s="209">
        <f>Assumptions!AM70</f>
        <v>0</v>
      </c>
      <c r="AN32" s="209">
        <f>Assumptions!AN70</f>
        <v>0</v>
      </c>
      <c r="AO32" s="209">
        <f>Assumptions!AO70</f>
        <v>0</v>
      </c>
      <c r="AP32" s="209">
        <f>Assumptions!AP70</f>
        <v>0</v>
      </c>
      <c r="AQ32" s="209">
        <f>Assumptions!AQ70</f>
        <v>10000</v>
      </c>
      <c r="AR32" s="209">
        <f>Assumptions!AR70</f>
        <v>0</v>
      </c>
      <c r="AS32" s="209">
        <f>Assumptions!AS70</f>
        <v>10000</v>
      </c>
      <c r="AT32" s="209">
        <f>Assumptions!AT70</f>
        <v>0</v>
      </c>
      <c r="AU32" s="209">
        <f>Assumptions!AU70</f>
        <v>10000</v>
      </c>
      <c r="AV32" s="209">
        <f>Assumptions!AV70</f>
        <v>10000</v>
      </c>
      <c r="AW32" s="209">
        <f>Assumptions!AW70</f>
        <v>0</v>
      </c>
      <c r="AX32" s="209">
        <f>Assumptions!AX70</f>
        <v>20000</v>
      </c>
      <c r="AY32" s="209">
        <f>Assumptions!AY70</f>
        <v>0</v>
      </c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</row>
    <row r="33" spans="2:62" hidden="1">
      <c r="B33" s="68" t="s">
        <v>225</v>
      </c>
      <c r="C33" s="94" t="s">
        <v>17</v>
      </c>
      <c r="D33" s="57">
        <v>0</v>
      </c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>
        <v>0</v>
      </c>
      <c r="M33" s="57">
        <v>0</v>
      </c>
      <c r="N33" s="57">
        <f t="shared" ref="N33:O33" si="9">AVERAGE(D33:I33)</f>
        <v>0</v>
      </c>
      <c r="O33" s="57">
        <f t="shared" si="9"/>
        <v>0</v>
      </c>
      <c r="P33" s="209">
        <f>Assumptions!P71</f>
        <v>0</v>
      </c>
      <c r="Q33" s="209">
        <f>Assumptions!Q71</f>
        <v>0</v>
      </c>
      <c r="R33" s="209">
        <f>Assumptions!R71</f>
        <v>0</v>
      </c>
      <c r="S33" s="209">
        <f>Assumptions!S71</f>
        <v>0</v>
      </c>
      <c r="T33" s="209">
        <f>Assumptions!T71</f>
        <v>10000</v>
      </c>
      <c r="U33" s="209">
        <f>Assumptions!U71</f>
        <v>0</v>
      </c>
      <c r="V33" s="209">
        <f>Assumptions!V71</f>
        <v>0</v>
      </c>
      <c r="W33" s="209">
        <f>Assumptions!W71</f>
        <v>0</v>
      </c>
      <c r="X33" s="209">
        <f>Assumptions!X71</f>
        <v>5000</v>
      </c>
      <c r="Y33" s="209">
        <f>Assumptions!Y71</f>
        <v>0</v>
      </c>
      <c r="Z33" s="209">
        <f>Assumptions!Z71</f>
        <v>0</v>
      </c>
      <c r="AA33" s="209">
        <f>Assumptions!AA71</f>
        <v>0</v>
      </c>
      <c r="AB33" s="209">
        <f>Assumptions!AB71</f>
        <v>0</v>
      </c>
      <c r="AC33" s="209">
        <f>Assumptions!AC71</f>
        <v>5000</v>
      </c>
      <c r="AD33" s="209">
        <f>Assumptions!AD71</f>
        <v>0</v>
      </c>
      <c r="AE33" s="209">
        <f>Assumptions!AE71</f>
        <v>0</v>
      </c>
      <c r="AF33" s="209">
        <f>Assumptions!AF71</f>
        <v>10000</v>
      </c>
      <c r="AG33" s="209">
        <f>Assumptions!AG71</f>
        <v>0</v>
      </c>
      <c r="AH33" s="209">
        <f>Assumptions!AH71</f>
        <v>0</v>
      </c>
      <c r="AI33" s="209">
        <f>Assumptions!AI71</f>
        <v>0</v>
      </c>
      <c r="AJ33" s="209">
        <f>Assumptions!AJ71</f>
        <v>0</v>
      </c>
      <c r="AK33" s="209">
        <f>Assumptions!AK71</f>
        <v>5000</v>
      </c>
      <c r="AL33" s="209">
        <f>Assumptions!AL71</f>
        <v>0</v>
      </c>
      <c r="AM33" s="209">
        <f>Assumptions!AM71</f>
        <v>0</v>
      </c>
      <c r="AN33" s="209">
        <f>Assumptions!AN71</f>
        <v>0</v>
      </c>
      <c r="AO33" s="209">
        <f>Assumptions!AO71</f>
        <v>0</v>
      </c>
      <c r="AP33" s="209">
        <f>Assumptions!AP71</f>
        <v>0</v>
      </c>
      <c r="AQ33" s="209">
        <f>Assumptions!AQ71</f>
        <v>0</v>
      </c>
      <c r="AR33" s="209">
        <f>Assumptions!AR71</f>
        <v>20000</v>
      </c>
      <c r="AS33" s="209">
        <f>Assumptions!AS71</f>
        <v>0</v>
      </c>
      <c r="AT33" s="209">
        <f>Assumptions!AT71</f>
        <v>20000</v>
      </c>
      <c r="AU33" s="209">
        <f>Assumptions!AU71</f>
        <v>0</v>
      </c>
      <c r="AV33" s="209">
        <f>Assumptions!AV71</f>
        <v>0</v>
      </c>
      <c r="AW33" s="209">
        <f>Assumptions!AW71</f>
        <v>10000</v>
      </c>
      <c r="AX33" s="209">
        <f>Assumptions!AX71</f>
        <v>0</v>
      </c>
      <c r="AY33" s="209">
        <f>Assumptions!AY71</f>
        <v>0</v>
      </c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</row>
    <row r="34" spans="2:62">
      <c r="B34" s="68" t="s">
        <v>226</v>
      </c>
      <c r="C34" s="94" t="s">
        <v>17</v>
      </c>
      <c r="D34" s="57">
        <v>0</v>
      </c>
      <c r="E34" s="57">
        <v>159.83000000000001</v>
      </c>
      <c r="F34" s="57">
        <v>0</v>
      </c>
      <c r="G34" s="57">
        <v>0</v>
      </c>
      <c r="H34" s="57">
        <v>637.92999999999995</v>
      </c>
      <c r="I34" s="57">
        <v>0</v>
      </c>
      <c r="J34" s="57">
        <v>690.18000000000006</v>
      </c>
      <c r="K34" s="57">
        <v>0</v>
      </c>
      <c r="L34" s="57">
        <v>0</v>
      </c>
      <c r="M34" s="57">
        <v>0</v>
      </c>
      <c r="N34" s="57">
        <v>0</v>
      </c>
      <c r="O34" s="57">
        <v>408.55</v>
      </c>
      <c r="P34" s="209">
        <f>Assumptions!P72</f>
        <v>0</v>
      </c>
      <c r="Q34" s="209">
        <f>Assumptions!Q72</f>
        <v>0</v>
      </c>
      <c r="R34" s="209">
        <f>Assumptions!R72</f>
        <v>0</v>
      </c>
      <c r="S34" s="209">
        <f>Assumptions!S72</f>
        <v>0</v>
      </c>
      <c r="T34" s="209">
        <f>Assumptions!T72</f>
        <v>0</v>
      </c>
      <c r="U34" s="209">
        <f>Assumptions!U72</f>
        <v>0</v>
      </c>
      <c r="V34" s="209">
        <f>Assumptions!V72</f>
        <v>0</v>
      </c>
      <c r="W34" s="209">
        <f>Assumptions!W72</f>
        <v>0</v>
      </c>
      <c r="X34" s="209">
        <f>Assumptions!X72</f>
        <v>0</v>
      </c>
      <c r="Y34" s="209">
        <f>Assumptions!Y72</f>
        <v>0</v>
      </c>
      <c r="Z34" s="209">
        <f>Assumptions!Z72</f>
        <v>0</v>
      </c>
      <c r="AA34" s="209">
        <f>Assumptions!AA72</f>
        <v>0</v>
      </c>
      <c r="AB34" s="209">
        <f>Assumptions!AB72</f>
        <v>0</v>
      </c>
      <c r="AC34" s="209">
        <f>Assumptions!AC72</f>
        <v>0</v>
      </c>
      <c r="AD34" s="209">
        <f>Assumptions!AD72</f>
        <v>0</v>
      </c>
      <c r="AE34" s="209">
        <f>Assumptions!AE72</f>
        <v>0</v>
      </c>
      <c r="AF34" s="209">
        <f>Assumptions!AF72</f>
        <v>0</v>
      </c>
      <c r="AG34" s="209">
        <f>Assumptions!AG72</f>
        <v>0</v>
      </c>
      <c r="AH34" s="209">
        <f>Assumptions!AH72</f>
        <v>0</v>
      </c>
      <c r="AI34" s="209">
        <f>Assumptions!AI72</f>
        <v>0</v>
      </c>
      <c r="AJ34" s="209">
        <f>Assumptions!AJ72</f>
        <v>0</v>
      </c>
      <c r="AK34" s="209">
        <f>Assumptions!AK72</f>
        <v>0</v>
      </c>
      <c r="AL34" s="209">
        <f>Assumptions!AL72</f>
        <v>0</v>
      </c>
      <c r="AM34" s="209">
        <f>Assumptions!AM72</f>
        <v>0</v>
      </c>
      <c r="AN34" s="209">
        <f>Assumptions!AN72</f>
        <v>0</v>
      </c>
      <c r="AO34" s="209">
        <f>Assumptions!AO72</f>
        <v>0</v>
      </c>
      <c r="AP34" s="209">
        <f>Assumptions!AP72</f>
        <v>0</v>
      </c>
      <c r="AQ34" s="209">
        <f>Assumptions!AQ72</f>
        <v>0</v>
      </c>
      <c r="AR34" s="209">
        <f>Assumptions!AR72</f>
        <v>0</v>
      </c>
      <c r="AS34" s="209">
        <f>Assumptions!AS72</f>
        <v>0</v>
      </c>
      <c r="AT34" s="209">
        <f>Assumptions!AT72</f>
        <v>0</v>
      </c>
      <c r="AU34" s="209">
        <f>Assumptions!AU72</f>
        <v>0</v>
      </c>
      <c r="AV34" s="209">
        <f>Assumptions!AV72</f>
        <v>0</v>
      </c>
      <c r="AW34" s="209">
        <f>Assumptions!AW72</f>
        <v>0</v>
      </c>
      <c r="AX34" s="209">
        <f>Assumptions!AX72</f>
        <v>0</v>
      </c>
      <c r="AY34" s="209">
        <f>Assumptions!AY72</f>
        <v>0</v>
      </c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</row>
    <row r="35" spans="2:62" s="29" customFormat="1">
      <c r="B35" s="111"/>
      <c r="C35" s="112"/>
      <c r="D35" s="190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</row>
    <row r="36" spans="2:62" s="119" customFormat="1" ht="12.5" customHeight="1">
      <c r="B36" s="116" t="s">
        <v>146</v>
      </c>
      <c r="C36" s="117"/>
      <c r="D36" s="191">
        <f>SUM(D8,D19,D32,D34)</f>
        <v>1167.52</v>
      </c>
      <c r="E36" s="191">
        <f t="shared" ref="E36:AY36" si="10">SUM(E8,E19,E32,E34)</f>
        <v>714.59</v>
      </c>
      <c r="F36" s="191">
        <f t="shared" si="10"/>
        <v>1730.8899999999999</v>
      </c>
      <c r="G36" s="191">
        <f t="shared" si="10"/>
        <v>1604.51</v>
      </c>
      <c r="H36" s="191">
        <f t="shared" si="10"/>
        <v>3873.62</v>
      </c>
      <c r="I36" s="191">
        <f t="shared" si="10"/>
        <v>6005</v>
      </c>
      <c r="J36" s="191">
        <f t="shared" si="10"/>
        <v>36315.89</v>
      </c>
      <c r="K36" s="191">
        <f t="shared" si="10"/>
        <v>23486.940000000002</v>
      </c>
      <c r="L36" s="191">
        <f t="shared" si="10"/>
        <v>22286.39</v>
      </c>
      <c r="M36" s="191">
        <f t="shared" si="10"/>
        <v>12780.8</v>
      </c>
      <c r="N36" s="191">
        <f t="shared" si="10"/>
        <v>9829.01</v>
      </c>
      <c r="O36" s="191">
        <f t="shared" si="10"/>
        <v>20686.96</v>
      </c>
      <c r="P36" s="191">
        <f t="shared" si="10"/>
        <v>494.53500000000003</v>
      </c>
      <c r="Q36" s="191">
        <f t="shared" si="10"/>
        <v>494.53500000000003</v>
      </c>
      <c r="R36" s="191">
        <f t="shared" si="10"/>
        <v>494.53500000000003</v>
      </c>
      <c r="S36" s="191">
        <f t="shared" si="10"/>
        <v>494.53500000000003</v>
      </c>
      <c r="T36" s="191">
        <f t="shared" si="10"/>
        <v>494.53500000000003</v>
      </c>
      <c r="U36" s="191">
        <f t="shared" si="10"/>
        <v>27950.891649672645</v>
      </c>
      <c r="V36" s="191">
        <f t="shared" si="10"/>
        <v>46336.159144574442</v>
      </c>
      <c r="W36" s="191">
        <f t="shared" si="10"/>
        <v>46336.159144574442</v>
      </c>
      <c r="X36" s="191">
        <f t="shared" si="10"/>
        <v>39360.278739200206</v>
      </c>
      <c r="Y36" s="191">
        <f t="shared" si="10"/>
        <v>33304.85124086171</v>
      </c>
      <c r="Z36" s="191">
        <f t="shared" si="10"/>
        <v>22515.62594787265</v>
      </c>
      <c r="AA36" s="191">
        <f t="shared" si="10"/>
        <v>30516.559180724114</v>
      </c>
      <c r="AB36" s="191">
        <f t="shared" si="10"/>
        <v>8642.2576797653473</v>
      </c>
      <c r="AC36" s="191">
        <f t="shared" si="10"/>
        <v>9668.376794827549</v>
      </c>
      <c r="AD36" s="191">
        <f t="shared" si="10"/>
        <v>11540.345213657642</v>
      </c>
      <c r="AE36" s="191">
        <f t="shared" si="10"/>
        <v>47793.649689348997</v>
      </c>
      <c r="AF36" s="191">
        <f t="shared" si="10"/>
        <v>63561.661121520163</v>
      </c>
      <c r="AG36" s="191">
        <f t="shared" si="10"/>
        <v>47191.799548313516</v>
      </c>
      <c r="AH36" s="191">
        <f t="shared" si="10"/>
        <v>56301.384267933478</v>
      </c>
      <c r="AI36" s="191">
        <f t="shared" si="10"/>
        <v>49931.522694726817</v>
      </c>
      <c r="AJ36" s="191">
        <f t="shared" si="10"/>
        <v>24227.532291321866</v>
      </c>
      <c r="AK36" s="191">
        <f t="shared" si="10"/>
        <v>24227.532291321866</v>
      </c>
      <c r="AL36" s="191">
        <f t="shared" si="10"/>
        <v>24227.532291321866</v>
      </c>
      <c r="AM36" s="191">
        <f t="shared" si="10"/>
        <v>80758.44097107288</v>
      </c>
      <c r="AN36" s="191">
        <f t="shared" si="10"/>
        <v>4037.9220485536443</v>
      </c>
      <c r="AO36" s="191">
        <f t="shared" si="10"/>
        <v>4037.9220485536443</v>
      </c>
      <c r="AP36" s="191">
        <f t="shared" si="10"/>
        <v>4037.9220485536443</v>
      </c>
      <c r="AQ36" s="191">
        <f t="shared" si="10"/>
        <v>77445.595971198345</v>
      </c>
      <c r="AR36" s="191">
        <f t="shared" si="10"/>
        <v>54185.98337260136</v>
      </c>
      <c r="AS36" s="191">
        <f t="shared" si="10"/>
        <v>75023.180047121641</v>
      </c>
      <c r="AT36" s="191">
        <f t="shared" si="10"/>
        <v>65023.180047121641</v>
      </c>
      <c r="AU36" s="191">
        <f t="shared" si="10"/>
        <v>69604.581709861493</v>
      </c>
      <c r="AV36" s="191">
        <f t="shared" si="10"/>
        <v>40532.081943183817</v>
      </c>
      <c r="AW36" s="191">
        <f t="shared" si="10"/>
        <v>22899.529722703905</v>
      </c>
      <c r="AX36" s="191">
        <f t="shared" si="10"/>
        <v>42899.529722703905</v>
      </c>
      <c r="AY36" s="191">
        <f t="shared" si="10"/>
        <v>76331.765742346382</v>
      </c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</row>
    <row r="37" spans="2:62">
      <c r="C37" s="96"/>
      <c r="D37" s="193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</row>
    <row r="38" spans="2:62">
      <c r="C38" s="96" t="s">
        <v>17</v>
      </c>
      <c r="D38" s="193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</row>
    <row r="39" spans="2:62">
      <c r="B39" s="90" t="s">
        <v>334</v>
      </c>
      <c r="C39" s="94" t="s">
        <v>17</v>
      </c>
      <c r="D39" s="188">
        <f>D40+D51+D52</f>
        <v>197.89999999999998</v>
      </c>
      <c r="E39" s="188">
        <f t="shared" ref="E39:AM39" si="11">E40+E51+E52</f>
        <v>0</v>
      </c>
      <c r="F39" s="188">
        <f t="shared" si="11"/>
        <v>21240.07</v>
      </c>
      <c r="G39" s="188">
        <f t="shared" si="11"/>
        <v>3923.96</v>
      </c>
      <c r="H39" s="188">
        <f t="shared" si="11"/>
        <v>10284.920000000002</v>
      </c>
      <c r="I39" s="188">
        <f t="shared" si="11"/>
        <v>4430.7599999999993</v>
      </c>
      <c r="J39" s="188">
        <f t="shared" si="11"/>
        <v>3964.8900000000003</v>
      </c>
      <c r="K39" s="188">
        <f t="shared" si="11"/>
        <v>2552.38</v>
      </c>
      <c r="L39" s="188">
        <f t="shared" si="11"/>
        <v>5921.18</v>
      </c>
      <c r="M39" s="188">
        <f t="shared" si="11"/>
        <v>11484.2</v>
      </c>
      <c r="N39" s="188">
        <f t="shared" si="11"/>
        <v>1190</v>
      </c>
      <c r="O39" s="188">
        <f t="shared" si="11"/>
        <v>3706.04</v>
      </c>
      <c r="P39" s="188">
        <f t="shared" si="11"/>
        <v>147.05961791321863</v>
      </c>
      <c r="Q39" s="188">
        <f t="shared" si="11"/>
        <v>147.05961791321863</v>
      </c>
      <c r="R39" s="188">
        <f t="shared" si="11"/>
        <v>2253.250604040049</v>
      </c>
      <c r="S39" s="188">
        <f t="shared" si="11"/>
        <v>2503.1281770186615</v>
      </c>
      <c r="T39" s="188">
        <f t="shared" si="11"/>
        <v>140.45456768994856</v>
      </c>
      <c r="U39" s="188">
        <f t="shared" si="11"/>
        <v>6053.3313987594074</v>
      </c>
      <c r="V39" s="188">
        <f t="shared" si="11"/>
        <v>10276.406231103607</v>
      </c>
      <c r="W39" s="188">
        <f t="shared" si="11"/>
        <v>7942.4016391751629</v>
      </c>
      <c r="X39" s="188">
        <f t="shared" si="11"/>
        <v>8163.584299907754</v>
      </c>
      <c r="Y39" s="188">
        <f t="shared" si="11"/>
        <v>6907.6482537680986</v>
      </c>
      <c r="Z39" s="188">
        <f t="shared" si="11"/>
        <v>4935.9921524146448</v>
      </c>
      <c r="AA39" s="188">
        <f>AA40+AA51+AA52</f>
        <v>6680.1256667781099</v>
      </c>
      <c r="AB39" s="188">
        <f t="shared" si="11"/>
        <v>1918.6647492573577</v>
      </c>
      <c r="AC39" s="188">
        <f t="shared" si="11"/>
        <v>5399.5284755317198</v>
      </c>
      <c r="AD39" s="188">
        <f t="shared" si="11"/>
        <v>2599.0418566996736</v>
      </c>
      <c r="AE39" s="188">
        <f t="shared" si="11"/>
        <v>10127.29611831094</v>
      </c>
      <c r="AF39" s="188">
        <f t="shared" si="11"/>
        <v>9508.2580759087759</v>
      </c>
      <c r="AG39" s="188">
        <f t="shared" si="11"/>
        <v>10203.669317747097</v>
      </c>
      <c r="AH39" s="188">
        <f t="shared" si="11"/>
        <v>7848.9763982669974</v>
      </c>
      <c r="AI39" s="188">
        <f t="shared" si="11"/>
        <v>8633.8740380936961</v>
      </c>
      <c r="AJ39" s="188">
        <f t="shared" si="11"/>
        <v>5285.7604974285441</v>
      </c>
      <c r="AK39" s="188">
        <f t="shared" si="11"/>
        <v>5285.7604974285441</v>
      </c>
      <c r="AL39" s="188">
        <f t="shared" si="11"/>
        <v>5285.7604974285441</v>
      </c>
      <c r="AM39" s="188">
        <f t="shared" si="11"/>
        <v>17619.201658095153</v>
      </c>
      <c r="AN39" s="188">
        <f t="shared" ref="AN39:AQ39" si="12">AN40+AN51+AN52</f>
        <v>880.96008290475743</v>
      </c>
      <c r="AO39" s="188">
        <f t="shared" si="12"/>
        <v>5380.9600829047577</v>
      </c>
      <c r="AP39" s="188">
        <f t="shared" si="12"/>
        <v>1064.8600829047575</v>
      </c>
      <c r="AQ39" s="188">
        <f t="shared" si="12"/>
        <v>19490.905118971998</v>
      </c>
      <c r="AR39" s="188">
        <f t="shared" ref="AR39:AY39" si="13">AR40+AR51+AR52</f>
        <v>11765.873150638154</v>
      </c>
      <c r="AS39" s="188">
        <f t="shared" si="13"/>
        <v>13993.525464205582</v>
      </c>
      <c r="AT39" s="188">
        <f t="shared" si="13"/>
        <v>13993.525464205582</v>
      </c>
      <c r="AU39" s="188">
        <f t="shared" si="13"/>
        <v>12827.398342188453</v>
      </c>
      <c r="AV39" s="188">
        <f t="shared" si="13"/>
        <v>8238.2464419703228</v>
      </c>
      <c r="AW39" s="188">
        <f t="shared" si="13"/>
        <v>6431.548102139669</v>
      </c>
      <c r="AX39" s="188">
        <f t="shared" si="13"/>
        <v>6431.548102139669</v>
      </c>
      <c r="AY39" s="188">
        <f t="shared" si="13"/>
        <v>21438.493673798901</v>
      </c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</row>
    <row r="40" spans="2:62">
      <c r="B40" s="300" t="s">
        <v>374</v>
      </c>
      <c r="C40" s="94" t="s">
        <v>17</v>
      </c>
      <c r="D40" s="194">
        <f t="shared" ref="D40:AM40" si="14">+D41+D42+D43+D44+D45+D46+D47+D48+D49</f>
        <v>0</v>
      </c>
      <c r="E40" s="46">
        <f t="shared" si="14"/>
        <v>0</v>
      </c>
      <c r="F40" s="46">
        <f t="shared" si="14"/>
        <v>16818.87</v>
      </c>
      <c r="G40" s="46">
        <f t="shared" si="14"/>
        <v>0</v>
      </c>
      <c r="H40" s="46">
        <f t="shared" si="14"/>
        <v>10230.720000000001</v>
      </c>
      <c r="I40" s="46">
        <f t="shared" si="14"/>
        <v>3434.75</v>
      </c>
      <c r="J40" s="46">
        <f t="shared" si="14"/>
        <v>0</v>
      </c>
      <c r="K40" s="46">
        <f t="shared" si="14"/>
        <v>0</v>
      </c>
      <c r="L40" s="46">
        <f t="shared" si="14"/>
        <v>63</v>
      </c>
      <c r="M40" s="46">
        <f t="shared" si="14"/>
        <v>0</v>
      </c>
      <c r="N40" s="46">
        <f t="shared" si="14"/>
        <v>0</v>
      </c>
      <c r="O40" s="46">
        <f t="shared" si="14"/>
        <v>2126.0300000000002</v>
      </c>
      <c r="P40" s="46">
        <f t="shared" si="14"/>
        <v>147.05961791321863</v>
      </c>
      <c r="Q40" s="46">
        <f t="shared" si="14"/>
        <v>147.05961791321863</v>
      </c>
      <c r="R40" s="46">
        <f t="shared" si="14"/>
        <v>147.05961791321863</v>
      </c>
      <c r="S40" s="46">
        <f t="shared" si="14"/>
        <v>147.05961791321863</v>
      </c>
      <c r="T40" s="46">
        <f t="shared" si="14"/>
        <v>140.45456768994856</v>
      </c>
      <c r="U40" s="46">
        <f t="shared" si="14"/>
        <v>6053.3313987594074</v>
      </c>
      <c r="V40" s="46">
        <f t="shared" si="14"/>
        <v>7869.3308183872286</v>
      </c>
      <c r="W40" s="46">
        <f t="shared" si="14"/>
        <v>7869.3308183872286</v>
      </c>
      <c r="X40" s="46">
        <f t="shared" si="14"/>
        <v>8163.584299907754</v>
      </c>
      <c r="Y40" s="46">
        <f t="shared" si="14"/>
        <v>6907.6482537680986</v>
      </c>
      <c r="Z40" s="46">
        <f t="shared" si="14"/>
        <v>4935.9921524146448</v>
      </c>
      <c r="AA40" s="46">
        <f>+AA41+AA42+AA43+AA44+AA45+AA46+AA47+AA48+AA49</f>
        <v>6680.1256667781099</v>
      </c>
      <c r="AB40" s="46">
        <f t="shared" si="14"/>
        <v>1918.6647492573577</v>
      </c>
      <c r="AC40" s="46">
        <f t="shared" si="14"/>
        <v>2197.9147250875853</v>
      </c>
      <c r="AD40" s="46">
        <f t="shared" si="14"/>
        <v>2599.0418566996736</v>
      </c>
      <c r="AE40" s="46">
        <f t="shared" si="14"/>
        <v>10127.29611831094</v>
      </c>
      <c r="AF40" s="46">
        <f t="shared" si="14"/>
        <v>9418.7716779203947</v>
      </c>
      <c r="AG40" s="46">
        <f t="shared" si="14"/>
        <v>10203.669317747097</v>
      </c>
      <c r="AH40" s="46">
        <f t="shared" si="14"/>
        <v>7848.9763982669974</v>
      </c>
      <c r="AI40" s="46">
        <f t="shared" si="14"/>
        <v>8633.8740380936961</v>
      </c>
      <c r="AJ40" s="46">
        <f t="shared" si="14"/>
        <v>5285.7604974285441</v>
      </c>
      <c r="AK40" s="46">
        <f t="shared" si="14"/>
        <v>5285.7604974285441</v>
      </c>
      <c r="AL40" s="46">
        <f t="shared" si="14"/>
        <v>5285.7604974285441</v>
      </c>
      <c r="AM40" s="195">
        <f t="shared" si="14"/>
        <v>17619.201658095153</v>
      </c>
      <c r="AN40" s="195">
        <f t="shared" ref="AN40:AQ40" si="15">+AN41+AN42+AN43+AN44+AN45+AN46+AN47+AN48+AN49</f>
        <v>880.96008290475743</v>
      </c>
      <c r="AO40" s="195">
        <f t="shared" si="15"/>
        <v>880.96008290475743</v>
      </c>
      <c r="AP40" s="195">
        <f t="shared" si="15"/>
        <v>880.96008290475743</v>
      </c>
      <c r="AQ40" s="195">
        <f t="shared" si="15"/>
        <v>19490.905118971998</v>
      </c>
      <c r="AR40" s="195">
        <f t="shared" ref="AR40:AY40" si="16">+AR41+AR42+AR43+AR44+AR45+AR46+AR47+AR48+AR49</f>
        <v>11661.27122017132</v>
      </c>
      <c r="AS40" s="195">
        <f t="shared" si="16"/>
        <v>13993.525464205582</v>
      </c>
      <c r="AT40" s="195">
        <f t="shared" si="16"/>
        <v>13993.525464205582</v>
      </c>
      <c r="AU40" s="195">
        <f t="shared" si="16"/>
        <v>12827.398342188453</v>
      </c>
      <c r="AV40" s="195">
        <f t="shared" si="16"/>
        <v>8238.2464419703228</v>
      </c>
      <c r="AW40" s="195">
        <f t="shared" si="16"/>
        <v>6431.548102139669</v>
      </c>
      <c r="AX40" s="195">
        <f t="shared" si="16"/>
        <v>6431.548102139669</v>
      </c>
      <c r="AY40" s="195">
        <f t="shared" si="16"/>
        <v>21438.493673798901</v>
      </c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</row>
    <row r="41" spans="2:62">
      <c r="B41" s="35" t="s">
        <v>212</v>
      </c>
      <c r="C41" s="94" t="s">
        <v>17</v>
      </c>
      <c r="D41" s="183">
        <f>Assumptions!D80</f>
        <v>0</v>
      </c>
      <c r="E41" s="53">
        <f>Assumptions!E80</f>
        <v>0</v>
      </c>
      <c r="F41" s="53">
        <f>Assumptions!F80</f>
        <v>7080</v>
      </c>
      <c r="G41" s="53">
        <f>Assumptions!G80</f>
        <v>0</v>
      </c>
      <c r="H41" s="53">
        <f>Assumptions!H80</f>
        <v>4110.72</v>
      </c>
      <c r="I41" s="53">
        <f>Assumptions!I80</f>
        <v>3091.8</v>
      </c>
      <c r="J41" s="53">
        <f>Assumptions!J80</f>
        <v>0</v>
      </c>
      <c r="K41" s="53">
        <f>Assumptions!K80</f>
        <v>0</v>
      </c>
      <c r="L41" s="53">
        <f>Assumptions!L80</f>
        <v>0</v>
      </c>
      <c r="M41" s="53">
        <f>Assumptions!M80</f>
        <v>0</v>
      </c>
      <c r="N41" s="53">
        <f>Assumptions!N80</f>
        <v>0</v>
      </c>
      <c r="O41" s="53">
        <f>Assumptions!O80</f>
        <v>2126.0300000000002</v>
      </c>
      <c r="P41" s="53">
        <f>Assumptions!P80</f>
        <v>27.129097222909547</v>
      </c>
      <c r="Q41" s="53">
        <f>Assumptions!Q80</f>
        <v>27.129097222909547</v>
      </c>
      <c r="R41" s="53">
        <f>Assumptions!R80</f>
        <v>27.129097222909547</v>
      </c>
      <c r="S41" s="53">
        <f>Assumptions!S80</f>
        <v>27.129097222909547</v>
      </c>
      <c r="T41" s="53">
        <f>Assumptions!T80</f>
        <v>26.210129605268648</v>
      </c>
      <c r="U41" s="53">
        <f>Assumptions!U80</f>
        <v>1661.7768595041327</v>
      </c>
      <c r="V41" s="53">
        <f>Assumptions!V80</f>
        <v>2160.3099173553724</v>
      </c>
      <c r="W41" s="53">
        <f>Assumptions!W80</f>
        <v>2160.3099173553724</v>
      </c>
      <c r="X41" s="53">
        <f>Assumptions!X80</f>
        <v>2422.2745069959537</v>
      </c>
      <c r="Y41" s="53">
        <f>Assumptions!Y80</f>
        <v>2049.6168905350382</v>
      </c>
      <c r="Z41" s="53">
        <f>Assumptions!Z80</f>
        <v>625.67792337973776</v>
      </c>
      <c r="AA41" s="53">
        <f>Assumptions!AA80</f>
        <v>853.1971682450968</v>
      </c>
      <c r="AB41" s="53">
        <f>Assumptions!AB80</f>
        <v>227.51924486535916</v>
      </c>
      <c r="AC41" s="53">
        <f>Assumptions!AC80</f>
        <v>227.51924486535916</v>
      </c>
      <c r="AD41" s="53">
        <f>Assumptions!AD80</f>
        <v>284.39905608169892</v>
      </c>
      <c r="AE41" s="53">
        <f>Assumptions!AE80</f>
        <v>3174.9299621795772</v>
      </c>
      <c r="AF41" s="53">
        <f>Assumptions!AF80</f>
        <v>2930.7045804734557</v>
      </c>
      <c r="AG41" s="53">
        <f>Assumptions!AG80</f>
        <v>3174.9299621795772</v>
      </c>
      <c r="AH41" s="53">
        <f>Assumptions!AH80</f>
        <v>2442.2538170612133</v>
      </c>
      <c r="AI41" s="53">
        <f>Assumptions!AI80</f>
        <v>2686.4791987673348</v>
      </c>
      <c r="AJ41" s="53">
        <f>Assumptions!AJ80</f>
        <v>582.49893563786964</v>
      </c>
      <c r="AK41" s="53">
        <f>Assumptions!AK80</f>
        <v>582.49893563786964</v>
      </c>
      <c r="AL41" s="53">
        <f>Assumptions!AL80</f>
        <v>582.49893563786964</v>
      </c>
      <c r="AM41" s="184">
        <f>Assumptions!AM80</f>
        <v>1941.6631187928992</v>
      </c>
      <c r="AN41" s="184">
        <f>Assumptions!AN80</f>
        <v>97.083155939644939</v>
      </c>
      <c r="AO41" s="184">
        <f>Assumptions!AO80</f>
        <v>97.083155939644939</v>
      </c>
      <c r="AP41" s="184">
        <f>Assumptions!AP80</f>
        <v>97.083155939644939</v>
      </c>
      <c r="AQ41" s="184">
        <f>Assumptions!AQ80</f>
        <v>5694.3453204750031</v>
      </c>
      <c r="AR41" s="184">
        <f>Assumptions!AR80</f>
        <v>3742.39327657988</v>
      </c>
      <c r="AS41" s="184">
        <f>Assumptions!AS80</f>
        <v>4490.8719318958547</v>
      </c>
      <c r="AT41" s="184">
        <f>Assumptions!AT80</f>
        <v>4490.8719318958547</v>
      </c>
      <c r="AU41" s="184">
        <f>Assumptions!AU80</f>
        <v>4116.6326042378678</v>
      </c>
      <c r="AV41" s="184">
        <f>Assumptions!AV80</f>
        <v>344.9466192456174</v>
      </c>
      <c r="AW41" s="184">
        <f>Assumptions!AW80</f>
        <v>258.70996443421302</v>
      </c>
      <c r="AX41" s="184">
        <f>Assumptions!AX80</f>
        <v>258.70996443421302</v>
      </c>
      <c r="AY41" s="184">
        <f>Assumptions!AY80</f>
        <v>862.36654811404367</v>
      </c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</row>
    <row r="42" spans="2:62">
      <c r="B42" s="35" t="s">
        <v>215</v>
      </c>
      <c r="C42" s="94" t="s">
        <v>17</v>
      </c>
      <c r="D42" s="183">
        <f>Assumptions!D83</f>
        <v>0</v>
      </c>
      <c r="E42" s="53">
        <f>Assumptions!E83</f>
        <v>0</v>
      </c>
      <c r="F42" s="53">
        <f>Assumptions!F83</f>
        <v>5970</v>
      </c>
      <c r="G42" s="53">
        <f>Assumptions!G83</f>
        <v>0</v>
      </c>
      <c r="H42" s="53">
        <f>Assumptions!H83</f>
        <v>0</v>
      </c>
      <c r="I42" s="53">
        <f>Assumptions!I83</f>
        <v>342.95</v>
      </c>
      <c r="J42" s="53">
        <f>Assumptions!J83</f>
        <v>0</v>
      </c>
      <c r="K42" s="53">
        <f>Assumptions!K83</f>
        <v>0</v>
      </c>
      <c r="L42" s="53">
        <f>Assumptions!L83</f>
        <v>63</v>
      </c>
      <c r="M42" s="53">
        <f>Assumptions!M83</f>
        <v>0</v>
      </c>
      <c r="N42" s="53">
        <f>Assumptions!N83</f>
        <v>0</v>
      </c>
      <c r="O42" s="53">
        <f>Assumptions!O83</f>
        <v>0</v>
      </c>
      <c r="P42" s="53">
        <f>Assumptions!P83</f>
        <v>25.37751887368265</v>
      </c>
      <c r="Q42" s="53">
        <f>Assumptions!Q83</f>
        <v>25.37751887368265</v>
      </c>
      <c r="R42" s="53">
        <f>Assumptions!R83</f>
        <v>25.37751887368265</v>
      </c>
      <c r="S42" s="53">
        <f>Assumptions!S83</f>
        <v>25.37751887368265</v>
      </c>
      <c r="T42" s="53">
        <f>Assumptions!T83</f>
        <v>32.180160369517324</v>
      </c>
      <c r="U42" s="53">
        <f>Assumptions!U83</f>
        <v>979.33884297520683</v>
      </c>
      <c r="V42" s="53">
        <f>Assumptions!V83</f>
        <v>1273.1404958677685</v>
      </c>
      <c r="W42" s="53">
        <f>Assumptions!W83</f>
        <v>1273.1404958677685</v>
      </c>
      <c r="X42" s="53">
        <f>Assumptions!X83</f>
        <v>1263.0981384067438</v>
      </c>
      <c r="Y42" s="53">
        <f>Assumptions!Y83</f>
        <v>1068.7753478826291</v>
      </c>
      <c r="Z42" s="53">
        <f>Assumptions!Z83</f>
        <v>1675.4998549813645</v>
      </c>
      <c r="AA42" s="53">
        <f>Assumptions!AA83</f>
        <v>2233.9998066418193</v>
      </c>
      <c r="AB42" s="53">
        <f>Assumptions!AB83</f>
        <v>733.03118655434696</v>
      </c>
      <c r="AC42" s="53">
        <f>Assumptions!AC83</f>
        <v>1012.2811623845745</v>
      </c>
      <c r="AD42" s="53">
        <f>Assumptions!AD83</f>
        <v>1116.9999033209097</v>
      </c>
      <c r="AE42" s="53">
        <f>Assumptions!AE83</f>
        <v>1198.8728093352147</v>
      </c>
      <c r="AF42" s="53">
        <f>Assumptions!AF83</f>
        <v>1103.4486622776301</v>
      </c>
      <c r="AG42" s="53">
        <f>Assumptions!AG83</f>
        <v>1195.4027174674329</v>
      </c>
      <c r="AH42" s="53">
        <f>Assumptions!AH83</f>
        <v>919.54055189802523</v>
      </c>
      <c r="AI42" s="53">
        <f>Assumptions!AI83</f>
        <v>1011.4946070878276</v>
      </c>
      <c r="AJ42" s="53">
        <f>Assumptions!AJ83</f>
        <v>965.05355566522337</v>
      </c>
      <c r="AK42" s="53">
        <f>Assumptions!AK83</f>
        <v>965.05355566522337</v>
      </c>
      <c r="AL42" s="53">
        <f>Assumptions!AL83</f>
        <v>965.05355566522337</v>
      </c>
      <c r="AM42" s="184">
        <f>Assumptions!AM83</f>
        <v>3216.8451855507446</v>
      </c>
      <c r="AN42" s="184">
        <f>Assumptions!AN83</f>
        <v>160.84225927753721</v>
      </c>
      <c r="AO42" s="184">
        <f>Assumptions!AO83</f>
        <v>160.84225927753721</v>
      </c>
      <c r="AP42" s="184">
        <f>Assumptions!AP83</f>
        <v>160.84225927753721</v>
      </c>
      <c r="AQ42" s="184">
        <f>Assumptions!AQ83</f>
        <v>2386.3114397564159</v>
      </c>
      <c r="AR42" s="184">
        <f>Assumptions!AR83</f>
        <v>1988.5928664636801</v>
      </c>
      <c r="AS42" s="184">
        <f>Assumptions!AS83</f>
        <v>2386.3114397564159</v>
      </c>
      <c r="AT42" s="184">
        <f>Assumptions!AT83</f>
        <v>2386.3114397564159</v>
      </c>
      <c r="AU42" s="184">
        <f>Assumptions!AU83</f>
        <v>2187.4521531100481</v>
      </c>
      <c r="AV42" s="184">
        <f>Assumptions!AV83</f>
        <v>487.01407105420725</v>
      </c>
      <c r="AW42" s="184">
        <f>Assumptions!AW83</f>
        <v>365.26055329065542</v>
      </c>
      <c r="AX42" s="184">
        <f>Assumptions!AX83</f>
        <v>365.26055329065542</v>
      </c>
      <c r="AY42" s="184">
        <f>Assumptions!AY83</f>
        <v>1217.5351776355183</v>
      </c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</row>
    <row r="43" spans="2:62">
      <c r="B43" s="35" t="s">
        <v>216</v>
      </c>
      <c r="C43" s="94" t="s">
        <v>17</v>
      </c>
      <c r="D43" s="183">
        <f>Assumptions!D86</f>
        <v>0</v>
      </c>
      <c r="E43" s="53">
        <f>Assumptions!E86</f>
        <v>0</v>
      </c>
      <c r="F43" s="53">
        <f>Assumptions!F86</f>
        <v>0</v>
      </c>
      <c r="G43" s="53">
        <f>Assumptions!G86</f>
        <v>0</v>
      </c>
      <c r="H43" s="53">
        <f>Assumptions!H86</f>
        <v>0</v>
      </c>
      <c r="I43" s="53">
        <f>Assumptions!I86</f>
        <v>0</v>
      </c>
      <c r="J43" s="53">
        <f>Assumptions!J86</f>
        <v>0</v>
      </c>
      <c r="K43" s="53">
        <f>Assumptions!K86</f>
        <v>0</v>
      </c>
      <c r="L43" s="53">
        <f>Assumptions!L86</f>
        <v>0</v>
      </c>
      <c r="M43" s="53">
        <f>Assumptions!M86</f>
        <v>0</v>
      </c>
      <c r="N43" s="53">
        <f>Assumptions!N86</f>
        <v>0</v>
      </c>
      <c r="O43" s="53">
        <f>Assumptions!O86</f>
        <v>0</v>
      </c>
      <c r="P43" s="53">
        <f>Assumptions!P86</f>
        <v>23.098674706958249</v>
      </c>
      <c r="Q43" s="53">
        <f>Assumptions!Q86</f>
        <v>23.098674706958249</v>
      </c>
      <c r="R43" s="53">
        <f>Assumptions!R86</f>
        <v>23.098674706958249</v>
      </c>
      <c r="S43" s="53">
        <f>Assumptions!S86</f>
        <v>23.098674706958249</v>
      </c>
      <c r="T43" s="53">
        <f>Assumptions!T86</f>
        <v>16.455565899649471</v>
      </c>
      <c r="U43" s="53">
        <f>Assumptions!U86</f>
        <v>447.13593616414943</v>
      </c>
      <c r="V43" s="53">
        <f>Assumptions!V86</f>
        <v>581.2767170133942</v>
      </c>
      <c r="W43" s="53">
        <f>Assumptions!W86</f>
        <v>581.2767170133942</v>
      </c>
      <c r="X43" s="53">
        <f>Assumptions!X86</f>
        <v>617.32371738014081</v>
      </c>
      <c r="Y43" s="53">
        <f>Assumptions!Y86</f>
        <v>522.35083778319608</v>
      </c>
      <c r="Z43" s="53">
        <f>Assumptions!Z86</f>
        <v>448.46955617686081</v>
      </c>
      <c r="AA43" s="53">
        <f>Assumptions!AA86</f>
        <v>611.54939478662834</v>
      </c>
      <c r="AB43" s="53">
        <f>Assumptions!AB86</f>
        <v>163.07983860976753</v>
      </c>
      <c r="AC43" s="53">
        <f>Assumptions!AC86</f>
        <v>163.07983860976753</v>
      </c>
      <c r="AD43" s="53">
        <f>Assumptions!AD86</f>
        <v>203.84979826220948</v>
      </c>
      <c r="AE43" s="53">
        <f>Assumptions!AE86</f>
        <v>543.36773585987521</v>
      </c>
      <c r="AF43" s="53">
        <f>Assumptions!AF86</f>
        <v>572.94028430524907</v>
      </c>
      <c r="AG43" s="53">
        <f>Assumptions!AG86</f>
        <v>620.68530799735311</v>
      </c>
      <c r="AH43" s="53">
        <f>Assumptions!AH86</f>
        <v>477.45023692104087</v>
      </c>
      <c r="AI43" s="53">
        <f>Assumptions!AI86</f>
        <v>525.19526061314491</v>
      </c>
      <c r="AJ43" s="53">
        <f>Assumptions!AJ86</f>
        <v>2013.7666298768975</v>
      </c>
      <c r="AK43" s="53">
        <f>Assumptions!AK86</f>
        <v>2013.7666298768975</v>
      </c>
      <c r="AL43" s="53">
        <f>Assumptions!AL86</f>
        <v>2013.7666298768975</v>
      </c>
      <c r="AM43" s="184">
        <f>Assumptions!AM86</f>
        <v>6712.5554329229926</v>
      </c>
      <c r="AN43" s="184">
        <f>Assumptions!AN86</f>
        <v>335.62777164614954</v>
      </c>
      <c r="AO43" s="184">
        <f>Assumptions!AO86</f>
        <v>335.62777164614954</v>
      </c>
      <c r="AP43" s="184">
        <f>Assumptions!AP86</f>
        <v>335.62777164614954</v>
      </c>
      <c r="AQ43" s="184">
        <f>Assumptions!AQ86</f>
        <v>1861.1518042638018</v>
      </c>
      <c r="AR43" s="184">
        <f>Assumptions!AR86</f>
        <v>1076.8916020458673</v>
      </c>
      <c r="AS43" s="184">
        <f>Assumptions!AS86</f>
        <v>1292.2699224550406</v>
      </c>
      <c r="AT43" s="184">
        <f>Assumptions!AT86</f>
        <v>1292.2699224550406</v>
      </c>
      <c r="AU43" s="184">
        <f>Assumptions!AU86</f>
        <v>1184.580762250454</v>
      </c>
      <c r="AV43" s="184">
        <f>Assumptions!AV86</f>
        <v>2488.8640099346608</v>
      </c>
      <c r="AW43" s="184">
        <f>Assumptions!AW86</f>
        <v>1866.6480074509959</v>
      </c>
      <c r="AX43" s="184">
        <f>Assumptions!AX86</f>
        <v>1866.6480074509959</v>
      </c>
      <c r="AY43" s="184">
        <f>Assumptions!AY86</f>
        <v>6222.1600248366549</v>
      </c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</row>
    <row r="44" spans="2:62">
      <c r="B44" s="35" t="s">
        <v>217</v>
      </c>
      <c r="C44" s="94" t="s">
        <v>17</v>
      </c>
      <c r="D44" s="183">
        <f>Assumptions!D89</f>
        <v>0</v>
      </c>
      <c r="E44" s="53">
        <f>Assumptions!E89</f>
        <v>0</v>
      </c>
      <c r="F44" s="53">
        <f>Assumptions!F89</f>
        <v>814.5</v>
      </c>
      <c r="G44" s="53">
        <f>Assumptions!G89</f>
        <v>0</v>
      </c>
      <c r="H44" s="53">
        <f>Assumptions!H89</f>
        <v>6120</v>
      </c>
      <c r="I44" s="53">
        <f>Assumptions!I89</f>
        <v>0</v>
      </c>
      <c r="J44" s="53">
        <f>Assumptions!J89</f>
        <v>0</v>
      </c>
      <c r="K44" s="53">
        <f>Assumptions!K89</f>
        <v>0</v>
      </c>
      <c r="L44" s="53">
        <f>Assumptions!L89</f>
        <v>0</v>
      </c>
      <c r="M44" s="53">
        <f>Assumptions!M89</f>
        <v>0</v>
      </c>
      <c r="N44" s="53">
        <f>Assumptions!N89</f>
        <v>0</v>
      </c>
      <c r="O44" s="53">
        <f>Assumptions!O89</f>
        <v>0</v>
      </c>
      <c r="P44" s="53">
        <f>Assumptions!P89</f>
        <v>42.951992460964746</v>
      </c>
      <c r="Q44" s="53">
        <f>Assumptions!Q89</f>
        <v>42.951992460964746</v>
      </c>
      <c r="R44" s="53">
        <f>Assumptions!R89</f>
        <v>42.951992460964746</v>
      </c>
      <c r="S44" s="53">
        <f>Assumptions!S89</f>
        <v>42.951992460964746</v>
      </c>
      <c r="T44" s="53">
        <f>Assumptions!T89</f>
        <v>39.919692610287321</v>
      </c>
      <c r="U44" s="53">
        <f>Assumptions!U89</f>
        <v>1518.5950413223143</v>
      </c>
      <c r="V44" s="53">
        <f>Assumptions!V89</f>
        <v>1974.1735537190084</v>
      </c>
      <c r="W44" s="53">
        <f>Assumptions!W89</f>
        <v>1974.1735537190084</v>
      </c>
      <c r="X44" s="53">
        <f>Assumptions!X89</f>
        <v>1905.047791203322</v>
      </c>
      <c r="Y44" s="53">
        <f>Assumptions!Y89</f>
        <v>1611.9635156335801</v>
      </c>
      <c r="Z44" s="53">
        <f>Assumptions!Z89</f>
        <v>1432.283715710063</v>
      </c>
      <c r="AA44" s="53">
        <f>Assumptions!AA89</f>
        <v>1953.1141577864494</v>
      </c>
      <c r="AB44" s="53">
        <f>Assumptions!AB89</f>
        <v>520.83044207638659</v>
      </c>
      <c r="AC44" s="53">
        <f>Assumptions!AC89</f>
        <v>520.83044207638659</v>
      </c>
      <c r="AD44" s="53">
        <f>Assumptions!AD89</f>
        <v>651.03805259548324</v>
      </c>
      <c r="AE44" s="53">
        <f>Assumptions!AE89</f>
        <v>2324.8040841803254</v>
      </c>
      <c r="AF44" s="53">
        <f>Assumptions!AF89</f>
        <v>2208.5916795069338</v>
      </c>
      <c r="AG44" s="53">
        <f>Assumptions!AG89</f>
        <v>2392.6409861325119</v>
      </c>
      <c r="AH44" s="53">
        <f>Assumptions!AH89</f>
        <v>1840.4930662557781</v>
      </c>
      <c r="AI44" s="53">
        <f>Assumptions!AI89</f>
        <v>2024.5423728813557</v>
      </c>
      <c r="AJ44" s="53">
        <f>Assumptions!AJ89</f>
        <v>731.94930747450712</v>
      </c>
      <c r="AK44" s="53">
        <f>Assumptions!AK89</f>
        <v>731.94930747450712</v>
      </c>
      <c r="AL44" s="53">
        <f>Assumptions!AL89</f>
        <v>731.94930747450712</v>
      </c>
      <c r="AM44" s="184">
        <f>Assumptions!AM89</f>
        <v>2439.831024915024</v>
      </c>
      <c r="AN44" s="184">
        <f>Assumptions!AN89</f>
        <v>121.99155124575118</v>
      </c>
      <c r="AO44" s="184">
        <f>Assumptions!AO89</f>
        <v>121.99155124575118</v>
      </c>
      <c r="AP44" s="184">
        <f>Assumptions!AP89</f>
        <v>121.99155124575118</v>
      </c>
      <c r="AQ44" s="184">
        <f>Assumptions!AQ89</f>
        <v>3142.5243798591741</v>
      </c>
      <c r="AR44" s="184">
        <f>Assumptions!AR89</f>
        <v>2370.0547812218292</v>
      </c>
      <c r="AS44" s="184">
        <f>Assumptions!AS89</f>
        <v>2844.0657374661951</v>
      </c>
      <c r="AT44" s="184">
        <f>Assumptions!AT89</f>
        <v>2844.0657374661951</v>
      </c>
      <c r="AU44" s="184">
        <f>Assumptions!AU89</f>
        <v>2607.0602593440121</v>
      </c>
      <c r="AV44" s="184">
        <f>Assumptions!AV89</f>
        <v>1433.7319726013566</v>
      </c>
      <c r="AW44" s="184">
        <f>Assumptions!AW89</f>
        <v>1075.2989794510172</v>
      </c>
      <c r="AX44" s="184">
        <f>Assumptions!AX89</f>
        <v>1075.2989794510172</v>
      </c>
      <c r="AY44" s="184">
        <f>Assumptions!AY89</f>
        <v>3584.3299315033914</v>
      </c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</row>
    <row r="45" spans="2:62">
      <c r="B45" s="35" t="s">
        <v>218</v>
      </c>
      <c r="C45" s="94" t="s">
        <v>17</v>
      </c>
      <c r="D45" s="183">
        <f>Assumptions!D92</f>
        <v>0</v>
      </c>
      <c r="E45" s="53">
        <f>Assumptions!E92</f>
        <v>0</v>
      </c>
      <c r="F45" s="53">
        <f>Assumptions!F92</f>
        <v>1380</v>
      </c>
      <c r="G45" s="53">
        <f>Assumptions!G92</f>
        <v>0</v>
      </c>
      <c r="H45" s="53">
        <f>Assumptions!H92</f>
        <v>0</v>
      </c>
      <c r="I45" s="53">
        <f>Assumptions!I92</f>
        <v>0</v>
      </c>
      <c r="J45" s="53">
        <f>Assumptions!J92</f>
        <v>0</v>
      </c>
      <c r="K45" s="53">
        <f>Assumptions!K92</f>
        <v>0</v>
      </c>
      <c r="L45" s="53">
        <f>Assumptions!L92</f>
        <v>0</v>
      </c>
      <c r="M45" s="53">
        <f>Assumptions!M92</f>
        <v>0</v>
      </c>
      <c r="N45" s="53">
        <f>Assumptions!N92</f>
        <v>0</v>
      </c>
      <c r="O45" s="53">
        <f>Assumptions!O92</f>
        <v>0</v>
      </c>
      <c r="P45" s="53">
        <f>Assumptions!P92</f>
        <v>8.4232180782914821</v>
      </c>
      <c r="Q45" s="53">
        <f>Assumptions!Q92</f>
        <v>8.4232180782914821</v>
      </c>
      <c r="R45" s="53">
        <f>Assumptions!R92</f>
        <v>8.4232180782914821</v>
      </c>
      <c r="S45" s="53">
        <f>Assumptions!S92</f>
        <v>8.4232180782914821</v>
      </c>
      <c r="T45" s="53">
        <f>Assumptions!T92</f>
        <v>7.0063133969075695</v>
      </c>
      <c r="U45" s="53">
        <f>Assumptions!U92</f>
        <v>235.59253246753252</v>
      </c>
      <c r="V45" s="53">
        <f>Assumptions!V92</f>
        <v>306.27029220779224</v>
      </c>
      <c r="W45" s="53">
        <f>Assumptions!W92</f>
        <v>306.27029220779224</v>
      </c>
      <c r="X45" s="53">
        <f>Assumptions!X92</f>
        <v>306.27029220779224</v>
      </c>
      <c r="Y45" s="53">
        <f>Assumptions!Y92</f>
        <v>259.15178571428578</v>
      </c>
      <c r="Z45" s="53">
        <f>Assumptions!Z92</f>
        <v>90.444875889955867</v>
      </c>
      <c r="AA45" s="53">
        <f>Assumptions!AA92</f>
        <v>123.33392166812165</v>
      </c>
      <c r="AB45" s="53">
        <f>Assumptions!AB92</f>
        <v>32.889045778165766</v>
      </c>
      <c r="AC45" s="53">
        <f>Assumptions!AC92</f>
        <v>32.889045778165766</v>
      </c>
      <c r="AD45" s="53">
        <f>Assumptions!AD92</f>
        <v>41.111307222707211</v>
      </c>
      <c r="AE45" s="53">
        <f>Assumptions!AE92</f>
        <v>832.45114862025514</v>
      </c>
      <c r="AF45" s="53">
        <f>Assumptions!AF92</f>
        <v>688.06838719935786</v>
      </c>
      <c r="AG45" s="53">
        <f>Assumptions!AG92</f>
        <v>745.4074194659712</v>
      </c>
      <c r="AH45" s="53">
        <f>Assumptions!AH92</f>
        <v>573.39032266613174</v>
      </c>
      <c r="AI45" s="53">
        <f>Assumptions!AI92</f>
        <v>630.72935493274474</v>
      </c>
      <c r="AJ45" s="53">
        <f>Assumptions!AJ92</f>
        <v>27.229047761730687</v>
      </c>
      <c r="AK45" s="53">
        <f>Assumptions!AK92</f>
        <v>27.229047761730687</v>
      </c>
      <c r="AL45" s="53">
        <f>Assumptions!AL92</f>
        <v>27.229047761730687</v>
      </c>
      <c r="AM45" s="184">
        <f>Assumptions!AM92</f>
        <v>90.763492539102316</v>
      </c>
      <c r="AN45" s="184">
        <f>Assumptions!AN92</f>
        <v>4.5381746269551151</v>
      </c>
      <c r="AO45" s="184">
        <f>Assumptions!AO92</f>
        <v>4.5381746269551151</v>
      </c>
      <c r="AP45" s="184">
        <f>Assumptions!AP92</f>
        <v>4.5381746269551151</v>
      </c>
      <c r="AQ45" s="184">
        <f>Assumptions!AQ92</f>
        <v>881.7852180148833</v>
      </c>
      <c r="AR45" s="184">
        <f>Assumptions!AR92</f>
        <v>440.89260900744165</v>
      </c>
      <c r="AS45" s="184">
        <f>Assumptions!AS92</f>
        <v>529.07113080892998</v>
      </c>
      <c r="AT45" s="184">
        <f>Assumptions!AT92</f>
        <v>529.07113080892998</v>
      </c>
      <c r="AU45" s="184">
        <f>Assumptions!AU92</f>
        <v>484.98186990818579</v>
      </c>
      <c r="AV45" s="184">
        <f>Assumptions!AV92</f>
        <v>332.66315718390928</v>
      </c>
      <c r="AW45" s="184">
        <f>Assumptions!AW92</f>
        <v>249.49736788793194</v>
      </c>
      <c r="AX45" s="184">
        <f>Assumptions!AX92</f>
        <v>249.49736788793194</v>
      </c>
      <c r="AY45" s="184">
        <f>Assumptions!AY92</f>
        <v>831.65789295977322</v>
      </c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</row>
    <row r="46" spans="2:62">
      <c r="B46" s="35" t="s">
        <v>219</v>
      </c>
      <c r="C46" s="94" t="s">
        <v>17</v>
      </c>
      <c r="D46" s="183">
        <f>Assumptions!D95</f>
        <v>0</v>
      </c>
      <c r="E46" s="53">
        <f>Assumptions!E95</f>
        <v>0</v>
      </c>
      <c r="F46" s="53">
        <f>Assumptions!F95</f>
        <v>0</v>
      </c>
      <c r="G46" s="53">
        <f>Assumptions!G95</f>
        <v>0</v>
      </c>
      <c r="H46" s="53">
        <f>Assumptions!H95</f>
        <v>0</v>
      </c>
      <c r="I46" s="53">
        <f>Assumptions!I95</f>
        <v>0</v>
      </c>
      <c r="J46" s="53">
        <f>Assumptions!J95</f>
        <v>0</v>
      </c>
      <c r="K46" s="53">
        <f>Assumptions!K95</f>
        <v>0</v>
      </c>
      <c r="L46" s="53">
        <f>Assumptions!L95</f>
        <v>0</v>
      </c>
      <c r="M46" s="53">
        <f>Assumptions!M95</f>
        <v>0</v>
      </c>
      <c r="N46" s="53">
        <f>Assumptions!N95</f>
        <v>0</v>
      </c>
      <c r="O46" s="53">
        <f>Assumptions!O95</f>
        <v>0</v>
      </c>
      <c r="P46" s="53">
        <f>Assumptions!P95</f>
        <v>10.252028812405218</v>
      </c>
      <c r="Q46" s="53">
        <f>Assumptions!Q95</f>
        <v>10.252028812405218</v>
      </c>
      <c r="R46" s="53">
        <f>Assumptions!R95</f>
        <v>10.252028812405218</v>
      </c>
      <c r="S46" s="53">
        <f>Assumptions!S95</f>
        <v>10.252028812405218</v>
      </c>
      <c r="T46" s="53">
        <f>Assumptions!T95</f>
        <v>11.11393208940774</v>
      </c>
      <c r="U46" s="53">
        <f>Assumptions!U95</f>
        <v>864.79338842975233</v>
      </c>
      <c r="V46" s="53">
        <f>Assumptions!V95</f>
        <v>1124.2314049586776</v>
      </c>
      <c r="W46" s="53">
        <f>Assumptions!W95</f>
        <v>1124.2314049586776</v>
      </c>
      <c r="X46" s="53">
        <f>Assumptions!X95</f>
        <v>1199.6414164485864</v>
      </c>
      <c r="Y46" s="53">
        <f>Assumptions!Y95</f>
        <v>1015.0811985334194</v>
      </c>
      <c r="Z46" s="53">
        <f>Assumptions!Z95</f>
        <v>258.39568768054073</v>
      </c>
      <c r="AA46" s="53">
        <f>Assumptions!AA95</f>
        <v>352.35775592800996</v>
      </c>
      <c r="AB46" s="53">
        <f>Assumptions!AB95</f>
        <v>93.962068247469333</v>
      </c>
      <c r="AC46" s="53">
        <f>Assumptions!AC95</f>
        <v>93.962068247469333</v>
      </c>
      <c r="AD46" s="53">
        <f>Assumptions!AD95</f>
        <v>117.45258530933667</v>
      </c>
      <c r="AE46" s="53">
        <f>Assumptions!AE95</f>
        <v>1707.9640505369707</v>
      </c>
      <c r="AF46" s="53">
        <f>Assumptions!AF95</f>
        <v>1360.6376243171312</v>
      </c>
      <c r="AG46" s="53">
        <f>Assumptions!AG95</f>
        <v>1474.0240930102259</v>
      </c>
      <c r="AH46" s="53">
        <f>Assumptions!AH95</f>
        <v>1133.8646869309428</v>
      </c>
      <c r="AI46" s="53">
        <f>Assumptions!AI95</f>
        <v>1247.2511556240368</v>
      </c>
      <c r="AJ46" s="53">
        <f>Assumptions!AJ95</f>
        <v>182.83185610788033</v>
      </c>
      <c r="AK46" s="53">
        <f>Assumptions!AK95</f>
        <v>182.83185610788033</v>
      </c>
      <c r="AL46" s="53">
        <f>Assumptions!AL95</f>
        <v>182.83185610788033</v>
      </c>
      <c r="AM46" s="184">
        <f>Assumptions!AM95</f>
        <v>609.43952035960103</v>
      </c>
      <c r="AN46" s="184">
        <f>Assumptions!AN95</f>
        <v>30.471976017980055</v>
      </c>
      <c r="AO46" s="184">
        <f>Assumptions!AO95</f>
        <v>30.471976017980055</v>
      </c>
      <c r="AP46" s="184">
        <f>Assumptions!AP95</f>
        <v>30.471976017980055</v>
      </c>
      <c r="AQ46" s="184">
        <f>Assumptions!AQ95</f>
        <v>1944.3867826140249</v>
      </c>
      <c r="AR46" s="184">
        <f>Assumptions!AR95</f>
        <v>1439.8557805946623</v>
      </c>
      <c r="AS46" s="184">
        <f>Assumptions!AS95</f>
        <v>1727.8269367135947</v>
      </c>
      <c r="AT46" s="184">
        <f>Assumptions!AT95</f>
        <v>1727.8269367135947</v>
      </c>
      <c r="AU46" s="184">
        <f>Assumptions!AU95</f>
        <v>1583.8413586541287</v>
      </c>
      <c r="AV46" s="184">
        <f>Assumptions!AV95</f>
        <v>388.1988119355313</v>
      </c>
      <c r="AW46" s="184">
        <f>Assumptions!AW95</f>
        <v>291.14910895164849</v>
      </c>
      <c r="AX46" s="184">
        <f>Assumptions!AX95</f>
        <v>291.14910895164849</v>
      </c>
      <c r="AY46" s="184">
        <f>Assumptions!AY95</f>
        <v>970.49702983882844</v>
      </c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</row>
    <row r="47" spans="2:62">
      <c r="B47" s="35" t="s">
        <v>220</v>
      </c>
      <c r="C47" s="94" t="s">
        <v>17</v>
      </c>
      <c r="D47" s="183">
        <f>Assumptions!D98</f>
        <v>0</v>
      </c>
      <c r="E47" s="53">
        <f>Assumptions!E98</f>
        <v>0</v>
      </c>
      <c r="F47" s="53">
        <f>Assumptions!F98</f>
        <v>1574.37</v>
      </c>
      <c r="G47" s="53">
        <f>Assumptions!G98</f>
        <v>0</v>
      </c>
      <c r="H47" s="53">
        <f>Assumptions!H98</f>
        <v>0</v>
      </c>
      <c r="I47" s="53">
        <f>Assumptions!I98</f>
        <v>0</v>
      </c>
      <c r="J47" s="53">
        <f>Assumptions!J98</f>
        <v>0</v>
      </c>
      <c r="K47" s="53">
        <f>Assumptions!K98</f>
        <v>0</v>
      </c>
      <c r="L47" s="53">
        <f>Assumptions!L98</f>
        <v>0</v>
      </c>
      <c r="M47" s="53">
        <f>Assumptions!M98</f>
        <v>0</v>
      </c>
      <c r="N47" s="53">
        <f>Assumptions!N98</f>
        <v>0</v>
      </c>
      <c r="O47" s="53">
        <f>Assumptions!O98</f>
        <v>0</v>
      </c>
      <c r="P47" s="53">
        <f>Assumptions!P98</f>
        <v>9.8270877580067282</v>
      </c>
      <c r="Q47" s="53">
        <f>Assumptions!Q98</f>
        <v>9.8270877580067282</v>
      </c>
      <c r="R47" s="53">
        <f>Assumptions!R98</f>
        <v>9.8270877580067282</v>
      </c>
      <c r="S47" s="53">
        <f>Assumptions!S98</f>
        <v>9.8270877580067282</v>
      </c>
      <c r="T47" s="53">
        <f>Assumptions!T98</f>
        <v>7.5687737189104753</v>
      </c>
      <c r="U47" s="53">
        <f>Assumptions!U98</f>
        <v>123.60443275732533</v>
      </c>
      <c r="V47" s="53">
        <f>Assumptions!V98</f>
        <v>160.68576258452291</v>
      </c>
      <c r="W47" s="53">
        <f>Assumptions!W98</f>
        <v>160.68576258452291</v>
      </c>
      <c r="X47" s="53">
        <f>Assumptions!X98</f>
        <v>160.68576258452291</v>
      </c>
      <c r="Y47" s="53">
        <f>Assumptions!Y98</f>
        <v>135.96487603305783</v>
      </c>
      <c r="Z47" s="53">
        <f>Assumptions!Z98</f>
        <v>154.40256868724256</v>
      </c>
      <c r="AA47" s="53">
        <f>Assumptions!AA98</f>
        <v>210.54895730078528</v>
      </c>
      <c r="AB47" s="53">
        <f>Assumptions!AB98</f>
        <v>56.14638861354274</v>
      </c>
      <c r="AC47" s="53">
        <f>Assumptions!AC98</f>
        <v>56.14638861354274</v>
      </c>
      <c r="AD47" s="53">
        <f>Assumptions!AD98</f>
        <v>70.182985766928454</v>
      </c>
      <c r="AE47" s="53">
        <f>Assumptions!AE98</f>
        <v>126.88247653733019</v>
      </c>
      <c r="AF47" s="53">
        <f>Assumptions!AF98</f>
        <v>117.12228603445861</v>
      </c>
      <c r="AG47" s="53">
        <f>Assumptions!AG98</f>
        <v>126.88247653733019</v>
      </c>
      <c r="AH47" s="53">
        <f>Assumptions!AH98</f>
        <v>97.601905028715521</v>
      </c>
      <c r="AI47" s="53">
        <f>Assumptions!AI98</f>
        <v>107.36209553158707</v>
      </c>
      <c r="AJ47" s="53">
        <f>Assumptions!AJ98</f>
        <v>122.19282402741381</v>
      </c>
      <c r="AK47" s="53">
        <f>Assumptions!AK98</f>
        <v>122.19282402741381</v>
      </c>
      <c r="AL47" s="53">
        <f>Assumptions!AL98</f>
        <v>122.19282402741381</v>
      </c>
      <c r="AM47" s="184">
        <f>Assumptions!AM98</f>
        <v>407.30941342471272</v>
      </c>
      <c r="AN47" s="184">
        <f>Assumptions!AN98</f>
        <v>20.365470671235638</v>
      </c>
      <c r="AO47" s="184">
        <f>Assumptions!AO98</f>
        <v>20.365470671235638</v>
      </c>
      <c r="AP47" s="184">
        <f>Assumptions!AP98</f>
        <v>20.365470671235638</v>
      </c>
      <c r="AQ47" s="184">
        <f>Assumptions!AQ98</f>
        <v>187.62070465419751</v>
      </c>
      <c r="AR47" s="184">
        <f>Assumptions!AR98</f>
        <v>156.35058721183125</v>
      </c>
      <c r="AS47" s="184">
        <f>Assumptions!AS98</f>
        <v>187.62070465419751</v>
      </c>
      <c r="AT47" s="184">
        <f>Assumptions!AT98</f>
        <v>187.62070465419751</v>
      </c>
      <c r="AU47" s="184">
        <f>Assumptions!AU98</f>
        <v>171.98564593301438</v>
      </c>
      <c r="AV47" s="184">
        <f>Assumptions!AV98</f>
        <v>165.80434364789542</v>
      </c>
      <c r="AW47" s="184">
        <f>Assumptions!AW98</f>
        <v>124.35325773592157</v>
      </c>
      <c r="AX47" s="184">
        <f>Assumptions!AX98</f>
        <v>124.35325773592157</v>
      </c>
      <c r="AY47" s="184">
        <f>Assumptions!AY98</f>
        <v>414.51085911973854</v>
      </c>
      <c r="AZ47" s="142"/>
      <c r="BA47" s="142"/>
      <c r="BB47" s="142"/>
      <c r="BC47" s="142"/>
      <c r="BD47" s="142"/>
      <c r="BE47" s="142"/>
      <c r="BF47" s="142"/>
      <c r="BG47" s="142"/>
      <c r="BH47" s="142"/>
      <c r="BI47" s="142"/>
      <c r="BJ47" s="142"/>
    </row>
    <row r="48" spans="2:62">
      <c r="B48" s="35" t="s">
        <v>221</v>
      </c>
      <c r="C48" s="94" t="s">
        <v>17</v>
      </c>
      <c r="D48" s="183">
        <f>Assumptions!D101</f>
        <v>0</v>
      </c>
      <c r="E48" s="53">
        <f>Assumptions!E101</f>
        <v>0</v>
      </c>
      <c r="F48" s="53">
        <f>Assumptions!F101</f>
        <v>0</v>
      </c>
      <c r="G48" s="53">
        <f>Assumptions!G101</f>
        <v>0</v>
      </c>
      <c r="H48" s="53">
        <f>Assumptions!H101</f>
        <v>0</v>
      </c>
      <c r="I48" s="53">
        <f>Assumptions!I101</f>
        <v>0</v>
      </c>
      <c r="J48" s="53">
        <f>Assumptions!J101</f>
        <v>0</v>
      </c>
      <c r="K48" s="53">
        <f>Assumptions!K101</f>
        <v>0</v>
      </c>
      <c r="L48" s="53">
        <f>Assumptions!L101</f>
        <v>0</v>
      </c>
      <c r="M48" s="53">
        <f>Assumptions!M101</f>
        <v>0</v>
      </c>
      <c r="N48" s="53">
        <f>Assumptions!N101</f>
        <v>0</v>
      </c>
      <c r="O48" s="53">
        <f>Assumptions!O101</f>
        <v>0</v>
      </c>
      <c r="P48" s="53">
        <f>Assumptions!P101</f>
        <v>0</v>
      </c>
      <c r="Q48" s="53">
        <f>Assumptions!Q101</f>
        <v>0</v>
      </c>
      <c r="R48" s="53">
        <f>Assumptions!R101</f>
        <v>0</v>
      </c>
      <c r="S48" s="53">
        <f>Assumptions!S101</f>
        <v>0</v>
      </c>
      <c r="T48" s="53">
        <f>Assumptions!T101</f>
        <v>0</v>
      </c>
      <c r="U48" s="53">
        <f>Assumptions!U101</f>
        <v>49.711995992987731</v>
      </c>
      <c r="V48" s="53">
        <f>Assumptions!V101</f>
        <v>64.625594790884037</v>
      </c>
      <c r="W48" s="53">
        <f>Assumptions!W101</f>
        <v>64.625594790884037</v>
      </c>
      <c r="X48" s="53">
        <f>Assumptions!X101</f>
        <v>64.625594790884037</v>
      </c>
      <c r="Y48" s="53">
        <f>Assumptions!Y101</f>
        <v>54.683195592286509</v>
      </c>
      <c r="Z48" s="53">
        <f>Assumptions!Z101</f>
        <v>125.50328459419372</v>
      </c>
      <c r="AA48" s="53">
        <f>Assumptions!AA101</f>
        <v>171.14084262844597</v>
      </c>
      <c r="AB48" s="53">
        <f>Assumptions!AB101</f>
        <v>45.637558034252258</v>
      </c>
      <c r="AC48" s="53">
        <f>Assumptions!AC101</f>
        <v>45.637558034252258</v>
      </c>
      <c r="AD48" s="53">
        <f>Assumptions!AD101</f>
        <v>57.046947542815325</v>
      </c>
      <c r="AE48" s="53">
        <f>Assumptions!AE101</f>
        <v>84.181576232984</v>
      </c>
      <c r="AF48" s="53">
        <f>Assumptions!AF101</f>
        <v>233.11821110672494</v>
      </c>
      <c r="AG48" s="53">
        <f>Assumptions!AG101</f>
        <v>252.54472869895199</v>
      </c>
      <c r="AH48" s="53">
        <f>Assumptions!AH101</f>
        <v>194.2651759222708</v>
      </c>
      <c r="AI48" s="53">
        <f>Assumptions!AI101</f>
        <v>213.69169351449787</v>
      </c>
      <c r="AJ48" s="53">
        <f>Assumptions!AJ101</f>
        <v>243.21052390463794</v>
      </c>
      <c r="AK48" s="53">
        <f>Assumptions!AK101</f>
        <v>243.21052390463794</v>
      </c>
      <c r="AL48" s="53">
        <f>Assumptions!AL101</f>
        <v>243.21052390463794</v>
      </c>
      <c r="AM48" s="184">
        <f>Assumptions!AM101</f>
        <v>810.70174634879311</v>
      </c>
      <c r="AN48" s="184">
        <f>Assumptions!AN101</f>
        <v>40.535087317439661</v>
      </c>
      <c r="AO48" s="184">
        <f>Assumptions!AO101</f>
        <v>40.535087317439661</v>
      </c>
      <c r="AP48" s="184">
        <f>Assumptions!AP101</f>
        <v>40.535087317439661</v>
      </c>
      <c r="AQ48" s="184">
        <f>Assumptions!AQ101</f>
        <v>339.27794693344936</v>
      </c>
      <c r="AR48" s="184">
        <f>Assumptions!AR101</f>
        <v>282.73162244454113</v>
      </c>
      <c r="AS48" s="184">
        <f>Assumptions!AS101</f>
        <v>339.27794693344936</v>
      </c>
      <c r="AT48" s="184">
        <f>Assumptions!AT101</f>
        <v>339.27794693344936</v>
      </c>
      <c r="AU48" s="184">
        <f>Assumptions!AU101</f>
        <v>311.00478468899524</v>
      </c>
      <c r="AV48" s="184">
        <f>Assumptions!AV101</f>
        <v>299.8270228714203</v>
      </c>
      <c r="AW48" s="184">
        <f>Assumptions!AW101</f>
        <v>224.87026715356518</v>
      </c>
      <c r="AX48" s="184">
        <f>Assumptions!AX101</f>
        <v>224.87026715356518</v>
      </c>
      <c r="AY48" s="184">
        <f>Assumptions!AY101</f>
        <v>749.56755717855071</v>
      </c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</row>
    <row r="49" spans="2:62">
      <c r="B49" s="35" t="s">
        <v>222</v>
      </c>
      <c r="C49" s="94" t="s">
        <v>17</v>
      </c>
      <c r="D49" s="183">
        <f>Assumptions!D104</f>
        <v>0</v>
      </c>
      <c r="E49" s="53">
        <f>Assumptions!E104</f>
        <v>0</v>
      </c>
      <c r="F49" s="53">
        <f>Assumptions!F104</f>
        <v>0</v>
      </c>
      <c r="G49" s="53">
        <f>Assumptions!G104</f>
        <v>0</v>
      </c>
      <c r="H49" s="53">
        <f>Assumptions!H104</f>
        <v>0</v>
      </c>
      <c r="I49" s="53">
        <f>Assumptions!I104</f>
        <v>0</v>
      </c>
      <c r="J49" s="53">
        <f>Assumptions!J104</f>
        <v>0</v>
      </c>
      <c r="K49" s="53">
        <f>Assumptions!K104</f>
        <v>0</v>
      </c>
      <c r="L49" s="53">
        <f>Assumptions!L104</f>
        <v>0</v>
      </c>
      <c r="M49" s="53">
        <f>Assumptions!M104</f>
        <v>0</v>
      </c>
      <c r="N49" s="53">
        <f>Assumptions!N104</f>
        <v>0</v>
      </c>
      <c r="O49" s="53">
        <f>Assumptions!O104</f>
        <v>0</v>
      </c>
      <c r="P49" s="53">
        <f>Assumptions!P104</f>
        <v>0</v>
      </c>
      <c r="Q49" s="53">
        <f>Assumptions!Q104</f>
        <v>0</v>
      </c>
      <c r="R49" s="53">
        <f>Assumptions!R104</f>
        <v>0</v>
      </c>
      <c r="S49" s="53">
        <f>Assumptions!S104</f>
        <v>0</v>
      </c>
      <c r="T49" s="53">
        <f>Assumptions!T104</f>
        <v>0</v>
      </c>
      <c r="U49" s="53">
        <f>Assumptions!U104</f>
        <v>172.78236914600552</v>
      </c>
      <c r="V49" s="53">
        <f>Assumptions!V104</f>
        <v>224.6170798898072</v>
      </c>
      <c r="W49" s="53">
        <f>Assumptions!W104</f>
        <v>224.6170798898072</v>
      </c>
      <c r="X49" s="53">
        <f>Assumptions!X104</f>
        <v>224.6170798898072</v>
      </c>
      <c r="Y49" s="53">
        <f>Assumptions!Y104</f>
        <v>190.06060606060606</v>
      </c>
      <c r="Z49" s="53">
        <f>Assumptions!Z104</f>
        <v>125.31468531468536</v>
      </c>
      <c r="AA49" s="53">
        <f>Assumptions!AA104</f>
        <v>170.88366179275275</v>
      </c>
      <c r="AB49" s="53">
        <f>Assumptions!AB104</f>
        <v>45.568976478067405</v>
      </c>
      <c r="AC49" s="53">
        <f>Assumptions!AC104</f>
        <v>45.568976478067405</v>
      </c>
      <c r="AD49" s="53">
        <f>Assumptions!AD104</f>
        <v>56.961220597584244</v>
      </c>
      <c r="AE49" s="53">
        <f>Assumptions!AE104</f>
        <v>133.84227482840737</v>
      </c>
      <c r="AF49" s="53">
        <f>Assumptions!AF104</f>
        <v>204.13996269945346</v>
      </c>
      <c r="AG49" s="53">
        <f>Assumptions!AG104</f>
        <v>221.15162625774133</v>
      </c>
      <c r="AH49" s="53">
        <f>Assumptions!AH104</f>
        <v>170.11663558287793</v>
      </c>
      <c r="AI49" s="53">
        <f>Assumptions!AI104</f>
        <v>187.12829914116571</v>
      </c>
      <c r="AJ49" s="53">
        <f>Assumptions!AJ104</f>
        <v>417.02781697238453</v>
      </c>
      <c r="AK49" s="53">
        <f>Assumptions!AK104</f>
        <v>417.02781697238453</v>
      </c>
      <c r="AL49" s="53">
        <f>Assumptions!AL104</f>
        <v>417.02781697238453</v>
      </c>
      <c r="AM49" s="184">
        <f>Assumptions!AM104</f>
        <v>1390.0927232412821</v>
      </c>
      <c r="AN49" s="184">
        <f>Assumptions!AN104</f>
        <v>69.504636162064102</v>
      </c>
      <c r="AO49" s="184">
        <f>Assumptions!AO104</f>
        <v>69.504636162064102</v>
      </c>
      <c r="AP49" s="184">
        <f>Assumptions!AP104</f>
        <v>69.504636162064102</v>
      </c>
      <c r="AQ49" s="184">
        <f>Assumptions!AQ104</f>
        <v>3053.501522401044</v>
      </c>
      <c r="AR49" s="184">
        <f>Assumptions!AR104</f>
        <v>163.5080946015882</v>
      </c>
      <c r="AS49" s="184">
        <f>Assumptions!AS104</f>
        <v>196.2097135219058</v>
      </c>
      <c r="AT49" s="184">
        <f>Assumptions!AT104</f>
        <v>196.2097135219058</v>
      </c>
      <c r="AU49" s="184">
        <f>Assumptions!AU104</f>
        <v>179.85890406174698</v>
      </c>
      <c r="AV49" s="184">
        <f>Assumptions!AV104</f>
        <v>2297.1964334957252</v>
      </c>
      <c r="AW49" s="184">
        <f>Assumptions!AW104</f>
        <v>1975.7605957837202</v>
      </c>
      <c r="AX49" s="184">
        <f>Assumptions!AX104</f>
        <v>1975.7605957837202</v>
      </c>
      <c r="AY49" s="184">
        <f>Assumptions!AY104</f>
        <v>6585.868652612402</v>
      </c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</row>
    <row r="50" spans="2:62">
      <c r="B50" s="11"/>
      <c r="C50" s="99"/>
      <c r="D50" s="196"/>
      <c r="E50" s="79"/>
      <c r="F50" s="79"/>
      <c r="G50" s="79"/>
      <c r="H50" s="79"/>
      <c r="I50" s="79"/>
      <c r="J50" s="80"/>
      <c r="K50" s="79"/>
      <c r="L50" s="79"/>
      <c r="M50" s="79"/>
      <c r="N50" s="79"/>
      <c r="O50" s="79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142"/>
      <c r="BA50" s="142"/>
      <c r="BB50" s="142"/>
      <c r="BC50" s="142"/>
      <c r="BD50" s="142"/>
      <c r="BE50" s="142"/>
      <c r="BF50" s="142"/>
      <c r="BG50" s="142"/>
      <c r="BH50" s="142"/>
      <c r="BI50" s="142"/>
      <c r="BJ50" s="142"/>
    </row>
    <row r="51" spans="2:62">
      <c r="B51" s="300" t="s">
        <v>323</v>
      </c>
      <c r="C51" s="94" t="s">
        <v>17</v>
      </c>
      <c r="D51" s="57">
        <v>197.89999999999998</v>
      </c>
      <c r="E51" s="57">
        <v>0</v>
      </c>
      <c r="F51" s="57">
        <v>4398.49</v>
      </c>
      <c r="G51" s="57">
        <v>3923.96</v>
      </c>
      <c r="H51" s="57">
        <v>24.2</v>
      </c>
      <c r="I51" s="57">
        <v>864.82</v>
      </c>
      <c r="J51" s="57">
        <v>3964.8900000000003</v>
      </c>
      <c r="K51" s="57">
        <v>2552.38</v>
      </c>
      <c r="L51" s="57">
        <v>5858.18</v>
      </c>
      <c r="M51" s="57">
        <v>11484.2</v>
      </c>
      <c r="N51" s="57">
        <v>1190</v>
      </c>
      <c r="O51" s="57">
        <v>1580.01</v>
      </c>
      <c r="P51" s="209">
        <f>Assumptions!P108</f>
        <v>0</v>
      </c>
      <c r="Q51" s="209">
        <f>Assumptions!Q108</f>
        <v>0</v>
      </c>
      <c r="R51" s="209">
        <f>Assumptions!R108</f>
        <v>2100</v>
      </c>
      <c r="S51" s="209">
        <f>Assumptions!S108</f>
        <v>2200</v>
      </c>
      <c r="T51" s="209">
        <f>Assumptions!T108</f>
        <v>0</v>
      </c>
      <c r="U51" s="209">
        <f>Assumptions!U108</f>
        <v>0</v>
      </c>
      <c r="V51" s="209">
        <f>Assumptions!V108</f>
        <v>2400</v>
      </c>
      <c r="W51" s="209">
        <f>Assumptions!W108</f>
        <v>0</v>
      </c>
      <c r="X51" s="209">
        <f>Assumptions!X108</f>
        <v>0</v>
      </c>
      <c r="Y51" s="209">
        <f>Assumptions!Y108</f>
        <v>0</v>
      </c>
      <c r="Z51" s="209">
        <f>Assumptions!Z108</f>
        <v>0</v>
      </c>
      <c r="AA51" s="209">
        <f>Assumptions!AA108</f>
        <v>0</v>
      </c>
      <c r="AB51" s="209">
        <f>Assumptions!AB108</f>
        <v>0</v>
      </c>
      <c r="AC51" s="209">
        <f>Assumptions!AC108</f>
        <v>3000</v>
      </c>
      <c r="AD51" s="209">
        <f>Assumptions!AD108</f>
        <v>0</v>
      </c>
      <c r="AE51" s="209">
        <f>Assumptions!AE108</f>
        <v>0</v>
      </c>
      <c r="AF51" s="209">
        <f>Assumptions!AF108</f>
        <v>0</v>
      </c>
      <c r="AG51" s="209">
        <f>Assumptions!AG108</f>
        <v>0</v>
      </c>
      <c r="AH51" s="209">
        <f>Assumptions!AH108</f>
        <v>0</v>
      </c>
      <c r="AI51" s="209">
        <f>Assumptions!AI108</f>
        <v>0</v>
      </c>
      <c r="AJ51" s="209">
        <f>Assumptions!AJ108</f>
        <v>0</v>
      </c>
      <c r="AK51" s="209">
        <f>Assumptions!AK108</f>
        <v>0</v>
      </c>
      <c r="AL51" s="209">
        <f>Assumptions!AL108</f>
        <v>0</v>
      </c>
      <c r="AM51" s="210">
        <f>Assumptions!AM108</f>
        <v>0</v>
      </c>
      <c r="AN51" s="210">
        <f>Assumptions!AN108</f>
        <v>0</v>
      </c>
      <c r="AO51" s="210">
        <f>Assumptions!AO108</f>
        <v>4500</v>
      </c>
      <c r="AP51" s="210">
        <f>Assumptions!AP108</f>
        <v>0</v>
      </c>
      <c r="AQ51" s="210">
        <f>Assumptions!AQ108</f>
        <v>0</v>
      </c>
      <c r="AR51" s="210">
        <f>Assumptions!AR108</f>
        <v>0</v>
      </c>
      <c r="AS51" s="210">
        <f>Assumptions!AS108</f>
        <v>0</v>
      </c>
      <c r="AT51" s="210">
        <f>Assumptions!AT108</f>
        <v>0</v>
      </c>
      <c r="AU51" s="210">
        <f>Assumptions!AU108</f>
        <v>0</v>
      </c>
      <c r="AV51" s="210">
        <f>Assumptions!AV108</f>
        <v>0</v>
      </c>
      <c r="AW51" s="210">
        <f>Assumptions!AW108</f>
        <v>0</v>
      </c>
      <c r="AX51" s="210">
        <f>Assumptions!AX108</f>
        <v>0</v>
      </c>
      <c r="AY51" s="210">
        <f>Assumptions!AY108</f>
        <v>0</v>
      </c>
      <c r="AZ51" s="142"/>
      <c r="BA51" s="142"/>
      <c r="BB51" s="142"/>
      <c r="BC51" s="142"/>
      <c r="BD51" s="142"/>
      <c r="BE51" s="142"/>
      <c r="BF51" s="142"/>
      <c r="BG51" s="142"/>
      <c r="BH51" s="142"/>
      <c r="BI51" s="142"/>
      <c r="BJ51" s="142"/>
    </row>
    <row r="52" spans="2:62">
      <c r="B52" s="300" t="s">
        <v>232</v>
      </c>
      <c r="C52" s="94" t="s">
        <v>17</v>
      </c>
      <c r="D52" s="57">
        <v>0</v>
      </c>
      <c r="E52" s="57">
        <v>0</v>
      </c>
      <c r="F52" s="57">
        <v>22.71</v>
      </c>
      <c r="G52" s="57">
        <v>0</v>
      </c>
      <c r="H52" s="57">
        <v>30</v>
      </c>
      <c r="I52" s="57">
        <v>131.19</v>
      </c>
      <c r="J52" s="57">
        <v>0</v>
      </c>
      <c r="K52" s="57">
        <v>0</v>
      </c>
      <c r="L52" s="57">
        <v>0</v>
      </c>
      <c r="M52" s="57">
        <v>0</v>
      </c>
      <c r="N52" s="57">
        <v>0</v>
      </c>
      <c r="O52" s="57">
        <v>0</v>
      </c>
      <c r="P52" s="53">
        <f>Assumptions!P109</f>
        <v>0</v>
      </c>
      <c r="Q52" s="53">
        <f>Assumptions!Q109</f>
        <v>0</v>
      </c>
      <c r="R52" s="53">
        <f>Assumptions!R109</f>
        <v>6.1909861268303317</v>
      </c>
      <c r="S52" s="53">
        <f>Assumptions!S109</f>
        <v>156.06855910544297</v>
      </c>
      <c r="T52" s="53">
        <f>Assumptions!T109</f>
        <v>0</v>
      </c>
      <c r="U52" s="53">
        <f>Assumptions!U109</f>
        <v>0</v>
      </c>
      <c r="V52" s="53">
        <f>Assumptions!V109</f>
        <v>7.0754127163775227</v>
      </c>
      <c r="W52" s="53">
        <f>Assumptions!W109</f>
        <v>73.070820787934309</v>
      </c>
      <c r="X52" s="53">
        <f>Assumptions!X109</f>
        <v>0</v>
      </c>
      <c r="Y52" s="53">
        <f>Assumptions!Y109</f>
        <v>0</v>
      </c>
      <c r="Z52" s="53">
        <f>Assumptions!Z109</f>
        <v>0</v>
      </c>
      <c r="AA52" s="53">
        <f>Assumptions!AA109</f>
        <v>0</v>
      </c>
      <c r="AB52" s="53">
        <f>Assumptions!AB109</f>
        <v>0</v>
      </c>
      <c r="AC52" s="53">
        <f>Assumptions!AC109</f>
        <v>201.6137504441345</v>
      </c>
      <c r="AD52" s="53">
        <f>Assumptions!AD109</f>
        <v>0</v>
      </c>
      <c r="AE52" s="53">
        <f>Assumptions!AE109</f>
        <v>0</v>
      </c>
      <c r="AF52" s="53">
        <f>Assumptions!AF109</f>
        <v>89.486397988380546</v>
      </c>
      <c r="AG52" s="53">
        <f>Assumptions!AG109</f>
        <v>0</v>
      </c>
      <c r="AH52" s="53">
        <f>Assumptions!AH109</f>
        <v>0</v>
      </c>
      <c r="AI52" s="53">
        <f>Assumptions!AI109</f>
        <v>0</v>
      </c>
      <c r="AJ52" s="53">
        <f>Assumptions!AJ109</f>
        <v>0</v>
      </c>
      <c r="AK52" s="53">
        <f>Assumptions!AK109</f>
        <v>0</v>
      </c>
      <c r="AL52" s="53">
        <f>Assumptions!AL109</f>
        <v>0</v>
      </c>
      <c r="AM52" s="184">
        <f>Assumptions!AM109</f>
        <v>0</v>
      </c>
      <c r="AN52" s="184">
        <f>Assumptions!AN109</f>
        <v>0</v>
      </c>
      <c r="AO52" s="184">
        <f>Assumptions!AO109</f>
        <v>0</v>
      </c>
      <c r="AP52" s="184">
        <f>Assumptions!AP109</f>
        <v>183.9</v>
      </c>
      <c r="AQ52" s="184">
        <f>Assumptions!AQ109</f>
        <v>0</v>
      </c>
      <c r="AR52" s="184">
        <f>Assumptions!AR109</f>
        <v>104.60193046683433</v>
      </c>
      <c r="AS52" s="184">
        <f>Assumptions!AS109</f>
        <v>0</v>
      </c>
      <c r="AT52" s="184">
        <f>Assumptions!AT109</f>
        <v>0</v>
      </c>
      <c r="AU52" s="184">
        <f>Assumptions!AU109</f>
        <v>0</v>
      </c>
      <c r="AV52" s="184">
        <f>Assumptions!AV109</f>
        <v>0</v>
      </c>
      <c r="AW52" s="184">
        <f>Assumptions!AW109</f>
        <v>0</v>
      </c>
      <c r="AX52" s="184">
        <f>Assumptions!AX109</f>
        <v>0</v>
      </c>
      <c r="AY52" s="184">
        <f>Assumptions!AY109</f>
        <v>0</v>
      </c>
      <c r="AZ52" s="142"/>
      <c r="BA52" s="142"/>
      <c r="BB52" s="142"/>
      <c r="BC52" s="142"/>
      <c r="BD52" s="142"/>
      <c r="BE52" s="142"/>
      <c r="BF52" s="142"/>
      <c r="BG52" s="142"/>
      <c r="BH52" s="142"/>
      <c r="BI52" s="142"/>
      <c r="BJ52" s="142"/>
    </row>
    <row r="53" spans="2:62">
      <c r="B53" s="38"/>
      <c r="C53" s="99"/>
      <c r="D53" s="196"/>
      <c r="E53" s="79"/>
      <c r="F53" s="79"/>
      <c r="G53" s="79"/>
      <c r="H53" s="79"/>
      <c r="I53" s="79"/>
      <c r="J53" s="80"/>
      <c r="K53" s="79"/>
      <c r="L53" s="79"/>
      <c r="M53" s="79"/>
      <c r="N53" s="79"/>
      <c r="O53" s="79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Z53" s="142"/>
      <c r="BA53" s="142"/>
      <c r="BB53" s="142"/>
      <c r="BC53" s="142"/>
      <c r="BD53" s="142"/>
      <c r="BE53" s="142"/>
      <c r="BF53" s="142"/>
      <c r="BG53" s="142"/>
      <c r="BH53" s="142"/>
      <c r="BI53" s="142"/>
      <c r="BJ53" s="142"/>
    </row>
    <row r="54" spans="2:62">
      <c r="B54" s="90" t="s">
        <v>335</v>
      </c>
      <c r="C54" s="94" t="s">
        <v>17</v>
      </c>
      <c r="D54" s="197">
        <f>SUM(D55:D67)</f>
        <v>80</v>
      </c>
      <c r="E54" s="197">
        <f t="shared" ref="E54:AY54" si="17">SUM(E55:E67)</f>
        <v>588</v>
      </c>
      <c r="F54" s="197">
        <f t="shared" si="17"/>
        <v>157.19999999999999</v>
      </c>
      <c r="G54" s="197">
        <f t="shared" si="17"/>
        <v>72.5</v>
      </c>
      <c r="H54" s="197">
        <f t="shared" si="17"/>
        <v>1672.5</v>
      </c>
      <c r="I54" s="197">
        <f t="shared" si="17"/>
        <v>60.5</v>
      </c>
      <c r="J54" s="197">
        <f t="shared" si="17"/>
        <v>1301.1500000000001</v>
      </c>
      <c r="K54" s="197">
        <f t="shared" si="17"/>
        <v>1761</v>
      </c>
      <c r="L54" s="197">
        <f t="shared" si="17"/>
        <v>558.52</v>
      </c>
      <c r="M54" s="197">
        <f t="shared" si="17"/>
        <v>658</v>
      </c>
      <c r="N54" s="197">
        <f t="shared" si="17"/>
        <v>742</v>
      </c>
      <c r="O54" s="197">
        <f t="shared" si="17"/>
        <v>1042</v>
      </c>
      <c r="P54" s="197">
        <f t="shared" si="17"/>
        <v>204.03699999999998</v>
      </c>
      <c r="Q54" s="197">
        <f t="shared" si="17"/>
        <v>204.03699999999998</v>
      </c>
      <c r="R54" s="197">
        <f t="shared" si="17"/>
        <v>204.03699999999998</v>
      </c>
      <c r="S54" s="197">
        <f t="shared" si="17"/>
        <v>1119.037</v>
      </c>
      <c r="T54" s="197">
        <f t="shared" si="17"/>
        <v>1279.037</v>
      </c>
      <c r="U54" s="197">
        <f t="shared" si="17"/>
        <v>3620.7036666666663</v>
      </c>
      <c r="V54" s="197">
        <f t="shared" si="17"/>
        <v>6305.7036666666672</v>
      </c>
      <c r="W54" s="197">
        <f t="shared" si="17"/>
        <v>7305.7036666666672</v>
      </c>
      <c r="X54" s="197">
        <f t="shared" si="17"/>
        <v>6305.7036666666672</v>
      </c>
      <c r="Y54" s="197">
        <f t="shared" si="17"/>
        <v>6305.7036666666672</v>
      </c>
      <c r="Z54" s="197">
        <f t="shared" si="17"/>
        <v>6305.7036666666672</v>
      </c>
      <c r="AA54" s="197">
        <f t="shared" si="17"/>
        <v>6305.7036666666672</v>
      </c>
      <c r="AB54" s="197">
        <f t="shared" si="17"/>
        <v>7805.7036666666672</v>
      </c>
      <c r="AC54" s="197">
        <f t="shared" si="17"/>
        <v>6305.7036666666672</v>
      </c>
      <c r="AD54" s="197">
        <f t="shared" si="17"/>
        <v>6305.7036666666672</v>
      </c>
      <c r="AE54" s="197">
        <f t="shared" si="17"/>
        <v>6305.7036666666672</v>
      </c>
      <c r="AF54" s="197">
        <f t="shared" si="17"/>
        <v>6672.3703333333333</v>
      </c>
      <c r="AG54" s="197">
        <f t="shared" si="17"/>
        <v>6672.3703333333333</v>
      </c>
      <c r="AH54" s="197">
        <f t="shared" si="17"/>
        <v>6672.3703333333333</v>
      </c>
      <c r="AI54" s="197">
        <f t="shared" si="17"/>
        <v>6672.3703333333333</v>
      </c>
      <c r="AJ54" s="197">
        <f t="shared" si="17"/>
        <v>6672.3703333333333</v>
      </c>
      <c r="AK54" s="197">
        <f t="shared" si="17"/>
        <v>6672.3703333333333</v>
      </c>
      <c r="AL54" s="197">
        <f t="shared" si="17"/>
        <v>6672.3703333333333</v>
      </c>
      <c r="AM54" s="197">
        <f t="shared" si="17"/>
        <v>6672.3703333333333</v>
      </c>
      <c r="AN54" s="197">
        <f t="shared" si="17"/>
        <v>8097.3703333333333</v>
      </c>
      <c r="AO54" s="197">
        <f t="shared" si="17"/>
        <v>8097.3703333333333</v>
      </c>
      <c r="AP54" s="197">
        <f t="shared" si="17"/>
        <v>8097.3703333333333</v>
      </c>
      <c r="AQ54" s="197">
        <f t="shared" si="17"/>
        <v>9597.3703333333342</v>
      </c>
      <c r="AR54" s="197">
        <f t="shared" si="17"/>
        <v>9597.3703333333342</v>
      </c>
      <c r="AS54" s="197">
        <f t="shared" si="17"/>
        <v>10430.703666666666</v>
      </c>
      <c r="AT54" s="197">
        <f t="shared" si="17"/>
        <v>10430.703666666666</v>
      </c>
      <c r="AU54" s="197">
        <f t="shared" si="17"/>
        <v>10430.703666666666</v>
      </c>
      <c r="AV54" s="197">
        <f t="shared" si="17"/>
        <v>10430.703666666666</v>
      </c>
      <c r="AW54" s="197">
        <f t="shared" si="17"/>
        <v>10430.703666666666</v>
      </c>
      <c r="AX54" s="197">
        <f t="shared" si="17"/>
        <v>10430.703666666666</v>
      </c>
      <c r="AY54" s="197">
        <f t="shared" si="17"/>
        <v>10430.703666666666</v>
      </c>
      <c r="AZ54" s="142"/>
      <c r="BA54" s="142"/>
      <c r="BB54" s="142"/>
      <c r="BC54" s="142"/>
      <c r="BD54" s="142"/>
      <c r="BE54" s="142"/>
      <c r="BF54" s="142"/>
      <c r="BG54" s="142"/>
      <c r="BH54" s="142"/>
      <c r="BI54" s="142"/>
      <c r="BJ54" s="142"/>
    </row>
    <row r="55" spans="2:62">
      <c r="B55" s="300" t="s">
        <v>398</v>
      </c>
      <c r="C55" s="94" t="s">
        <v>17</v>
      </c>
      <c r="D55" s="76">
        <v>0</v>
      </c>
      <c r="E55" s="76">
        <v>0</v>
      </c>
      <c r="F55" s="76">
        <v>0</v>
      </c>
      <c r="G55" s="76">
        <v>0</v>
      </c>
      <c r="H55" s="76">
        <v>0</v>
      </c>
      <c r="I55" s="76">
        <v>0</v>
      </c>
      <c r="J55" s="76">
        <v>592</v>
      </c>
      <c r="K55" s="76">
        <v>519</v>
      </c>
      <c r="L55" s="76">
        <v>0</v>
      </c>
      <c r="M55" s="76">
        <v>0</v>
      </c>
      <c r="N55" s="76">
        <v>0</v>
      </c>
      <c r="O55" s="76">
        <v>800</v>
      </c>
      <c r="P55" s="574">
        <f>Assumptions!P112</f>
        <v>0</v>
      </c>
      <c r="Q55" s="574">
        <f>Assumptions!Q112</f>
        <v>0</v>
      </c>
      <c r="R55" s="574">
        <f>Assumptions!R112</f>
        <v>0</v>
      </c>
      <c r="S55" s="574">
        <f>Assumptions!S112</f>
        <v>915</v>
      </c>
      <c r="T55" s="574">
        <f>Assumptions!T112</f>
        <v>915</v>
      </c>
      <c r="U55" s="574">
        <f>Assumptions!U112</f>
        <v>915</v>
      </c>
      <c r="V55" s="574">
        <f>Assumptions!V112</f>
        <v>2000</v>
      </c>
      <c r="W55" s="574">
        <f>Assumptions!W112</f>
        <v>2000</v>
      </c>
      <c r="X55" s="574">
        <f>Assumptions!X112</f>
        <v>2000</v>
      </c>
      <c r="Y55" s="574">
        <f>Assumptions!Y112</f>
        <v>2000</v>
      </c>
      <c r="Z55" s="574">
        <f>Assumptions!Z112</f>
        <v>2000</v>
      </c>
      <c r="AA55" s="574">
        <f>Assumptions!AA112</f>
        <v>2000</v>
      </c>
      <c r="AB55" s="574">
        <f>Assumptions!AB112</f>
        <v>2000</v>
      </c>
      <c r="AC55" s="574">
        <f>Assumptions!AC112</f>
        <v>2000</v>
      </c>
      <c r="AD55" s="574">
        <f>Assumptions!AD112</f>
        <v>2000</v>
      </c>
      <c r="AE55" s="574">
        <f>Assumptions!AE112</f>
        <v>2000</v>
      </c>
      <c r="AF55" s="574">
        <f>Assumptions!AF112</f>
        <v>2000</v>
      </c>
      <c r="AG55" s="574">
        <f>Assumptions!AG112</f>
        <v>2000</v>
      </c>
      <c r="AH55" s="574">
        <f>Assumptions!AH112</f>
        <v>2000</v>
      </c>
      <c r="AI55" s="574">
        <f>Assumptions!AI112</f>
        <v>2000</v>
      </c>
      <c r="AJ55" s="574">
        <f>Assumptions!AJ112</f>
        <v>2000</v>
      </c>
      <c r="AK55" s="574">
        <f>Assumptions!AK112</f>
        <v>2000</v>
      </c>
      <c r="AL55" s="574">
        <f>Assumptions!AL112</f>
        <v>2000</v>
      </c>
      <c r="AM55" s="574">
        <f>Assumptions!AM112</f>
        <v>2000</v>
      </c>
      <c r="AN55" s="574">
        <f>Assumptions!AN112</f>
        <v>2000</v>
      </c>
      <c r="AO55" s="574">
        <f>Assumptions!AO112</f>
        <v>2000</v>
      </c>
      <c r="AP55" s="574">
        <f>Assumptions!AP112</f>
        <v>2000</v>
      </c>
      <c r="AQ55" s="574">
        <f>Assumptions!AQ112</f>
        <v>2000</v>
      </c>
      <c r="AR55" s="574">
        <f>Assumptions!AR112</f>
        <v>2000</v>
      </c>
      <c r="AS55" s="574">
        <f>Assumptions!AS112</f>
        <v>2000</v>
      </c>
      <c r="AT55" s="574">
        <f>Assumptions!AT112</f>
        <v>2000</v>
      </c>
      <c r="AU55" s="574">
        <f>Assumptions!AU112</f>
        <v>2000</v>
      </c>
      <c r="AV55" s="574">
        <f>Assumptions!AV112</f>
        <v>2000</v>
      </c>
      <c r="AW55" s="574">
        <f>Assumptions!AW112</f>
        <v>2000</v>
      </c>
      <c r="AX55" s="574">
        <f>Assumptions!AX112</f>
        <v>2000</v>
      </c>
      <c r="AY55" s="574">
        <f>Assumptions!AY112</f>
        <v>2000</v>
      </c>
      <c r="AZ55" s="142"/>
      <c r="BA55" s="142"/>
      <c r="BB55" s="142"/>
      <c r="BC55" s="142"/>
      <c r="BD55" s="142"/>
      <c r="BE55" s="142"/>
      <c r="BF55" s="142"/>
      <c r="BG55" s="142"/>
      <c r="BH55" s="142"/>
      <c r="BI55" s="142"/>
      <c r="BJ55" s="142"/>
    </row>
    <row r="56" spans="2:62">
      <c r="B56" s="300" t="s">
        <v>397</v>
      </c>
      <c r="C56" s="94" t="s">
        <v>17</v>
      </c>
      <c r="D56" s="76">
        <v>0</v>
      </c>
      <c r="E56" s="57">
        <v>588</v>
      </c>
      <c r="F56" s="76">
        <v>0</v>
      </c>
      <c r="G56" s="76">
        <v>0</v>
      </c>
      <c r="H56" s="76">
        <v>0</v>
      </c>
      <c r="I56" s="76">
        <v>0</v>
      </c>
      <c r="J56" s="76">
        <v>500</v>
      </c>
      <c r="K56" s="76">
        <v>1000</v>
      </c>
      <c r="L56" s="76">
        <v>0</v>
      </c>
      <c r="M56" s="76">
        <v>0</v>
      </c>
      <c r="N56" s="76">
        <v>500</v>
      </c>
      <c r="O56" s="76">
        <v>0</v>
      </c>
      <c r="P56" s="574">
        <f>Assumptions!P113</f>
        <v>0</v>
      </c>
      <c r="Q56" s="574">
        <f>Assumptions!Q113</f>
        <v>0</v>
      </c>
      <c r="R56" s="574">
        <f>Assumptions!R113</f>
        <v>0</v>
      </c>
      <c r="S56" s="574">
        <f>Assumptions!S113</f>
        <v>0</v>
      </c>
      <c r="T56" s="574">
        <f>Assumptions!T113</f>
        <v>0</v>
      </c>
      <c r="U56" s="574">
        <f>Assumptions!U113</f>
        <v>0</v>
      </c>
      <c r="V56" s="574">
        <f>Assumptions!V113</f>
        <v>1600</v>
      </c>
      <c r="W56" s="574">
        <f>Assumptions!W113</f>
        <v>1600</v>
      </c>
      <c r="X56" s="574">
        <f>Assumptions!X113</f>
        <v>1600</v>
      </c>
      <c r="Y56" s="574">
        <f>Assumptions!Y113</f>
        <v>1600</v>
      </c>
      <c r="Z56" s="574">
        <f>Assumptions!Z113</f>
        <v>1600</v>
      </c>
      <c r="AA56" s="574">
        <f>Assumptions!AA113</f>
        <v>1600</v>
      </c>
      <c r="AB56" s="574">
        <f>Assumptions!AB113</f>
        <v>1600</v>
      </c>
      <c r="AC56" s="574">
        <f>Assumptions!AC113</f>
        <v>1600</v>
      </c>
      <c r="AD56" s="574">
        <f>Assumptions!AD113</f>
        <v>1600</v>
      </c>
      <c r="AE56" s="574">
        <f>Assumptions!AE113</f>
        <v>1600</v>
      </c>
      <c r="AF56" s="574">
        <f>Assumptions!AF113</f>
        <v>1600</v>
      </c>
      <c r="AG56" s="574">
        <f>Assumptions!AG113</f>
        <v>1600</v>
      </c>
      <c r="AH56" s="574">
        <f>Assumptions!AH113</f>
        <v>1600</v>
      </c>
      <c r="AI56" s="574">
        <f>Assumptions!AI113</f>
        <v>1600</v>
      </c>
      <c r="AJ56" s="574">
        <f>Assumptions!AJ113</f>
        <v>1600</v>
      </c>
      <c r="AK56" s="574">
        <f>Assumptions!AK113</f>
        <v>1600</v>
      </c>
      <c r="AL56" s="574">
        <f>Assumptions!AL113</f>
        <v>1600</v>
      </c>
      <c r="AM56" s="574">
        <f>Assumptions!AM113</f>
        <v>1600</v>
      </c>
      <c r="AN56" s="574">
        <f>Assumptions!AN113</f>
        <v>1800</v>
      </c>
      <c r="AO56" s="574">
        <f>Assumptions!AO113</f>
        <v>1800</v>
      </c>
      <c r="AP56" s="574">
        <f>Assumptions!AP113</f>
        <v>1800</v>
      </c>
      <c r="AQ56" s="574">
        <f>Assumptions!AQ113</f>
        <v>1800</v>
      </c>
      <c r="AR56" s="574">
        <f>Assumptions!AR113</f>
        <v>1800</v>
      </c>
      <c r="AS56" s="574">
        <f>Assumptions!AS113</f>
        <v>1800</v>
      </c>
      <c r="AT56" s="574">
        <f>Assumptions!AT113</f>
        <v>1800</v>
      </c>
      <c r="AU56" s="574">
        <f>Assumptions!AU113</f>
        <v>1800</v>
      </c>
      <c r="AV56" s="574">
        <f>Assumptions!AV113</f>
        <v>1800</v>
      </c>
      <c r="AW56" s="574">
        <f>Assumptions!AW113</f>
        <v>1800</v>
      </c>
      <c r="AX56" s="574">
        <f>Assumptions!AX113</f>
        <v>1800</v>
      </c>
      <c r="AY56" s="574">
        <f>Assumptions!AY113</f>
        <v>1800</v>
      </c>
      <c r="AZ56" s="142"/>
      <c r="BA56" s="142"/>
      <c r="BB56" s="142"/>
      <c r="BC56" s="142"/>
      <c r="BD56" s="142"/>
      <c r="BE56" s="142"/>
      <c r="BF56" s="142"/>
      <c r="BG56" s="142"/>
      <c r="BH56" s="142"/>
      <c r="BI56" s="142"/>
      <c r="BJ56" s="142"/>
    </row>
    <row r="57" spans="2:62">
      <c r="B57" s="300" t="s">
        <v>401</v>
      </c>
      <c r="C57" s="94" t="s">
        <v>17</v>
      </c>
      <c r="D57" s="76">
        <v>0</v>
      </c>
      <c r="E57" s="76">
        <v>0</v>
      </c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  <c r="M57" s="76">
        <v>0</v>
      </c>
      <c r="N57" s="76">
        <v>0</v>
      </c>
      <c r="O57" s="76">
        <v>0</v>
      </c>
      <c r="P57" s="574">
        <f>Assumptions!P114</f>
        <v>0</v>
      </c>
      <c r="Q57" s="574">
        <f>Assumptions!Q114</f>
        <v>0</v>
      </c>
      <c r="R57" s="574">
        <f>Assumptions!R114</f>
        <v>0</v>
      </c>
      <c r="S57" s="574">
        <f>Assumptions!S114</f>
        <v>0</v>
      </c>
      <c r="T57" s="574">
        <f>Assumptions!T114</f>
        <v>0</v>
      </c>
      <c r="U57" s="574">
        <f>Assumptions!U114</f>
        <v>0</v>
      </c>
      <c r="V57" s="574">
        <f>Assumptions!V114</f>
        <v>0</v>
      </c>
      <c r="W57" s="574">
        <f>Assumptions!W114</f>
        <v>0</v>
      </c>
      <c r="X57" s="574">
        <f>Assumptions!X114</f>
        <v>0</v>
      </c>
      <c r="Y57" s="574">
        <f>Assumptions!Y114</f>
        <v>0</v>
      </c>
      <c r="Z57" s="574">
        <f>Assumptions!Z114</f>
        <v>0</v>
      </c>
      <c r="AA57" s="574">
        <f>Assumptions!AA114</f>
        <v>0</v>
      </c>
      <c r="AB57" s="574">
        <f>Assumptions!AB114</f>
        <v>0</v>
      </c>
      <c r="AC57" s="574">
        <f>Assumptions!AC114</f>
        <v>0</v>
      </c>
      <c r="AD57" s="574">
        <f>Assumptions!AD114</f>
        <v>0</v>
      </c>
      <c r="AE57" s="574">
        <f>Assumptions!AE114</f>
        <v>0</v>
      </c>
      <c r="AF57" s="574">
        <f>Assumptions!AF114</f>
        <v>0</v>
      </c>
      <c r="AG57" s="574">
        <f>Assumptions!AG114</f>
        <v>0</v>
      </c>
      <c r="AH57" s="574">
        <f>Assumptions!AH114</f>
        <v>0</v>
      </c>
      <c r="AI57" s="574">
        <f>Assumptions!AI114</f>
        <v>0</v>
      </c>
      <c r="AJ57" s="574">
        <f>Assumptions!AJ114</f>
        <v>0</v>
      </c>
      <c r="AK57" s="574">
        <f>Assumptions!AK114</f>
        <v>0</v>
      </c>
      <c r="AL57" s="574">
        <f>Assumptions!AL114</f>
        <v>0</v>
      </c>
      <c r="AM57" s="574">
        <f>Assumptions!AM114</f>
        <v>0</v>
      </c>
      <c r="AN57" s="574">
        <f>Assumptions!AN114</f>
        <v>0</v>
      </c>
      <c r="AO57" s="574">
        <f>Assumptions!AO114</f>
        <v>0</v>
      </c>
      <c r="AP57" s="574">
        <f>Assumptions!AP114</f>
        <v>0</v>
      </c>
      <c r="AQ57" s="574">
        <f>Assumptions!AQ114</f>
        <v>0</v>
      </c>
      <c r="AR57" s="574">
        <f>Assumptions!AR114</f>
        <v>0</v>
      </c>
      <c r="AS57" s="574">
        <f>Assumptions!AS114</f>
        <v>0</v>
      </c>
      <c r="AT57" s="574">
        <f>Assumptions!AT114</f>
        <v>0</v>
      </c>
      <c r="AU57" s="574">
        <f>Assumptions!AU114</f>
        <v>0</v>
      </c>
      <c r="AV57" s="574">
        <f>Assumptions!AV114</f>
        <v>0</v>
      </c>
      <c r="AW57" s="574">
        <f>Assumptions!AW114</f>
        <v>0</v>
      </c>
      <c r="AX57" s="574">
        <f>Assumptions!AX114</f>
        <v>0</v>
      </c>
      <c r="AY57" s="574">
        <f>Assumptions!AY114</f>
        <v>0</v>
      </c>
      <c r="AZ57" s="142"/>
      <c r="BA57" s="142"/>
      <c r="BB57" s="142"/>
      <c r="BC57" s="142"/>
      <c r="BD57" s="142"/>
      <c r="BE57" s="142"/>
      <c r="BF57" s="142"/>
      <c r="BG57" s="142"/>
      <c r="BH57" s="142"/>
      <c r="BI57" s="142"/>
      <c r="BJ57" s="142"/>
    </row>
    <row r="58" spans="2:62">
      <c r="B58" s="300" t="s">
        <v>402</v>
      </c>
      <c r="C58" s="94" t="s">
        <v>17</v>
      </c>
      <c r="D58" s="76">
        <v>0</v>
      </c>
      <c r="E58" s="76">
        <v>0</v>
      </c>
      <c r="F58" s="76">
        <v>0</v>
      </c>
      <c r="G58" s="76">
        <v>0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76">
        <v>0</v>
      </c>
      <c r="N58" s="76">
        <v>0</v>
      </c>
      <c r="O58" s="76">
        <v>0</v>
      </c>
      <c r="P58" s="574">
        <f>Assumptions!P115</f>
        <v>0</v>
      </c>
      <c r="Q58" s="574">
        <f>Assumptions!Q115</f>
        <v>0</v>
      </c>
      <c r="R58" s="574">
        <f>Assumptions!R115</f>
        <v>0</v>
      </c>
      <c r="S58" s="574">
        <f>Assumptions!S115</f>
        <v>0</v>
      </c>
      <c r="T58" s="574">
        <f>Assumptions!T115</f>
        <v>0</v>
      </c>
      <c r="U58" s="574">
        <f>Assumptions!U115</f>
        <v>0</v>
      </c>
      <c r="V58" s="574">
        <f>Assumptions!V115</f>
        <v>0</v>
      </c>
      <c r="W58" s="574">
        <f>Assumptions!W115</f>
        <v>0</v>
      </c>
      <c r="X58" s="574">
        <f>Assumptions!X115</f>
        <v>0</v>
      </c>
      <c r="Y58" s="574">
        <f>Assumptions!Y115</f>
        <v>0</v>
      </c>
      <c r="Z58" s="574">
        <f>Assumptions!Z115</f>
        <v>0</v>
      </c>
      <c r="AA58" s="574">
        <f>Assumptions!AA115</f>
        <v>0</v>
      </c>
      <c r="AB58" s="574">
        <f>Assumptions!AB115</f>
        <v>0</v>
      </c>
      <c r="AC58" s="574">
        <f>Assumptions!AC115</f>
        <v>0</v>
      </c>
      <c r="AD58" s="574">
        <f>Assumptions!AD115</f>
        <v>0</v>
      </c>
      <c r="AE58" s="574">
        <f>Assumptions!AE115</f>
        <v>0</v>
      </c>
      <c r="AF58" s="574">
        <f>Assumptions!AF115</f>
        <v>0</v>
      </c>
      <c r="AG58" s="574">
        <f>Assumptions!AG115</f>
        <v>0</v>
      </c>
      <c r="AH58" s="574">
        <f>Assumptions!AH115</f>
        <v>0</v>
      </c>
      <c r="AI58" s="574">
        <f>Assumptions!AI115</f>
        <v>0</v>
      </c>
      <c r="AJ58" s="574">
        <f>Assumptions!AJ115</f>
        <v>0</v>
      </c>
      <c r="AK58" s="574">
        <f>Assumptions!AK115</f>
        <v>0</v>
      </c>
      <c r="AL58" s="574">
        <f>Assumptions!AL115</f>
        <v>0</v>
      </c>
      <c r="AM58" s="574">
        <f>Assumptions!AM115</f>
        <v>0</v>
      </c>
      <c r="AN58" s="574">
        <f>Assumptions!AN115</f>
        <v>0</v>
      </c>
      <c r="AO58" s="574">
        <f>Assumptions!AO115</f>
        <v>0</v>
      </c>
      <c r="AP58" s="574">
        <f>Assumptions!AP115</f>
        <v>0</v>
      </c>
      <c r="AQ58" s="574">
        <f>Assumptions!AQ115</f>
        <v>0</v>
      </c>
      <c r="AR58" s="574">
        <f>Assumptions!AR115</f>
        <v>0</v>
      </c>
      <c r="AS58" s="574">
        <f>Assumptions!AS115</f>
        <v>0</v>
      </c>
      <c r="AT58" s="574">
        <f>Assumptions!AT115</f>
        <v>0</v>
      </c>
      <c r="AU58" s="574">
        <f>Assumptions!AU115</f>
        <v>0</v>
      </c>
      <c r="AV58" s="574">
        <f>Assumptions!AV115</f>
        <v>0</v>
      </c>
      <c r="AW58" s="574">
        <f>Assumptions!AW115</f>
        <v>0</v>
      </c>
      <c r="AX58" s="574">
        <f>Assumptions!AX115</f>
        <v>0</v>
      </c>
      <c r="AY58" s="574">
        <f>Assumptions!AY115</f>
        <v>0</v>
      </c>
      <c r="AZ58" s="142"/>
      <c r="BA58" s="142"/>
      <c r="BB58" s="142"/>
      <c r="BC58" s="142"/>
      <c r="BD58" s="142"/>
      <c r="BE58" s="142"/>
      <c r="BF58" s="142"/>
      <c r="BG58" s="142"/>
      <c r="BH58" s="142"/>
      <c r="BI58" s="142"/>
      <c r="BJ58" s="142"/>
    </row>
    <row r="59" spans="2:62">
      <c r="B59" s="300" t="s">
        <v>399</v>
      </c>
      <c r="C59" s="94" t="s">
        <v>17</v>
      </c>
      <c r="D59" s="76">
        <v>0</v>
      </c>
      <c r="E59" s="76">
        <v>0</v>
      </c>
      <c r="F59" s="76">
        <v>0</v>
      </c>
      <c r="G59" s="76">
        <v>0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  <c r="M59" s="76">
        <v>0</v>
      </c>
      <c r="N59" s="76">
        <v>0</v>
      </c>
      <c r="O59" s="76">
        <v>0</v>
      </c>
      <c r="P59" s="574">
        <f>Assumptions!P116</f>
        <v>0</v>
      </c>
      <c r="Q59" s="574">
        <f>Assumptions!Q116</f>
        <v>0</v>
      </c>
      <c r="R59" s="574">
        <f>Assumptions!R116</f>
        <v>0</v>
      </c>
      <c r="S59" s="574">
        <f>Assumptions!S116</f>
        <v>0</v>
      </c>
      <c r="T59" s="574">
        <f>Assumptions!T116</f>
        <v>0</v>
      </c>
      <c r="U59" s="574">
        <f>Assumptions!U116</f>
        <v>0</v>
      </c>
      <c r="V59" s="574">
        <f>Assumptions!V116</f>
        <v>0</v>
      </c>
      <c r="W59" s="574">
        <f>Assumptions!W116</f>
        <v>0</v>
      </c>
      <c r="X59" s="574">
        <f>Assumptions!X116</f>
        <v>0</v>
      </c>
      <c r="Y59" s="574">
        <f>Assumptions!Y116</f>
        <v>0</v>
      </c>
      <c r="Z59" s="574">
        <f>Assumptions!Z116</f>
        <v>0</v>
      </c>
      <c r="AA59" s="574">
        <f>Assumptions!AA116</f>
        <v>0</v>
      </c>
      <c r="AB59" s="574">
        <f>Assumptions!AB116</f>
        <v>0</v>
      </c>
      <c r="AC59" s="574">
        <f>Assumptions!AC116</f>
        <v>0</v>
      </c>
      <c r="AD59" s="574">
        <f>Assumptions!AD116</f>
        <v>0</v>
      </c>
      <c r="AE59" s="574">
        <f>Assumptions!AE116</f>
        <v>0</v>
      </c>
      <c r="AF59" s="574">
        <f>Assumptions!AF116</f>
        <v>0</v>
      </c>
      <c r="AG59" s="574">
        <f>Assumptions!AG116</f>
        <v>0</v>
      </c>
      <c r="AH59" s="574">
        <f>Assumptions!AH116</f>
        <v>0</v>
      </c>
      <c r="AI59" s="574">
        <f>Assumptions!AI116</f>
        <v>0</v>
      </c>
      <c r="AJ59" s="574">
        <f>Assumptions!AJ116</f>
        <v>0</v>
      </c>
      <c r="AK59" s="574">
        <f>Assumptions!AK116</f>
        <v>0</v>
      </c>
      <c r="AL59" s="574">
        <f>Assumptions!AL116</f>
        <v>0</v>
      </c>
      <c r="AM59" s="574">
        <f>Assumptions!AM116</f>
        <v>0</v>
      </c>
      <c r="AN59" s="574">
        <f>Assumptions!AN116</f>
        <v>0</v>
      </c>
      <c r="AO59" s="574">
        <f>Assumptions!AO116</f>
        <v>0</v>
      </c>
      <c r="AP59" s="574">
        <f>Assumptions!AP116</f>
        <v>0</v>
      </c>
      <c r="AQ59" s="574">
        <f>Assumptions!AQ116</f>
        <v>0</v>
      </c>
      <c r="AR59" s="574">
        <f>Assumptions!AR116</f>
        <v>0</v>
      </c>
      <c r="AS59" s="574">
        <f>Assumptions!AS116</f>
        <v>0</v>
      </c>
      <c r="AT59" s="574">
        <f>Assumptions!AT116</f>
        <v>0</v>
      </c>
      <c r="AU59" s="574">
        <f>Assumptions!AU116</f>
        <v>0</v>
      </c>
      <c r="AV59" s="574">
        <f>Assumptions!AV116</f>
        <v>0</v>
      </c>
      <c r="AW59" s="574">
        <f>Assumptions!AW116</f>
        <v>0</v>
      </c>
      <c r="AX59" s="574">
        <f>Assumptions!AX116</f>
        <v>0</v>
      </c>
      <c r="AY59" s="574">
        <f>Assumptions!AY116</f>
        <v>0</v>
      </c>
      <c r="AZ59" s="142"/>
      <c r="BA59" s="142"/>
      <c r="BB59" s="142"/>
      <c r="BC59" s="142"/>
      <c r="BD59" s="142"/>
      <c r="BE59" s="142"/>
      <c r="BF59" s="142"/>
      <c r="BG59" s="142"/>
      <c r="BH59" s="142"/>
      <c r="BI59" s="142"/>
      <c r="BJ59" s="142"/>
    </row>
    <row r="60" spans="2:62">
      <c r="B60" s="300" t="s">
        <v>400</v>
      </c>
      <c r="C60" s="94" t="s">
        <v>17</v>
      </c>
      <c r="D60" s="76">
        <v>0</v>
      </c>
      <c r="E60" s="76">
        <v>0</v>
      </c>
      <c r="F60" s="76">
        <v>0</v>
      </c>
      <c r="G60" s="76">
        <v>0</v>
      </c>
      <c r="H60" s="76">
        <v>0</v>
      </c>
      <c r="I60" s="76">
        <v>0</v>
      </c>
      <c r="J60" s="76">
        <v>0</v>
      </c>
      <c r="K60" s="76">
        <v>0</v>
      </c>
      <c r="L60" s="76">
        <v>0</v>
      </c>
      <c r="M60" s="76">
        <v>0</v>
      </c>
      <c r="N60" s="76">
        <v>0</v>
      </c>
      <c r="O60" s="76">
        <v>0</v>
      </c>
      <c r="P60" s="574">
        <f>Assumptions!P117</f>
        <v>0</v>
      </c>
      <c r="Q60" s="574">
        <f>Assumptions!Q117</f>
        <v>0</v>
      </c>
      <c r="R60" s="574">
        <f>Assumptions!R117</f>
        <v>0</v>
      </c>
      <c r="S60" s="574">
        <f>Assumptions!S117</f>
        <v>0</v>
      </c>
      <c r="T60" s="574">
        <f>Assumptions!T117</f>
        <v>0</v>
      </c>
      <c r="U60" s="574">
        <f>Assumptions!U117</f>
        <v>375</v>
      </c>
      <c r="V60" s="574">
        <f>Assumptions!V117</f>
        <v>375</v>
      </c>
      <c r="W60" s="574">
        <f>Assumptions!W117</f>
        <v>375</v>
      </c>
      <c r="X60" s="574">
        <f>Assumptions!X117</f>
        <v>375</v>
      </c>
      <c r="Y60" s="574">
        <f>Assumptions!Y117</f>
        <v>375</v>
      </c>
      <c r="Z60" s="574">
        <f>Assumptions!Z117</f>
        <v>375</v>
      </c>
      <c r="AA60" s="574">
        <f>Assumptions!AA117</f>
        <v>375</v>
      </c>
      <c r="AB60" s="574">
        <f>Assumptions!AB117</f>
        <v>375</v>
      </c>
      <c r="AC60" s="574">
        <f>Assumptions!AC117</f>
        <v>375</v>
      </c>
      <c r="AD60" s="574">
        <f>Assumptions!AD117</f>
        <v>375</v>
      </c>
      <c r="AE60" s="574">
        <f>Assumptions!AE117</f>
        <v>375</v>
      </c>
      <c r="AF60" s="574">
        <f>Assumptions!AF117</f>
        <v>375</v>
      </c>
      <c r="AG60" s="574">
        <f>Assumptions!AG117</f>
        <v>375</v>
      </c>
      <c r="AH60" s="574">
        <f>Assumptions!AH117</f>
        <v>375</v>
      </c>
      <c r="AI60" s="574">
        <f>Assumptions!AI117</f>
        <v>375</v>
      </c>
      <c r="AJ60" s="574">
        <f>Assumptions!AJ117</f>
        <v>375</v>
      </c>
      <c r="AK60" s="574">
        <f>Assumptions!AK117</f>
        <v>375</v>
      </c>
      <c r="AL60" s="574">
        <f>Assumptions!AL117</f>
        <v>375</v>
      </c>
      <c r="AM60" s="574">
        <f>Assumptions!AM117</f>
        <v>375</v>
      </c>
      <c r="AN60" s="574">
        <f>Assumptions!AN117</f>
        <v>1600</v>
      </c>
      <c r="AO60" s="574">
        <f>Assumptions!AO117</f>
        <v>1600</v>
      </c>
      <c r="AP60" s="574">
        <f>Assumptions!AP117</f>
        <v>1600</v>
      </c>
      <c r="AQ60" s="574">
        <f>Assumptions!AQ117</f>
        <v>1600</v>
      </c>
      <c r="AR60" s="574">
        <f>Assumptions!AR117</f>
        <v>1600</v>
      </c>
      <c r="AS60" s="574">
        <f>Assumptions!AS117</f>
        <v>1600</v>
      </c>
      <c r="AT60" s="574">
        <f>Assumptions!AT117</f>
        <v>1600</v>
      </c>
      <c r="AU60" s="574">
        <f>Assumptions!AU117</f>
        <v>1600</v>
      </c>
      <c r="AV60" s="574">
        <f>Assumptions!AV117</f>
        <v>1600</v>
      </c>
      <c r="AW60" s="574">
        <f>Assumptions!AW117</f>
        <v>1600</v>
      </c>
      <c r="AX60" s="574">
        <f>Assumptions!AX117</f>
        <v>1600</v>
      </c>
      <c r="AY60" s="574">
        <f>Assumptions!AY117</f>
        <v>1600</v>
      </c>
      <c r="AZ60" s="142"/>
      <c r="BA60" s="142"/>
      <c r="BB60" s="142"/>
      <c r="BC60" s="142"/>
      <c r="BD60" s="142"/>
      <c r="BE60" s="142"/>
      <c r="BF60" s="142"/>
      <c r="BG60" s="142"/>
      <c r="BH60" s="142"/>
      <c r="BI60" s="142"/>
      <c r="BJ60" s="142"/>
    </row>
    <row r="61" spans="2:62">
      <c r="B61" s="300" t="s">
        <v>406</v>
      </c>
      <c r="C61" s="94" t="s">
        <v>17</v>
      </c>
      <c r="D61" s="76">
        <v>0</v>
      </c>
      <c r="E61" s="76">
        <v>0</v>
      </c>
      <c r="F61" s="76">
        <v>0</v>
      </c>
      <c r="G61" s="76">
        <v>0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76">
        <v>0</v>
      </c>
      <c r="N61" s="76">
        <v>0</v>
      </c>
      <c r="O61" s="76">
        <v>0</v>
      </c>
      <c r="P61" s="574">
        <f>Assumptions!P118</f>
        <v>0</v>
      </c>
      <c r="Q61" s="574">
        <f>Assumptions!Q118</f>
        <v>0</v>
      </c>
      <c r="R61" s="574">
        <f>Assumptions!R118</f>
        <v>0</v>
      </c>
      <c r="S61" s="574">
        <f>Assumptions!S118</f>
        <v>0</v>
      </c>
      <c r="T61" s="574">
        <f>Assumptions!T118</f>
        <v>0</v>
      </c>
      <c r="U61" s="574">
        <f>Assumptions!U118</f>
        <v>0</v>
      </c>
      <c r="V61" s="574">
        <f>Assumptions!V118</f>
        <v>0</v>
      </c>
      <c r="W61" s="574">
        <f>Assumptions!W118</f>
        <v>1000</v>
      </c>
      <c r="X61" s="574">
        <f>Assumptions!X118</f>
        <v>0</v>
      </c>
      <c r="Y61" s="574">
        <f>Assumptions!Y118</f>
        <v>0</v>
      </c>
      <c r="Z61" s="574">
        <f>Assumptions!Z118</f>
        <v>0</v>
      </c>
      <c r="AA61" s="574">
        <f>Assumptions!AA118</f>
        <v>0</v>
      </c>
      <c r="AB61" s="574">
        <f>Assumptions!AB118</f>
        <v>0</v>
      </c>
      <c r="AC61" s="574">
        <f>Assumptions!AC118</f>
        <v>0</v>
      </c>
      <c r="AD61" s="574">
        <f>Assumptions!AD118</f>
        <v>0</v>
      </c>
      <c r="AE61" s="574">
        <f>Assumptions!AE118</f>
        <v>0</v>
      </c>
      <c r="AF61" s="574">
        <f>Assumptions!AF118</f>
        <v>0</v>
      </c>
      <c r="AG61" s="574">
        <f>Assumptions!AG118</f>
        <v>0</v>
      </c>
      <c r="AH61" s="574">
        <f>Assumptions!AH118</f>
        <v>0</v>
      </c>
      <c r="AI61" s="574">
        <f>Assumptions!AI118</f>
        <v>0</v>
      </c>
      <c r="AJ61" s="574">
        <f>Assumptions!AJ118</f>
        <v>0</v>
      </c>
      <c r="AK61" s="574">
        <f>Assumptions!AK118</f>
        <v>0</v>
      </c>
      <c r="AL61" s="574">
        <f>Assumptions!AL118</f>
        <v>0</v>
      </c>
      <c r="AM61" s="574">
        <f>Assumptions!AM118</f>
        <v>0</v>
      </c>
      <c r="AN61" s="574">
        <f>Assumptions!AN118</f>
        <v>0</v>
      </c>
      <c r="AO61" s="574">
        <f>Assumptions!AO118</f>
        <v>0</v>
      </c>
      <c r="AP61" s="574">
        <f>Assumptions!AP118</f>
        <v>0</v>
      </c>
      <c r="AQ61" s="574">
        <f>Assumptions!AQ118</f>
        <v>0</v>
      </c>
      <c r="AR61" s="574">
        <f>Assumptions!AR118</f>
        <v>0</v>
      </c>
      <c r="AS61" s="574">
        <f>Assumptions!AS118</f>
        <v>0</v>
      </c>
      <c r="AT61" s="574">
        <f>Assumptions!AT118</f>
        <v>0</v>
      </c>
      <c r="AU61" s="574">
        <f>Assumptions!AU118</f>
        <v>0</v>
      </c>
      <c r="AV61" s="574">
        <f>Assumptions!AV118</f>
        <v>0</v>
      </c>
      <c r="AW61" s="574">
        <f>Assumptions!AW118</f>
        <v>0</v>
      </c>
      <c r="AX61" s="574">
        <f>Assumptions!AX118</f>
        <v>0</v>
      </c>
      <c r="AY61" s="574">
        <f>Assumptions!AY118</f>
        <v>0</v>
      </c>
      <c r="AZ61" s="142"/>
      <c r="BA61" s="142"/>
      <c r="BB61" s="142"/>
      <c r="BC61" s="142"/>
      <c r="BD61" s="142"/>
      <c r="BE61" s="142"/>
      <c r="BF61" s="142"/>
      <c r="BG61" s="142"/>
      <c r="BH61" s="142"/>
      <c r="BI61" s="142"/>
      <c r="BJ61" s="142"/>
    </row>
    <row r="62" spans="2:62">
      <c r="B62" s="300" t="s">
        <v>403</v>
      </c>
      <c r="C62" s="94" t="s">
        <v>17</v>
      </c>
      <c r="D62" s="76">
        <v>0</v>
      </c>
      <c r="E62" s="76">
        <v>0</v>
      </c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v>0</v>
      </c>
      <c r="L62" s="76">
        <v>0</v>
      </c>
      <c r="M62" s="76">
        <v>0</v>
      </c>
      <c r="N62" s="76">
        <v>0</v>
      </c>
      <c r="O62" s="76">
        <v>0</v>
      </c>
      <c r="P62" s="574">
        <f>Assumptions!P119</f>
        <v>0</v>
      </c>
      <c r="Q62" s="574">
        <f>Assumptions!Q119</f>
        <v>0</v>
      </c>
      <c r="R62" s="574">
        <f>Assumptions!R119</f>
        <v>0</v>
      </c>
      <c r="S62" s="574">
        <f>Assumptions!S119</f>
        <v>0</v>
      </c>
      <c r="T62" s="574">
        <f>Assumptions!T119</f>
        <v>0</v>
      </c>
      <c r="U62" s="574">
        <f>Assumptions!U119</f>
        <v>0</v>
      </c>
      <c r="V62" s="574">
        <f>Assumptions!V119</f>
        <v>0</v>
      </c>
      <c r="W62" s="574">
        <f>Assumptions!W119</f>
        <v>0</v>
      </c>
      <c r="X62" s="574">
        <f>Assumptions!X119</f>
        <v>0</v>
      </c>
      <c r="Y62" s="574">
        <f>Assumptions!Y119</f>
        <v>0</v>
      </c>
      <c r="Z62" s="574">
        <f>Assumptions!Z119</f>
        <v>0</v>
      </c>
      <c r="AA62" s="574">
        <f>Assumptions!AA119</f>
        <v>0</v>
      </c>
      <c r="AB62" s="574">
        <f>Assumptions!AB119</f>
        <v>0</v>
      </c>
      <c r="AC62" s="574">
        <f>Assumptions!AC119</f>
        <v>0</v>
      </c>
      <c r="AD62" s="574">
        <f>Assumptions!AD119</f>
        <v>0</v>
      </c>
      <c r="AE62" s="574">
        <f>Assumptions!AE119</f>
        <v>0</v>
      </c>
      <c r="AF62" s="574">
        <f>Assumptions!AF119</f>
        <v>0</v>
      </c>
      <c r="AG62" s="574">
        <f>Assumptions!AG119</f>
        <v>0</v>
      </c>
      <c r="AH62" s="574">
        <f>Assumptions!AH119</f>
        <v>0</v>
      </c>
      <c r="AI62" s="574">
        <f>Assumptions!AI119</f>
        <v>0</v>
      </c>
      <c r="AJ62" s="574">
        <f>Assumptions!AJ119</f>
        <v>0</v>
      </c>
      <c r="AK62" s="574">
        <f>Assumptions!AK119</f>
        <v>0</v>
      </c>
      <c r="AL62" s="574">
        <f>Assumptions!AL119</f>
        <v>0</v>
      </c>
      <c r="AM62" s="574">
        <f>Assumptions!AM119</f>
        <v>0</v>
      </c>
      <c r="AN62" s="574">
        <f>Assumptions!AN119</f>
        <v>0</v>
      </c>
      <c r="AO62" s="574">
        <f>Assumptions!AO119</f>
        <v>0</v>
      </c>
      <c r="AP62" s="574">
        <f>Assumptions!AP119</f>
        <v>0</v>
      </c>
      <c r="AQ62" s="574">
        <f>Assumptions!AQ119</f>
        <v>0</v>
      </c>
      <c r="AR62" s="574">
        <f>Assumptions!AR119</f>
        <v>0</v>
      </c>
      <c r="AS62" s="574">
        <f>Assumptions!AS119</f>
        <v>0</v>
      </c>
      <c r="AT62" s="574">
        <f>Assumptions!AT119</f>
        <v>0</v>
      </c>
      <c r="AU62" s="574">
        <f>Assumptions!AU119</f>
        <v>0</v>
      </c>
      <c r="AV62" s="574">
        <f>Assumptions!AV119</f>
        <v>0</v>
      </c>
      <c r="AW62" s="574">
        <f>Assumptions!AW119</f>
        <v>0</v>
      </c>
      <c r="AX62" s="574">
        <f>Assumptions!AX119</f>
        <v>0</v>
      </c>
      <c r="AY62" s="574">
        <f>Assumptions!AY119</f>
        <v>0</v>
      </c>
      <c r="AZ62" s="142"/>
      <c r="BA62" s="142"/>
      <c r="BB62" s="142"/>
      <c r="BC62" s="142"/>
      <c r="BD62" s="142"/>
      <c r="BE62" s="142"/>
      <c r="BF62" s="142"/>
      <c r="BG62" s="142"/>
      <c r="BH62" s="142"/>
      <c r="BI62" s="142"/>
      <c r="BJ62" s="142"/>
    </row>
    <row r="63" spans="2:62">
      <c r="B63" s="300" t="s">
        <v>404</v>
      </c>
      <c r="C63" s="94" t="s">
        <v>17</v>
      </c>
      <c r="D63" s="76">
        <v>0</v>
      </c>
      <c r="E63" s="76">
        <v>0</v>
      </c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v>0</v>
      </c>
      <c r="L63" s="76">
        <v>0</v>
      </c>
      <c r="M63" s="76">
        <v>0</v>
      </c>
      <c r="N63" s="76">
        <v>0</v>
      </c>
      <c r="O63" s="76">
        <v>0</v>
      </c>
      <c r="P63" s="574">
        <f>Assumptions!P120</f>
        <v>0</v>
      </c>
      <c r="Q63" s="574">
        <f>Assumptions!Q120</f>
        <v>0</v>
      </c>
      <c r="R63" s="574">
        <f>Assumptions!R120</f>
        <v>0</v>
      </c>
      <c r="S63" s="574">
        <f>Assumptions!S120</f>
        <v>0</v>
      </c>
      <c r="T63" s="574">
        <f>Assumptions!T120</f>
        <v>0</v>
      </c>
      <c r="U63" s="574">
        <f>Assumptions!U120</f>
        <v>1500</v>
      </c>
      <c r="V63" s="574">
        <f>Assumptions!V120</f>
        <v>1500</v>
      </c>
      <c r="W63" s="574">
        <f>Assumptions!W120</f>
        <v>1500</v>
      </c>
      <c r="X63" s="574">
        <f>Assumptions!X120</f>
        <v>1500</v>
      </c>
      <c r="Y63" s="574">
        <f>Assumptions!Y120</f>
        <v>1500</v>
      </c>
      <c r="Z63" s="574">
        <f>Assumptions!Z120</f>
        <v>1500</v>
      </c>
      <c r="AA63" s="574">
        <f>Assumptions!AA120</f>
        <v>1500</v>
      </c>
      <c r="AB63" s="574">
        <f>Assumptions!AB120</f>
        <v>3000</v>
      </c>
      <c r="AC63" s="574">
        <f>Assumptions!AC120</f>
        <v>1500</v>
      </c>
      <c r="AD63" s="574">
        <f>Assumptions!AD120</f>
        <v>1500</v>
      </c>
      <c r="AE63" s="574">
        <f>Assumptions!AE120</f>
        <v>1500</v>
      </c>
      <c r="AF63" s="574">
        <f>Assumptions!AF120</f>
        <v>1500</v>
      </c>
      <c r="AG63" s="574">
        <f>Assumptions!AG120</f>
        <v>1500</v>
      </c>
      <c r="AH63" s="574">
        <f>Assumptions!AH120</f>
        <v>1500</v>
      </c>
      <c r="AI63" s="574">
        <f>Assumptions!AI120</f>
        <v>1500</v>
      </c>
      <c r="AJ63" s="574">
        <f>Assumptions!AJ120</f>
        <v>1500</v>
      </c>
      <c r="AK63" s="574">
        <f>Assumptions!AK120</f>
        <v>1500</v>
      </c>
      <c r="AL63" s="574">
        <f>Assumptions!AL120</f>
        <v>1500</v>
      </c>
      <c r="AM63" s="574">
        <f>Assumptions!AM120</f>
        <v>1500</v>
      </c>
      <c r="AN63" s="574">
        <f>Assumptions!AN120</f>
        <v>1500</v>
      </c>
      <c r="AO63" s="574">
        <f>Assumptions!AO120</f>
        <v>1500</v>
      </c>
      <c r="AP63" s="574">
        <f>Assumptions!AP120</f>
        <v>1500</v>
      </c>
      <c r="AQ63" s="574">
        <f>Assumptions!AQ120</f>
        <v>3000</v>
      </c>
      <c r="AR63" s="574">
        <f>Assumptions!AR120</f>
        <v>3000</v>
      </c>
      <c r="AS63" s="574">
        <f>Assumptions!AS120</f>
        <v>3000</v>
      </c>
      <c r="AT63" s="574">
        <f>Assumptions!AT120</f>
        <v>3000</v>
      </c>
      <c r="AU63" s="574">
        <f>Assumptions!AU120</f>
        <v>3000</v>
      </c>
      <c r="AV63" s="574">
        <f>Assumptions!AV120</f>
        <v>3000</v>
      </c>
      <c r="AW63" s="574">
        <f>Assumptions!AW120</f>
        <v>3000</v>
      </c>
      <c r="AX63" s="574">
        <f>Assumptions!AX120</f>
        <v>3000</v>
      </c>
      <c r="AY63" s="574">
        <f>Assumptions!AY120</f>
        <v>3000</v>
      </c>
      <c r="AZ63" s="142"/>
      <c r="BA63" s="142"/>
      <c r="BB63" s="142"/>
      <c r="BC63" s="142"/>
      <c r="BD63" s="142"/>
      <c r="BE63" s="142"/>
      <c r="BF63" s="142"/>
      <c r="BG63" s="142"/>
      <c r="BH63" s="142"/>
      <c r="BI63" s="142"/>
      <c r="BJ63" s="142"/>
    </row>
    <row r="64" spans="2:62">
      <c r="B64" s="300" t="s">
        <v>234</v>
      </c>
      <c r="C64" s="94" t="s">
        <v>17</v>
      </c>
      <c r="D64" s="76">
        <v>80</v>
      </c>
      <c r="E64" s="57">
        <v>0</v>
      </c>
      <c r="F64" s="76">
        <f>72.5+84.7</f>
        <v>157.19999999999999</v>
      </c>
      <c r="G64" s="76">
        <v>72.5</v>
      </c>
      <c r="H64" s="76">
        <v>72.5</v>
      </c>
      <c r="I64" s="76">
        <v>60.5</v>
      </c>
      <c r="J64" s="76">
        <v>139.15</v>
      </c>
      <c r="K64" s="76">
        <v>242</v>
      </c>
      <c r="L64" s="77">
        <v>558.52</v>
      </c>
      <c r="M64" s="77">
        <v>658</v>
      </c>
      <c r="N64" s="57">
        <v>242</v>
      </c>
      <c r="O64" s="57">
        <v>242</v>
      </c>
      <c r="P64" s="574">
        <f>Assumptions!P121</f>
        <v>204.03699999999998</v>
      </c>
      <c r="Q64" s="574">
        <f>Assumptions!Q121</f>
        <v>204.03699999999998</v>
      </c>
      <c r="R64" s="574">
        <f>Assumptions!R121</f>
        <v>204.03699999999998</v>
      </c>
      <c r="S64" s="574">
        <f>Assumptions!S121</f>
        <v>204.03699999999998</v>
      </c>
      <c r="T64" s="574">
        <f>Assumptions!T121</f>
        <v>204.03699999999998</v>
      </c>
      <c r="U64" s="574">
        <f>Assumptions!U121</f>
        <v>204.03699999999998</v>
      </c>
      <c r="V64" s="574">
        <f>Assumptions!V121</f>
        <v>204.03699999999998</v>
      </c>
      <c r="W64" s="574">
        <f>Assumptions!W121</f>
        <v>204.03699999999998</v>
      </c>
      <c r="X64" s="574">
        <f>Assumptions!X121</f>
        <v>204.03699999999998</v>
      </c>
      <c r="Y64" s="574">
        <f>Assumptions!Y121</f>
        <v>204.03699999999998</v>
      </c>
      <c r="Z64" s="574">
        <f>Assumptions!Z121</f>
        <v>204.03699999999998</v>
      </c>
      <c r="AA64" s="574">
        <f>Assumptions!AA121</f>
        <v>204.03699999999998</v>
      </c>
      <c r="AB64" s="574">
        <f>Assumptions!AB121</f>
        <v>204.03699999999998</v>
      </c>
      <c r="AC64" s="574">
        <f>Assumptions!AC121</f>
        <v>204.03699999999998</v>
      </c>
      <c r="AD64" s="574">
        <f>Assumptions!AD121</f>
        <v>204.03699999999998</v>
      </c>
      <c r="AE64" s="574">
        <f>Assumptions!AE121</f>
        <v>204.03699999999998</v>
      </c>
      <c r="AF64" s="574">
        <f>Assumptions!AF121</f>
        <v>204.03699999999998</v>
      </c>
      <c r="AG64" s="574">
        <f>Assumptions!AG121</f>
        <v>204.03699999999998</v>
      </c>
      <c r="AH64" s="574">
        <f>Assumptions!AH121</f>
        <v>204.03699999999998</v>
      </c>
      <c r="AI64" s="574">
        <f>Assumptions!AI121</f>
        <v>204.03699999999998</v>
      </c>
      <c r="AJ64" s="574">
        <f>Assumptions!AJ121</f>
        <v>204.03699999999998</v>
      </c>
      <c r="AK64" s="574">
        <f>Assumptions!AK121</f>
        <v>204.03699999999998</v>
      </c>
      <c r="AL64" s="574">
        <f>Assumptions!AL121</f>
        <v>204.03699999999998</v>
      </c>
      <c r="AM64" s="574">
        <f>Assumptions!AM121</f>
        <v>204.03699999999998</v>
      </c>
      <c r="AN64" s="574">
        <f>Assumptions!AN121</f>
        <v>204.03699999999998</v>
      </c>
      <c r="AO64" s="574">
        <f>Assumptions!AO121</f>
        <v>204.03699999999998</v>
      </c>
      <c r="AP64" s="574">
        <f>Assumptions!AP121</f>
        <v>204.03699999999998</v>
      </c>
      <c r="AQ64" s="574">
        <f>Assumptions!AQ121</f>
        <v>204.03699999999998</v>
      </c>
      <c r="AR64" s="574">
        <f>Assumptions!AR121</f>
        <v>204.03699999999998</v>
      </c>
      <c r="AS64" s="574">
        <f>Assumptions!AS121</f>
        <v>204.03699999999998</v>
      </c>
      <c r="AT64" s="574">
        <f>Assumptions!AT121</f>
        <v>204.03699999999998</v>
      </c>
      <c r="AU64" s="574">
        <f>Assumptions!AU121</f>
        <v>204.03699999999998</v>
      </c>
      <c r="AV64" s="574">
        <f>Assumptions!AV121</f>
        <v>204.03699999999998</v>
      </c>
      <c r="AW64" s="574">
        <f>Assumptions!AW121</f>
        <v>204.03699999999998</v>
      </c>
      <c r="AX64" s="574">
        <f>Assumptions!AX121</f>
        <v>204.03699999999998</v>
      </c>
      <c r="AY64" s="574">
        <f>Assumptions!AY121</f>
        <v>204.03699999999998</v>
      </c>
      <c r="AZ64" s="142"/>
      <c r="BA64" s="142"/>
      <c r="BB64" s="142"/>
      <c r="BC64" s="142"/>
      <c r="BD64" s="142"/>
      <c r="BE64" s="142"/>
      <c r="BF64" s="142"/>
      <c r="BG64" s="142"/>
      <c r="BH64" s="142"/>
      <c r="BI64" s="142"/>
      <c r="BJ64" s="142"/>
    </row>
    <row r="65" spans="2:62">
      <c r="B65" s="300" t="s">
        <v>236</v>
      </c>
      <c r="C65" s="94" t="s">
        <v>17</v>
      </c>
      <c r="D65" s="57">
        <v>0</v>
      </c>
      <c r="E65" s="57">
        <v>0</v>
      </c>
      <c r="F65" s="57">
        <v>0</v>
      </c>
      <c r="G65" s="57">
        <v>0</v>
      </c>
      <c r="H65" s="76">
        <v>1600</v>
      </c>
      <c r="I65" s="57">
        <v>0</v>
      </c>
      <c r="J65" s="57">
        <v>0</v>
      </c>
      <c r="K65" s="57">
        <v>0</v>
      </c>
      <c r="L65" s="57">
        <v>0</v>
      </c>
      <c r="M65" s="57">
        <v>0</v>
      </c>
      <c r="N65" s="57">
        <v>0</v>
      </c>
      <c r="O65" s="57">
        <v>0</v>
      </c>
      <c r="P65" s="574">
        <f>Assumptions!P122</f>
        <v>0</v>
      </c>
      <c r="Q65" s="574">
        <f>Assumptions!Q122</f>
        <v>0</v>
      </c>
      <c r="R65" s="574">
        <f>Assumptions!R122</f>
        <v>0</v>
      </c>
      <c r="S65" s="574">
        <f>Assumptions!S122</f>
        <v>0</v>
      </c>
      <c r="T65" s="574">
        <f>Assumptions!T122</f>
        <v>160</v>
      </c>
      <c r="U65" s="574">
        <f>Assumptions!U122</f>
        <v>160</v>
      </c>
      <c r="V65" s="574">
        <f>Assumptions!V122</f>
        <v>160</v>
      </c>
      <c r="W65" s="574">
        <f>Assumptions!W122</f>
        <v>160</v>
      </c>
      <c r="X65" s="574">
        <f>Assumptions!X122</f>
        <v>160</v>
      </c>
      <c r="Y65" s="574">
        <f>Assumptions!Y122</f>
        <v>160</v>
      </c>
      <c r="Z65" s="574">
        <f>Assumptions!Z122</f>
        <v>160</v>
      </c>
      <c r="AA65" s="574">
        <f>Assumptions!AA122</f>
        <v>160</v>
      </c>
      <c r="AB65" s="574">
        <f>Assumptions!AB122</f>
        <v>160</v>
      </c>
      <c r="AC65" s="574">
        <f>Assumptions!AC122</f>
        <v>160</v>
      </c>
      <c r="AD65" s="574">
        <f>Assumptions!AD122</f>
        <v>160</v>
      </c>
      <c r="AE65" s="574">
        <f>Assumptions!AE122</f>
        <v>160</v>
      </c>
      <c r="AF65" s="574">
        <f>Assumptions!AF122</f>
        <v>160</v>
      </c>
      <c r="AG65" s="574">
        <f>Assumptions!AG122</f>
        <v>160</v>
      </c>
      <c r="AH65" s="574">
        <f>Assumptions!AH122</f>
        <v>160</v>
      </c>
      <c r="AI65" s="574">
        <f>Assumptions!AI122</f>
        <v>160</v>
      </c>
      <c r="AJ65" s="574">
        <f>Assumptions!AJ122</f>
        <v>160</v>
      </c>
      <c r="AK65" s="574">
        <f>Assumptions!AK122</f>
        <v>160</v>
      </c>
      <c r="AL65" s="574">
        <f>Assumptions!AL122</f>
        <v>160</v>
      </c>
      <c r="AM65" s="574">
        <f>Assumptions!AM122</f>
        <v>160</v>
      </c>
      <c r="AN65" s="574">
        <f>Assumptions!AN122</f>
        <v>160</v>
      </c>
      <c r="AO65" s="574">
        <f>Assumptions!AO122</f>
        <v>160</v>
      </c>
      <c r="AP65" s="574">
        <f>Assumptions!AP122</f>
        <v>160</v>
      </c>
      <c r="AQ65" s="574">
        <f>Assumptions!AQ122</f>
        <v>160</v>
      </c>
      <c r="AR65" s="574">
        <f>Assumptions!AR122</f>
        <v>160</v>
      </c>
      <c r="AS65" s="574">
        <f>Assumptions!AS122</f>
        <v>160</v>
      </c>
      <c r="AT65" s="574">
        <f>Assumptions!AT122</f>
        <v>160</v>
      </c>
      <c r="AU65" s="574">
        <f>Assumptions!AU122</f>
        <v>160</v>
      </c>
      <c r="AV65" s="574">
        <f>Assumptions!AV122</f>
        <v>160</v>
      </c>
      <c r="AW65" s="574">
        <f>Assumptions!AW122</f>
        <v>160</v>
      </c>
      <c r="AX65" s="574">
        <f>Assumptions!AX122</f>
        <v>160</v>
      </c>
      <c r="AY65" s="574">
        <f>Assumptions!AY122</f>
        <v>160</v>
      </c>
      <c r="AZ65" s="142"/>
      <c r="BA65" s="142"/>
      <c r="BB65" s="142"/>
      <c r="BC65" s="142"/>
      <c r="BD65" s="142"/>
      <c r="BE65" s="142"/>
      <c r="BF65" s="142"/>
      <c r="BG65" s="142"/>
      <c r="BH65" s="142"/>
      <c r="BI65" s="142"/>
      <c r="BJ65" s="142"/>
    </row>
    <row r="66" spans="2:62">
      <c r="B66" s="300" t="s">
        <v>237</v>
      </c>
      <c r="C66" s="94" t="s">
        <v>17</v>
      </c>
      <c r="D66" s="57">
        <v>0</v>
      </c>
      <c r="E66" s="57">
        <v>0</v>
      </c>
      <c r="F66" s="57">
        <v>0</v>
      </c>
      <c r="G66" s="57">
        <v>0</v>
      </c>
      <c r="H66" s="57">
        <v>0</v>
      </c>
      <c r="I66" s="57">
        <v>0</v>
      </c>
      <c r="J66" s="76">
        <v>70</v>
      </c>
      <c r="K66" s="57">
        <v>0</v>
      </c>
      <c r="L66" s="57">
        <v>0</v>
      </c>
      <c r="M66" s="57">
        <v>0</v>
      </c>
      <c r="N66" s="57">
        <v>0</v>
      </c>
      <c r="O66" s="57">
        <v>0</v>
      </c>
      <c r="P66" s="574">
        <f>Assumptions!P123</f>
        <v>0</v>
      </c>
      <c r="Q66" s="574">
        <f>Assumptions!Q123</f>
        <v>0</v>
      </c>
      <c r="R66" s="574">
        <f>Assumptions!R123</f>
        <v>0</v>
      </c>
      <c r="S66" s="574">
        <f>Assumptions!S123</f>
        <v>0</v>
      </c>
      <c r="T66" s="574">
        <f>Assumptions!T123</f>
        <v>0</v>
      </c>
      <c r="U66" s="574">
        <f>Assumptions!U123</f>
        <v>0</v>
      </c>
      <c r="V66" s="574">
        <f>Assumptions!V123</f>
        <v>0</v>
      </c>
      <c r="W66" s="574">
        <f>Assumptions!W123</f>
        <v>0</v>
      </c>
      <c r="X66" s="574">
        <f>Assumptions!X123</f>
        <v>0</v>
      </c>
      <c r="Y66" s="574">
        <f>Assumptions!Y123</f>
        <v>0</v>
      </c>
      <c r="Z66" s="574">
        <f>Assumptions!Z123</f>
        <v>0</v>
      </c>
      <c r="AA66" s="574">
        <f>Assumptions!AA123</f>
        <v>0</v>
      </c>
      <c r="AB66" s="574">
        <f>Assumptions!AB123</f>
        <v>0</v>
      </c>
      <c r="AC66" s="574">
        <f>Assumptions!AC123</f>
        <v>0</v>
      </c>
      <c r="AD66" s="574">
        <f>Assumptions!AD123</f>
        <v>0</v>
      </c>
      <c r="AE66" s="574">
        <f>Assumptions!AE123</f>
        <v>0</v>
      </c>
      <c r="AF66" s="574">
        <f>Assumptions!AF123</f>
        <v>0</v>
      </c>
      <c r="AG66" s="574">
        <f>Assumptions!AG123</f>
        <v>0</v>
      </c>
      <c r="AH66" s="574">
        <f>Assumptions!AH123</f>
        <v>0</v>
      </c>
      <c r="AI66" s="574">
        <f>Assumptions!AI123</f>
        <v>0</v>
      </c>
      <c r="AJ66" s="574">
        <f>Assumptions!AJ123</f>
        <v>0</v>
      </c>
      <c r="AK66" s="574">
        <f>Assumptions!AK123</f>
        <v>0</v>
      </c>
      <c r="AL66" s="574">
        <f>Assumptions!AL123</f>
        <v>0</v>
      </c>
      <c r="AM66" s="574">
        <f>Assumptions!AM123</f>
        <v>0</v>
      </c>
      <c r="AN66" s="574">
        <f>Assumptions!AN123</f>
        <v>0</v>
      </c>
      <c r="AO66" s="574">
        <f>Assumptions!AO123</f>
        <v>0</v>
      </c>
      <c r="AP66" s="574">
        <f>Assumptions!AP123</f>
        <v>0</v>
      </c>
      <c r="AQ66" s="574">
        <f>Assumptions!AQ123</f>
        <v>0</v>
      </c>
      <c r="AR66" s="574">
        <f>Assumptions!AR123</f>
        <v>0</v>
      </c>
      <c r="AS66" s="574">
        <f>Assumptions!AS123</f>
        <v>0</v>
      </c>
      <c r="AT66" s="574">
        <f>Assumptions!AT123</f>
        <v>0</v>
      </c>
      <c r="AU66" s="574">
        <f>Assumptions!AU123</f>
        <v>0</v>
      </c>
      <c r="AV66" s="574">
        <f>Assumptions!AV123</f>
        <v>0</v>
      </c>
      <c r="AW66" s="574">
        <f>Assumptions!AW123</f>
        <v>0</v>
      </c>
      <c r="AX66" s="574">
        <f>Assumptions!AX123</f>
        <v>0</v>
      </c>
      <c r="AY66" s="574">
        <f>Assumptions!AY123</f>
        <v>0</v>
      </c>
      <c r="AZ66" s="142"/>
      <c r="BA66" s="142"/>
      <c r="BB66" s="142"/>
      <c r="BC66" s="142"/>
      <c r="BD66" s="142"/>
      <c r="BE66" s="142"/>
      <c r="BF66" s="142"/>
      <c r="BG66" s="142"/>
      <c r="BH66" s="142"/>
      <c r="BI66" s="142"/>
      <c r="BJ66" s="142"/>
    </row>
    <row r="67" spans="2:62">
      <c r="B67" s="300" t="s">
        <v>405</v>
      </c>
      <c r="C67" s="94" t="s">
        <v>17</v>
      </c>
      <c r="D67" s="57">
        <v>0</v>
      </c>
      <c r="E67" s="57">
        <v>0</v>
      </c>
      <c r="F67" s="57">
        <v>0</v>
      </c>
      <c r="G67" s="57">
        <v>0</v>
      </c>
      <c r="H67" s="57">
        <v>0</v>
      </c>
      <c r="I67" s="57">
        <v>0</v>
      </c>
      <c r="J67" s="57">
        <v>0</v>
      </c>
      <c r="K67" s="57">
        <v>0</v>
      </c>
      <c r="L67" s="57">
        <v>0</v>
      </c>
      <c r="M67" s="57">
        <v>0</v>
      </c>
      <c r="N67" s="57">
        <v>0</v>
      </c>
      <c r="O67" s="57">
        <v>0</v>
      </c>
      <c r="P67" s="574">
        <f>Assumptions!P124</f>
        <v>0</v>
      </c>
      <c r="Q67" s="574">
        <f>Assumptions!Q124</f>
        <v>0</v>
      </c>
      <c r="R67" s="574">
        <f>Assumptions!R124</f>
        <v>0</v>
      </c>
      <c r="S67" s="574">
        <f>Assumptions!S124</f>
        <v>0</v>
      </c>
      <c r="T67" s="574">
        <f>Assumptions!T124</f>
        <v>0</v>
      </c>
      <c r="U67" s="574">
        <f>Assumptions!U124</f>
        <v>466.66666666666669</v>
      </c>
      <c r="V67" s="574">
        <f>Assumptions!V124</f>
        <v>466.66666666666669</v>
      </c>
      <c r="W67" s="574">
        <f>Assumptions!W124</f>
        <v>466.66666666666669</v>
      </c>
      <c r="X67" s="574">
        <f>Assumptions!X124</f>
        <v>466.66666666666669</v>
      </c>
      <c r="Y67" s="574">
        <f>Assumptions!Y124</f>
        <v>466.66666666666669</v>
      </c>
      <c r="Z67" s="574">
        <f>Assumptions!Z124</f>
        <v>466.66666666666669</v>
      </c>
      <c r="AA67" s="574">
        <f>Assumptions!AA124</f>
        <v>466.66666666666669</v>
      </c>
      <c r="AB67" s="574">
        <f>Assumptions!AB124</f>
        <v>466.66666666666669</v>
      </c>
      <c r="AC67" s="574">
        <f>Assumptions!AC124</f>
        <v>466.66666666666669</v>
      </c>
      <c r="AD67" s="574">
        <f>Assumptions!AD124</f>
        <v>466.66666666666669</v>
      </c>
      <c r="AE67" s="574">
        <f>Assumptions!AE124</f>
        <v>466.66666666666669</v>
      </c>
      <c r="AF67" s="574">
        <f>Assumptions!AF124</f>
        <v>833.33333333333337</v>
      </c>
      <c r="AG67" s="574">
        <f>Assumptions!AG124</f>
        <v>833.33333333333337</v>
      </c>
      <c r="AH67" s="574">
        <f>Assumptions!AH124</f>
        <v>833.33333333333337</v>
      </c>
      <c r="AI67" s="574">
        <f>Assumptions!AI124</f>
        <v>833.33333333333337</v>
      </c>
      <c r="AJ67" s="574">
        <f>Assumptions!AJ124</f>
        <v>833.33333333333337</v>
      </c>
      <c r="AK67" s="574">
        <f>Assumptions!AK124</f>
        <v>833.33333333333337</v>
      </c>
      <c r="AL67" s="574">
        <f>Assumptions!AL124</f>
        <v>833.33333333333337</v>
      </c>
      <c r="AM67" s="574">
        <f>Assumptions!AM124</f>
        <v>833.33333333333337</v>
      </c>
      <c r="AN67" s="574">
        <f>Assumptions!AN124</f>
        <v>833.33333333333337</v>
      </c>
      <c r="AO67" s="574">
        <f>Assumptions!AO124</f>
        <v>833.33333333333337</v>
      </c>
      <c r="AP67" s="574">
        <f>Assumptions!AP124</f>
        <v>833.33333333333337</v>
      </c>
      <c r="AQ67" s="574">
        <f>Assumptions!AQ124</f>
        <v>833.33333333333337</v>
      </c>
      <c r="AR67" s="574">
        <f>Assumptions!AR124</f>
        <v>833.33333333333337</v>
      </c>
      <c r="AS67" s="574">
        <f>Assumptions!AS124</f>
        <v>1666.6666666666667</v>
      </c>
      <c r="AT67" s="574">
        <f>Assumptions!AT124</f>
        <v>1666.6666666666667</v>
      </c>
      <c r="AU67" s="574">
        <f>Assumptions!AU124</f>
        <v>1666.6666666666667</v>
      </c>
      <c r="AV67" s="574">
        <f>Assumptions!AV124</f>
        <v>1666.6666666666667</v>
      </c>
      <c r="AW67" s="574">
        <f>Assumptions!AW124</f>
        <v>1666.6666666666667</v>
      </c>
      <c r="AX67" s="574">
        <f>Assumptions!AX124</f>
        <v>1666.6666666666667</v>
      </c>
      <c r="AY67" s="574">
        <f>Assumptions!AY124</f>
        <v>1666.6666666666667</v>
      </c>
      <c r="AZ67" s="142"/>
      <c r="BA67" s="142"/>
      <c r="BB67" s="142"/>
      <c r="BC67" s="142"/>
      <c r="BD67" s="142"/>
      <c r="BE67" s="142"/>
      <c r="BF67" s="142"/>
      <c r="BG67" s="142"/>
      <c r="BH67" s="142"/>
      <c r="BI67" s="142"/>
      <c r="BJ67" s="142"/>
    </row>
    <row r="68" spans="2:62">
      <c r="B68" s="38"/>
      <c r="C68" s="99"/>
      <c r="D68" s="196"/>
      <c r="E68" s="79"/>
      <c r="F68" s="79"/>
      <c r="G68" s="79"/>
      <c r="H68" s="79"/>
      <c r="I68" s="79"/>
      <c r="J68" s="80"/>
      <c r="K68" s="79"/>
      <c r="L68" s="79"/>
      <c r="M68" s="79"/>
      <c r="N68" s="79"/>
      <c r="O68" s="79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142"/>
      <c r="BA68" s="142"/>
      <c r="BB68" s="142"/>
      <c r="BC68" s="142"/>
      <c r="BD68" s="142"/>
      <c r="BE68" s="142"/>
      <c r="BF68" s="142"/>
      <c r="BG68" s="142"/>
      <c r="BH68" s="142"/>
      <c r="BI68" s="142"/>
      <c r="BJ68" s="142"/>
    </row>
    <row r="69" spans="2:62">
      <c r="B69" s="300" t="s">
        <v>238</v>
      </c>
      <c r="C69" s="94" t="s">
        <v>17</v>
      </c>
      <c r="D69" s="207">
        <v>15.81</v>
      </c>
      <c r="E69" s="208">
        <v>94.990000000000009</v>
      </c>
      <c r="F69" s="208">
        <v>0</v>
      </c>
      <c r="G69" s="208">
        <v>0</v>
      </c>
      <c r="H69" s="208">
        <v>0</v>
      </c>
      <c r="I69" s="208">
        <v>818.52</v>
      </c>
      <c r="J69" s="211">
        <v>36.200000000000003</v>
      </c>
      <c r="K69" s="212">
        <v>7.93</v>
      </c>
      <c r="L69" s="212">
        <v>155.69999999999999</v>
      </c>
      <c r="M69" s="208">
        <v>311.39999999999998</v>
      </c>
      <c r="N69" s="209">
        <f>Assumptions!N126</f>
        <v>17.11</v>
      </c>
      <c r="O69" s="209">
        <f>Assumptions!O126</f>
        <v>682.97</v>
      </c>
      <c r="P69" s="209">
        <f>Assumptions!P126</f>
        <v>0</v>
      </c>
      <c r="Q69" s="209">
        <f>Assumptions!Q126</f>
        <v>0</v>
      </c>
      <c r="R69" s="209">
        <f>Assumptions!R126</f>
        <v>0</v>
      </c>
      <c r="S69" s="209">
        <f>Assumptions!S126</f>
        <v>0</v>
      </c>
      <c r="T69" s="209">
        <f>Assumptions!T126</f>
        <v>0</v>
      </c>
      <c r="U69" s="209">
        <f>Assumptions!U126</f>
        <v>0</v>
      </c>
      <c r="V69" s="209">
        <f>Assumptions!V126</f>
        <v>713.54333333333318</v>
      </c>
      <c r="W69" s="209">
        <f>Assumptions!W126</f>
        <v>713.54333333333318</v>
      </c>
      <c r="X69" s="209">
        <f>Assumptions!X126</f>
        <v>713.54333333333318</v>
      </c>
      <c r="Y69" s="209">
        <f>Assumptions!Y126</f>
        <v>713.54333333333318</v>
      </c>
      <c r="Z69" s="209">
        <f>Assumptions!Z126</f>
        <v>713.54333333333318</v>
      </c>
      <c r="AA69" s="209">
        <f>Assumptions!AA126</f>
        <v>713.54333333333318</v>
      </c>
      <c r="AB69" s="209">
        <f>Assumptions!AB126</f>
        <v>713.54333333333318</v>
      </c>
      <c r="AC69" s="209">
        <f>Assumptions!AC126</f>
        <v>713.54333333333318</v>
      </c>
      <c r="AD69" s="209">
        <f>Assumptions!AD126</f>
        <v>713.54333333333318</v>
      </c>
      <c r="AE69" s="209">
        <f>Assumptions!AE126</f>
        <v>713.54333333333318</v>
      </c>
      <c r="AF69" s="209">
        <f>Assumptions!AF126</f>
        <v>713.54333333333318</v>
      </c>
      <c r="AG69" s="209">
        <f>Assumptions!AG126</f>
        <v>713.54333333333318</v>
      </c>
      <c r="AH69" s="209">
        <f>Assumptions!AH126</f>
        <v>713.54333333333318</v>
      </c>
      <c r="AI69" s="209">
        <f>Assumptions!AI126</f>
        <v>713.54333333333318</v>
      </c>
      <c r="AJ69" s="209">
        <f>Assumptions!AJ126</f>
        <v>713.54333333333318</v>
      </c>
      <c r="AK69" s="209">
        <f>Assumptions!AK126</f>
        <v>713.54333333333318</v>
      </c>
      <c r="AL69" s="209">
        <f>Assumptions!AL126</f>
        <v>713.54333333333318</v>
      </c>
      <c r="AM69" s="210">
        <f>Assumptions!AM126</f>
        <v>713.54333333333318</v>
      </c>
      <c r="AN69" s="210">
        <f>Assumptions!AN126</f>
        <v>713.54333333333318</v>
      </c>
      <c r="AO69" s="210">
        <f>Assumptions!AO126</f>
        <v>713.54333333333318</v>
      </c>
      <c r="AP69" s="210">
        <f>Assumptions!AP126</f>
        <v>713.54333333333318</v>
      </c>
      <c r="AQ69" s="210">
        <f>Assumptions!AQ126</f>
        <v>713.54333333333318</v>
      </c>
      <c r="AR69" s="210">
        <f>Assumptions!AR126</f>
        <v>713.54333333333318</v>
      </c>
      <c r="AS69" s="210">
        <f>Assumptions!AS126</f>
        <v>713.54333333333318</v>
      </c>
      <c r="AT69" s="210">
        <f>Assumptions!AT126</f>
        <v>713.54333333333318</v>
      </c>
      <c r="AU69" s="210">
        <f>Assumptions!AU126</f>
        <v>713.54333333333318</v>
      </c>
      <c r="AV69" s="210">
        <f>Assumptions!AV126</f>
        <v>713.54333333333318</v>
      </c>
      <c r="AW69" s="210">
        <f>Assumptions!AW126</f>
        <v>713.54333333333318</v>
      </c>
      <c r="AX69" s="210">
        <f>Assumptions!AX126</f>
        <v>713.54333333333318</v>
      </c>
      <c r="AY69" s="210">
        <f>Assumptions!AY126</f>
        <v>713.54333333333318</v>
      </c>
      <c r="AZ69" s="142"/>
      <c r="BA69" s="142"/>
      <c r="BB69" s="142"/>
      <c r="BC69" s="142"/>
      <c r="BD69" s="142"/>
      <c r="BE69" s="142"/>
      <c r="BF69" s="142"/>
      <c r="BG69" s="142"/>
      <c r="BH69" s="142"/>
      <c r="BI69" s="142"/>
      <c r="BJ69" s="142"/>
    </row>
    <row r="70" spans="2:62" s="29" customFormat="1" ht="14.5" customHeight="1">
      <c r="B70" s="122"/>
      <c r="C70" s="123"/>
      <c r="D70" s="196"/>
      <c r="E70" s="79"/>
      <c r="F70" s="79"/>
      <c r="G70" s="79"/>
      <c r="H70" s="79"/>
      <c r="I70" s="79"/>
      <c r="J70" s="80"/>
      <c r="K70" s="79"/>
      <c r="L70" s="79"/>
      <c r="M70" s="79"/>
      <c r="N70" s="79"/>
      <c r="O70" s="79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Z70" s="142"/>
      <c r="BA70" s="142"/>
      <c r="BB70" s="142"/>
      <c r="BC70" s="142"/>
      <c r="BD70" s="142"/>
      <c r="BE70" s="142"/>
      <c r="BF70" s="142"/>
      <c r="BG70" s="142"/>
      <c r="BH70" s="142"/>
      <c r="BI70" s="142"/>
      <c r="BJ70" s="142"/>
    </row>
    <row r="71" spans="2:62" s="119" customFormat="1">
      <c r="B71" s="124" t="s">
        <v>239</v>
      </c>
      <c r="C71" s="125" t="s">
        <v>17</v>
      </c>
      <c r="D71" s="199">
        <f t="shared" ref="D71:AY71" si="18">+D36-D39-D54-D69</f>
        <v>873.81000000000006</v>
      </c>
      <c r="E71" s="126">
        <f t="shared" si="18"/>
        <v>31.600000000000023</v>
      </c>
      <c r="F71" s="126">
        <f t="shared" si="18"/>
        <v>-19666.38</v>
      </c>
      <c r="G71" s="126">
        <f t="shared" si="18"/>
        <v>-2391.9499999999998</v>
      </c>
      <c r="H71" s="126">
        <f t="shared" si="18"/>
        <v>-8083.800000000002</v>
      </c>
      <c r="I71" s="126">
        <f t="shared" si="18"/>
        <v>695.22000000000071</v>
      </c>
      <c r="J71" s="126">
        <f t="shared" si="18"/>
        <v>31013.649999999998</v>
      </c>
      <c r="K71" s="126">
        <f t="shared" si="18"/>
        <v>19165.63</v>
      </c>
      <c r="L71" s="126">
        <f t="shared" si="18"/>
        <v>15650.989999999998</v>
      </c>
      <c r="M71" s="126">
        <f t="shared" si="18"/>
        <v>327.19999999999857</v>
      </c>
      <c r="N71" s="126">
        <f t="shared" si="18"/>
        <v>7879.9000000000005</v>
      </c>
      <c r="O71" s="126">
        <f t="shared" si="18"/>
        <v>15255.949999999999</v>
      </c>
      <c r="P71" s="126">
        <f t="shared" si="18"/>
        <v>143.43838208678142</v>
      </c>
      <c r="Q71" s="126">
        <f t="shared" si="18"/>
        <v>143.43838208678142</v>
      </c>
      <c r="R71" s="126">
        <f t="shared" si="18"/>
        <v>-1962.7526040400489</v>
      </c>
      <c r="S71" s="126">
        <f t="shared" si="18"/>
        <v>-3127.6301770186615</v>
      </c>
      <c r="T71" s="126">
        <f t="shared" si="18"/>
        <v>-924.95656768994854</v>
      </c>
      <c r="U71" s="126">
        <f t="shared" si="18"/>
        <v>18276.856584246569</v>
      </c>
      <c r="V71" s="126">
        <f t="shared" si="18"/>
        <v>29040.505913470828</v>
      </c>
      <c r="W71" s="126">
        <f t="shared" si="18"/>
        <v>30374.510505399274</v>
      </c>
      <c r="X71" s="126">
        <f t="shared" si="18"/>
        <v>24177.447439292449</v>
      </c>
      <c r="Y71" s="126">
        <f t="shared" si="18"/>
        <v>19377.955987093606</v>
      </c>
      <c r="Z71" s="126">
        <f t="shared" si="18"/>
        <v>10560.386795458004</v>
      </c>
      <c r="AA71" s="126">
        <f t="shared" si="18"/>
        <v>16817.186513946002</v>
      </c>
      <c r="AB71" s="126">
        <f t="shared" si="18"/>
        <v>-1795.6540694920104</v>
      </c>
      <c r="AC71" s="126">
        <f t="shared" si="18"/>
        <v>-2750.3986807041711</v>
      </c>
      <c r="AD71" s="126">
        <f t="shared" si="18"/>
        <v>1922.0563569579672</v>
      </c>
      <c r="AE71" s="126">
        <f t="shared" si="18"/>
        <v>30647.10657103805</v>
      </c>
      <c r="AF71" s="126">
        <f t="shared" si="18"/>
        <v>46667.489378944716</v>
      </c>
      <c r="AG71" s="126">
        <f t="shared" si="18"/>
        <v>29602.216563899754</v>
      </c>
      <c r="AH71" s="126">
        <f t="shared" si="18"/>
        <v>41066.494202999813</v>
      </c>
      <c r="AI71" s="126">
        <f t="shared" si="18"/>
        <v>33911.734989966455</v>
      </c>
      <c r="AJ71" s="126">
        <f t="shared" si="18"/>
        <v>11555.858127226655</v>
      </c>
      <c r="AK71" s="126">
        <f t="shared" si="18"/>
        <v>11555.858127226655</v>
      </c>
      <c r="AL71" s="126">
        <f t="shared" si="18"/>
        <v>11555.858127226655</v>
      </c>
      <c r="AM71" s="200">
        <f t="shared" si="18"/>
        <v>55753.325646311059</v>
      </c>
      <c r="AN71" s="200">
        <f t="shared" si="18"/>
        <v>-5653.9517010177797</v>
      </c>
      <c r="AO71" s="200">
        <f t="shared" si="18"/>
        <v>-10153.951701017779</v>
      </c>
      <c r="AP71" s="200">
        <f t="shared" si="18"/>
        <v>-5837.8517010177793</v>
      </c>
      <c r="AQ71" s="200">
        <f t="shared" si="18"/>
        <v>47643.77718555968</v>
      </c>
      <c r="AR71" s="200">
        <f t="shared" si="18"/>
        <v>32109.196555296541</v>
      </c>
      <c r="AS71" s="200">
        <f t="shared" si="18"/>
        <v>49885.407582916057</v>
      </c>
      <c r="AT71" s="200">
        <f t="shared" si="18"/>
        <v>39885.407582916057</v>
      </c>
      <c r="AU71" s="200">
        <f t="shared" si="18"/>
        <v>45632.936367673035</v>
      </c>
      <c r="AV71" s="200">
        <f t="shared" si="18"/>
        <v>21149.58850121349</v>
      </c>
      <c r="AW71" s="200">
        <f t="shared" si="18"/>
        <v>5323.7346205642352</v>
      </c>
      <c r="AX71" s="200">
        <f t="shared" si="18"/>
        <v>25323.734620564232</v>
      </c>
      <c r="AY71" s="200">
        <f t="shared" si="18"/>
        <v>43749.025068547475</v>
      </c>
      <c r="AZ71" s="142"/>
      <c r="BA71" s="142"/>
      <c r="BB71" s="142"/>
      <c r="BC71" s="142"/>
      <c r="BD71" s="142"/>
      <c r="BE71" s="142"/>
      <c r="BF71" s="142"/>
      <c r="BG71" s="142"/>
      <c r="BH71" s="142"/>
      <c r="BI71" s="142"/>
      <c r="BJ71" s="142"/>
    </row>
    <row r="72" spans="2:62">
      <c r="B72" s="38"/>
      <c r="C72" s="99"/>
      <c r="D72" s="193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42"/>
      <c r="BA72" s="142"/>
      <c r="BB72" s="142"/>
      <c r="BC72" s="142"/>
      <c r="BD72" s="142"/>
      <c r="BE72" s="142"/>
      <c r="BF72" s="142"/>
      <c r="BG72" s="142"/>
      <c r="BH72" s="142"/>
      <c r="BI72" s="142"/>
      <c r="BJ72" s="142"/>
    </row>
    <row r="73" spans="2:62">
      <c r="C73" s="99"/>
      <c r="D73" s="196"/>
      <c r="E73" s="79"/>
      <c r="F73" s="79"/>
      <c r="G73" s="79"/>
      <c r="H73" s="79"/>
      <c r="I73" s="79"/>
      <c r="J73" s="80"/>
      <c r="K73" s="79"/>
      <c r="L73" s="79"/>
      <c r="M73" s="79"/>
      <c r="N73" s="79"/>
      <c r="O73" s="79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Z73" s="142"/>
      <c r="BA73" s="142"/>
      <c r="BB73" s="142"/>
      <c r="BC73" s="142"/>
      <c r="BD73" s="142"/>
      <c r="BE73" s="142"/>
      <c r="BF73" s="142"/>
      <c r="BG73" s="142"/>
      <c r="BH73" s="142"/>
      <c r="BI73" s="142"/>
      <c r="BJ73" s="142"/>
    </row>
    <row r="74" spans="2:62">
      <c r="B74" s="90" t="s">
        <v>332</v>
      </c>
      <c r="C74" s="94" t="s">
        <v>17</v>
      </c>
      <c r="D74" s="65">
        <f>+D77+D82+D94+D101+D75</f>
        <v>1504.54</v>
      </c>
      <c r="E74" s="65">
        <f t="shared" ref="E74:O74" si="19">+E77+E82+E94+E101+E75</f>
        <v>881.88</v>
      </c>
      <c r="F74" s="65">
        <f t="shared" si="19"/>
        <v>1651.0900000000001</v>
      </c>
      <c r="G74" s="65">
        <f t="shared" si="19"/>
        <v>540.39</v>
      </c>
      <c r="H74" s="65">
        <f t="shared" si="19"/>
        <v>1207.05</v>
      </c>
      <c r="I74" s="65">
        <f t="shared" si="19"/>
        <v>1231.92</v>
      </c>
      <c r="J74" s="65">
        <f t="shared" si="19"/>
        <v>5898.5100000000011</v>
      </c>
      <c r="K74" s="65">
        <f t="shared" si="19"/>
        <v>1873.9800000000002</v>
      </c>
      <c r="L74" s="65">
        <f t="shared" si="19"/>
        <v>4114.1000000000004</v>
      </c>
      <c r="M74" s="65">
        <f>+M77+M82+M94+M101+M75</f>
        <v>3017.6000000000004</v>
      </c>
      <c r="N74" s="65">
        <f t="shared" si="19"/>
        <v>3184.92</v>
      </c>
      <c r="O74" s="65">
        <f t="shared" si="19"/>
        <v>6549.76</v>
      </c>
      <c r="P74" s="65">
        <f>+P77+P82+P94+P101+P75</f>
        <v>0</v>
      </c>
      <c r="Q74" s="65">
        <f t="shared" ref="Q74:AY74" si="20">+Q77+Q82+Q94+Q101+Q75</f>
        <v>0</v>
      </c>
      <c r="R74" s="65">
        <f t="shared" si="20"/>
        <v>0</v>
      </c>
      <c r="S74" s="65">
        <f t="shared" si="20"/>
        <v>200</v>
      </c>
      <c r="T74" s="65">
        <f t="shared" si="20"/>
        <v>33373</v>
      </c>
      <c r="U74" s="65">
        <f t="shared" si="20"/>
        <v>1700</v>
      </c>
      <c r="V74" s="65">
        <f t="shared" si="20"/>
        <v>2000</v>
      </c>
      <c r="W74" s="65">
        <f t="shared" si="20"/>
        <v>2000</v>
      </c>
      <c r="X74" s="65">
        <f t="shared" si="20"/>
        <v>2000</v>
      </c>
      <c r="Y74" s="65">
        <f t="shared" si="20"/>
        <v>2000</v>
      </c>
      <c r="Z74" s="65">
        <f t="shared" si="20"/>
        <v>2000</v>
      </c>
      <c r="AA74" s="65">
        <f t="shared" si="20"/>
        <v>2000</v>
      </c>
      <c r="AB74" s="65">
        <f t="shared" si="20"/>
        <v>2000</v>
      </c>
      <c r="AC74" s="65">
        <f t="shared" si="20"/>
        <v>2000</v>
      </c>
      <c r="AD74" s="65">
        <f t="shared" si="20"/>
        <v>2000</v>
      </c>
      <c r="AE74" s="65">
        <f t="shared" si="20"/>
        <v>2000</v>
      </c>
      <c r="AF74" s="65">
        <f t="shared" si="20"/>
        <v>9295</v>
      </c>
      <c r="AG74" s="65">
        <f t="shared" si="20"/>
        <v>2000</v>
      </c>
      <c r="AH74" s="65">
        <f t="shared" si="20"/>
        <v>2000</v>
      </c>
      <c r="AI74" s="65">
        <f t="shared" si="20"/>
        <v>2000</v>
      </c>
      <c r="AJ74" s="65">
        <f t="shared" si="20"/>
        <v>2000</v>
      </c>
      <c r="AK74" s="65">
        <f t="shared" si="20"/>
        <v>2000</v>
      </c>
      <c r="AL74" s="65">
        <f t="shared" si="20"/>
        <v>2000</v>
      </c>
      <c r="AM74" s="65">
        <f t="shared" si="20"/>
        <v>2000</v>
      </c>
      <c r="AN74" s="65">
        <f t="shared" si="20"/>
        <v>2000</v>
      </c>
      <c r="AO74" s="65">
        <f t="shared" si="20"/>
        <v>2000</v>
      </c>
      <c r="AP74" s="65">
        <f t="shared" si="20"/>
        <v>2000</v>
      </c>
      <c r="AQ74" s="65">
        <f t="shared" si="20"/>
        <v>2000</v>
      </c>
      <c r="AR74" s="65">
        <f t="shared" si="20"/>
        <v>2000</v>
      </c>
      <c r="AS74" s="65">
        <f t="shared" si="20"/>
        <v>2000</v>
      </c>
      <c r="AT74" s="65">
        <f t="shared" si="20"/>
        <v>2000</v>
      </c>
      <c r="AU74" s="65">
        <f t="shared" si="20"/>
        <v>2000</v>
      </c>
      <c r="AV74" s="65">
        <f t="shared" si="20"/>
        <v>2000</v>
      </c>
      <c r="AW74" s="65">
        <f t="shared" si="20"/>
        <v>2000</v>
      </c>
      <c r="AX74" s="65">
        <f t="shared" si="20"/>
        <v>2000</v>
      </c>
      <c r="AY74" s="65">
        <f t="shared" si="20"/>
        <v>2000</v>
      </c>
      <c r="AZ74" s="142"/>
      <c r="BA74" s="142"/>
      <c r="BB74" s="142"/>
      <c r="BC74" s="142"/>
      <c r="BD74" s="142"/>
      <c r="BE74" s="142"/>
      <c r="BF74" s="142"/>
      <c r="BG74" s="142"/>
      <c r="BH74" s="142"/>
      <c r="BI74" s="142"/>
      <c r="BJ74" s="142"/>
    </row>
    <row r="75" spans="2:62">
      <c r="B75" s="300" t="s">
        <v>241</v>
      </c>
      <c r="C75" s="94" t="s">
        <v>17</v>
      </c>
      <c r="D75" s="201">
        <v>0</v>
      </c>
      <c r="E75" s="86">
        <v>0</v>
      </c>
      <c r="F75" s="86">
        <v>701.94</v>
      </c>
      <c r="G75" s="86">
        <v>0</v>
      </c>
      <c r="H75" s="86">
        <v>0</v>
      </c>
      <c r="I75" s="86">
        <v>0</v>
      </c>
      <c r="J75" s="86">
        <v>0</v>
      </c>
      <c r="K75" s="86">
        <v>250</v>
      </c>
      <c r="L75" s="86">
        <v>1562</v>
      </c>
      <c r="M75" s="86">
        <v>0</v>
      </c>
      <c r="N75" s="57">
        <v>0</v>
      </c>
      <c r="O75" s="57">
        <v>0</v>
      </c>
      <c r="P75" s="46">
        <f>Assumptions!P131</f>
        <v>0</v>
      </c>
      <c r="Q75" s="46">
        <f>Assumptions!Q131</f>
        <v>0</v>
      </c>
      <c r="R75" s="46">
        <f>Assumptions!R131</f>
        <v>0</v>
      </c>
      <c r="S75" s="46">
        <f>Assumptions!S131</f>
        <v>0</v>
      </c>
      <c r="T75" s="46">
        <f>Assumptions!T131</f>
        <v>0</v>
      </c>
      <c r="U75" s="46">
        <f>Assumptions!U131</f>
        <v>0</v>
      </c>
      <c r="V75" s="46">
        <f>Assumptions!V131</f>
        <v>100</v>
      </c>
      <c r="W75" s="46">
        <f>Assumptions!W131</f>
        <v>100</v>
      </c>
      <c r="X75" s="46">
        <f>Assumptions!X131</f>
        <v>100</v>
      </c>
      <c r="Y75" s="46">
        <f>Assumptions!Y131</f>
        <v>100</v>
      </c>
      <c r="Z75" s="46">
        <f>Assumptions!Z131</f>
        <v>100</v>
      </c>
      <c r="AA75" s="46">
        <f>Assumptions!AA131</f>
        <v>100</v>
      </c>
      <c r="AB75" s="46">
        <f>Assumptions!AB131</f>
        <v>100</v>
      </c>
      <c r="AC75" s="46">
        <f>Assumptions!AC131</f>
        <v>100</v>
      </c>
      <c r="AD75" s="46">
        <f>Assumptions!AD131</f>
        <v>100</v>
      </c>
      <c r="AE75" s="46">
        <f>Assumptions!AE131</f>
        <v>100</v>
      </c>
      <c r="AF75" s="46">
        <f>Assumptions!AF131</f>
        <v>100</v>
      </c>
      <c r="AG75" s="46">
        <f>Assumptions!AG131</f>
        <v>100</v>
      </c>
      <c r="AH75" s="46">
        <f>Assumptions!AH131</f>
        <v>100</v>
      </c>
      <c r="AI75" s="46">
        <f>Assumptions!AI131</f>
        <v>100</v>
      </c>
      <c r="AJ75" s="46">
        <f>Assumptions!AJ131</f>
        <v>100</v>
      </c>
      <c r="AK75" s="46">
        <f>Assumptions!AK131</f>
        <v>100</v>
      </c>
      <c r="AL75" s="46">
        <f>Assumptions!AL131</f>
        <v>100</v>
      </c>
      <c r="AM75" s="46">
        <f>Assumptions!AM131</f>
        <v>100</v>
      </c>
      <c r="AN75" s="46">
        <f>Assumptions!AN131</f>
        <v>100</v>
      </c>
      <c r="AO75" s="46">
        <f>Assumptions!AO131</f>
        <v>100</v>
      </c>
      <c r="AP75" s="46">
        <f>Assumptions!AP131</f>
        <v>100</v>
      </c>
      <c r="AQ75" s="46">
        <f>Assumptions!AQ131</f>
        <v>100</v>
      </c>
      <c r="AR75" s="46">
        <f>Assumptions!AR131</f>
        <v>100</v>
      </c>
      <c r="AS75" s="46">
        <f>Assumptions!AS131</f>
        <v>100</v>
      </c>
      <c r="AT75" s="46">
        <f>Assumptions!AT131</f>
        <v>100</v>
      </c>
      <c r="AU75" s="46">
        <f>Assumptions!AU131</f>
        <v>100</v>
      </c>
      <c r="AV75" s="46">
        <f>Assumptions!AV131</f>
        <v>100</v>
      </c>
      <c r="AW75" s="46">
        <f>Assumptions!AW131</f>
        <v>100</v>
      </c>
      <c r="AX75" s="46">
        <f>Assumptions!AX131</f>
        <v>100</v>
      </c>
      <c r="AY75" s="46">
        <f>Assumptions!AY131</f>
        <v>100</v>
      </c>
      <c r="AZ75" s="142"/>
      <c r="BA75" s="57">
        <v>300</v>
      </c>
      <c r="BB75" s="57">
        <v>300</v>
      </c>
      <c r="BC75" s="57">
        <v>300</v>
      </c>
      <c r="BD75" s="142"/>
      <c r="BE75" s="142"/>
      <c r="BF75" s="142"/>
      <c r="BG75" s="142"/>
      <c r="BH75" s="142"/>
      <c r="BI75" s="142"/>
      <c r="BJ75" s="142"/>
    </row>
    <row r="76" spans="2:62">
      <c r="C76" s="96"/>
      <c r="D76" s="193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142"/>
      <c r="BA76" s="142"/>
      <c r="BB76" s="142"/>
      <c r="BC76" s="142"/>
      <c r="BD76" s="142"/>
      <c r="BE76" s="142"/>
      <c r="BF76" s="142"/>
      <c r="BG76" s="142"/>
      <c r="BH76" s="142"/>
      <c r="BI76" s="142"/>
      <c r="BJ76" s="142"/>
    </row>
    <row r="77" spans="2:62" s="90" customFormat="1">
      <c r="B77" s="90" t="s">
        <v>333</v>
      </c>
      <c r="C77" s="94" t="s">
        <v>17</v>
      </c>
      <c r="D77" s="202">
        <f t="shared" ref="D77:O77" si="21">SUM(D78,D79,D80)</f>
        <v>76.569999999999993</v>
      </c>
      <c r="E77" s="69">
        <f t="shared" si="21"/>
        <v>50.14</v>
      </c>
      <c r="F77" s="69">
        <f t="shared" si="21"/>
        <v>499.15</v>
      </c>
      <c r="G77" s="69">
        <f t="shared" si="21"/>
        <v>540.39</v>
      </c>
      <c r="H77" s="69">
        <f t="shared" si="21"/>
        <v>1207.05</v>
      </c>
      <c r="I77" s="69">
        <f t="shared" si="21"/>
        <v>1221.02</v>
      </c>
      <c r="J77" s="69">
        <f t="shared" si="21"/>
        <v>5800.2900000000009</v>
      </c>
      <c r="K77" s="69">
        <f t="shared" si="21"/>
        <v>1368.5400000000002</v>
      </c>
      <c r="L77" s="69">
        <f t="shared" si="21"/>
        <v>2524.4700000000003</v>
      </c>
      <c r="M77" s="69">
        <f t="shared" si="21"/>
        <v>2827.84</v>
      </c>
      <c r="N77" s="69">
        <f t="shared" si="21"/>
        <v>2657.16</v>
      </c>
      <c r="O77" s="69">
        <f t="shared" si="21"/>
        <v>5361.5</v>
      </c>
      <c r="P77" s="65">
        <f>SUM(P78,P79,P80)</f>
        <v>0</v>
      </c>
      <c r="Q77" s="65">
        <f t="shared" ref="Q77:AY77" si="22">SUM(Q78,Q79,Q80)</f>
        <v>0</v>
      </c>
      <c r="R77" s="65">
        <f t="shared" si="22"/>
        <v>0</v>
      </c>
      <c r="S77" s="65">
        <f t="shared" si="22"/>
        <v>0</v>
      </c>
      <c r="T77" s="65">
        <f t="shared" si="22"/>
        <v>33173</v>
      </c>
      <c r="U77" s="65">
        <f t="shared" si="22"/>
        <v>0</v>
      </c>
      <c r="V77" s="65">
        <f t="shared" si="22"/>
        <v>200</v>
      </c>
      <c r="W77" s="65">
        <f t="shared" si="22"/>
        <v>200</v>
      </c>
      <c r="X77" s="65">
        <f t="shared" si="22"/>
        <v>200</v>
      </c>
      <c r="Y77" s="65">
        <f t="shared" si="22"/>
        <v>200</v>
      </c>
      <c r="Z77" s="65">
        <f t="shared" si="22"/>
        <v>200</v>
      </c>
      <c r="AA77" s="65">
        <f t="shared" si="22"/>
        <v>200</v>
      </c>
      <c r="AB77" s="65">
        <f t="shared" si="22"/>
        <v>200</v>
      </c>
      <c r="AC77" s="65">
        <f t="shared" si="22"/>
        <v>200</v>
      </c>
      <c r="AD77" s="65">
        <f t="shared" si="22"/>
        <v>200</v>
      </c>
      <c r="AE77" s="65">
        <f t="shared" si="22"/>
        <v>200</v>
      </c>
      <c r="AF77" s="65">
        <f t="shared" si="22"/>
        <v>200</v>
      </c>
      <c r="AG77" s="65">
        <f t="shared" si="22"/>
        <v>200</v>
      </c>
      <c r="AH77" s="65">
        <f t="shared" si="22"/>
        <v>200</v>
      </c>
      <c r="AI77" s="65">
        <f t="shared" si="22"/>
        <v>200</v>
      </c>
      <c r="AJ77" s="65">
        <f t="shared" si="22"/>
        <v>200</v>
      </c>
      <c r="AK77" s="65">
        <f t="shared" si="22"/>
        <v>200</v>
      </c>
      <c r="AL77" s="65">
        <f t="shared" si="22"/>
        <v>200</v>
      </c>
      <c r="AM77" s="65">
        <f t="shared" si="22"/>
        <v>200</v>
      </c>
      <c r="AN77" s="65">
        <f t="shared" si="22"/>
        <v>200</v>
      </c>
      <c r="AO77" s="65">
        <f t="shared" si="22"/>
        <v>200</v>
      </c>
      <c r="AP77" s="65">
        <f t="shared" si="22"/>
        <v>200</v>
      </c>
      <c r="AQ77" s="65">
        <f t="shared" si="22"/>
        <v>200</v>
      </c>
      <c r="AR77" s="65">
        <f t="shared" si="22"/>
        <v>200</v>
      </c>
      <c r="AS77" s="65">
        <f t="shared" si="22"/>
        <v>200</v>
      </c>
      <c r="AT77" s="65">
        <f t="shared" si="22"/>
        <v>200</v>
      </c>
      <c r="AU77" s="65">
        <f t="shared" si="22"/>
        <v>200</v>
      </c>
      <c r="AV77" s="65">
        <f t="shared" si="22"/>
        <v>200</v>
      </c>
      <c r="AW77" s="65">
        <f t="shared" si="22"/>
        <v>200</v>
      </c>
      <c r="AX77" s="65">
        <f t="shared" si="22"/>
        <v>200</v>
      </c>
      <c r="AY77" s="65">
        <f t="shared" si="22"/>
        <v>200</v>
      </c>
      <c r="AZ77" s="142"/>
      <c r="BA77" s="142"/>
      <c r="BB77" s="142"/>
      <c r="BC77" s="142"/>
      <c r="BD77" s="142"/>
      <c r="BE77" s="142"/>
      <c r="BF77" s="142"/>
      <c r="BG77" s="142"/>
      <c r="BH77" s="142"/>
      <c r="BI77" s="142"/>
      <c r="BJ77" s="142"/>
    </row>
    <row r="78" spans="2:62">
      <c r="B78" s="300" t="s">
        <v>340</v>
      </c>
      <c r="C78" s="94" t="s">
        <v>17</v>
      </c>
      <c r="D78" s="183">
        <f>Assumptions!D134</f>
        <v>76.569999999999993</v>
      </c>
      <c r="E78" s="53">
        <f>Assumptions!E134</f>
        <v>50.14</v>
      </c>
      <c r="F78" s="53">
        <f>Assumptions!F134</f>
        <v>499.15</v>
      </c>
      <c r="G78" s="53">
        <f>Assumptions!G134</f>
        <v>522.01</v>
      </c>
      <c r="H78" s="53">
        <f>Assumptions!H134</f>
        <v>1207.05</v>
      </c>
      <c r="I78" s="53">
        <f>Assumptions!I134</f>
        <v>1171.02</v>
      </c>
      <c r="J78" s="53">
        <f>Assumptions!J134</f>
        <v>5800.2900000000009</v>
      </c>
      <c r="K78" s="53">
        <f>Assumptions!K134</f>
        <v>1154.6600000000001</v>
      </c>
      <c r="L78" s="53">
        <f>Assumptions!L134</f>
        <v>796.56999999999994</v>
      </c>
      <c r="M78" s="53">
        <f>Assumptions!M134</f>
        <v>1500.66</v>
      </c>
      <c r="N78" s="53">
        <f>Assumptions!N134</f>
        <v>27.14</v>
      </c>
      <c r="O78" s="53">
        <f>Assumptions!O134</f>
        <v>1801.8</v>
      </c>
      <c r="P78" s="63">
        <f>Assumptions!P134</f>
        <v>0</v>
      </c>
      <c r="Q78" s="63">
        <f>Assumptions!Q134</f>
        <v>0</v>
      </c>
      <c r="R78" s="63">
        <f>Assumptions!R134</f>
        <v>0</v>
      </c>
      <c r="S78" s="63">
        <f>Assumptions!S134</f>
        <v>0</v>
      </c>
      <c r="T78" s="63">
        <f>Assumptions!T134</f>
        <v>33173</v>
      </c>
      <c r="U78" s="63">
        <f>Assumptions!U134</f>
        <v>0</v>
      </c>
      <c r="V78" s="63">
        <f>Assumptions!V134</f>
        <v>0</v>
      </c>
      <c r="W78" s="63">
        <f>Assumptions!W134</f>
        <v>0</v>
      </c>
      <c r="X78" s="63">
        <f>Assumptions!X134</f>
        <v>0</v>
      </c>
      <c r="Y78" s="63">
        <f>Assumptions!Y134</f>
        <v>0</v>
      </c>
      <c r="Z78" s="63">
        <f>Assumptions!Z134</f>
        <v>0</v>
      </c>
      <c r="AA78" s="63">
        <f>Assumptions!AA134</f>
        <v>0</v>
      </c>
      <c r="AB78" s="63">
        <f>Assumptions!AB134</f>
        <v>0</v>
      </c>
      <c r="AC78" s="63">
        <f>Assumptions!AC134</f>
        <v>0</v>
      </c>
      <c r="AD78" s="63">
        <f>Assumptions!AD134</f>
        <v>0</v>
      </c>
      <c r="AE78" s="63">
        <f>Assumptions!AE134</f>
        <v>0</v>
      </c>
      <c r="AF78" s="63">
        <f>Assumptions!AF134</f>
        <v>0</v>
      </c>
      <c r="AG78" s="63">
        <f>Assumptions!AG134</f>
        <v>0</v>
      </c>
      <c r="AH78" s="63">
        <f>Assumptions!AH134</f>
        <v>0</v>
      </c>
      <c r="AI78" s="63">
        <f>Assumptions!AI134</f>
        <v>0</v>
      </c>
      <c r="AJ78" s="63">
        <f>Assumptions!AJ134</f>
        <v>0</v>
      </c>
      <c r="AK78" s="63">
        <f>Assumptions!AK134</f>
        <v>0</v>
      </c>
      <c r="AL78" s="63">
        <f>Assumptions!AL134</f>
        <v>0</v>
      </c>
      <c r="AM78" s="63">
        <f>Assumptions!AM134</f>
        <v>0</v>
      </c>
      <c r="AN78" s="63">
        <f>Assumptions!AN134</f>
        <v>0</v>
      </c>
      <c r="AO78" s="63">
        <f>Assumptions!AO134</f>
        <v>0</v>
      </c>
      <c r="AP78" s="63">
        <f>Assumptions!AP134</f>
        <v>0</v>
      </c>
      <c r="AQ78" s="63">
        <f>Assumptions!AQ134</f>
        <v>0</v>
      </c>
      <c r="AR78" s="63">
        <f>Assumptions!AR134</f>
        <v>0</v>
      </c>
      <c r="AS78" s="63">
        <f>Assumptions!AS134</f>
        <v>0</v>
      </c>
      <c r="AT78" s="63">
        <f>Assumptions!AT134</f>
        <v>0</v>
      </c>
      <c r="AU78" s="63">
        <f>Assumptions!AU134</f>
        <v>0</v>
      </c>
      <c r="AV78" s="63">
        <f>Assumptions!AV134</f>
        <v>0</v>
      </c>
      <c r="AW78" s="63">
        <f>Assumptions!AW134</f>
        <v>0</v>
      </c>
      <c r="AX78" s="63">
        <f>Assumptions!AX134</f>
        <v>0</v>
      </c>
      <c r="AY78" s="63">
        <f>Assumptions!AY134</f>
        <v>0</v>
      </c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</row>
    <row r="79" spans="2:62">
      <c r="B79" s="300" t="s">
        <v>246</v>
      </c>
      <c r="C79" s="94" t="s">
        <v>17</v>
      </c>
      <c r="D79" s="189">
        <v>0</v>
      </c>
      <c r="E79" s="57">
        <v>0</v>
      </c>
      <c r="F79" s="57">
        <v>0</v>
      </c>
      <c r="G79" s="57">
        <v>0</v>
      </c>
      <c r="H79" s="57">
        <v>0</v>
      </c>
      <c r="I79" s="57">
        <v>0</v>
      </c>
      <c r="J79" s="57">
        <v>0</v>
      </c>
      <c r="K79" s="57">
        <v>213.88000000000002</v>
      </c>
      <c r="L79" s="57">
        <v>1727.9</v>
      </c>
      <c r="M79" s="57">
        <v>1275.1800000000003</v>
      </c>
      <c r="N79" s="53">
        <f>Assumptions!N159</f>
        <v>2589.4</v>
      </c>
      <c r="O79" s="53">
        <f>Assumptions!O159</f>
        <v>3529.81</v>
      </c>
      <c r="P79" s="57">
        <v>0</v>
      </c>
      <c r="Q79" s="57">
        <v>0</v>
      </c>
      <c r="R79" s="57">
        <v>0</v>
      </c>
      <c r="S79" s="57">
        <v>0</v>
      </c>
      <c r="T79" s="57">
        <v>0</v>
      </c>
      <c r="U79" s="57">
        <v>0</v>
      </c>
      <c r="V79" s="57">
        <v>0</v>
      </c>
      <c r="W79" s="57">
        <v>0</v>
      </c>
      <c r="X79" s="57">
        <v>0</v>
      </c>
      <c r="Y79" s="57">
        <v>0</v>
      </c>
      <c r="Z79" s="57">
        <v>0</v>
      </c>
      <c r="AA79" s="57">
        <v>0</v>
      </c>
      <c r="AB79" s="57">
        <v>0</v>
      </c>
      <c r="AC79" s="57">
        <v>0</v>
      </c>
      <c r="AD79" s="57">
        <v>0</v>
      </c>
      <c r="AE79" s="57">
        <v>0</v>
      </c>
      <c r="AF79" s="57">
        <v>0</v>
      </c>
      <c r="AG79" s="57">
        <v>0</v>
      </c>
      <c r="AH79" s="57">
        <v>0</v>
      </c>
      <c r="AI79" s="57">
        <v>0</v>
      </c>
      <c r="AJ79" s="57">
        <v>0</v>
      </c>
      <c r="AK79" s="57">
        <v>0</v>
      </c>
      <c r="AL79" s="57">
        <v>0</v>
      </c>
      <c r="AM79" s="57">
        <v>0</v>
      </c>
      <c r="AN79" s="57">
        <v>0</v>
      </c>
      <c r="AO79" s="57">
        <v>0</v>
      </c>
      <c r="AP79" s="57">
        <v>0</v>
      </c>
      <c r="AQ79" s="57">
        <v>0</v>
      </c>
      <c r="AR79" s="57">
        <v>0</v>
      </c>
      <c r="AS79" s="57">
        <v>0</v>
      </c>
      <c r="AT79" s="57">
        <v>0</v>
      </c>
      <c r="AU79" s="57">
        <v>0</v>
      </c>
      <c r="AV79" s="57">
        <v>0</v>
      </c>
      <c r="AW79" s="57">
        <v>0</v>
      </c>
      <c r="AX79" s="57">
        <v>0</v>
      </c>
      <c r="AY79" s="57">
        <v>0</v>
      </c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</row>
    <row r="80" spans="2:62">
      <c r="B80" s="300" t="s">
        <v>324</v>
      </c>
      <c r="C80" s="94" t="s">
        <v>17</v>
      </c>
      <c r="D80" s="189">
        <v>0</v>
      </c>
      <c r="E80" s="57">
        <v>0</v>
      </c>
      <c r="F80" s="57">
        <v>0</v>
      </c>
      <c r="G80" s="76">
        <v>18.38</v>
      </c>
      <c r="H80" s="57">
        <v>0</v>
      </c>
      <c r="I80" s="76">
        <v>50</v>
      </c>
      <c r="J80" s="57">
        <v>0</v>
      </c>
      <c r="K80" s="57">
        <v>0</v>
      </c>
      <c r="L80" s="57">
        <v>0</v>
      </c>
      <c r="M80" s="81">
        <v>52</v>
      </c>
      <c r="N80" s="53">
        <f>Assumptions!N160</f>
        <v>40.619999999999997</v>
      </c>
      <c r="O80" s="53">
        <f>Assumptions!O160</f>
        <v>29.89</v>
      </c>
      <c r="P80" s="53">
        <f>Assumptions!P160</f>
        <v>0</v>
      </c>
      <c r="Q80" s="53">
        <f>Assumptions!Q160</f>
        <v>0</v>
      </c>
      <c r="R80" s="53">
        <f>Assumptions!R160</f>
        <v>0</v>
      </c>
      <c r="S80" s="53">
        <f>Assumptions!S160</f>
        <v>0</v>
      </c>
      <c r="T80" s="53">
        <f>Assumptions!T160</f>
        <v>0</v>
      </c>
      <c r="U80" s="53">
        <f>Assumptions!U160</f>
        <v>0</v>
      </c>
      <c r="V80" s="53">
        <f>Assumptions!V160</f>
        <v>200</v>
      </c>
      <c r="W80" s="53">
        <f>Assumptions!W160</f>
        <v>200</v>
      </c>
      <c r="X80" s="53">
        <f>Assumptions!X160</f>
        <v>200</v>
      </c>
      <c r="Y80" s="53">
        <f>Assumptions!Y160</f>
        <v>200</v>
      </c>
      <c r="Z80" s="53">
        <f>Assumptions!Z160</f>
        <v>200</v>
      </c>
      <c r="AA80" s="53">
        <f>Assumptions!AA160</f>
        <v>200</v>
      </c>
      <c r="AB80" s="53">
        <f>Assumptions!AB160</f>
        <v>200</v>
      </c>
      <c r="AC80" s="53">
        <f>Assumptions!AC160</f>
        <v>200</v>
      </c>
      <c r="AD80" s="53">
        <f>Assumptions!AD160</f>
        <v>200</v>
      </c>
      <c r="AE80" s="53">
        <f>Assumptions!AE160</f>
        <v>200</v>
      </c>
      <c r="AF80" s="53">
        <f>Assumptions!AF160</f>
        <v>200</v>
      </c>
      <c r="AG80" s="53">
        <f>Assumptions!AG160</f>
        <v>200</v>
      </c>
      <c r="AH80" s="53">
        <f>Assumptions!AH160</f>
        <v>200</v>
      </c>
      <c r="AI80" s="53">
        <f>Assumptions!AI160</f>
        <v>200</v>
      </c>
      <c r="AJ80" s="53">
        <f>Assumptions!AJ160</f>
        <v>200</v>
      </c>
      <c r="AK80" s="53">
        <f>Assumptions!AK160</f>
        <v>200</v>
      </c>
      <c r="AL80" s="53">
        <f>Assumptions!AL160</f>
        <v>200</v>
      </c>
      <c r="AM80" s="184">
        <f>Assumptions!AM160</f>
        <v>200</v>
      </c>
      <c r="AN80" s="184">
        <f>Assumptions!AN160</f>
        <v>200</v>
      </c>
      <c r="AO80" s="184">
        <f>Assumptions!AO160</f>
        <v>200</v>
      </c>
      <c r="AP80" s="184">
        <f>Assumptions!AP160</f>
        <v>200</v>
      </c>
      <c r="AQ80" s="184">
        <f>Assumptions!AQ160</f>
        <v>200</v>
      </c>
      <c r="AR80" s="184">
        <f>Assumptions!AR160</f>
        <v>200</v>
      </c>
      <c r="AS80" s="184">
        <f>Assumptions!AS160</f>
        <v>200</v>
      </c>
      <c r="AT80" s="184">
        <f>Assumptions!AT160</f>
        <v>200</v>
      </c>
      <c r="AU80" s="184">
        <f>Assumptions!AU160</f>
        <v>200</v>
      </c>
      <c r="AV80" s="184">
        <f>Assumptions!AV160</f>
        <v>200</v>
      </c>
      <c r="AW80" s="184">
        <f>Assumptions!AW160</f>
        <v>200</v>
      </c>
      <c r="AX80" s="184">
        <f>Assumptions!AX160</f>
        <v>200</v>
      </c>
      <c r="AY80" s="184">
        <f>Assumptions!AY160</f>
        <v>200</v>
      </c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</row>
    <row r="81" spans="2:62" s="74" customFormat="1">
      <c r="B81" s="103"/>
      <c r="C81" s="104"/>
      <c r="D81" s="193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142"/>
      <c r="BA81" s="142"/>
      <c r="BB81" s="142"/>
      <c r="BC81" s="142"/>
      <c r="BD81" s="142"/>
      <c r="BE81" s="142"/>
      <c r="BF81" s="142"/>
      <c r="BG81" s="142"/>
      <c r="BH81" s="142"/>
      <c r="BI81" s="142"/>
      <c r="BJ81" s="142"/>
    </row>
    <row r="82" spans="2:62" s="90" customFormat="1">
      <c r="B82" s="90" t="s">
        <v>247</v>
      </c>
      <c r="C82" s="94" t="s">
        <v>17</v>
      </c>
      <c r="D82" s="202">
        <f>Assumptions!D162</f>
        <v>0</v>
      </c>
      <c r="E82" s="69">
        <f>Assumptions!E162</f>
        <v>0</v>
      </c>
      <c r="F82" s="69">
        <f>Assumptions!F162</f>
        <v>0</v>
      </c>
      <c r="G82" s="69">
        <f>Assumptions!G162</f>
        <v>0</v>
      </c>
      <c r="H82" s="69">
        <f>Assumptions!H162</f>
        <v>0</v>
      </c>
      <c r="I82" s="69">
        <f>Assumptions!I162</f>
        <v>0</v>
      </c>
      <c r="J82" s="69">
        <f>Assumptions!J162</f>
        <v>0</v>
      </c>
      <c r="K82" s="69">
        <f>Assumptions!K162</f>
        <v>0</v>
      </c>
      <c r="L82" s="69">
        <f>Assumptions!L162</f>
        <v>0</v>
      </c>
      <c r="M82" s="69">
        <f>Assumptions!M162</f>
        <v>0</v>
      </c>
      <c r="N82" s="69">
        <f>Assumptions!N162</f>
        <v>0</v>
      </c>
      <c r="O82" s="69">
        <f>Assumptions!O162</f>
        <v>0</v>
      </c>
      <c r="P82" s="69">
        <f>Assumptions!P162</f>
        <v>0</v>
      </c>
      <c r="Q82" s="69">
        <f>Assumptions!Q162</f>
        <v>0</v>
      </c>
      <c r="R82" s="69">
        <f>Assumptions!R162</f>
        <v>0</v>
      </c>
      <c r="S82" s="69">
        <f>Assumptions!S162</f>
        <v>0</v>
      </c>
      <c r="T82" s="69">
        <f>Assumptions!T162</f>
        <v>0</v>
      </c>
      <c r="U82" s="69">
        <f>Assumptions!U162</f>
        <v>0</v>
      </c>
      <c r="V82" s="69">
        <f>Assumptions!V162</f>
        <v>0</v>
      </c>
      <c r="W82" s="69">
        <f>Assumptions!W162</f>
        <v>0</v>
      </c>
      <c r="X82" s="69">
        <f>Assumptions!X162</f>
        <v>0</v>
      </c>
      <c r="Y82" s="69">
        <f>Assumptions!Y162</f>
        <v>0</v>
      </c>
      <c r="Z82" s="69">
        <f>Assumptions!Z162</f>
        <v>0</v>
      </c>
      <c r="AA82" s="69">
        <f>Assumptions!AA162</f>
        <v>0</v>
      </c>
      <c r="AB82" s="69">
        <f>Assumptions!AB162</f>
        <v>0</v>
      </c>
      <c r="AC82" s="69">
        <f>Assumptions!AC162</f>
        <v>0</v>
      </c>
      <c r="AD82" s="69">
        <f>Assumptions!AD162</f>
        <v>0</v>
      </c>
      <c r="AE82" s="69">
        <f>Assumptions!AE162</f>
        <v>0</v>
      </c>
      <c r="AF82" s="69">
        <f>Assumptions!AF162</f>
        <v>7295</v>
      </c>
      <c r="AG82" s="69">
        <f>Assumptions!AG162</f>
        <v>0</v>
      </c>
      <c r="AH82" s="69">
        <f>Assumptions!AH162</f>
        <v>0</v>
      </c>
      <c r="AI82" s="69">
        <f>Assumptions!AI162</f>
        <v>0</v>
      </c>
      <c r="AJ82" s="69">
        <f>Assumptions!AJ162</f>
        <v>0</v>
      </c>
      <c r="AK82" s="69">
        <f>Assumptions!AK162</f>
        <v>0</v>
      </c>
      <c r="AL82" s="69">
        <f>Assumptions!AL162</f>
        <v>0</v>
      </c>
      <c r="AM82" s="203">
        <f>Assumptions!AM162</f>
        <v>0</v>
      </c>
      <c r="AN82" s="203">
        <f>Assumptions!AN162</f>
        <v>0</v>
      </c>
      <c r="AO82" s="203">
        <f>Assumptions!AO162</f>
        <v>0</v>
      </c>
      <c r="AP82" s="203">
        <f>Assumptions!AP162</f>
        <v>0</v>
      </c>
      <c r="AQ82" s="203">
        <f>Assumptions!AQ162</f>
        <v>0</v>
      </c>
      <c r="AR82" s="203">
        <f>Assumptions!AR162</f>
        <v>0</v>
      </c>
      <c r="AS82" s="203">
        <f>Assumptions!AS162</f>
        <v>0</v>
      </c>
      <c r="AT82" s="203">
        <f>Assumptions!AT162</f>
        <v>0</v>
      </c>
      <c r="AU82" s="203">
        <f>Assumptions!AU162</f>
        <v>0</v>
      </c>
      <c r="AV82" s="203">
        <f>Assumptions!AV162</f>
        <v>0</v>
      </c>
      <c r="AW82" s="203">
        <f>Assumptions!AW162</f>
        <v>0</v>
      </c>
      <c r="AX82" s="203">
        <f>Assumptions!AX162</f>
        <v>0</v>
      </c>
      <c r="AY82" s="203">
        <f>Assumptions!AY162</f>
        <v>0</v>
      </c>
      <c r="AZ82" s="142"/>
      <c r="BA82" s="142"/>
      <c r="BB82" s="142"/>
      <c r="BC82" s="142"/>
      <c r="BD82" s="142"/>
      <c r="BE82" s="142"/>
      <c r="BF82" s="142"/>
      <c r="BG82" s="142"/>
      <c r="BH82" s="142"/>
      <c r="BI82" s="142"/>
      <c r="BJ82" s="142"/>
    </row>
    <row r="83" spans="2:62">
      <c r="B83" s="300" t="s">
        <v>248</v>
      </c>
      <c r="C83" s="94" t="s">
        <v>17</v>
      </c>
      <c r="D83" s="189">
        <v>0</v>
      </c>
      <c r="E83" s="57">
        <v>0</v>
      </c>
      <c r="F83" s="57">
        <v>0</v>
      </c>
      <c r="G83" s="57">
        <v>0</v>
      </c>
      <c r="H83" s="57">
        <v>0</v>
      </c>
      <c r="I83" s="57">
        <v>0</v>
      </c>
      <c r="J83" s="57">
        <v>0</v>
      </c>
      <c r="K83" s="57">
        <v>0</v>
      </c>
      <c r="L83" s="57">
        <v>0</v>
      </c>
      <c r="M83" s="57">
        <v>0</v>
      </c>
      <c r="N83" s="57">
        <v>0</v>
      </c>
      <c r="O83" s="57">
        <v>0</v>
      </c>
      <c r="P83" s="46">
        <f>Assumptions!P163</f>
        <v>0</v>
      </c>
      <c r="Q83" s="46">
        <f>Assumptions!Q163</f>
        <v>0</v>
      </c>
      <c r="R83" s="46">
        <f>Assumptions!R163</f>
        <v>0</v>
      </c>
      <c r="S83" s="46">
        <f>Assumptions!S163</f>
        <v>0</v>
      </c>
      <c r="T83" s="46">
        <f>Assumptions!T163</f>
        <v>0</v>
      </c>
      <c r="U83" s="46">
        <f>Assumptions!U163</f>
        <v>0</v>
      </c>
      <c r="V83" s="46">
        <f>Assumptions!V163</f>
        <v>0</v>
      </c>
      <c r="W83" s="46">
        <f>Assumptions!W163</f>
        <v>0</v>
      </c>
      <c r="X83" s="46">
        <f>Assumptions!X163</f>
        <v>0</v>
      </c>
      <c r="Y83" s="46">
        <f>Assumptions!Y163</f>
        <v>0</v>
      </c>
      <c r="Z83" s="46">
        <f>Assumptions!Z163</f>
        <v>0</v>
      </c>
      <c r="AA83" s="46">
        <f>Assumptions!AA163</f>
        <v>0</v>
      </c>
      <c r="AB83" s="46">
        <f>Assumptions!AB163</f>
        <v>0</v>
      </c>
      <c r="AC83" s="46">
        <f>Assumptions!AC163</f>
        <v>0</v>
      </c>
      <c r="AD83" s="46">
        <f>Assumptions!AD163</f>
        <v>0</v>
      </c>
      <c r="AE83" s="46">
        <f>Assumptions!AE163</f>
        <v>0</v>
      </c>
      <c r="AF83" s="46">
        <f>Assumptions!AF163</f>
        <v>1500</v>
      </c>
      <c r="AG83" s="46">
        <f>Assumptions!AG163</f>
        <v>0</v>
      </c>
      <c r="AH83" s="46">
        <f>Assumptions!AH163</f>
        <v>0</v>
      </c>
      <c r="AI83" s="46">
        <f>Assumptions!AI163</f>
        <v>0</v>
      </c>
      <c r="AJ83" s="46">
        <f>Assumptions!AJ163</f>
        <v>0</v>
      </c>
      <c r="AK83" s="46">
        <f>Assumptions!AK163</f>
        <v>0</v>
      </c>
      <c r="AL83" s="46">
        <f>Assumptions!AL163</f>
        <v>0</v>
      </c>
      <c r="AM83" s="46">
        <f>Assumptions!AM163</f>
        <v>0</v>
      </c>
      <c r="AN83" s="46">
        <f>Assumptions!AN163</f>
        <v>0</v>
      </c>
      <c r="AO83" s="46">
        <f>Assumptions!AO163</f>
        <v>0</v>
      </c>
      <c r="AP83" s="46">
        <f>Assumptions!AP163</f>
        <v>0</v>
      </c>
      <c r="AQ83" s="46">
        <f>Assumptions!AQ163</f>
        <v>0</v>
      </c>
      <c r="AR83" s="46">
        <f>Assumptions!AR163</f>
        <v>0</v>
      </c>
      <c r="AS83" s="46">
        <f>Assumptions!AS163</f>
        <v>0</v>
      </c>
      <c r="AT83" s="46">
        <f>Assumptions!AT163</f>
        <v>0</v>
      </c>
      <c r="AU83" s="46">
        <f>Assumptions!AU163</f>
        <v>0</v>
      </c>
      <c r="AV83" s="46">
        <f>Assumptions!AV163</f>
        <v>0</v>
      </c>
      <c r="AW83" s="46">
        <f>Assumptions!AW163</f>
        <v>0</v>
      </c>
      <c r="AX83" s="46">
        <f>Assumptions!AX163</f>
        <v>0</v>
      </c>
      <c r="AY83" s="46">
        <f>Assumptions!AY163</f>
        <v>0</v>
      </c>
      <c r="AZ83" s="142"/>
      <c r="BA83" s="142"/>
      <c r="BB83" s="142"/>
      <c r="BC83" s="142"/>
      <c r="BD83" s="142"/>
      <c r="BE83" s="142"/>
      <c r="BF83" s="142"/>
      <c r="BG83" s="142"/>
      <c r="BH83" s="142"/>
      <c r="BI83" s="142"/>
      <c r="BJ83" s="142"/>
    </row>
    <row r="84" spans="2:62">
      <c r="B84" s="300" t="s">
        <v>249</v>
      </c>
      <c r="C84" s="94" t="s">
        <v>17</v>
      </c>
      <c r="D84" s="189">
        <v>0</v>
      </c>
      <c r="E84" s="57">
        <v>0</v>
      </c>
      <c r="F84" s="57">
        <v>0</v>
      </c>
      <c r="G84" s="57">
        <v>0</v>
      </c>
      <c r="H84" s="57">
        <v>0</v>
      </c>
      <c r="I84" s="57">
        <v>0</v>
      </c>
      <c r="J84" s="57">
        <v>0</v>
      </c>
      <c r="K84" s="57">
        <v>0</v>
      </c>
      <c r="L84" s="57">
        <v>0</v>
      </c>
      <c r="M84" s="57">
        <v>0</v>
      </c>
      <c r="N84" s="57">
        <v>0</v>
      </c>
      <c r="O84" s="57">
        <v>0</v>
      </c>
      <c r="P84" s="46">
        <f>Assumptions!P164</f>
        <v>0</v>
      </c>
      <c r="Q84" s="46">
        <f>Assumptions!Q164</f>
        <v>0</v>
      </c>
      <c r="R84" s="46">
        <f>Assumptions!R164</f>
        <v>0</v>
      </c>
      <c r="S84" s="46">
        <f>Assumptions!S164</f>
        <v>0</v>
      </c>
      <c r="T84" s="46">
        <f>Assumptions!T164</f>
        <v>0</v>
      </c>
      <c r="U84" s="46">
        <f>Assumptions!U164</f>
        <v>0</v>
      </c>
      <c r="V84" s="46">
        <f>Assumptions!V164</f>
        <v>0</v>
      </c>
      <c r="W84" s="46">
        <f>Assumptions!W164</f>
        <v>0</v>
      </c>
      <c r="X84" s="46">
        <f>Assumptions!X164</f>
        <v>0</v>
      </c>
      <c r="Y84" s="46">
        <f>Assumptions!Y164</f>
        <v>0</v>
      </c>
      <c r="Z84" s="46">
        <f>Assumptions!Z164</f>
        <v>0</v>
      </c>
      <c r="AA84" s="46">
        <f>Assumptions!AA164</f>
        <v>0</v>
      </c>
      <c r="AB84" s="46">
        <f>Assumptions!AB164</f>
        <v>0</v>
      </c>
      <c r="AC84" s="46">
        <f>Assumptions!AC164</f>
        <v>0</v>
      </c>
      <c r="AD84" s="46">
        <f>Assumptions!AD164</f>
        <v>0</v>
      </c>
      <c r="AE84" s="46">
        <f>Assumptions!AE164</f>
        <v>0</v>
      </c>
      <c r="AF84" s="46">
        <f>Assumptions!AF164</f>
        <v>500</v>
      </c>
      <c r="AG84" s="46">
        <f>Assumptions!AG164</f>
        <v>0</v>
      </c>
      <c r="AH84" s="46">
        <f>Assumptions!AH164</f>
        <v>0</v>
      </c>
      <c r="AI84" s="46">
        <f>Assumptions!AI164</f>
        <v>0</v>
      </c>
      <c r="AJ84" s="46">
        <f>Assumptions!AJ164</f>
        <v>0</v>
      </c>
      <c r="AK84" s="46">
        <f>Assumptions!AK164</f>
        <v>0</v>
      </c>
      <c r="AL84" s="46">
        <f>Assumptions!AL164</f>
        <v>0</v>
      </c>
      <c r="AM84" s="46">
        <f>Assumptions!AM164</f>
        <v>0</v>
      </c>
      <c r="AN84" s="46">
        <f>Assumptions!AN164</f>
        <v>0</v>
      </c>
      <c r="AO84" s="46">
        <f>Assumptions!AO164</f>
        <v>0</v>
      </c>
      <c r="AP84" s="46">
        <f>Assumptions!AP164</f>
        <v>0</v>
      </c>
      <c r="AQ84" s="46">
        <f>Assumptions!AQ164</f>
        <v>0</v>
      </c>
      <c r="AR84" s="46">
        <f>Assumptions!AR164</f>
        <v>0</v>
      </c>
      <c r="AS84" s="46">
        <f>Assumptions!AS164</f>
        <v>0</v>
      </c>
      <c r="AT84" s="46">
        <f>Assumptions!AT164</f>
        <v>0</v>
      </c>
      <c r="AU84" s="46">
        <f>Assumptions!AU164</f>
        <v>0</v>
      </c>
      <c r="AV84" s="46">
        <f>Assumptions!AV164</f>
        <v>0</v>
      </c>
      <c r="AW84" s="46">
        <f>Assumptions!AW164</f>
        <v>0</v>
      </c>
      <c r="AX84" s="46">
        <f>Assumptions!AX164</f>
        <v>0</v>
      </c>
      <c r="AY84" s="46">
        <f>Assumptions!AY164</f>
        <v>0</v>
      </c>
      <c r="AZ84" s="142"/>
      <c r="BA84" s="142"/>
      <c r="BB84" s="142"/>
      <c r="BC84" s="142"/>
      <c r="BD84" s="142"/>
      <c r="BE84" s="142"/>
      <c r="BF84" s="142"/>
      <c r="BG84" s="142"/>
      <c r="BH84" s="142"/>
      <c r="BI84" s="142"/>
      <c r="BJ84" s="142"/>
    </row>
    <row r="85" spans="2:62">
      <c r="B85" s="300" t="s">
        <v>250</v>
      </c>
      <c r="C85" s="94" t="s">
        <v>17</v>
      </c>
      <c r="D85" s="189">
        <v>0</v>
      </c>
      <c r="E85" s="57">
        <v>0</v>
      </c>
      <c r="F85" s="57">
        <v>0</v>
      </c>
      <c r="G85" s="57">
        <v>0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57">
        <v>0</v>
      </c>
      <c r="O85" s="57">
        <v>0</v>
      </c>
      <c r="P85" s="46">
        <f>Assumptions!P165</f>
        <v>0</v>
      </c>
      <c r="Q85" s="46">
        <f>Assumptions!Q165</f>
        <v>0</v>
      </c>
      <c r="R85" s="46">
        <f>Assumptions!R165</f>
        <v>0</v>
      </c>
      <c r="S85" s="46">
        <f>Assumptions!S165</f>
        <v>0</v>
      </c>
      <c r="T85" s="46">
        <f>Assumptions!T165</f>
        <v>0</v>
      </c>
      <c r="U85" s="46">
        <f>Assumptions!U165</f>
        <v>0</v>
      </c>
      <c r="V85" s="46">
        <f>Assumptions!V165</f>
        <v>0</v>
      </c>
      <c r="W85" s="46">
        <f>Assumptions!W165</f>
        <v>0</v>
      </c>
      <c r="X85" s="46">
        <f>Assumptions!X165</f>
        <v>0</v>
      </c>
      <c r="Y85" s="46">
        <f>Assumptions!Y165</f>
        <v>0</v>
      </c>
      <c r="Z85" s="46">
        <f>Assumptions!Z165</f>
        <v>0</v>
      </c>
      <c r="AA85" s="46">
        <f>Assumptions!AA165</f>
        <v>0</v>
      </c>
      <c r="AB85" s="46">
        <f>Assumptions!AB165</f>
        <v>0</v>
      </c>
      <c r="AC85" s="46">
        <f>Assumptions!AC165</f>
        <v>0</v>
      </c>
      <c r="AD85" s="46">
        <f>Assumptions!AD165</f>
        <v>0</v>
      </c>
      <c r="AE85" s="46">
        <f>Assumptions!AE165</f>
        <v>0</v>
      </c>
      <c r="AF85" s="46">
        <f>Assumptions!AF165</f>
        <v>1000</v>
      </c>
      <c r="AG85" s="46">
        <f>Assumptions!AG165</f>
        <v>0</v>
      </c>
      <c r="AH85" s="46">
        <f>Assumptions!AH165</f>
        <v>0</v>
      </c>
      <c r="AI85" s="46">
        <f>Assumptions!AI165</f>
        <v>0</v>
      </c>
      <c r="AJ85" s="46">
        <f>Assumptions!AJ165</f>
        <v>0</v>
      </c>
      <c r="AK85" s="46">
        <f>Assumptions!AK165</f>
        <v>0</v>
      </c>
      <c r="AL85" s="46">
        <f>Assumptions!AL165</f>
        <v>0</v>
      </c>
      <c r="AM85" s="46">
        <f>Assumptions!AM165</f>
        <v>0</v>
      </c>
      <c r="AN85" s="46">
        <f>Assumptions!AN165</f>
        <v>0</v>
      </c>
      <c r="AO85" s="46">
        <f>Assumptions!AO165</f>
        <v>0</v>
      </c>
      <c r="AP85" s="46">
        <f>Assumptions!AP165</f>
        <v>0</v>
      </c>
      <c r="AQ85" s="46">
        <f>Assumptions!AQ165</f>
        <v>0</v>
      </c>
      <c r="AR85" s="46">
        <f>Assumptions!AR165</f>
        <v>0</v>
      </c>
      <c r="AS85" s="46">
        <f>Assumptions!AS165</f>
        <v>0</v>
      </c>
      <c r="AT85" s="46">
        <f>Assumptions!AT165</f>
        <v>0</v>
      </c>
      <c r="AU85" s="46">
        <f>Assumptions!AU165</f>
        <v>0</v>
      </c>
      <c r="AV85" s="46">
        <f>Assumptions!AV165</f>
        <v>0</v>
      </c>
      <c r="AW85" s="46">
        <f>Assumptions!AW165</f>
        <v>0</v>
      </c>
      <c r="AX85" s="46">
        <f>Assumptions!AX165</f>
        <v>0</v>
      </c>
      <c r="AY85" s="46">
        <f>Assumptions!AY165</f>
        <v>0</v>
      </c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</row>
    <row r="86" spans="2:62">
      <c r="B86" s="300" t="s">
        <v>251</v>
      </c>
      <c r="C86" s="94" t="s">
        <v>17</v>
      </c>
      <c r="D86" s="189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v>0</v>
      </c>
      <c r="O86" s="57">
        <v>0</v>
      </c>
      <c r="P86" s="46">
        <f>Assumptions!P166</f>
        <v>0</v>
      </c>
      <c r="Q86" s="46">
        <f>Assumptions!Q166</f>
        <v>0</v>
      </c>
      <c r="R86" s="46">
        <f>Assumptions!R166</f>
        <v>0</v>
      </c>
      <c r="S86" s="46">
        <f>Assumptions!S166</f>
        <v>0</v>
      </c>
      <c r="T86" s="46">
        <f>Assumptions!T166</f>
        <v>0</v>
      </c>
      <c r="U86" s="46">
        <f>Assumptions!U166</f>
        <v>0</v>
      </c>
      <c r="V86" s="46">
        <f>Assumptions!V166</f>
        <v>0</v>
      </c>
      <c r="W86" s="46">
        <f>Assumptions!W166</f>
        <v>0</v>
      </c>
      <c r="X86" s="46">
        <f>Assumptions!X166</f>
        <v>0</v>
      </c>
      <c r="Y86" s="46">
        <f>Assumptions!Y166</f>
        <v>0</v>
      </c>
      <c r="Z86" s="46">
        <f>Assumptions!Z166</f>
        <v>0</v>
      </c>
      <c r="AA86" s="46">
        <f>Assumptions!AA166</f>
        <v>0</v>
      </c>
      <c r="AB86" s="46">
        <f>Assumptions!AB166</f>
        <v>0</v>
      </c>
      <c r="AC86" s="46">
        <f>Assumptions!AC166</f>
        <v>0</v>
      </c>
      <c r="AD86" s="46">
        <f>Assumptions!AD166</f>
        <v>0</v>
      </c>
      <c r="AE86" s="46">
        <f>Assumptions!AE166</f>
        <v>0</v>
      </c>
      <c r="AF86" s="46">
        <f>Assumptions!AF166</f>
        <v>900</v>
      </c>
      <c r="AG86" s="46">
        <f>Assumptions!AG166</f>
        <v>0</v>
      </c>
      <c r="AH86" s="46">
        <f>Assumptions!AH166</f>
        <v>0</v>
      </c>
      <c r="AI86" s="46">
        <f>Assumptions!AI166</f>
        <v>0</v>
      </c>
      <c r="AJ86" s="46">
        <f>Assumptions!AJ166</f>
        <v>0</v>
      </c>
      <c r="AK86" s="46">
        <f>Assumptions!AK166</f>
        <v>0</v>
      </c>
      <c r="AL86" s="46">
        <f>Assumptions!AL166</f>
        <v>0</v>
      </c>
      <c r="AM86" s="46">
        <f>Assumptions!AM166</f>
        <v>0</v>
      </c>
      <c r="AN86" s="46">
        <f>Assumptions!AN166</f>
        <v>0</v>
      </c>
      <c r="AO86" s="46">
        <f>Assumptions!AO166</f>
        <v>0</v>
      </c>
      <c r="AP86" s="46">
        <f>Assumptions!AP166</f>
        <v>0</v>
      </c>
      <c r="AQ86" s="46">
        <f>Assumptions!AQ166</f>
        <v>0</v>
      </c>
      <c r="AR86" s="46">
        <f>Assumptions!AR166</f>
        <v>0</v>
      </c>
      <c r="AS86" s="46">
        <f>Assumptions!AS166</f>
        <v>0</v>
      </c>
      <c r="AT86" s="46">
        <f>Assumptions!AT166</f>
        <v>0</v>
      </c>
      <c r="AU86" s="46">
        <f>Assumptions!AU166</f>
        <v>0</v>
      </c>
      <c r="AV86" s="46">
        <f>Assumptions!AV166</f>
        <v>0</v>
      </c>
      <c r="AW86" s="46">
        <f>Assumptions!AW166</f>
        <v>0</v>
      </c>
      <c r="AX86" s="46">
        <f>Assumptions!AX166</f>
        <v>0</v>
      </c>
      <c r="AY86" s="46">
        <f>Assumptions!AY166</f>
        <v>0</v>
      </c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</row>
    <row r="87" spans="2:62">
      <c r="B87" s="300" t="s">
        <v>252</v>
      </c>
      <c r="C87" s="94" t="s">
        <v>17</v>
      </c>
      <c r="D87" s="189">
        <v>0</v>
      </c>
      <c r="E87" s="57">
        <v>0</v>
      </c>
      <c r="F87" s="57">
        <v>0</v>
      </c>
      <c r="G87" s="57">
        <v>0</v>
      </c>
      <c r="H87" s="57">
        <v>0</v>
      </c>
      <c r="I87" s="57">
        <v>0</v>
      </c>
      <c r="J87" s="57">
        <v>0</v>
      </c>
      <c r="K87" s="57">
        <v>0</v>
      </c>
      <c r="L87" s="57">
        <v>0</v>
      </c>
      <c r="M87" s="57">
        <v>0</v>
      </c>
      <c r="N87" s="57">
        <v>0</v>
      </c>
      <c r="O87" s="57">
        <v>0</v>
      </c>
      <c r="P87" s="46">
        <f>Assumptions!P167</f>
        <v>0</v>
      </c>
      <c r="Q87" s="46">
        <f>Assumptions!Q167</f>
        <v>0</v>
      </c>
      <c r="R87" s="46">
        <f>Assumptions!R167</f>
        <v>0</v>
      </c>
      <c r="S87" s="46">
        <f>Assumptions!S167</f>
        <v>0</v>
      </c>
      <c r="T87" s="46">
        <f>Assumptions!T167</f>
        <v>0</v>
      </c>
      <c r="U87" s="46">
        <f>Assumptions!U167</f>
        <v>0</v>
      </c>
      <c r="V87" s="46">
        <f>Assumptions!V167</f>
        <v>0</v>
      </c>
      <c r="W87" s="46">
        <f>Assumptions!W167</f>
        <v>0</v>
      </c>
      <c r="X87" s="46">
        <f>Assumptions!X167</f>
        <v>0</v>
      </c>
      <c r="Y87" s="46">
        <f>Assumptions!Y167</f>
        <v>0</v>
      </c>
      <c r="Z87" s="46">
        <f>Assumptions!Z167</f>
        <v>0</v>
      </c>
      <c r="AA87" s="46">
        <f>Assumptions!AA167</f>
        <v>0</v>
      </c>
      <c r="AB87" s="46">
        <f>Assumptions!AB167</f>
        <v>0</v>
      </c>
      <c r="AC87" s="46">
        <f>Assumptions!AC167</f>
        <v>0</v>
      </c>
      <c r="AD87" s="46">
        <f>Assumptions!AD167</f>
        <v>0</v>
      </c>
      <c r="AE87" s="46">
        <f>Assumptions!AE167</f>
        <v>0</v>
      </c>
      <c r="AF87" s="46">
        <f>Assumptions!AF167</f>
        <v>600</v>
      </c>
      <c r="AG87" s="46">
        <f>Assumptions!AG167</f>
        <v>0</v>
      </c>
      <c r="AH87" s="46">
        <f>Assumptions!AH167</f>
        <v>0</v>
      </c>
      <c r="AI87" s="46">
        <f>Assumptions!AI167</f>
        <v>0</v>
      </c>
      <c r="AJ87" s="46">
        <f>Assumptions!AJ167</f>
        <v>0</v>
      </c>
      <c r="AK87" s="46">
        <f>Assumptions!AK167</f>
        <v>0</v>
      </c>
      <c r="AL87" s="46">
        <f>Assumptions!AL167</f>
        <v>0</v>
      </c>
      <c r="AM87" s="46">
        <f>Assumptions!AM167</f>
        <v>0</v>
      </c>
      <c r="AN87" s="46">
        <f>Assumptions!AN167</f>
        <v>0</v>
      </c>
      <c r="AO87" s="46">
        <f>Assumptions!AO167</f>
        <v>0</v>
      </c>
      <c r="AP87" s="46">
        <f>Assumptions!AP167</f>
        <v>0</v>
      </c>
      <c r="AQ87" s="46">
        <f>Assumptions!AQ167</f>
        <v>0</v>
      </c>
      <c r="AR87" s="46">
        <f>Assumptions!AR167</f>
        <v>0</v>
      </c>
      <c r="AS87" s="46">
        <f>Assumptions!AS167</f>
        <v>0</v>
      </c>
      <c r="AT87" s="46">
        <f>Assumptions!AT167</f>
        <v>0</v>
      </c>
      <c r="AU87" s="46">
        <f>Assumptions!AU167</f>
        <v>0</v>
      </c>
      <c r="AV87" s="46">
        <f>Assumptions!AV167</f>
        <v>0</v>
      </c>
      <c r="AW87" s="46">
        <f>Assumptions!AW167</f>
        <v>0</v>
      </c>
      <c r="AX87" s="46">
        <f>Assumptions!AX167</f>
        <v>0</v>
      </c>
      <c r="AY87" s="46">
        <f>Assumptions!AY167</f>
        <v>0</v>
      </c>
      <c r="AZ87" s="142"/>
      <c r="BA87" s="142"/>
      <c r="BB87" s="142"/>
      <c r="BC87" s="142"/>
      <c r="BD87" s="142"/>
      <c r="BE87" s="142"/>
      <c r="BF87" s="142"/>
      <c r="BG87" s="142"/>
      <c r="BH87" s="142"/>
      <c r="BI87" s="142"/>
      <c r="BJ87" s="142"/>
    </row>
    <row r="88" spans="2:62">
      <c r="B88" s="300" t="s">
        <v>253</v>
      </c>
      <c r="C88" s="94" t="s">
        <v>17</v>
      </c>
      <c r="D88" s="189">
        <v>0</v>
      </c>
      <c r="E88" s="57">
        <v>0</v>
      </c>
      <c r="F88" s="57">
        <v>0</v>
      </c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46">
        <f>Assumptions!P168</f>
        <v>0</v>
      </c>
      <c r="Q88" s="46">
        <f>Assumptions!Q168</f>
        <v>0</v>
      </c>
      <c r="R88" s="46">
        <f>Assumptions!R168</f>
        <v>0</v>
      </c>
      <c r="S88" s="46">
        <f>Assumptions!S168</f>
        <v>0</v>
      </c>
      <c r="T88" s="46">
        <f>Assumptions!T168</f>
        <v>0</v>
      </c>
      <c r="U88" s="46">
        <f>Assumptions!U168</f>
        <v>0</v>
      </c>
      <c r="V88" s="46">
        <f>Assumptions!V168</f>
        <v>0</v>
      </c>
      <c r="W88" s="46">
        <f>Assumptions!W168</f>
        <v>0</v>
      </c>
      <c r="X88" s="46">
        <f>Assumptions!X168</f>
        <v>0</v>
      </c>
      <c r="Y88" s="46">
        <f>Assumptions!Y168</f>
        <v>0</v>
      </c>
      <c r="Z88" s="46">
        <f>Assumptions!Z168</f>
        <v>0</v>
      </c>
      <c r="AA88" s="46">
        <f>Assumptions!AA168</f>
        <v>0</v>
      </c>
      <c r="AB88" s="46">
        <f>Assumptions!AB168</f>
        <v>0</v>
      </c>
      <c r="AC88" s="46">
        <f>Assumptions!AC168</f>
        <v>0</v>
      </c>
      <c r="AD88" s="46">
        <f>Assumptions!AD168</f>
        <v>0</v>
      </c>
      <c r="AE88" s="46">
        <f>Assumptions!AE168</f>
        <v>0</v>
      </c>
      <c r="AF88" s="46">
        <f>Assumptions!AF168</f>
        <v>1000</v>
      </c>
      <c r="AG88" s="46">
        <f>Assumptions!AG168</f>
        <v>0</v>
      </c>
      <c r="AH88" s="46">
        <f>Assumptions!AH168</f>
        <v>0</v>
      </c>
      <c r="AI88" s="46">
        <f>Assumptions!AI168</f>
        <v>0</v>
      </c>
      <c r="AJ88" s="46">
        <f>Assumptions!AJ168</f>
        <v>0</v>
      </c>
      <c r="AK88" s="46">
        <f>Assumptions!AK168</f>
        <v>0</v>
      </c>
      <c r="AL88" s="46">
        <f>Assumptions!AL168</f>
        <v>0</v>
      </c>
      <c r="AM88" s="46">
        <f>Assumptions!AM168</f>
        <v>0</v>
      </c>
      <c r="AN88" s="46">
        <f>Assumptions!AN168</f>
        <v>0</v>
      </c>
      <c r="AO88" s="46">
        <f>Assumptions!AO168</f>
        <v>0</v>
      </c>
      <c r="AP88" s="46">
        <f>Assumptions!AP168</f>
        <v>0</v>
      </c>
      <c r="AQ88" s="46">
        <f>Assumptions!AQ168</f>
        <v>0</v>
      </c>
      <c r="AR88" s="46">
        <f>Assumptions!AR168</f>
        <v>0</v>
      </c>
      <c r="AS88" s="46">
        <f>Assumptions!AS168</f>
        <v>0</v>
      </c>
      <c r="AT88" s="46">
        <f>Assumptions!AT168</f>
        <v>0</v>
      </c>
      <c r="AU88" s="46">
        <f>Assumptions!AU168</f>
        <v>0</v>
      </c>
      <c r="AV88" s="46">
        <f>Assumptions!AV168</f>
        <v>0</v>
      </c>
      <c r="AW88" s="46">
        <f>Assumptions!AW168</f>
        <v>0</v>
      </c>
      <c r="AX88" s="46">
        <f>Assumptions!AX168</f>
        <v>0</v>
      </c>
      <c r="AY88" s="46">
        <f>Assumptions!AY168</f>
        <v>0</v>
      </c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</row>
    <row r="89" spans="2:62">
      <c r="B89" s="300" t="s">
        <v>244</v>
      </c>
      <c r="C89" s="94" t="s">
        <v>17</v>
      </c>
      <c r="D89" s="189">
        <v>0</v>
      </c>
      <c r="E89" s="57">
        <v>0</v>
      </c>
      <c r="F89" s="57">
        <v>0</v>
      </c>
      <c r="G89" s="57">
        <v>0</v>
      </c>
      <c r="H89" s="57">
        <v>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57">
        <v>0</v>
      </c>
      <c r="P89" s="46">
        <f>Assumptions!P169</f>
        <v>0</v>
      </c>
      <c r="Q89" s="46">
        <f>Assumptions!Q169</f>
        <v>0</v>
      </c>
      <c r="R89" s="46">
        <f>Assumptions!R169</f>
        <v>0</v>
      </c>
      <c r="S89" s="46">
        <f>Assumptions!S169</f>
        <v>0</v>
      </c>
      <c r="T89" s="46">
        <f>Assumptions!T169</f>
        <v>0</v>
      </c>
      <c r="U89" s="46">
        <f>Assumptions!U169</f>
        <v>0</v>
      </c>
      <c r="V89" s="46">
        <f>Assumptions!V169</f>
        <v>0</v>
      </c>
      <c r="W89" s="46">
        <f>Assumptions!W169</f>
        <v>0</v>
      </c>
      <c r="X89" s="46">
        <f>Assumptions!X169</f>
        <v>0</v>
      </c>
      <c r="Y89" s="46">
        <f>Assumptions!Y169</f>
        <v>0</v>
      </c>
      <c r="Z89" s="46">
        <f>Assumptions!Z169</f>
        <v>0</v>
      </c>
      <c r="AA89" s="46">
        <f>Assumptions!AA169</f>
        <v>0</v>
      </c>
      <c r="AB89" s="46">
        <f>Assumptions!AB169</f>
        <v>0</v>
      </c>
      <c r="AC89" s="46">
        <f>Assumptions!AC169</f>
        <v>0</v>
      </c>
      <c r="AD89" s="46">
        <f>Assumptions!AD169</f>
        <v>0</v>
      </c>
      <c r="AE89" s="46">
        <f>Assumptions!AE169</f>
        <v>0</v>
      </c>
      <c r="AF89" s="46">
        <f>Assumptions!AF169</f>
        <v>500</v>
      </c>
      <c r="AG89" s="46">
        <f>Assumptions!AG169</f>
        <v>0</v>
      </c>
      <c r="AH89" s="46">
        <f>Assumptions!AH169</f>
        <v>0</v>
      </c>
      <c r="AI89" s="46">
        <f>Assumptions!AI169</f>
        <v>0</v>
      </c>
      <c r="AJ89" s="46">
        <f>Assumptions!AJ169</f>
        <v>0</v>
      </c>
      <c r="AK89" s="46">
        <f>Assumptions!AK169</f>
        <v>0</v>
      </c>
      <c r="AL89" s="46">
        <f>Assumptions!AL169</f>
        <v>0</v>
      </c>
      <c r="AM89" s="46">
        <f>Assumptions!AM169</f>
        <v>0</v>
      </c>
      <c r="AN89" s="46">
        <f>Assumptions!AN169</f>
        <v>0</v>
      </c>
      <c r="AO89" s="46">
        <f>Assumptions!AO169</f>
        <v>0</v>
      </c>
      <c r="AP89" s="46">
        <f>Assumptions!AP169</f>
        <v>0</v>
      </c>
      <c r="AQ89" s="46">
        <f>Assumptions!AQ169</f>
        <v>0</v>
      </c>
      <c r="AR89" s="46">
        <f>Assumptions!AR169</f>
        <v>0</v>
      </c>
      <c r="AS89" s="46">
        <f>Assumptions!AS169</f>
        <v>0</v>
      </c>
      <c r="AT89" s="46">
        <f>Assumptions!AT169</f>
        <v>0</v>
      </c>
      <c r="AU89" s="46">
        <f>Assumptions!AU169</f>
        <v>0</v>
      </c>
      <c r="AV89" s="46">
        <f>Assumptions!AV169</f>
        <v>0</v>
      </c>
      <c r="AW89" s="46">
        <f>Assumptions!AW169</f>
        <v>0</v>
      </c>
      <c r="AX89" s="46">
        <f>Assumptions!AX169</f>
        <v>0</v>
      </c>
      <c r="AY89" s="46">
        <f>Assumptions!AY169</f>
        <v>0</v>
      </c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</row>
    <row r="90" spans="2:62">
      <c r="B90" s="300" t="s">
        <v>254</v>
      </c>
      <c r="C90" s="94" t="s">
        <v>17</v>
      </c>
      <c r="D90" s="189">
        <v>0</v>
      </c>
      <c r="E90" s="57">
        <v>0</v>
      </c>
      <c r="F90" s="57">
        <v>0</v>
      </c>
      <c r="G90" s="57">
        <v>0</v>
      </c>
      <c r="H90" s="57">
        <v>0</v>
      </c>
      <c r="I90" s="57">
        <v>0</v>
      </c>
      <c r="J90" s="57">
        <v>0</v>
      </c>
      <c r="K90" s="57">
        <v>0</v>
      </c>
      <c r="L90" s="57">
        <v>0</v>
      </c>
      <c r="M90" s="57">
        <v>0</v>
      </c>
      <c r="N90" s="57">
        <v>0</v>
      </c>
      <c r="O90" s="57">
        <v>0</v>
      </c>
      <c r="P90" s="46">
        <f>Assumptions!P170</f>
        <v>0</v>
      </c>
      <c r="Q90" s="46">
        <f>Assumptions!Q170</f>
        <v>0</v>
      </c>
      <c r="R90" s="46">
        <f>Assumptions!R170</f>
        <v>0</v>
      </c>
      <c r="S90" s="46">
        <f>Assumptions!S170</f>
        <v>0</v>
      </c>
      <c r="T90" s="46">
        <f>Assumptions!T170</f>
        <v>0</v>
      </c>
      <c r="U90" s="46">
        <f>Assumptions!U170</f>
        <v>0</v>
      </c>
      <c r="V90" s="46">
        <f>Assumptions!V170</f>
        <v>0</v>
      </c>
      <c r="W90" s="46">
        <f>Assumptions!W170</f>
        <v>0</v>
      </c>
      <c r="X90" s="46">
        <f>Assumptions!X170</f>
        <v>0</v>
      </c>
      <c r="Y90" s="46">
        <f>Assumptions!Y170</f>
        <v>0</v>
      </c>
      <c r="Z90" s="46">
        <f>Assumptions!Z170</f>
        <v>0</v>
      </c>
      <c r="AA90" s="46">
        <f>Assumptions!AA170</f>
        <v>0</v>
      </c>
      <c r="AB90" s="46">
        <f>Assumptions!AB170</f>
        <v>0</v>
      </c>
      <c r="AC90" s="46">
        <f>Assumptions!AC170</f>
        <v>0</v>
      </c>
      <c r="AD90" s="46">
        <f>Assumptions!AD170</f>
        <v>0</v>
      </c>
      <c r="AE90" s="46">
        <f>Assumptions!AE170</f>
        <v>0</v>
      </c>
      <c r="AF90" s="46">
        <f>Assumptions!AF170</f>
        <v>500</v>
      </c>
      <c r="AG90" s="46">
        <f>Assumptions!AG170</f>
        <v>0</v>
      </c>
      <c r="AH90" s="46">
        <f>Assumptions!AH170</f>
        <v>0</v>
      </c>
      <c r="AI90" s="46">
        <f>Assumptions!AI170</f>
        <v>0</v>
      </c>
      <c r="AJ90" s="46">
        <f>Assumptions!AJ170</f>
        <v>0</v>
      </c>
      <c r="AK90" s="46">
        <f>Assumptions!AK170</f>
        <v>0</v>
      </c>
      <c r="AL90" s="46">
        <f>Assumptions!AL170</f>
        <v>0</v>
      </c>
      <c r="AM90" s="46">
        <f>Assumptions!AM170</f>
        <v>0</v>
      </c>
      <c r="AN90" s="46">
        <f>Assumptions!AN170</f>
        <v>0</v>
      </c>
      <c r="AO90" s="46">
        <f>Assumptions!AO170</f>
        <v>0</v>
      </c>
      <c r="AP90" s="46">
        <f>Assumptions!AP170</f>
        <v>0</v>
      </c>
      <c r="AQ90" s="46">
        <f>Assumptions!AQ170</f>
        <v>0</v>
      </c>
      <c r="AR90" s="46">
        <f>Assumptions!AR170</f>
        <v>0</v>
      </c>
      <c r="AS90" s="46">
        <f>Assumptions!AS170</f>
        <v>0</v>
      </c>
      <c r="AT90" s="46">
        <f>Assumptions!AT170</f>
        <v>0</v>
      </c>
      <c r="AU90" s="46">
        <f>Assumptions!AU170</f>
        <v>0</v>
      </c>
      <c r="AV90" s="46">
        <f>Assumptions!AV170</f>
        <v>0</v>
      </c>
      <c r="AW90" s="46">
        <f>Assumptions!AW170</f>
        <v>0</v>
      </c>
      <c r="AX90" s="46">
        <f>Assumptions!AX170</f>
        <v>0</v>
      </c>
      <c r="AY90" s="46">
        <f>Assumptions!AY170</f>
        <v>0</v>
      </c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</row>
    <row r="91" spans="2:62">
      <c r="B91" s="300" t="s">
        <v>255</v>
      </c>
      <c r="C91" s="94" t="s">
        <v>17</v>
      </c>
      <c r="D91" s="189">
        <v>0</v>
      </c>
      <c r="E91" s="57">
        <v>0</v>
      </c>
      <c r="F91" s="57">
        <v>0</v>
      </c>
      <c r="G91" s="57">
        <v>0</v>
      </c>
      <c r="H91" s="57">
        <v>0</v>
      </c>
      <c r="I91" s="57">
        <v>0</v>
      </c>
      <c r="J91" s="57">
        <v>0</v>
      </c>
      <c r="K91" s="57">
        <v>0</v>
      </c>
      <c r="L91" s="57">
        <v>0</v>
      </c>
      <c r="M91" s="57">
        <v>0</v>
      </c>
      <c r="N91" s="57">
        <v>0</v>
      </c>
      <c r="O91" s="57">
        <v>0</v>
      </c>
      <c r="P91" s="46">
        <f>Assumptions!P171</f>
        <v>0</v>
      </c>
      <c r="Q91" s="46">
        <f>Assumptions!Q171</f>
        <v>0</v>
      </c>
      <c r="R91" s="46">
        <f>Assumptions!R171</f>
        <v>0</v>
      </c>
      <c r="S91" s="46">
        <f>Assumptions!S171</f>
        <v>0</v>
      </c>
      <c r="T91" s="46">
        <f>Assumptions!T171</f>
        <v>0</v>
      </c>
      <c r="U91" s="46">
        <f>Assumptions!U171</f>
        <v>0</v>
      </c>
      <c r="V91" s="46">
        <f>Assumptions!V171</f>
        <v>0</v>
      </c>
      <c r="W91" s="46">
        <f>Assumptions!W171</f>
        <v>0</v>
      </c>
      <c r="X91" s="46">
        <f>Assumptions!X171</f>
        <v>0</v>
      </c>
      <c r="Y91" s="46">
        <f>Assumptions!Y171</f>
        <v>0</v>
      </c>
      <c r="Z91" s="46">
        <f>Assumptions!Z171</f>
        <v>0</v>
      </c>
      <c r="AA91" s="46">
        <f>Assumptions!AA171</f>
        <v>0</v>
      </c>
      <c r="AB91" s="46">
        <f>Assumptions!AB171</f>
        <v>0</v>
      </c>
      <c r="AC91" s="46">
        <f>Assumptions!AC171</f>
        <v>0</v>
      </c>
      <c r="AD91" s="46">
        <f>Assumptions!AD171</f>
        <v>0</v>
      </c>
      <c r="AE91" s="46">
        <f>Assumptions!AE171</f>
        <v>0</v>
      </c>
      <c r="AF91" s="46">
        <f>Assumptions!AF171</f>
        <v>420</v>
      </c>
      <c r="AG91" s="46">
        <f>Assumptions!AG171</f>
        <v>0</v>
      </c>
      <c r="AH91" s="46">
        <f>Assumptions!AH171</f>
        <v>0</v>
      </c>
      <c r="AI91" s="46">
        <f>Assumptions!AI171</f>
        <v>0</v>
      </c>
      <c r="AJ91" s="46">
        <f>Assumptions!AJ171</f>
        <v>0</v>
      </c>
      <c r="AK91" s="46">
        <f>Assumptions!AK171</f>
        <v>0</v>
      </c>
      <c r="AL91" s="46">
        <f>Assumptions!AL171</f>
        <v>0</v>
      </c>
      <c r="AM91" s="46">
        <f>Assumptions!AM171</f>
        <v>0</v>
      </c>
      <c r="AN91" s="46">
        <f>Assumptions!AN171</f>
        <v>0</v>
      </c>
      <c r="AO91" s="46">
        <f>Assumptions!AO171</f>
        <v>0</v>
      </c>
      <c r="AP91" s="46">
        <f>Assumptions!AP171</f>
        <v>0</v>
      </c>
      <c r="AQ91" s="46">
        <f>Assumptions!AQ171</f>
        <v>0</v>
      </c>
      <c r="AR91" s="46">
        <f>Assumptions!AR171</f>
        <v>0</v>
      </c>
      <c r="AS91" s="46">
        <f>Assumptions!AS171</f>
        <v>0</v>
      </c>
      <c r="AT91" s="46">
        <f>Assumptions!AT171</f>
        <v>0</v>
      </c>
      <c r="AU91" s="46">
        <f>Assumptions!AU171</f>
        <v>0</v>
      </c>
      <c r="AV91" s="46">
        <f>Assumptions!AV171</f>
        <v>0</v>
      </c>
      <c r="AW91" s="46">
        <f>Assumptions!AW171</f>
        <v>0</v>
      </c>
      <c r="AX91" s="46">
        <f>Assumptions!AX171</f>
        <v>0</v>
      </c>
      <c r="AY91" s="46">
        <f>Assumptions!AY171</f>
        <v>0</v>
      </c>
      <c r="AZ91" s="142"/>
      <c r="BA91" s="142"/>
      <c r="BB91" s="142"/>
      <c r="BC91" s="142"/>
      <c r="BD91" s="142"/>
      <c r="BE91" s="142"/>
      <c r="BF91" s="142"/>
      <c r="BG91" s="142"/>
      <c r="BH91" s="142"/>
      <c r="BI91" s="142"/>
      <c r="BJ91" s="142"/>
    </row>
    <row r="92" spans="2:62">
      <c r="B92" s="300" t="s">
        <v>256</v>
      </c>
      <c r="C92" s="94"/>
      <c r="D92" s="189">
        <v>0</v>
      </c>
      <c r="E92" s="57">
        <v>0</v>
      </c>
      <c r="F92" s="57">
        <v>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57">
        <v>0</v>
      </c>
      <c r="P92" s="46">
        <f>Assumptions!P172</f>
        <v>0</v>
      </c>
      <c r="Q92" s="46">
        <f>Assumptions!Q172</f>
        <v>0</v>
      </c>
      <c r="R92" s="46">
        <f>Assumptions!R172</f>
        <v>0</v>
      </c>
      <c r="S92" s="46">
        <f>Assumptions!S172</f>
        <v>0</v>
      </c>
      <c r="T92" s="46">
        <f>Assumptions!T172</f>
        <v>0</v>
      </c>
      <c r="U92" s="46">
        <f>Assumptions!U172</f>
        <v>0</v>
      </c>
      <c r="V92" s="46">
        <f>Assumptions!V172</f>
        <v>0</v>
      </c>
      <c r="W92" s="46">
        <f>Assumptions!W172</f>
        <v>0</v>
      </c>
      <c r="X92" s="46">
        <f>Assumptions!X172</f>
        <v>0</v>
      </c>
      <c r="Y92" s="46">
        <f>Assumptions!Y172</f>
        <v>0</v>
      </c>
      <c r="Z92" s="46">
        <f>Assumptions!Z172</f>
        <v>0</v>
      </c>
      <c r="AA92" s="46">
        <f>Assumptions!AA172</f>
        <v>0</v>
      </c>
      <c r="AB92" s="46">
        <f>Assumptions!AB172</f>
        <v>0</v>
      </c>
      <c r="AC92" s="46">
        <f>Assumptions!AC172</f>
        <v>0</v>
      </c>
      <c r="AD92" s="46">
        <f>Assumptions!AD172</f>
        <v>0</v>
      </c>
      <c r="AE92" s="46">
        <f>Assumptions!AE172</f>
        <v>0</v>
      </c>
      <c r="AF92" s="46">
        <f>Assumptions!AF172</f>
        <v>375</v>
      </c>
      <c r="AG92" s="46">
        <f>Assumptions!AG172</f>
        <v>0</v>
      </c>
      <c r="AH92" s="46">
        <f>Assumptions!AH172</f>
        <v>0</v>
      </c>
      <c r="AI92" s="46">
        <f>Assumptions!AI172</f>
        <v>0</v>
      </c>
      <c r="AJ92" s="46">
        <f>Assumptions!AJ172</f>
        <v>0</v>
      </c>
      <c r="AK92" s="46">
        <f>Assumptions!AK172</f>
        <v>0</v>
      </c>
      <c r="AL92" s="46">
        <f>Assumptions!AL172</f>
        <v>0</v>
      </c>
      <c r="AM92" s="46">
        <f>Assumptions!AM172</f>
        <v>0</v>
      </c>
      <c r="AN92" s="46">
        <f>Assumptions!AN172</f>
        <v>0</v>
      </c>
      <c r="AO92" s="46">
        <f>Assumptions!AO172</f>
        <v>0</v>
      </c>
      <c r="AP92" s="46">
        <f>Assumptions!AP172</f>
        <v>0</v>
      </c>
      <c r="AQ92" s="46">
        <f>Assumptions!AQ172</f>
        <v>0</v>
      </c>
      <c r="AR92" s="46">
        <f>Assumptions!AR172</f>
        <v>0</v>
      </c>
      <c r="AS92" s="46">
        <f>Assumptions!AS172</f>
        <v>0</v>
      </c>
      <c r="AT92" s="46">
        <f>Assumptions!AT172</f>
        <v>0</v>
      </c>
      <c r="AU92" s="46">
        <f>Assumptions!AU172</f>
        <v>0</v>
      </c>
      <c r="AV92" s="46">
        <f>Assumptions!AV172</f>
        <v>0</v>
      </c>
      <c r="AW92" s="46">
        <f>Assumptions!AW172</f>
        <v>0</v>
      </c>
      <c r="AX92" s="46">
        <f>Assumptions!AX172</f>
        <v>0</v>
      </c>
      <c r="AY92" s="46">
        <f>Assumptions!AY172</f>
        <v>0</v>
      </c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</row>
    <row r="93" spans="2:62">
      <c r="B93" s="71"/>
      <c r="C93" s="100"/>
      <c r="D93" s="196"/>
      <c r="E93" s="79"/>
      <c r="F93" s="79"/>
      <c r="G93" s="82"/>
      <c r="H93" s="79"/>
      <c r="I93" s="82"/>
      <c r="J93" s="79"/>
      <c r="K93" s="79"/>
      <c r="L93" s="79"/>
      <c r="M93" s="83"/>
      <c r="N93" s="79"/>
      <c r="O93" s="79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142"/>
      <c r="BA93" s="142"/>
      <c r="BB93" s="142"/>
      <c r="BC93" s="142"/>
      <c r="BD93" s="142"/>
      <c r="BE93" s="142"/>
      <c r="BF93" s="142"/>
      <c r="BG93" s="142"/>
      <c r="BH93" s="142"/>
      <c r="BI93" s="142"/>
      <c r="BJ93" s="142"/>
    </row>
    <row r="94" spans="2:62" s="90" customFormat="1">
      <c r="B94" s="90" t="s">
        <v>257</v>
      </c>
      <c r="C94" s="94" t="s">
        <v>17</v>
      </c>
      <c r="D94" s="202">
        <f>Assumptions!D175</f>
        <v>1324.27</v>
      </c>
      <c r="E94" s="69">
        <f>Assumptions!E175</f>
        <v>827.24</v>
      </c>
      <c r="F94" s="69">
        <f>Assumptions!F175</f>
        <v>445</v>
      </c>
      <c r="G94" s="69">
        <f>Assumptions!G175</f>
        <v>0</v>
      </c>
      <c r="H94" s="69">
        <f>Assumptions!H175</f>
        <v>0</v>
      </c>
      <c r="I94" s="69">
        <f>Assumptions!I175</f>
        <v>0</v>
      </c>
      <c r="J94" s="69">
        <f>Assumptions!J175</f>
        <v>0</v>
      </c>
      <c r="K94" s="69">
        <f>Assumptions!K175</f>
        <v>0</v>
      </c>
      <c r="L94" s="69">
        <f>Assumptions!L175</f>
        <v>0</v>
      </c>
      <c r="M94" s="69">
        <f>Assumptions!M175</f>
        <v>72</v>
      </c>
      <c r="N94" s="69">
        <f>Assumptions!N175</f>
        <v>379.86</v>
      </c>
      <c r="O94" s="69">
        <f>Assumptions!O175</f>
        <v>777.43000000000006</v>
      </c>
      <c r="P94" s="69">
        <f>Assumptions!P175</f>
        <v>0</v>
      </c>
      <c r="Q94" s="69">
        <f>Assumptions!Q175</f>
        <v>0</v>
      </c>
      <c r="R94" s="69">
        <f>Assumptions!R175</f>
        <v>0</v>
      </c>
      <c r="S94" s="69">
        <f>Assumptions!S175</f>
        <v>0</v>
      </c>
      <c r="T94" s="69">
        <f>Assumptions!T175</f>
        <v>0</v>
      </c>
      <c r="U94" s="69">
        <f>Assumptions!U175</f>
        <v>1500</v>
      </c>
      <c r="V94" s="69">
        <f>Assumptions!V175</f>
        <v>1500</v>
      </c>
      <c r="W94" s="69">
        <f>Assumptions!W175</f>
        <v>1500</v>
      </c>
      <c r="X94" s="69">
        <f>Assumptions!X175</f>
        <v>1500</v>
      </c>
      <c r="Y94" s="69">
        <f>Assumptions!Y175</f>
        <v>1500</v>
      </c>
      <c r="Z94" s="69">
        <f>Assumptions!Z175</f>
        <v>1500</v>
      </c>
      <c r="AA94" s="69">
        <f>Assumptions!AA175</f>
        <v>1500</v>
      </c>
      <c r="AB94" s="69">
        <f>Assumptions!AB175</f>
        <v>1500</v>
      </c>
      <c r="AC94" s="69">
        <f>Assumptions!AC175</f>
        <v>1500</v>
      </c>
      <c r="AD94" s="69">
        <f>Assumptions!AD175</f>
        <v>1500</v>
      </c>
      <c r="AE94" s="69">
        <f>Assumptions!AE175</f>
        <v>1500</v>
      </c>
      <c r="AF94" s="69">
        <f>Assumptions!AF175</f>
        <v>1500</v>
      </c>
      <c r="AG94" s="69">
        <f>Assumptions!AG175</f>
        <v>1500</v>
      </c>
      <c r="AH94" s="69">
        <f>Assumptions!AH175</f>
        <v>1500</v>
      </c>
      <c r="AI94" s="69">
        <f>Assumptions!AI175</f>
        <v>1500</v>
      </c>
      <c r="AJ94" s="69">
        <f>Assumptions!AJ175</f>
        <v>1500</v>
      </c>
      <c r="AK94" s="69">
        <f>Assumptions!AK175</f>
        <v>1500</v>
      </c>
      <c r="AL94" s="69">
        <f>Assumptions!AL175</f>
        <v>1500</v>
      </c>
      <c r="AM94" s="203">
        <f>Assumptions!AM175</f>
        <v>1500</v>
      </c>
      <c r="AN94" s="203">
        <f>Assumptions!AN175</f>
        <v>1500</v>
      </c>
      <c r="AO94" s="203">
        <f>Assumptions!AO175</f>
        <v>1500</v>
      </c>
      <c r="AP94" s="203">
        <f>Assumptions!AP175</f>
        <v>1500</v>
      </c>
      <c r="AQ94" s="203">
        <f>Assumptions!AQ175</f>
        <v>1500</v>
      </c>
      <c r="AR94" s="203">
        <f>Assumptions!AR175</f>
        <v>1500</v>
      </c>
      <c r="AS94" s="203">
        <f>Assumptions!AS175</f>
        <v>1500</v>
      </c>
      <c r="AT94" s="203">
        <f>Assumptions!AT175</f>
        <v>1500</v>
      </c>
      <c r="AU94" s="203">
        <f>Assumptions!AU175</f>
        <v>1500</v>
      </c>
      <c r="AV94" s="203">
        <f>Assumptions!AV175</f>
        <v>1500</v>
      </c>
      <c r="AW94" s="203">
        <f>Assumptions!AW175</f>
        <v>1500</v>
      </c>
      <c r="AX94" s="203">
        <f>Assumptions!AX175</f>
        <v>1500</v>
      </c>
      <c r="AY94" s="203">
        <f>Assumptions!AY175</f>
        <v>1500</v>
      </c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</row>
    <row r="95" spans="2:62">
      <c r="B95" s="300" t="s">
        <v>258</v>
      </c>
      <c r="C95" s="94" t="s">
        <v>17</v>
      </c>
      <c r="D95" s="194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>
        <f>Assumptions!P176</f>
        <v>0</v>
      </c>
      <c r="Q95" s="46">
        <f>Assumptions!Q176</f>
        <v>0</v>
      </c>
      <c r="R95" s="46">
        <f>Assumptions!R176</f>
        <v>0</v>
      </c>
      <c r="S95" s="46">
        <f>Assumptions!S176</f>
        <v>0</v>
      </c>
      <c r="T95" s="46">
        <f>Assumptions!T176</f>
        <v>0</v>
      </c>
      <c r="U95" s="46">
        <f>Assumptions!U176</f>
        <v>1500</v>
      </c>
      <c r="V95" s="46">
        <f>Assumptions!V176</f>
        <v>1500</v>
      </c>
      <c r="W95" s="46">
        <f>Assumptions!W176</f>
        <v>1500</v>
      </c>
      <c r="X95" s="46">
        <f>Assumptions!X176</f>
        <v>1500</v>
      </c>
      <c r="Y95" s="46">
        <f>Assumptions!Y176</f>
        <v>1500</v>
      </c>
      <c r="Z95" s="46">
        <f>Assumptions!Z176</f>
        <v>1500</v>
      </c>
      <c r="AA95" s="46">
        <f>Assumptions!AA176</f>
        <v>1500</v>
      </c>
      <c r="AB95" s="46">
        <f>Assumptions!AB176</f>
        <v>1500</v>
      </c>
      <c r="AC95" s="46">
        <f>Assumptions!AC176</f>
        <v>1500</v>
      </c>
      <c r="AD95" s="46">
        <f>Assumptions!AD176</f>
        <v>1500</v>
      </c>
      <c r="AE95" s="46">
        <f>Assumptions!AE176</f>
        <v>1500</v>
      </c>
      <c r="AF95" s="46">
        <f>Assumptions!AF176</f>
        <v>1500</v>
      </c>
      <c r="AG95" s="46">
        <f>Assumptions!AG176</f>
        <v>1500</v>
      </c>
      <c r="AH95" s="46">
        <f>Assumptions!AH176</f>
        <v>1500</v>
      </c>
      <c r="AI95" s="46">
        <f>Assumptions!AI176</f>
        <v>1500</v>
      </c>
      <c r="AJ95" s="46">
        <f>Assumptions!AJ176</f>
        <v>1500</v>
      </c>
      <c r="AK95" s="46">
        <f>Assumptions!AK176</f>
        <v>1500</v>
      </c>
      <c r="AL95" s="46">
        <f>Assumptions!AL176</f>
        <v>1500</v>
      </c>
      <c r="AM95" s="46">
        <f>Assumptions!AM176</f>
        <v>1500</v>
      </c>
      <c r="AN95" s="46">
        <f>Assumptions!AN176</f>
        <v>1500</v>
      </c>
      <c r="AO95" s="46">
        <f>Assumptions!AO176</f>
        <v>1500</v>
      </c>
      <c r="AP95" s="46">
        <f>Assumptions!AP176</f>
        <v>1500</v>
      </c>
      <c r="AQ95" s="46">
        <f>Assumptions!AQ176</f>
        <v>1500</v>
      </c>
      <c r="AR95" s="46">
        <f>Assumptions!AR176</f>
        <v>1500</v>
      </c>
      <c r="AS95" s="46">
        <f>Assumptions!AS176</f>
        <v>1500</v>
      </c>
      <c r="AT95" s="46">
        <f>Assumptions!AT176</f>
        <v>1500</v>
      </c>
      <c r="AU95" s="46">
        <f>Assumptions!AU176</f>
        <v>1500</v>
      </c>
      <c r="AV95" s="46">
        <f>Assumptions!AV176</f>
        <v>1500</v>
      </c>
      <c r="AW95" s="46">
        <f>Assumptions!AW176</f>
        <v>1500</v>
      </c>
      <c r="AX95" s="46">
        <f>Assumptions!AX176</f>
        <v>1500</v>
      </c>
      <c r="AY95" s="46">
        <f>Assumptions!AY176</f>
        <v>1500</v>
      </c>
      <c r="AZ95" s="142"/>
      <c r="BA95" s="142"/>
      <c r="BB95" s="142"/>
      <c r="BC95" s="142"/>
      <c r="BD95" s="142"/>
      <c r="BE95" s="142"/>
      <c r="BF95" s="142"/>
      <c r="BG95" s="142"/>
      <c r="BH95" s="142"/>
      <c r="BI95" s="142"/>
      <c r="BJ95" s="142"/>
    </row>
    <row r="96" spans="2:62">
      <c r="B96" s="300" t="s">
        <v>259</v>
      </c>
      <c r="C96" s="94" t="s">
        <v>17</v>
      </c>
      <c r="D96" s="198">
        <v>1324.27</v>
      </c>
      <c r="E96" s="76">
        <v>827.24</v>
      </c>
      <c r="F96" s="57">
        <v>445</v>
      </c>
      <c r="G96" s="57">
        <v>0</v>
      </c>
      <c r="H96" s="57">
        <v>0</v>
      </c>
      <c r="I96" s="57">
        <v>0</v>
      </c>
      <c r="J96" s="57">
        <v>0</v>
      </c>
      <c r="K96" s="57">
        <v>0</v>
      </c>
      <c r="L96" s="57">
        <v>0</v>
      </c>
      <c r="M96" s="57">
        <v>0</v>
      </c>
      <c r="N96" s="57">
        <f t="shared" ref="N96:N97" si="23">AVERAGE(D96:I96)</f>
        <v>432.75166666666672</v>
      </c>
      <c r="O96" s="57">
        <f t="shared" ref="O96:O97" si="24">AVERAGE(D96:I96)</f>
        <v>432.75166666666672</v>
      </c>
      <c r="P96" s="46">
        <f>Assumptions!P177</f>
        <v>0</v>
      </c>
      <c r="Q96" s="46">
        <f>Assumptions!Q177</f>
        <v>0</v>
      </c>
      <c r="R96" s="46">
        <f>Assumptions!R177</f>
        <v>0</v>
      </c>
      <c r="S96" s="46">
        <f>Assumptions!S177</f>
        <v>0</v>
      </c>
      <c r="T96" s="46">
        <f>Assumptions!T177</f>
        <v>0</v>
      </c>
      <c r="U96" s="46">
        <f>Assumptions!U177</f>
        <v>0</v>
      </c>
      <c r="V96" s="46">
        <f>Assumptions!V177</f>
        <v>0</v>
      </c>
      <c r="W96" s="46">
        <f>Assumptions!W177</f>
        <v>0</v>
      </c>
      <c r="X96" s="46">
        <f>Assumptions!X177</f>
        <v>0</v>
      </c>
      <c r="Y96" s="46">
        <f>Assumptions!Y177</f>
        <v>0</v>
      </c>
      <c r="Z96" s="46">
        <f>Assumptions!Z177</f>
        <v>0</v>
      </c>
      <c r="AA96" s="46">
        <f>Assumptions!AA177</f>
        <v>0</v>
      </c>
      <c r="AB96" s="46">
        <f>Assumptions!AB177</f>
        <v>0</v>
      </c>
      <c r="AC96" s="46">
        <f>Assumptions!AC177</f>
        <v>0</v>
      </c>
      <c r="AD96" s="46">
        <f>Assumptions!AD177</f>
        <v>0</v>
      </c>
      <c r="AE96" s="46">
        <f>Assumptions!AE177</f>
        <v>0</v>
      </c>
      <c r="AF96" s="46">
        <f>Assumptions!AF177</f>
        <v>0</v>
      </c>
      <c r="AG96" s="46">
        <f>Assumptions!AG177</f>
        <v>0</v>
      </c>
      <c r="AH96" s="46">
        <f>Assumptions!AH177</f>
        <v>0</v>
      </c>
      <c r="AI96" s="46">
        <f>Assumptions!AI177</f>
        <v>0</v>
      </c>
      <c r="AJ96" s="46">
        <f>Assumptions!AJ177</f>
        <v>0</v>
      </c>
      <c r="AK96" s="46">
        <f>Assumptions!AK177</f>
        <v>0</v>
      </c>
      <c r="AL96" s="46">
        <f>Assumptions!AL177</f>
        <v>0</v>
      </c>
      <c r="AM96" s="46">
        <f>Assumptions!AM177</f>
        <v>0</v>
      </c>
      <c r="AN96" s="46">
        <f>Assumptions!AN177</f>
        <v>0</v>
      </c>
      <c r="AO96" s="46">
        <f>Assumptions!AO177</f>
        <v>0</v>
      </c>
      <c r="AP96" s="46">
        <f>Assumptions!AP177</f>
        <v>0</v>
      </c>
      <c r="AQ96" s="46">
        <f>Assumptions!AQ177</f>
        <v>0</v>
      </c>
      <c r="AR96" s="46">
        <f>Assumptions!AR177</f>
        <v>0</v>
      </c>
      <c r="AS96" s="46">
        <f>Assumptions!AS177</f>
        <v>0</v>
      </c>
      <c r="AT96" s="46">
        <f>Assumptions!AT177</f>
        <v>0</v>
      </c>
      <c r="AU96" s="46">
        <f>Assumptions!AU177</f>
        <v>0</v>
      </c>
      <c r="AV96" s="46">
        <f>Assumptions!AV177</f>
        <v>0</v>
      </c>
      <c r="AW96" s="46">
        <f>Assumptions!AW177</f>
        <v>0</v>
      </c>
      <c r="AX96" s="46">
        <f>Assumptions!AX177</f>
        <v>0</v>
      </c>
      <c r="AY96" s="46">
        <f>Assumptions!AY177</f>
        <v>0</v>
      </c>
      <c r="AZ96" s="142"/>
      <c r="BA96" s="142"/>
      <c r="BB96" s="142"/>
      <c r="BC96" s="142"/>
      <c r="BD96" s="142"/>
      <c r="BE96" s="142"/>
      <c r="BF96" s="142"/>
      <c r="BG96" s="142"/>
      <c r="BH96" s="142"/>
      <c r="BI96" s="142"/>
      <c r="BJ96" s="142"/>
    </row>
    <row r="97" spans="1:62">
      <c r="B97" s="300" t="s">
        <v>260</v>
      </c>
      <c r="C97" s="94" t="s">
        <v>17</v>
      </c>
      <c r="D97" s="189">
        <v>0</v>
      </c>
      <c r="E97" s="57">
        <v>0</v>
      </c>
      <c r="F97" s="57">
        <v>0</v>
      </c>
      <c r="G97" s="57">
        <v>0</v>
      </c>
      <c r="H97" s="57">
        <v>0</v>
      </c>
      <c r="I97" s="57">
        <v>0</v>
      </c>
      <c r="J97" s="57">
        <v>0</v>
      </c>
      <c r="K97" s="57">
        <v>0</v>
      </c>
      <c r="L97" s="57">
        <v>0</v>
      </c>
      <c r="M97" s="77">
        <v>72</v>
      </c>
      <c r="N97" s="57">
        <f t="shared" si="23"/>
        <v>0</v>
      </c>
      <c r="O97" s="57">
        <f t="shared" si="24"/>
        <v>0</v>
      </c>
      <c r="P97" s="46">
        <f>Assumptions!P178</f>
        <v>0</v>
      </c>
      <c r="Q97" s="46">
        <f>Assumptions!Q178</f>
        <v>0</v>
      </c>
      <c r="R97" s="46">
        <f>Assumptions!R178</f>
        <v>0</v>
      </c>
      <c r="S97" s="46">
        <f>Assumptions!S178</f>
        <v>0</v>
      </c>
      <c r="T97" s="46">
        <f>Assumptions!T178</f>
        <v>0</v>
      </c>
      <c r="U97" s="46">
        <f>Assumptions!U178</f>
        <v>0</v>
      </c>
      <c r="V97" s="46">
        <f>Assumptions!V178</f>
        <v>0</v>
      </c>
      <c r="W97" s="46">
        <f>Assumptions!W178</f>
        <v>0</v>
      </c>
      <c r="X97" s="46">
        <f>Assumptions!X178</f>
        <v>0</v>
      </c>
      <c r="Y97" s="46">
        <f>Assumptions!Y178</f>
        <v>0</v>
      </c>
      <c r="Z97" s="46">
        <f>Assumptions!Z178</f>
        <v>0</v>
      </c>
      <c r="AA97" s="46">
        <f>Assumptions!AA178</f>
        <v>0</v>
      </c>
      <c r="AB97" s="46">
        <f>Assumptions!AB178</f>
        <v>0</v>
      </c>
      <c r="AC97" s="46">
        <f>Assumptions!AC178</f>
        <v>0</v>
      </c>
      <c r="AD97" s="46">
        <f>Assumptions!AD178</f>
        <v>0</v>
      </c>
      <c r="AE97" s="46">
        <f>Assumptions!AE178</f>
        <v>0</v>
      </c>
      <c r="AF97" s="46">
        <f>Assumptions!AF178</f>
        <v>0</v>
      </c>
      <c r="AG97" s="46">
        <f>Assumptions!AG178</f>
        <v>0</v>
      </c>
      <c r="AH97" s="46">
        <f>Assumptions!AH178</f>
        <v>0</v>
      </c>
      <c r="AI97" s="46">
        <f>Assumptions!AI178</f>
        <v>0</v>
      </c>
      <c r="AJ97" s="46">
        <f>Assumptions!AJ178</f>
        <v>0</v>
      </c>
      <c r="AK97" s="46">
        <f>Assumptions!AK178</f>
        <v>0</v>
      </c>
      <c r="AL97" s="46">
        <f>Assumptions!AL178</f>
        <v>0</v>
      </c>
      <c r="AM97" s="46">
        <f>Assumptions!AM178</f>
        <v>0</v>
      </c>
      <c r="AN97" s="46">
        <f>Assumptions!AN178</f>
        <v>0</v>
      </c>
      <c r="AO97" s="46">
        <f>Assumptions!AO178</f>
        <v>0</v>
      </c>
      <c r="AP97" s="46">
        <f>Assumptions!AP178</f>
        <v>0</v>
      </c>
      <c r="AQ97" s="46">
        <f>Assumptions!AQ178</f>
        <v>0</v>
      </c>
      <c r="AR97" s="46">
        <f>Assumptions!AR178</f>
        <v>0</v>
      </c>
      <c r="AS97" s="46">
        <f>Assumptions!AS178</f>
        <v>0</v>
      </c>
      <c r="AT97" s="46">
        <f>Assumptions!AT178</f>
        <v>0</v>
      </c>
      <c r="AU97" s="46">
        <f>Assumptions!AU178</f>
        <v>0</v>
      </c>
      <c r="AV97" s="46">
        <f>Assumptions!AV178</f>
        <v>0</v>
      </c>
      <c r="AW97" s="46">
        <f>Assumptions!AW178</f>
        <v>0</v>
      </c>
      <c r="AX97" s="46">
        <f>Assumptions!AX178</f>
        <v>0</v>
      </c>
      <c r="AY97" s="46">
        <f>Assumptions!AY178</f>
        <v>0</v>
      </c>
      <c r="AZ97" s="142"/>
      <c r="BA97" s="142"/>
      <c r="BB97" s="142"/>
      <c r="BC97" s="142"/>
      <c r="BD97" s="142"/>
      <c r="BE97" s="142"/>
      <c r="BF97" s="142"/>
      <c r="BG97" s="142"/>
      <c r="BH97" s="142"/>
      <c r="BI97" s="142"/>
      <c r="BJ97" s="142"/>
    </row>
    <row r="98" spans="1:62">
      <c r="B98" s="300" t="s">
        <v>409</v>
      </c>
      <c r="C98" s="94" t="s">
        <v>17</v>
      </c>
      <c r="D98" s="57">
        <f>Assumptions!D179</f>
        <v>0</v>
      </c>
      <c r="E98" s="57">
        <f>Assumptions!E179</f>
        <v>0</v>
      </c>
      <c r="F98" s="57">
        <f>Assumptions!F179</f>
        <v>0</v>
      </c>
      <c r="G98" s="57">
        <f>Assumptions!G179</f>
        <v>0</v>
      </c>
      <c r="H98" s="57">
        <f>Assumptions!H179</f>
        <v>0</v>
      </c>
      <c r="I98" s="57">
        <f>Assumptions!I179</f>
        <v>0</v>
      </c>
      <c r="J98" s="57">
        <f>Assumptions!J179</f>
        <v>0</v>
      </c>
      <c r="K98" s="57">
        <f>Assumptions!K179</f>
        <v>0</v>
      </c>
      <c r="L98" s="57">
        <f>Assumptions!L179</f>
        <v>0</v>
      </c>
      <c r="M98" s="57">
        <f>Assumptions!M179</f>
        <v>0</v>
      </c>
      <c r="N98" s="57">
        <f>Assumptions!N179</f>
        <v>0</v>
      </c>
      <c r="O98" s="57">
        <f>Assumptions!O179</f>
        <v>0</v>
      </c>
      <c r="P98" s="46">
        <f>Assumptions!P179</f>
        <v>0</v>
      </c>
      <c r="Q98" s="46">
        <f>Assumptions!Q179</f>
        <v>0</v>
      </c>
      <c r="R98" s="46">
        <f>Assumptions!R179</f>
        <v>0</v>
      </c>
      <c r="S98" s="46">
        <f>Assumptions!S179</f>
        <v>0</v>
      </c>
      <c r="T98" s="46">
        <f>Assumptions!T179</f>
        <v>0</v>
      </c>
      <c r="U98" s="46">
        <f>Assumptions!U179</f>
        <v>0</v>
      </c>
      <c r="V98" s="46">
        <f>Assumptions!V179</f>
        <v>0</v>
      </c>
      <c r="W98" s="46">
        <f>Assumptions!W179</f>
        <v>0</v>
      </c>
      <c r="X98" s="46">
        <f>Assumptions!X179</f>
        <v>0</v>
      </c>
      <c r="Y98" s="46">
        <f>Assumptions!Y179</f>
        <v>0</v>
      </c>
      <c r="Z98" s="46">
        <f>Assumptions!Z179</f>
        <v>0</v>
      </c>
      <c r="AA98" s="46">
        <f>Assumptions!AA179</f>
        <v>0</v>
      </c>
      <c r="AB98" s="46">
        <f>Assumptions!AB179</f>
        <v>0</v>
      </c>
      <c r="AC98" s="46">
        <f>Assumptions!AC179</f>
        <v>0</v>
      </c>
      <c r="AD98" s="46">
        <f>Assumptions!AD179</f>
        <v>0</v>
      </c>
      <c r="AE98" s="46">
        <f>Assumptions!AE179</f>
        <v>0</v>
      </c>
      <c r="AF98" s="46">
        <f>Assumptions!AF179</f>
        <v>0</v>
      </c>
      <c r="AG98" s="46">
        <f>Assumptions!AG179</f>
        <v>0</v>
      </c>
      <c r="AH98" s="46">
        <f>Assumptions!AH179</f>
        <v>0</v>
      </c>
      <c r="AI98" s="46">
        <f>Assumptions!AI179</f>
        <v>0</v>
      </c>
      <c r="AJ98" s="46">
        <f>Assumptions!AJ179</f>
        <v>0</v>
      </c>
      <c r="AK98" s="46">
        <f>Assumptions!AK179</f>
        <v>0</v>
      </c>
      <c r="AL98" s="46">
        <f>Assumptions!AL179</f>
        <v>0</v>
      </c>
      <c r="AM98" s="46">
        <f>Assumptions!AM179</f>
        <v>0</v>
      </c>
      <c r="AN98" s="46">
        <f>Assumptions!AN179</f>
        <v>0</v>
      </c>
      <c r="AO98" s="46">
        <f>Assumptions!AO179</f>
        <v>0</v>
      </c>
      <c r="AP98" s="46">
        <f>Assumptions!AP179</f>
        <v>0</v>
      </c>
      <c r="AQ98" s="46">
        <f>Assumptions!AQ179</f>
        <v>0</v>
      </c>
      <c r="AR98" s="46">
        <f>Assumptions!AR179</f>
        <v>0</v>
      </c>
      <c r="AS98" s="46">
        <f>Assumptions!AS179</f>
        <v>0</v>
      </c>
      <c r="AT98" s="46">
        <f>Assumptions!AT179</f>
        <v>0</v>
      </c>
      <c r="AU98" s="46">
        <f>Assumptions!AU179</f>
        <v>0</v>
      </c>
      <c r="AV98" s="46">
        <f>Assumptions!AV179</f>
        <v>0</v>
      </c>
      <c r="AW98" s="46">
        <f>Assumptions!AW179</f>
        <v>0</v>
      </c>
      <c r="AX98" s="46">
        <f>Assumptions!AX179</f>
        <v>0</v>
      </c>
      <c r="AY98" s="46">
        <f>Assumptions!AY179</f>
        <v>0</v>
      </c>
      <c r="AZ98" s="142"/>
      <c r="BA98" s="57">
        <v>4000</v>
      </c>
      <c r="BB98" s="57">
        <v>4000</v>
      </c>
      <c r="BC98" s="57">
        <v>4000</v>
      </c>
      <c r="BD98" s="142"/>
      <c r="BE98" s="142"/>
      <c r="BF98" s="142"/>
      <c r="BG98" s="142"/>
      <c r="BH98" s="142"/>
      <c r="BI98" s="142"/>
      <c r="BJ98" s="142"/>
    </row>
    <row r="99" spans="1:62">
      <c r="B99" s="300" t="s">
        <v>408</v>
      </c>
      <c r="C99" s="94" t="s">
        <v>17</v>
      </c>
      <c r="D99" s="57">
        <f>Assumptions!D180</f>
        <v>0</v>
      </c>
      <c r="E99" s="57">
        <f>Assumptions!E180</f>
        <v>0</v>
      </c>
      <c r="F99" s="57">
        <f>Assumptions!F180</f>
        <v>0</v>
      </c>
      <c r="G99" s="57">
        <f>Assumptions!G180</f>
        <v>0</v>
      </c>
      <c r="H99" s="57">
        <f>Assumptions!H180</f>
        <v>0</v>
      </c>
      <c r="I99" s="57">
        <f>Assumptions!I180</f>
        <v>0</v>
      </c>
      <c r="J99" s="57">
        <f>Assumptions!J180</f>
        <v>0</v>
      </c>
      <c r="K99" s="57">
        <f>Assumptions!K180</f>
        <v>0</v>
      </c>
      <c r="L99" s="57">
        <f>Assumptions!L180</f>
        <v>0</v>
      </c>
      <c r="M99" s="57">
        <f>Assumptions!M180</f>
        <v>0</v>
      </c>
      <c r="N99" s="57">
        <f>Assumptions!N180</f>
        <v>0</v>
      </c>
      <c r="O99" s="57">
        <f>Assumptions!O180</f>
        <v>0</v>
      </c>
      <c r="P99" s="46">
        <f>Assumptions!P180</f>
        <v>0</v>
      </c>
      <c r="Q99" s="46">
        <f>Assumptions!Q180</f>
        <v>0</v>
      </c>
      <c r="R99" s="46">
        <f>Assumptions!R180</f>
        <v>0</v>
      </c>
      <c r="S99" s="46">
        <f>Assumptions!S180</f>
        <v>0</v>
      </c>
      <c r="T99" s="46">
        <f>Assumptions!T180</f>
        <v>0</v>
      </c>
      <c r="U99" s="46">
        <f>Assumptions!U180</f>
        <v>0</v>
      </c>
      <c r="V99" s="46">
        <f>Assumptions!V180</f>
        <v>0</v>
      </c>
      <c r="W99" s="46">
        <f>Assumptions!W180</f>
        <v>0</v>
      </c>
      <c r="X99" s="46">
        <f>Assumptions!X180</f>
        <v>0</v>
      </c>
      <c r="Y99" s="46">
        <f>Assumptions!Y180</f>
        <v>0</v>
      </c>
      <c r="Z99" s="46">
        <f>Assumptions!Z180</f>
        <v>0</v>
      </c>
      <c r="AA99" s="46">
        <f>Assumptions!AA180</f>
        <v>0</v>
      </c>
      <c r="AB99" s="46">
        <f>Assumptions!AB180</f>
        <v>0</v>
      </c>
      <c r="AC99" s="46">
        <f>Assumptions!AC180</f>
        <v>0</v>
      </c>
      <c r="AD99" s="46">
        <f>Assumptions!AD180</f>
        <v>0</v>
      </c>
      <c r="AE99" s="46">
        <f>Assumptions!AE180</f>
        <v>0</v>
      </c>
      <c r="AF99" s="46">
        <f>Assumptions!AF180</f>
        <v>0</v>
      </c>
      <c r="AG99" s="46">
        <f>Assumptions!AG180</f>
        <v>0</v>
      </c>
      <c r="AH99" s="46">
        <f>Assumptions!AH180</f>
        <v>0</v>
      </c>
      <c r="AI99" s="46">
        <f>Assumptions!AI180</f>
        <v>0</v>
      </c>
      <c r="AJ99" s="46">
        <f>Assumptions!AJ180</f>
        <v>0</v>
      </c>
      <c r="AK99" s="46">
        <f>Assumptions!AK180</f>
        <v>0</v>
      </c>
      <c r="AL99" s="46">
        <f>Assumptions!AL180</f>
        <v>0</v>
      </c>
      <c r="AM99" s="46">
        <f>Assumptions!AM180</f>
        <v>0</v>
      </c>
      <c r="AN99" s="46">
        <f>Assumptions!AN180</f>
        <v>0</v>
      </c>
      <c r="AO99" s="46">
        <f>Assumptions!AO180</f>
        <v>0</v>
      </c>
      <c r="AP99" s="46">
        <f>Assumptions!AP180</f>
        <v>0</v>
      </c>
      <c r="AQ99" s="46">
        <f>Assumptions!AQ180</f>
        <v>0</v>
      </c>
      <c r="AR99" s="46">
        <f>Assumptions!AR180</f>
        <v>0</v>
      </c>
      <c r="AS99" s="46">
        <f>Assumptions!AS180</f>
        <v>0</v>
      </c>
      <c r="AT99" s="46">
        <f>Assumptions!AT180</f>
        <v>0</v>
      </c>
      <c r="AU99" s="46">
        <f>Assumptions!AU180</f>
        <v>0</v>
      </c>
      <c r="AV99" s="46">
        <f>Assumptions!AV180</f>
        <v>0</v>
      </c>
      <c r="AW99" s="46">
        <f>Assumptions!AW180</f>
        <v>0</v>
      </c>
      <c r="AX99" s="46">
        <f>Assumptions!AX180</f>
        <v>0</v>
      </c>
      <c r="AY99" s="46">
        <f>Assumptions!AY180</f>
        <v>0</v>
      </c>
      <c r="AZ99" s="142"/>
      <c r="BA99" s="575"/>
      <c r="BB99" s="575"/>
      <c r="BC99" s="575"/>
      <c r="BD99" s="142"/>
      <c r="BE99" s="142"/>
      <c r="BF99" s="142"/>
      <c r="BG99" s="142"/>
      <c r="BH99" s="142"/>
      <c r="BI99" s="142"/>
      <c r="BJ99" s="142"/>
    </row>
    <row r="100" spans="1:62">
      <c r="B100" s="300"/>
      <c r="C100" s="96"/>
      <c r="D100" s="193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142"/>
      <c r="BA100" s="142"/>
      <c r="BB100" s="142"/>
      <c r="BC100" s="142"/>
      <c r="BD100" s="142"/>
      <c r="BE100" s="142"/>
      <c r="BF100" s="142"/>
      <c r="BG100" s="142"/>
      <c r="BH100" s="142"/>
      <c r="BI100" s="142"/>
      <c r="BJ100" s="142"/>
    </row>
    <row r="101" spans="1:62" s="90" customFormat="1">
      <c r="B101" s="90" t="s">
        <v>261</v>
      </c>
      <c r="C101" s="94" t="s">
        <v>17</v>
      </c>
      <c r="D101" s="202">
        <f>Assumptions!D182</f>
        <v>103.7</v>
      </c>
      <c r="E101" s="69">
        <f>Assumptions!E182</f>
        <v>4.5</v>
      </c>
      <c r="F101" s="69">
        <f>Assumptions!F182</f>
        <v>5</v>
      </c>
      <c r="G101" s="69">
        <f>Assumptions!G182</f>
        <v>0</v>
      </c>
      <c r="H101" s="69">
        <f>Assumptions!H182</f>
        <v>0</v>
      </c>
      <c r="I101" s="69">
        <f>Assumptions!I182</f>
        <v>10.9</v>
      </c>
      <c r="J101" s="69">
        <f>Assumptions!J182</f>
        <v>98.22</v>
      </c>
      <c r="K101" s="69">
        <f>Assumptions!K182</f>
        <v>255.44</v>
      </c>
      <c r="L101" s="69">
        <f>Assumptions!L182</f>
        <v>27.63</v>
      </c>
      <c r="M101" s="69">
        <f>Assumptions!M182</f>
        <v>117.75999999999999</v>
      </c>
      <c r="N101" s="69">
        <f>Assumptions!N182</f>
        <v>147.9</v>
      </c>
      <c r="O101" s="69">
        <f>Assumptions!O182</f>
        <v>410.83</v>
      </c>
      <c r="P101" s="69">
        <f>Assumptions!P182</f>
        <v>0</v>
      </c>
      <c r="Q101" s="69">
        <f>Assumptions!Q182</f>
        <v>0</v>
      </c>
      <c r="R101" s="69">
        <f>Assumptions!R182</f>
        <v>0</v>
      </c>
      <c r="S101" s="69">
        <f>Assumptions!S182</f>
        <v>200</v>
      </c>
      <c r="T101" s="69">
        <f>Assumptions!T182</f>
        <v>200</v>
      </c>
      <c r="U101" s="69">
        <f>Assumptions!U182</f>
        <v>200</v>
      </c>
      <c r="V101" s="69">
        <f>Assumptions!V182</f>
        <v>200</v>
      </c>
      <c r="W101" s="69">
        <f>Assumptions!W182</f>
        <v>200</v>
      </c>
      <c r="X101" s="69">
        <f>Assumptions!X182</f>
        <v>200</v>
      </c>
      <c r="Y101" s="69">
        <f>Assumptions!Y182</f>
        <v>200</v>
      </c>
      <c r="Z101" s="69">
        <f>Assumptions!Z182</f>
        <v>200</v>
      </c>
      <c r="AA101" s="69">
        <f>Assumptions!AA182</f>
        <v>200</v>
      </c>
      <c r="AB101" s="69">
        <f>Assumptions!AB182</f>
        <v>200</v>
      </c>
      <c r="AC101" s="69">
        <f>Assumptions!AC182</f>
        <v>200</v>
      </c>
      <c r="AD101" s="69">
        <f>Assumptions!AD182</f>
        <v>200</v>
      </c>
      <c r="AE101" s="69">
        <f>Assumptions!AE182</f>
        <v>200</v>
      </c>
      <c r="AF101" s="69">
        <f>Assumptions!AF182</f>
        <v>200</v>
      </c>
      <c r="AG101" s="69">
        <f>Assumptions!AG182</f>
        <v>200</v>
      </c>
      <c r="AH101" s="69">
        <f>Assumptions!AH182</f>
        <v>200</v>
      </c>
      <c r="AI101" s="69">
        <f>Assumptions!AI182</f>
        <v>200</v>
      </c>
      <c r="AJ101" s="69">
        <f>Assumptions!AJ182</f>
        <v>200</v>
      </c>
      <c r="AK101" s="69">
        <f>Assumptions!AK182</f>
        <v>200</v>
      </c>
      <c r="AL101" s="69">
        <f>Assumptions!AL182</f>
        <v>200</v>
      </c>
      <c r="AM101" s="69">
        <f>Assumptions!AM182</f>
        <v>200</v>
      </c>
      <c r="AN101" s="69">
        <f>Assumptions!AN182</f>
        <v>200</v>
      </c>
      <c r="AO101" s="69">
        <f>Assumptions!AO182</f>
        <v>200</v>
      </c>
      <c r="AP101" s="69">
        <f>Assumptions!AP182</f>
        <v>200</v>
      </c>
      <c r="AQ101" s="69">
        <f>Assumptions!AQ182</f>
        <v>200</v>
      </c>
      <c r="AR101" s="69">
        <f>Assumptions!AR182</f>
        <v>200</v>
      </c>
      <c r="AS101" s="69">
        <f>Assumptions!AS182</f>
        <v>200</v>
      </c>
      <c r="AT101" s="69">
        <f>Assumptions!AT182</f>
        <v>200</v>
      </c>
      <c r="AU101" s="69">
        <f>Assumptions!AU182</f>
        <v>200</v>
      </c>
      <c r="AV101" s="69">
        <f>Assumptions!AV182</f>
        <v>200</v>
      </c>
      <c r="AW101" s="69">
        <f>Assumptions!AW182</f>
        <v>200</v>
      </c>
      <c r="AX101" s="69">
        <f>Assumptions!AX182</f>
        <v>200</v>
      </c>
      <c r="AY101" s="69">
        <f>Assumptions!AY182</f>
        <v>200</v>
      </c>
      <c r="AZ101" s="142"/>
      <c r="BA101" s="142"/>
      <c r="BB101" s="142"/>
      <c r="BC101" s="142"/>
      <c r="BD101" s="142"/>
      <c r="BE101" s="142"/>
      <c r="BF101" s="142"/>
      <c r="BG101" s="142"/>
      <c r="BH101" s="142"/>
      <c r="BI101" s="142"/>
      <c r="BJ101" s="142"/>
    </row>
    <row r="102" spans="1:62">
      <c r="C102" s="96"/>
      <c r="D102" s="196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142"/>
      <c r="BA102" s="142"/>
      <c r="BB102" s="142"/>
      <c r="BC102" s="142"/>
      <c r="BD102" s="142"/>
      <c r="BE102" s="142"/>
      <c r="BF102" s="142"/>
      <c r="BG102" s="142"/>
      <c r="BH102" s="142"/>
      <c r="BI102" s="142"/>
      <c r="BJ102" s="142"/>
    </row>
    <row r="103" spans="1:62">
      <c r="B103" s="90" t="s">
        <v>331</v>
      </c>
      <c r="C103" s="94" t="s">
        <v>17</v>
      </c>
      <c r="D103" s="202">
        <f>Assumptions!D194</f>
        <v>17.850000000000001</v>
      </c>
      <c r="E103" s="202">
        <f>Assumptions!E194</f>
        <v>0</v>
      </c>
      <c r="F103" s="202">
        <f>Assumptions!F194</f>
        <v>459.55</v>
      </c>
      <c r="G103" s="202">
        <f>Assumptions!G194</f>
        <v>240</v>
      </c>
      <c r="H103" s="202">
        <f>Assumptions!H194</f>
        <v>0</v>
      </c>
      <c r="I103" s="202">
        <f>Assumptions!I194</f>
        <v>0</v>
      </c>
      <c r="J103" s="202">
        <f>Assumptions!J194</f>
        <v>1627.45</v>
      </c>
      <c r="K103" s="202">
        <f>Assumptions!K194</f>
        <v>2737.9</v>
      </c>
      <c r="L103" s="202">
        <f>Assumptions!L194</f>
        <v>2888.26</v>
      </c>
      <c r="M103" s="202">
        <f>Assumptions!M194</f>
        <v>1400</v>
      </c>
      <c r="N103" s="202">
        <f>Assumptions!N194</f>
        <v>1726.78</v>
      </c>
      <c r="O103" s="202">
        <f>Assumptions!O194</f>
        <v>119.56666666666666</v>
      </c>
      <c r="P103" s="202">
        <f>Assumptions!P194</f>
        <v>83.333333333333329</v>
      </c>
      <c r="Q103" s="202">
        <f>Assumptions!Q194</f>
        <v>83.333333333333329</v>
      </c>
      <c r="R103" s="202">
        <f>Assumptions!R194</f>
        <v>83.333333333333329</v>
      </c>
      <c r="S103" s="202">
        <f>Assumptions!S194</f>
        <v>83.333333333333329</v>
      </c>
      <c r="T103" s="202">
        <f>Assumptions!T194</f>
        <v>83.333333333333329</v>
      </c>
      <c r="U103" s="202">
        <f>Assumptions!U194</f>
        <v>2083.3333333333335</v>
      </c>
      <c r="V103" s="202">
        <f>Assumptions!V194</f>
        <v>8083.333333333333</v>
      </c>
      <c r="W103" s="202">
        <f>Assumptions!W194</f>
        <v>6083.333333333333</v>
      </c>
      <c r="X103" s="202">
        <f>Assumptions!X194</f>
        <v>3583.3333333333335</v>
      </c>
      <c r="Y103" s="202">
        <f>Assumptions!Y194</f>
        <v>1583.3333333333333</v>
      </c>
      <c r="Z103" s="202">
        <f>Assumptions!Z194</f>
        <v>83.333333333333329</v>
      </c>
      <c r="AA103" s="202">
        <f>Assumptions!AA194</f>
        <v>5083.333333333333</v>
      </c>
      <c r="AB103" s="202">
        <f>Assumptions!AB194</f>
        <v>1416.6666666666665</v>
      </c>
      <c r="AC103" s="202">
        <f>Assumptions!AC194</f>
        <v>2416.666666666667</v>
      </c>
      <c r="AD103" s="202">
        <f>Assumptions!AD194</f>
        <v>1416.6666666666665</v>
      </c>
      <c r="AE103" s="202">
        <f>Assumptions!AE194</f>
        <v>5416.6666666666661</v>
      </c>
      <c r="AF103" s="202">
        <f>Assumptions!AF194</f>
        <v>3416.666666666667</v>
      </c>
      <c r="AG103" s="202">
        <f>Assumptions!AG194</f>
        <v>6416.6666666666661</v>
      </c>
      <c r="AH103" s="202">
        <f>Assumptions!AH194</f>
        <v>2416.666666666667</v>
      </c>
      <c r="AI103" s="202">
        <f>Assumptions!AI194</f>
        <v>5416.6666666666661</v>
      </c>
      <c r="AJ103" s="202">
        <f>Assumptions!AJ194</f>
        <v>3416.666666666667</v>
      </c>
      <c r="AK103" s="202">
        <f>Assumptions!AK194</f>
        <v>2416.666666666667</v>
      </c>
      <c r="AL103" s="202">
        <f>Assumptions!AL194</f>
        <v>3416.666666666667</v>
      </c>
      <c r="AM103" s="202">
        <f>Assumptions!AM194</f>
        <v>10416.666666666668</v>
      </c>
      <c r="AN103" s="202">
        <f>Assumptions!AN194</f>
        <v>1416.6666666666665</v>
      </c>
      <c r="AO103" s="202">
        <f>Assumptions!AO194</f>
        <v>2416.666666666667</v>
      </c>
      <c r="AP103" s="202">
        <f>Assumptions!AP194</f>
        <v>2416.666666666667</v>
      </c>
      <c r="AQ103" s="202">
        <f>Assumptions!AQ194</f>
        <v>8416.6666666666679</v>
      </c>
      <c r="AR103" s="202">
        <f>Assumptions!AR194</f>
        <v>3416.666666666667</v>
      </c>
      <c r="AS103" s="202">
        <f>Assumptions!AS194</f>
        <v>8416.6666666666679</v>
      </c>
      <c r="AT103" s="202">
        <f>Assumptions!AT194</f>
        <v>2416.666666666667</v>
      </c>
      <c r="AU103" s="202">
        <f>Assumptions!AU194</f>
        <v>6416.6666666666661</v>
      </c>
      <c r="AV103" s="202">
        <f>Assumptions!AV194</f>
        <v>6416.6666666666661</v>
      </c>
      <c r="AW103" s="202">
        <f>Assumptions!AW194</f>
        <v>2416.666666666667</v>
      </c>
      <c r="AX103" s="202">
        <f>Assumptions!AX194</f>
        <v>1416.6666666666665</v>
      </c>
      <c r="AY103" s="202">
        <f>Assumptions!AY194</f>
        <v>15416.666666666668</v>
      </c>
      <c r="AZ103" s="142"/>
      <c r="BA103" s="142"/>
      <c r="BB103" s="142"/>
      <c r="BC103" s="142"/>
      <c r="BD103" s="142"/>
      <c r="BE103" s="142"/>
      <c r="BF103" s="142"/>
      <c r="BG103" s="142"/>
      <c r="BH103" s="142"/>
      <c r="BI103" s="142"/>
      <c r="BJ103" s="142"/>
    </row>
    <row r="104" spans="1:62">
      <c r="B104" s="300" t="s">
        <v>270</v>
      </c>
      <c r="C104" s="94" t="s">
        <v>17</v>
      </c>
      <c r="D104" s="183">
        <f>Assumptions!D195</f>
        <v>17.850000000000001</v>
      </c>
      <c r="E104" s="53">
        <f>Assumptions!E195</f>
        <v>0</v>
      </c>
      <c r="F104" s="53">
        <f>Assumptions!F195</f>
        <v>0</v>
      </c>
      <c r="G104" s="53">
        <f>Assumptions!G195</f>
        <v>240</v>
      </c>
      <c r="H104" s="53">
        <f>Assumptions!H195</f>
        <v>0</v>
      </c>
      <c r="I104" s="53">
        <f>Assumptions!I195</f>
        <v>0</v>
      </c>
      <c r="J104" s="53">
        <f>Assumptions!J195</f>
        <v>1627.45</v>
      </c>
      <c r="K104" s="53">
        <f>Assumptions!K195</f>
        <v>0</v>
      </c>
      <c r="L104" s="53">
        <f>Assumptions!L195</f>
        <v>0</v>
      </c>
      <c r="M104" s="53">
        <f>Assumptions!M195</f>
        <v>0</v>
      </c>
      <c r="N104" s="53">
        <f>Assumptions!N195</f>
        <v>0</v>
      </c>
      <c r="O104" s="53">
        <f>Assumptions!O195</f>
        <v>42.975000000000001</v>
      </c>
      <c r="P104" s="53">
        <f>Assumptions!P195</f>
        <v>0</v>
      </c>
      <c r="Q104" s="53">
        <f>Assumptions!Q195</f>
        <v>0</v>
      </c>
      <c r="R104" s="53">
        <f>Assumptions!R195</f>
        <v>0</v>
      </c>
      <c r="S104" s="53">
        <f>Assumptions!S195</f>
        <v>0</v>
      </c>
      <c r="T104" s="53">
        <f>Assumptions!T195</f>
        <v>0</v>
      </c>
      <c r="U104" s="53">
        <f>Assumptions!U195</f>
        <v>2000</v>
      </c>
      <c r="V104" s="53">
        <f>Assumptions!V195</f>
        <v>8000</v>
      </c>
      <c r="W104" s="53">
        <f>Assumptions!W195</f>
        <v>6000</v>
      </c>
      <c r="X104" s="53">
        <f>Assumptions!X195</f>
        <v>3500</v>
      </c>
      <c r="Y104" s="53">
        <f>Assumptions!Y195</f>
        <v>1500</v>
      </c>
      <c r="Z104" s="53">
        <f>Assumptions!Z195</f>
        <v>0</v>
      </c>
      <c r="AA104" s="53">
        <f>Assumptions!AA195</f>
        <v>5000</v>
      </c>
      <c r="AB104" s="53">
        <f>Assumptions!AB195</f>
        <v>1000</v>
      </c>
      <c r="AC104" s="53">
        <f>Assumptions!AC195</f>
        <v>2000</v>
      </c>
      <c r="AD104" s="53">
        <f>Assumptions!AD195</f>
        <v>1000</v>
      </c>
      <c r="AE104" s="53">
        <f>Assumptions!AE195</f>
        <v>5000</v>
      </c>
      <c r="AF104" s="53">
        <f>Assumptions!AF195</f>
        <v>3000</v>
      </c>
      <c r="AG104" s="53">
        <f>Assumptions!AG195</f>
        <v>6000</v>
      </c>
      <c r="AH104" s="53">
        <f>Assumptions!AH195</f>
        <v>2000</v>
      </c>
      <c r="AI104" s="53">
        <f>Assumptions!AI195</f>
        <v>5000</v>
      </c>
      <c r="AJ104" s="53">
        <f>Assumptions!AJ195</f>
        <v>3000</v>
      </c>
      <c r="AK104" s="53">
        <f>Assumptions!AK195</f>
        <v>2000</v>
      </c>
      <c r="AL104" s="53">
        <f>Assumptions!AL195</f>
        <v>3000</v>
      </c>
      <c r="AM104" s="184">
        <f>Assumptions!AM195</f>
        <v>10000</v>
      </c>
      <c r="AN104" s="184">
        <f>Assumptions!AN195</f>
        <v>1000</v>
      </c>
      <c r="AO104" s="184">
        <f>Assumptions!AO195</f>
        <v>2000</v>
      </c>
      <c r="AP104" s="184">
        <f>Assumptions!AP195</f>
        <v>2000</v>
      </c>
      <c r="AQ104" s="184">
        <f>Assumptions!AQ195</f>
        <v>8000</v>
      </c>
      <c r="AR104" s="184">
        <f>Assumptions!AR195</f>
        <v>3000</v>
      </c>
      <c r="AS104" s="184">
        <f>Assumptions!AS195</f>
        <v>8000</v>
      </c>
      <c r="AT104" s="184">
        <f>Assumptions!AT195</f>
        <v>2000</v>
      </c>
      <c r="AU104" s="184">
        <f>Assumptions!AU195</f>
        <v>6000</v>
      </c>
      <c r="AV104" s="184">
        <f>Assumptions!AV195</f>
        <v>6000</v>
      </c>
      <c r="AW104" s="184">
        <f>Assumptions!AW195</f>
        <v>2000</v>
      </c>
      <c r="AX104" s="184">
        <f>Assumptions!AX195</f>
        <v>1000</v>
      </c>
      <c r="AY104" s="184">
        <f>Assumptions!AY195</f>
        <v>15000</v>
      </c>
      <c r="AZ104" s="142"/>
      <c r="BA104" s="142"/>
      <c r="BB104" s="142"/>
      <c r="BC104" s="142"/>
      <c r="BD104" s="142"/>
      <c r="BE104" s="142"/>
      <c r="BF104" s="142"/>
      <c r="BG104" s="142"/>
      <c r="BH104" s="142"/>
      <c r="BI104" s="142"/>
      <c r="BJ104" s="142"/>
    </row>
    <row r="105" spans="1:62">
      <c r="B105" s="300" t="s">
        <v>559</v>
      </c>
      <c r="C105" s="94" t="s">
        <v>17</v>
      </c>
      <c r="D105" s="57">
        <v>0</v>
      </c>
      <c r="E105" s="57">
        <v>0</v>
      </c>
      <c r="F105" s="57">
        <v>0</v>
      </c>
      <c r="G105" s="57">
        <v>0</v>
      </c>
      <c r="H105" s="57">
        <v>0</v>
      </c>
      <c r="I105" s="57">
        <v>0</v>
      </c>
      <c r="J105" s="57">
        <v>0</v>
      </c>
      <c r="K105" s="57">
        <v>0</v>
      </c>
      <c r="L105" s="57">
        <v>0</v>
      </c>
      <c r="M105" s="57">
        <v>0</v>
      </c>
      <c r="N105" s="57">
        <v>0</v>
      </c>
      <c r="O105" s="57">
        <v>0</v>
      </c>
      <c r="P105" s="53">
        <f>Assumptions!P199</f>
        <v>0</v>
      </c>
      <c r="Q105" s="53">
        <f>Assumptions!Q199</f>
        <v>0</v>
      </c>
      <c r="R105" s="53">
        <f>Assumptions!R199</f>
        <v>0</v>
      </c>
      <c r="S105" s="53">
        <f>Assumptions!S199</f>
        <v>0</v>
      </c>
      <c r="T105" s="53">
        <f>Assumptions!T199</f>
        <v>3000</v>
      </c>
      <c r="U105" s="53">
        <f>Assumptions!U199</f>
        <v>2000</v>
      </c>
      <c r="V105" s="53">
        <f>Assumptions!V199</f>
        <v>3000</v>
      </c>
      <c r="W105" s="53">
        <f>Assumptions!W199</f>
        <v>3000</v>
      </c>
      <c r="X105" s="53">
        <f>Assumptions!X199</f>
        <v>0</v>
      </c>
      <c r="Y105" s="53">
        <f>Assumptions!Y199</f>
        <v>0</v>
      </c>
      <c r="Z105" s="53">
        <f>Assumptions!Z199</f>
        <v>1000</v>
      </c>
      <c r="AA105" s="53">
        <f>Assumptions!AA199</f>
        <v>2000</v>
      </c>
      <c r="AB105" s="53">
        <f>Assumptions!AB199</f>
        <v>3500</v>
      </c>
      <c r="AC105" s="53">
        <f>Assumptions!AC199</f>
        <v>0</v>
      </c>
      <c r="AD105" s="53">
        <f>Assumptions!AD199</f>
        <v>4000</v>
      </c>
      <c r="AE105" s="53">
        <f>Assumptions!AE199</f>
        <v>0</v>
      </c>
      <c r="AF105" s="53">
        <f>Assumptions!AF199</f>
        <v>12000</v>
      </c>
      <c r="AG105" s="53">
        <f>Assumptions!AG199</f>
        <v>2500</v>
      </c>
      <c r="AH105" s="53">
        <f>Assumptions!AH199</f>
        <v>500</v>
      </c>
      <c r="AI105" s="53">
        <f>Assumptions!AI199</f>
        <v>4000</v>
      </c>
      <c r="AJ105" s="53">
        <f>Assumptions!AJ199</f>
        <v>2000</v>
      </c>
      <c r="AK105" s="53">
        <f>Assumptions!AK199</f>
        <v>0</v>
      </c>
      <c r="AL105" s="53">
        <f>Assumptions!AL199</f>
        <v>5000</v>
      </c>
      <c r="AM105" s="53">
        <f>Assumptions!AM199</f>
        <v>500</v>
      </c>
      <c r="AN105" s="53">
        <f>Assumptions!AN199</f>
        <v>500</v>
      </c>
      <c r="AO105" s="53">
        <f>Assumptions!AO199</f>
        <v>4000</v>
      </c>
      <c r="AP105" s="53">
        <f>Assumptions!AP199</f>
        <v>4500</v>
      </c>
      <c r="AQ105" s="53">
        <f>Assumptions!AQ199</f>
        <v>3000</v>
      </c>
      <c r="AR105" s="53">
        <f>Assumptions!AR199</f>
        <v>17000</v>
      </c>
      <c r="AS105" s="53">
        <f>Assumptions!AS199</f>
        <v>5000</v>
      </c>
      <c r="AT105" s="53">
        <f>Assumptions!AT199</f>
        <v>2000</v>
      </c>
      <c r="AU105" s="53">
        <f>Assumptions!AU199</f>
        <v>8000</v>
      </c>
      <c r="AV105" s="53">
        <f>Assumptions!AV199</f>
        <v>2000</v>
      </c>
      <c r="AW105" s="53">
        <f>Assumptions!AW199</f>
        <v>4000</v>
      </c>
      <c r="AX105" s="53">
        <f>Assumptions!AX199</f>
        <v>7000</v>
      </c>
      <c r="AY105" s="53">
        <f>Assumptions!AY199</f>
        <v>500</v>
      </c>
      <c r="AZ105" s="142"/>
      <c r="BA105" s="142"/>
      <c r="BB105" s="142"/>
      <c r="BC105" s="142"/>
      <c r="BD105" s="142"/>
      <c r="BE105" s="142"/>
      <c r="BF105" s="142"/>
      <c r="BG105" s="142"/>
      <c r="BH105" s="142"/>
      <c r="BI105" s="142"/>
      <c r="BJ105" s="142"/>
    </row>
    <row r="106" spans="1:62">
      <c r="B106" s="300" t="s">
        <v>274</v>
      </c>
      <c r="C106" s="94" t="s">
        <v>17</v>
      </c>
      <c r="D106" s="57">
        <v>0</v>
      </c>
      <c r="E106" s="57">
        <v>0</v>
      </c>
      <c r="F106" s="57">
        <v>0</v>
      </c>
      <c r="G106" s="57">
        <v>0</v>
      </c>
      <c r="H106" s="57">
        <v>0</v>
      </c>
      <c r="I106" s="57">
        <v>0</v>
      </c>
      <c r="J106" s="57">
        <v>0</v>
      </c>
      <c r="K106" s="57">
        <v>0</v>
      </c>
      <c r="L106" s="57">
        <v>0</v>
      </c>
      <c r="M106" s="57">
        <v>0</v>
      </c>
      <c r="N106" s="57">
        <v>0</v>
      </c>
      <c r="O106" s="57">
        <v>0</v>
      </c>
      <c r="P106" s="53">
        <f>Assumptions!P200</f>
        <v>0</v>
      </c>
      <c r="Q106" s="53">
        <f>Assumptions!Q200</f>
        <v>0</v>
      </c>
      <c r="R106" s="53">
        <f>Assumptions!R200</f>
        <v>0</v>
      </c>
      <c r="S106" s="53">
        <f>Assumptions!S200</f>
        <v>0</v>
      </c>
      <c r="T106" s="53">
        <f>Assumptions!T200</f>
        <v>0</v>
      </c>
      <c r="U106" s="53">
        <f>Assumptions!U200</f>
        <v>0</v>
      </c>
      <c r="V106" s="53">
        <f>Assumptions!V200</f>
        <v>0</v>
      </c>
      <c r="W106" s="53">
        <f>Assumptions!W200</f>
        <v>0</v>
      </c>
      <c r="X106" s="53">
        <f>Assumptions!X200</f>
        <v>0</v>
      </c>
      <c r="Y106" s="53">
        <f>Assumptions!Y200</f>
        <v>0</v>
      </c>
      <c r="Z106" s="53">
        <f>Assumptions!Z200</f>
        <v>0</v>
      </c>
      <c r="AA106" s="53">
        <f>Assumptions!AA200</f>
        <v>0</v>
      </c>
      <c r="AB106" s="53">
        <f>Assumptions!AB200</f>
        <v>0</v>
      </c>
      <c r="AC106" s="53">
        <f>Assumptions!AC200</f>
        <v>0</v>
      </c>
      <c r="AD106" s="53">
        <f>Assumptions!AD200</f>
        <v>0</v>
      </c>
      <c r="AE106" s="53">
        <f>Assumptions!AE200</f>
        <v>0</v>
      </c>
      <c r="AF106" s="53">
        <f>Assumptions!AF200</f>
        <v>0</v>
      </c>
      <c r="AG106" s="53">
        <f>Assumptions!AG200</f>
        <v>0</v>
      </c>
      <c r="AH106" s="53">
        <f>Assumptions!AH200</f>
        <v>0</v>
      </c>
      <c r="AI106" s="53">
        <f>Assumptions!AI200</f>
        <v>0</v>
      </c>
      <c r="AJ106" s="53">
        <f>Assumptions!AJ200</f>
        <v>0</v>
      </c>
      <c r="AK106" s="53">
        <f>Assumptions!AK200</f>
        <v>0</v>
      </c>
      <c r="AL106" s="53">
        <f>Assumptions!AL200</f>
        <v>0</v>
      </c>
      <c r="AM106" s="53">
        <f>Assumptions!AM200</f>
        <v>0</v>
      </c>
      <c r="AN106" s="53">
        <f>Assumptions!AN200</f>
        <v>0</v>
      </c>
      <c r="AO106" s="53">
        <f>Assumptions!AO200</f>
        <v>0</v>
      </c>
      <c r="AP106" s="53">
        <f>Assumptions!AP200</f>
        <v>0</v>
      </c>
      <c r="AQ106" s="53">
        <f>Assumptions!AQ200</f>
        <v>0</v>
      </c>
      <c r="AR106" s="53">
        <f>Assumptions!AR200</f>
        <v>0</v>
      </c>
      <c r="AS106" s="53">
        <f>Assumptions!AS200</f>
        <v>0</v>
      </c>
      <c r="AT106" s="53">
        <f>Assumptions!AT200</f>
        <v>0</v>
      </c>
      <c r="AU106" s="53">
        <f>Assumptions!AU200</f>
        <v>0</v>
      </c>
      <c r="AV106" s="53">
        <f>Assumptions!AV200</f>
        <v>0</v>
      </c>
      <c r="AW106" s="53">
        <f>Assumptions!AW200</f>
        <v>0</v>
      </c>
      <c r="AX106" s="53">
        <f>Assumptions!AX200</f>
        <v>0</v>
      </c>
      <c r="AY106" s="53">
        <f>Assumptions!AY200</f>
        <v>0</v>
      </c>
      <c r="AZ106" s="142"/>
      <c r="BA106" s="142"/>
      <c r="BB106" s="142"/>
      <c r="BC106" s="142"/>
      <c r="BD106" s="142"/>
      <c r="BE106" s="142"/>
      <c r="BF106" s="142"/>
      <c r="BG106" s="142"/>
      <c r="BH106" s="142"/>
      <c r="BI106" s="142"/>
      <c r="BJ106" s="142"/>
    </row>
    <row r="107" spans="1:62">
      <c r="B107" s="300" t="s">
        <v>275</v>
      </c>
      <c r="C107" s="94" t="s">
        <v>17</v>
      </c>
      <c r="D107" s="189">
        <v>0</v>
      </c>
      <c r="E107" s="57">
        <v>0</v>
      </c>
      <c r="F107" s="57">
        <v>0</v>
      </c>
      <c r="G107" s="57">
        <v>0</v>
      </c>
      <c r="H107" s="57">
        <v>0</v>
      </c>
      <c r="I107" s="57">
        <v>0</v>
      </c>
      <c r="J107" s="57">
        <v>0</v>
      </c>
      <c r="K107" s="57">
        <v>0</v>
      </c>
      <c r="L107" s="57">
        <v>0</v>
      </c>
      <c r="M107" s="57">
        <v>1563</v>
      </c>
      <c r="N107" s="57">
        <v>0</v>
      </c>
      <c r="O107" s="57">
        <v>0</v>
      </c>
      <c r="P107" s="53">
        <f>Assumptions!P201</f>
        <v>0</v>
      </c>
      <c r="Q107" s="53">
        <f>Assumptions!Q201</f>
        <v>0</v>
      </c>
      <c r="R107" s="53">
        <f>Assumptions!R201</f>
        <v>0</v>
      </c>
      <c r="S107" s="53">
        <f>Assumptions!S201</f>
        <v>0</v>
      </c>
      <c r="T107" s="53">
        <f>Assumptions!T201</f>
        <v>0</v>
      </c>
      <c r="U107" s="53">
        <f>Assumptions!U201</f>
        <v>0</v>
      </c>
      <c r="V107" s="53">
        <f>Assumptions!V201</f>
        <v>0</v>
      </c>
      <c r="W107" s="53">
        <f>Assumptions!W201</f>
        <v>0</v>
      </c>
      <c r="X107" s="53">
        <f>Assumptions!X201</f>
        <v>0</v>
      </c>
      <c r="Y107" s="53">
        <f>Assumptions!Y201</f>
        <v>0</v>
      </c>
      <c r="Z107" s="53">
        <f>Assumptions!Z201</f>
        <v>0</v>
      </c>
      <c r="AA107" s="53">
        <f>Assumptions!AA201</f>
        <v>0</v>
      </c>
      <c r="AB107" s="53">
        <f>Assumptions!AB201</f>
        <v>333.33333333333331</v>
      </c>
      <c r="AC107" s="53">
        <f>Assumptions!AC201</f>
        <v>333.33333333333331</v>
      </c>
      <c r="AD107" s="53">
        <f>Assumptions!AD201</f>
        <v>333.33333333333331</v>
      </c>
      <c r="AE107" s="53">
        <f>Assumptions!AE201</f>
        <v>333.33333333333331</v>
      </c>
      <c r="AF107" s="53">
        <f>Assumptions!AF201</f>
        <v>333.33333333333331</v>
      </c>
      <c r="AG107" s="53">
        <f>Assumptions!AG201</f>
        <v>333.33333333333331</v>
      </c>
      <c r="AH107" s="53">
        <f>Assumptions!AH201</f>
        <v>333.33333333333331</v>
      </c>
      <c r="AI107" s="53">
        <f>Assumptions!AI201</f>
        <v>333.33333333333331</v>
      </c>
      <c r="AJ107" s="53">
        <f>Assumptions!AJ201</f>
        <v>333.33333333333331</v>
      </c>
      <c r="AK107" s="53">
        <f>Assumptions!AK201</f>
        <v>333.33333333333331</v>
      </c>
      <c r="AL107" s="53">
        <f>Assumptions!AL201</f>
        <v>333.33333333333331</v>
      </c>
      <c r="AM107" s="53">
        <f>Assumptions!AM201</f>
        <v>333.33333333333331</v>
      </c>
      <c r="AN107" s="53">
        <f>Assumptions!AN201</f>
        <v>333.33333333333331</v>
      </c>
      <c r="AO107" s="53">
        <f>Assumptions!AO201</f>
        <v>333.33333333333331</v>
      </c>
      <c r="AP107" s="53">
        <f>Assumptions!AP201</f>
        <v>333.33333333333331</v>
      </c>
      <c r="AQ107" s="53">
        <f>Assumptions!AQ201</f>
        <v>333.33333333333331</v>
      </c>
      <c r="AR107" s="53">
        <f>Assumptions!AR201</f>
        <v>333.33333333333331</v>
      </c>
      <c r="AS107" s="53">
        <f>Assumptions!AS201</f>
        <v>333.33333333333331</v>
      </c>
      <c r="AT107" s="53">
        <f>Assumptions!AT201</f>
        <v>333.33333333333331</v>
      </c>
      <c r="AU107" s="53">
        <f>Assumptions!AU201</f>
        <v>333.33333333333331</v>
      </c>
      <c r="AV107" s="53">
        <f>Assumptions!AV201</f>
        <v>333.33333333333331</v>
      </c>
      <c r="AW107" s="53">
        <f>Assumptions!AW201</f>
        <v>333.33333333333331</v>
      </c>
      <c r="AX107" s="53">
        <f>Assumptions!AX201</f>
        <v>333.33333333333331</v>
      </c>
      <c r="AY107" s="53">
        <f>Assumptions!AY201</f>
        <v>333.33333333333331</v>
      </c>
      <c r="AZ107" s="142"/>
      <c r="BA107" s="142"/>
      <c r="BB107" s="142"/>
      <c r="BC107" s="142"/>
      <c r="BD107" s="142"/>
      <c r="BE107" s="142"/>
      <c r="BF107" s="142"/>
      <c r="BG107" s="142"/>
      <c r="BH107" s="142"/>
      <c r="BI107" s="142"/>
      <c r="BJ107" s="142"/>
    </row>
    <row r="108" spans="1:62" s="29" customFormat="1">
      <c r="A108" s="17"/>
      <c r="B108" s="300" t="s">
        <v>276</v>
      </c>
      <c r="C108" s="94" t="s">
        <v>17</v>
      </c>
      <c r="D108" s="194">
        <f>Assumptions!D202</f>
        <v>0</v>
      </c>
      <c r="E108" s="46">
        <f>Assumptions!E202</f>
        <v>0</v>
      </c>
      <c r="F108" s="46">
        <f>Assumptions!F202</f>
        <v>459.55</v>
      </c>
      <c r="G108" s="46">
        <f>Assumptions!G202</f>
        <v>0</v>
      </c>
      <c r="H108" s="46">
        <f>Assumptions!H202</f>
        <v>0</v>
      </c>
      <c r="I108" s="46">
        <f>Assumptions!I202</f>
        <v>0</v>
      </c>
      <c r="J108" s="46">
        <f>Assumptions!J202</f>
        <v>0</v>
      </c>
      <c r="K108" s="46">
        <f>Assumptions!K202</f>
        <v>2737.9</v>
      </c>
      <c r="L108" s="46">
        <f>Assumptions!L202</f>
        <v>2888.26</v>
      </c>
      <c r="M108" s="46">
        <f>Assumptions!M202</f>
        <v>0</v>
      </c>
      <c r="N108" s="46">
        <f>Assumptions!N202</f>
        <v>1726.78</v>
      </c>
      <c r="O108" s="46">
        <f>Assumptions!O202</f>
        <v>76.591666666666669</v>
      </c>
      <c r="P108" s="46">
        <f>Assumptions!P202</f>
        <v>83.333333333333329</v>
      </c>
      <c r="Q108" s="46">
        <f>Assumptions!Q202</f>
        <v>83.333333333333329</v>
      </c>
      <c r="R108" s="46">
        <f>Assumptions!R202</f>
        <v>83.333333333333329</v>
      </c>
      <c r="S108" s="46">
        <f>Assumptions!S202</f>
        <v>83.333333333333329</v>
      </c>
      <c r="T108" s="46">
        <f>Assumptions!T202</f>
        <v>83.333333333333329</v>
      </c>
      <c r="U108" s="46">
        <f>Assumptions!U202</f>
        <v>83.333333333333329</v>
      </c>
      <c r="V108" s="46">
        <f>Assumptions!V202</f>
        <v>83.333333333333329</v>
      </c>
      <c r="W108" s="46">
        <f>Assumptions!W202</f>
        <v>83.333333333333329</v>
      </c>
      <c r="X108" s="46">
        <f>Assumptions!X202</f>
        <v>83.333333333333329</v>
      </c>
      <c r="Y108" s="46">
        <f>Assumptions!Y202</f>
        <v>83.333333333333329</v>
      </c>
      <c r="Z108" s="46">
        <f>Assumptions!Z202</f>
        <v>83.333333333333329</v>
      </c>
      <c r="AA108" s="46">
        <f>Assumptions!AA202</f>
        <v>83.333333333333329</v>
      </c>
      <c r="AB108" s="46">
        <f>Assumptions!AB202</f>
        <v>83.333333333333329</v>
      </c>
      <c r="AC108" s="46">
        <f>Assumptions!AC202</f>
        <v>83.333333333333329</v>
      </c>
      <c r="AD108" s="46">
        <f>Assumptions!AD202</f>
        <v>83.333333333333329</v>
      </c>
      <c r="AE108" s="46">
        <f>Assumptions!AE202</f>
        <v>83.333333333333329</v>
      </c>
      <c r="AF108" s="46">
        <f>Assumptions!AF202</f>
        <v>83.333333333333329</v>
      </c>
      <c r="AG108" s="46">
        <f>Assumptions!AG202</f>
        <v>83.333333333333329</v>
      </c>
      <c r="AH108" s="46">
        <f>Assumptions!AH202</f>
        <v>83.333333333333329</v>
      </c>
      <c r="AI108" s="46">
        <f>Assumptions!AI202</f>
        <v>83.333333333333329</v>
      </c>
      <c r="AJ108" s="46">
        <f>Assumptions!AJ202</f>
        <v>83.333333333333329</v>
      </c>
      <c r="AK108" s="46">
        <f>Assumptions!AK202</f>
        <v>83.333333333333329</v>
      </c>
      <c r="AL108" s="46">
        <f>Assumptions!AL202</f>
        <v>83.333333333333329</v>
      </c>
      <c r="AM108" s="195">
        <f>Assumptions!AM202</f>
        <v>83.333333333333329</v>
      </c>
      <c r="AN108" s="195">
        <f>Assumptions!AN202</f>
        <v>83.333333333333329</v>
      </c>
      <c r="AO108" s="195">
        <f>Assumptions!AO202</f>
        <v>83.333333333333329</v>
      </c>
      <c r="AP108" s="195">
        <f>Assumptions!AP202</f>
        <v>83.333333333333329</v>
      </c>
      <c r="AQ108" s="195">
        <f>Assumptions!AQ202</f>
        <v>83.333333333333329</v>
      </c>
      <c r="AR108" s="195">
        <f>Assumptions!AR202</f>
        <v>83.333333333333329</v>
      </c>
      <c r="AS108" s="195">
        <f>Assumptions!AS202</f>
        <v>83.333333333333329</v>
      </c>
      <c r="AT108" s="195">
        <f>Assumptions!AT202</f>
        <v>83.333333333333329</v>
      </c>
      <c r="AU108" s="195">
        <f>Assumptions!AU202</f>
        <v>83.333333333333329</v>
      </c>
      <c r="AV108" s="195">
        <f>Assumptions!AV202</f>
        <v>83.333333333333329</v>
      </c>
      <c r="AW108" s="195">
        <f>Assumptions!AW202</f>
        <v>83.333333333333329</v>
      </c>
      <c r="AX108" s="195">
        <f>Assumptions!AX202</f>
        <v>83.333333333333329</v>
      </c>
      <c r="AY108" s="195">
        <f>Assumptions!AY202</f>
        <v>83.333333333333329</v>
      </c>
      <c r="AZ108" s="142"/>
      <c r="BA108" s="142"/>
      <c r="BB108" s="142"/>
      <c r="BC108" s="142"/>
      <c r="BD108" s="142"/>
      <c r="BE108" s="142"/>
      <c r="BF108" s="142"/>
      <c r="BG108" s="142"/>
      <c r="BH108" s="142"/>
      <c r="BI108" s="142"/>
      <c r="BJ108" s="142"/>
    </row>
    <row r="109" spans="1:62" s="119" customFormat="1">
      <c r="A109" s="29"/>
      <c r="B109" s="29"/>
      <c r="C109" s="127"/>
      <c r="D109" s="185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79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142"/>
      <c r="BA109" s="142"/>
      <c r="BB109" s="142"/>
      <c r="BC109" s="142"/>
      <c r="BD109" s="142"/>
      <c r="BE109" s="142"/>
      <c r="BF109" s="142"/>
      <c r="BG109" s="142"/>
      <c r="BH109" s="142"/>
      <c r="BI109" s="142"/>
      <c r="BJ109" s="142"/>
    </row>
    <row r="110" spans="1:62">
      <c r="A110" s="119"/>
      <c r="B110" s="124" t="s">
        <v>21</v>
      </c>
      <c r="C110" s="125" t="s">
        <v>17</v>
      </c>
      <c r="D110" s="191">
        <f t="shared" ref="D110:AY110" si="25">+D71-D74-D103</f>
        <v>-648.57999999999993</v>
      </c>
      <c r="E110" s="118">
        <f t="shared" si="25"/>
        <v>-850.28</v>
      </c>
      <c r="F110" s="118">
        <f t="shared" si="25"/>
        <v>-21777.02</v>
      </c>
      <c r="G110" s="118">
        <f t="shared" si="25"/>
        <v>-3172.3399999999997</v>
      </c>
      <c r="H110" s="118">
        <f t="shared" si="25"/>
        <v>-9290.8500000000022</v>
      </c>
      <c r="I110" s="118">
        <f t="shared" si="25"/>
        <v>-536.69999999999936</v>
      </c>
      <c r="J110" s="118">
        <f t="shared" si="25"/>
        <v>23487.689999999995</v>
      </c>
      <c r="K110" s="118">
        <f t="shared" si="25"/>
        <v>14553.750000000002</v>
      </c>
      <c r="L110" s="118">
        <f t="shared" si="25"/>
        <v>8648.6299999999974</v>
      </c>
      <c r="M110" s="118">
        <f t="shared" si="25"/>
        <v>-4090.4000000000019</v>
      </c>
      <c r="N110" s="118">
        <f t="shared" si="25"/>
        <v>2968.2000000000007</v>
      </c>
      <c r="O110" s="118">
        <f t="shared" si="25"/>
        <v>8586.6233333333312</v>
      </c>
      <c r="P110" s="118">
        <f t="shared" si="25"/>
        <v>60.105048753448088</v>
      </c>
      <c r="Q110" s="118">
        <f t="shared" si="25"/>
        <v>60.105048753448088</v>
      </c>
      <c r="R110" s="118">
        <f t="shared" si="25"/>
        <v>-2046.0859373733822</v>
      </c>
      <c r="S110" s="118">
        <f t="shared" si="25"/>
        <v>-3410.963510351995</v>
      </c>
      <c r="T110" s="118">
        <f t="shared" si="25"/>
        <v>-34381.289901023287</v>
      </c>
      <c r="U110" s="118">
        <f t="shared" si="25"/>
        <v>14493.523250913235</v>
      </c>
      <c r="V110" s="118">
        <f t="shared" si="25"/>
        <v>18957.172580137496</v>
      </c>
      <c r="W110" s="118">
        <f t="shared" si="25"/>
        <v>22291.177172065942</v>
      </c>
      <c r="X110" s="118">
        <f t="shared" si="25"/>
        <v>18594.114105959117</v>
      </c>
      <c r="Y110" s="118">
        <f t="shared" si="25"/>
        <v>15794.622653760272</v>
      </c>
      <c r="Z110" s="118">
        <f t="shared" si="25"/>
        <v>8477.0534621246697</v>
      </c>
      <c r="AA110" s="118">
        <f t="shared" si="25"/>
        <v>9733.8531806126703</v>
      </c>
      <c r="AB110" s="118">
        <f t="shared" si="25"/>
        <v>-5212.3207361586774</v>
      </c>
      <c r="AC110" s="118">
        <f t="shared" si="25"/>
        <v>-7167.065347370838</v>
      </c>
      <c r="AD110" s="118">
        <f t="shared" si="25"/>
        <v>-1494.6103097086993</v>
      </c>
      <c r="AE110" s="118">
        <f t="shared" si="25"/>
        <v>23230.439904371386</v>
      </c>
      <c r="AF110" s="118">
        <f t="shared" si="25"/>
        <v>33955.822712278052</v>
      </c>
      <c r="AG110" s="118">
        <f t="shared" si="25"/>
        <v>21185.54989723309</v>
      </c>
      <c r="AH110" s="118">
        <f t="shared" si="25"/>
        <v>36649.827536333149</v>
      </c>
      <c r="AI110" s="118">
        <f t="shared" si="25"/>
        <v>26495.068323299791</v>
      </c>
      <c r="AJ110" s="118">
        <f t="shared" si="25"/>
        <v>6139.1914605599877</v>
      </c>
      <c r="AK110" s="118">
        <f t="shared" si="25"/>
        <v>7139.1914605599877</v>
      </c>
      <c r="AL110" s="118">
        <f t="shared" si="25"/>
        <v>6139.1914605599877</v>
      </c>
      <c r="AM110" s="192">
        <f t="shared" si="25"/>
        <v>43336.658979644388</v>
      </c>
      <c r="AN110" s="192">
        <f t="shared" si="25"/>
        <v>-9070.6183676844466</v>
      </c>
      <c r="AO110" s="192">
        <f t="shared" si="25"/>
        <v>-14570.618367684445</v>
      </c>
      <c r="AP110" s="192">
        <f t="shared" si="25"/>
        <v>-10254.518367684446</v>
      </c>
      <c r="AQ110" s="192">
        <f t="shared" si="25"/>
        <v>37227.110518893009</v>
      </c>
      <c r="AR110" s="192">
        <f t="shared" si="25"/>
        <v>26692.529888629873</v>
      </c>
      <c r="AS110" s="192">
        <f t="shared" si="25"/>
        <v>39468.740916249386</v>
      </c>
      <c r="AT110" s="192">
        <f t="shared" si="25"/>
        <v>35468.740916249393</v>
      </c>
      <c r="AU110" s="192">
        <f t="shared" si="25"/>
        <v>37216.269701006371</v>
      </c>
      <c r="AV110" s="192">
        <f t="shared" si="25"/>
        <v>12732.921834546823</v>
      </c>
      <c r="AW110" s="192">
        <f t="shared" si="25"/>
        <v>907.06795389756826</v>
      </c>
      <c r="AX110" s="192">
        <f t="shared" si="25"/>
        <v>21907.067953897564</v>
      </c>
      <c r="AY110" s="192">
        <f t="shared" si="25"/>
        <v>26332.358401880807</v>
      </c>
      <c r="AZ110" s="142"/>
      <c r="BA110" s="142"/>
      <c r="BB110" s="142"/>
      <c r="BC110" s="142"/>
      <c r="BD110" s="142"/>
      <c r="BE110" s="142"/>
      <c r="BF110" s="142"/>
      <c r="BG110" s="142"/>
      <c r="BH110" s="142"/>
      <c r="BI110" s="142"/>
      <c r="BJ110" s="142"/>
    </row>
    <row r="111" spans="1:62">
      <c r="C111" s="96"/>
      <c r="D111" s="18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79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142"/>
      <c r="BA111" s="142"/>
      <c r="BB111" s="142"/>
      <c r="BC111" s="142"/>
      <c r="BD111" s="142"/>
      <c r="BE111" s="142"/>
      <c r="BF111" s="142"/>
      <c r="BG111" s="142"/>
      <c r="BH111" s="142"/>
      <c r="BI111" s="142"/>
      <c r="BJ111" s="142"/>
    </row>
    <row r="112" spans="1:62">
      <c r="B112" s="85" t="s">
        <v>37</v>
      </c>
      <c r="C112" s="94" t="s">
        <v>17</v>
      </c>
      <c r="D112" s="188">
        <f t="shared" ref="D112:AM112" si="26">D110</f>
        <v>-648.57999999999993</v>
      </c>
      <c r="E112" s="65">
        <f t="shared" si="26"/>
        <v>-850.28</v>
      </c>
      <c r="F112" s="65">
        <f t="shared" si="26"/>
        <v>-21777.02</v>
      </c>
      <c r="G112" s="65">
        <f t="shared" si="26"/>
        <v>-3172.3399999999997</v>
      </c>
      <c r="H112" s="65">
        <f t="shared" si="26"/>
        <v>-9290.8500000000022</v>
      </c>
      <c r="I112" s="65">
        <f t="shared" si="26"/>
        <v>-536.69999999999936</v>
      </c>
      <c r="J112" s="65">
        <f t="shared" si="26"/>
        <v>23487.689999999995</v>
      </c>
      <c r="K112" s="65">
        <f t="shared" si="26"/>
        <v>14553.750000000002</v>
      </c>
      <c r="L112" s="65">
        <f t="shared" si="26"/>
        <v>8648.6299999999974</v>
      </c>
      <c r="M112" s="65">
        <f t="shared" si="26"/>
        <v>-4090.4000000000019</v>
      </c>
      <c r="N112" s="65">
        <f t="shared" si="26"/>
        <v>2968.2000000000007</v>
      </c>
      <c r="O112" s="65">
        <f t="shared" si="26"/>
        <v>8586.6233333333312</v>
      </c>
      <c r="P112" s="65">
        <f t="shared" si="26"/>
        <v>60.105048753448088</v>
      </c>
      <c r="Q112" s="65">
        <f t="shared" si="26"/>
        <v>60.105048753448088</v>
      </c>
      <c r="R112" s="65">
        <f t="shared" si="26"/>
        <v>-2046.0859373733822</v>
      </c>
      <c r="S112" s="65">
        <f t="shared" si="26"/>
        <v>-3410.963510351995</v>
      </c>
      <c r="T112" s="65">
        <f t="shared" si="26"/>
        <v>-34381.289901023287</v>
      </c>
      <c r="U112" s="65">
        <f t="shared" si="26"/>
        <v>14493.523250913235</v>
      </c>
      <c r="V112" s="65">
        <f t="shared" si="26"/>
        <v>18957.172580137496</v>
      </c>
      <c r="W112" s="65">
        <f t="shared" si="26"/>
        <v>22291.177172065942</v>
      </c>
      <c r="X112" s="65">
        <f t="shared" si="26"/>
        <v>18594.114105959117</v>
      </c>
      <c r="Y112" s="65">
        <f t="shared" si="26"/>
        <v>15794.622653760272</v>
      </c>
      <c r="Z112" s="65">
        <f t="shared" si="26"/>
        <v>8477.0534621246697</v>
      </c>
      <c r="AA112" s="65">
        <f t="shared" si="26"/>
        <v>9733.8531806126703</v>
      </c>
      <c r="AB112" s="65">
        <f t="shared" si="26"/>
        <v>-5212.3207361586774</v>
      </c>
      <c r="AC112" s="65">
        <f t="shared" si="26"/>
        <v>-7167.065347370838</v>
      </c>
      <c r="AD112" s="65">
        <f t="shared" si="26"/>
        <v>-1494.6103097086993</v>
      </c>
      <c r="AE112" s="65">
        <f t="shared" si="26"/>
        <v>23230.439904371386</v>
      </c>
      <c r="AF112" s="65">
        <f t="shared" si="26"/>
        <v>33955.822712278052</v>
      </c>
      <c r="AG112" s="65">
        <f t="shared" si="26"/>
        <v>21185.54989723309</v>
      </c>
      <c r="AH112" s="65">
        <f t="shared" si="26"/>
        <v>36649.827536333149</v>
      </c>
      <c r="AI112" s="65">
        <f t="shared" si="26"/>
        <v>26495.068323299791</v>
      </c>
      <c r="AJ112" s="65">
        <f t="shared" si="26"/>
        <v>6139.1914605599877</v>
      </c>
      <c r="AK112" s="65">
        <f t="shared" si="26"/>
        <v>7139.1914605599877</v>
      </c>
      <c r="AL112" s="65">
        <f t="shared" si="26"/>
        <v>6139.1914605599877</v>
      </c>
      <c r="AM112" s="186">
        <f t="shared" si="26"/>
        <v>43336.658979644388</v>
      </c>
      <c r="AN112" s="186">
        <f t="shared" ref="AN112:AQ112" si="27">AN110</f>
        <v>-9070.6183676844466</v>
      </c>
      <c r="AO112" s="186">
        <f t="shared" si="27"/>
        <v>-14570.618367684445</v>
      </c>
      <c r="AP112" s="186">
        <f t="shared" si="27"/>
        <v>-10254.518367684446</v>
      </c>
      <c r="AQ112" s="186">
        <f t="shared" si="27"/>
        <v>37227.110518893009</v>
      </c>
      <c r="AR112" s="186">
        <f t="shared" ref="AR112:AY112" si="28">AR110</f>
        <v>26692.529888629873</v>
      </c>
      <c r="AS112" s="186">
        <f t="shared" si="28"/>
        <v>39468.740916249386</v>
      </c>
      <c r="AT112" s="186">
        <f t="shared" si="28"/>
        <v>35468.740916249393</v>
      </c>
      <c r="AU112" s="186">
        <f t="shared" si="28"/>
        <v>37216.269701006371</v>
      </c>
      <c r="AV112" s="186">
        <f t="shared" si="28"/>
        <v>12732.921834546823</v>
      </c>
      <c r="AW112" s="186">
        <f t="shared" si="28"/>
        <v>907.06795389756826</v>
      </c>
      <c r="AX112" s="186">
        <f t="shared" si="28"/>
        <v>21907.067953897564</v>
      </c>
      <c r="AY112" s="186">
        <f t="shared" si="28"/>
        <v>26332.358401880807</v>
      </c>
      <c r="AZ112" s="142"/>
      <c r="BA112" s="142"/>
      <c r="BB112" s="142"/>
      <c r="BC112" s="142"/>
      <c r="BD112" s="142"/>
      <c r="BE112" s="142"/>
      <c r="BF112" s="142"/>
      <c r="BG112" s="142"/>
      <c r="BH112" s="142"/>
      <c r="BI112" s="142"/>
      <c r="BJ112" s="142"/>
    </row>
    <row r="113" spans="1:62">
      <c r="A113" s="29"/>
      <c r="B113" s="29"/>
      <c r="C113" s="127"/>
      <c r="D113" s="204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142"/>
      <c r="BA113" s="142"/>
      <c r="BB113" s="142"/>
      <c r="BC113" s="142"/>
      <c r="BD113" s="142"/>
      <c r="BE113" s="142"/>
      <c r="BF113" s="142"/>
      <c r="BG113" s="142"/>
      <c r="BH113" s="142"/>
      <c r="BI113" s="142"/>
      <c r="BJ113" s="142"/>
    </row>
    <row r="114" spans="1:62" ht="15" customHeight="1" thickBot="1">
      <c r="A114" s="215"/>
      <c r="B114" s="301" t="s">
        <v>278</v>
      </c>
      <c r="C114" s="380" t="s">
        <v>17</v>
      </c>
      <c r="D114" s="381">
        <f t="shared" ref="D114:AM114" si="29">SUM(D112)</f>
        <v>-648.57999999999993</v>
      </c>
      <c r="E114" s="382">
        <f t="shared" si="29"/>
        <v>-850.28</v>
      </c>
      <c r="F114" s="382">
        <f t="shared" si="29"/>
        <v>-21777.02</v>
      </c>
      <c r="G114" s="382">
        <f t="shared" si="29"/>
        <v>-3172.3399999999997</v>
      </c>
      <c r="H114" s="382">
        <f t="shared" si="29"/>
        <v>-9290.8500000000022</v>
      </c>
      <c r="I114" s="382">
        <f t="shared" si="29"/>
        <v>-536.69999999999936</v>
      </c>
      <c r="J114" s="382">
        <f t="shared" si="29"/>
        <v>23487.689999999995</v>
      </c>
      <c r="K114" s="382">
        <f t="shared" si="29"/>
        <v>14553.750000000002</v>
      </c>
      <c r="L114" s="382">
        <f t="shared" si="29"/>
        <v>8648.6299999999974</v>
      </c>
      <c r="M114" s="382">
        <f t="shared" si="29"/>
        <v>-4090.4000000000019</v>
      </c>
      <c r="N114" s="382">
        <f t="shared" si="29"/>
        <v>2968.2000000000007</v>
      </c>
      <c r="O114" s="382">
        <f t="shared" si="29"/>
        <v>8586.6233333333312</v>
      </c>
      <c r="P114" s="382">
        <f t="shared" si="29"/>
        <v>60.105048753448088</v>
      </c>
      <c r="Q114" s="382">
        <f t="shared" si="29"/>
        <v>60.105048753448088</v>
      </c>
      <c r="R114" s="382">
        <f t="shared" si="29"/>
        <v>-2046.0859373733822</v>
      </c>
      <c r="S114" s="382">
        <f t="shared" si="29"/>
        <v>-3410.963510351995</v>
      </c>
      <c r="T114" s="382">
        <f t="shared" si="29"/>
        <v>-34381.289901023287</v>
      </c>
      <c r="U114" s="382">
        <f t="shared" si="29"/>
        <v>14493.523250913235</v>
      </c>
      <c r="V114" s="382">
        <f t="shared" si="29"/>
        <v>18957.172580137496</v>
      </c>
      <c r="W114" s="382">
        <f t="shared" si="29"/>
        <v>22291.177172065942</v>
      </c>
      <c r="X114" s="382">
        <f t="shared" si="29"/>
        <v>18594.114105959117</v>
      </c>
      <c r="Y114" s="382">
        <f t="shared" si="29"/>
        <v>15794.622653760272</v>
      </c>
      <c r="Z114" s="382">
        <f t="shared" si="29"/>
        <v>8477.0534621246697</v>
      </c>
      <c r="AA114" s="382">
        <f t="shared" si="29"/>
        <v>9733.8531806126703</v>
      </c>
      <c r="AB114" s="382">
        <f t="shared" si="29"/>
        <v>-5212.3207361586774</v>
      </c>
      <c r="AC114" s="382">
        <f t="shared" si="29"/>
        <v>-7167.065347370838</v>
      </c>
      <c r="AD114" s="382">
        <f t="shared" si="29"/>
        <v>-1494.6103097086993</v>
      </c>
      <c r="AE114" s="382">
        <f t="shared" si="29"/>
        <v>23230.439904371386</v>
      </c>
      <c r="AF114" s="382">
        <f t="shared" si="29"/>
        <v>33955.822712278052</v>
      </c>
      <c r="AG114" s="382">
        <f t="shared" si="29"/>
        <v>21185.54989723309</v>
      </c>
      <c r="AH114" s="382">
        <f t="shared" si="29"/>
        <v>36649.827536333149</v>
      </c>
      <c r="AI114" s="382">
        <f t="shared" si="29"/>
        <v>26495.068323299791</v>
      </c>
      <c r="AJ114" s="382">
        <f t="shared" si="29"/>
        <v>6139.1914605599877</v>
      </c>
      <c r="AK114" s="382">
        <f t="shared" si="29"/>
        <v>7139.1914605599877</v>
      </c>
      <c r="AL114" s="382">
        <f t="shared" si="29"/>
        <v>6139.1914605599877</v>
      </c>
      <c r="AM114" s="383">
        <f t="shared" si="29"/>
        <v>43336.658979644388</v>
      </c>
      <c r="AN114" s="383">
        <f t="shared" ref="AN114:AQ114" si="30">SUM(AN112)</f>
        <v>-9070.6183676844466</v>
      </c>
      <c r="AO114" s="383">
        <f t="shared" si="30"/>
        <v>-14570.618367684445</v>
      </c>
      <c r="AP114" s="383">
        <f t="shared" si="30"/>
        <v>-10254.518367684446</v>
      </c>
      <c r="AQ114" s="383">
        <f t="shared" si="30"/>
        <v>37227.110518893009</v>
      </c>
      <c r="AR114" s="383">
        <f t="shared" ref="AR114:AY114" si="31">SUM(AR112)</f>
        <v>26692.529888629873</v>
      </c>
      <c r="AS114" s="383">
        <f t="shared" si="31"/>
        <v>39468.740916249386</v>
      </c>
      <c r="AT114" s="383">
        <f t="shared" si="31"/>
        <v>35468.740916249393</v>
      </c>
      <c r="AU114" s="383">
        <f t="shared" si="31"/>
        <v>37216.269701006371</v>
      </c>
      <c r="AV114" s="383">
        <f t="shared" si="31"/>
        <v>12732.921834546823</v>
      </c>
      <c r="AW114" s="383">
        <f t="shared" si="31"/>
        <v>907.06795389756826</v>
      </c>
      <c r="AX114" s="383">
        <f t="shared" si="31"/>
        <v>21907.067953897564</v>
      </c>
      <c r="AY114" s="383">
        <f t="shared" si="31"/>
        <v>26332.358401880807</v>
      </c>
      <c r="AZ114" s="142"/>
      <c r="BA114" s="142"/>
      <c r="BB114" s="142"/>
      <c r="BC114" s="142"/>
      <c r="BD114" s="142"/>
      <c r="BE114" s="142"/>
      <c r="BF114" s="142"/>
      <c r="BG114" s="142"/>
      <c r="BH114" s="142"/>
      <c r="BI114" s="142"/>
      <c r="BJ114" s="142"/>
    </row>
    <row r="115" spans="1:62" ht="14" thickTop="1">
      <c r="B115" s="14"/>
      <c r="C115" s="132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42"/>
      <c r="BA115" s="142"/>
      <c r="BB115" s="142"/>
      <c r="BC115" s="142"/>
      <c r="BD115" s="142"/>
      <c r="BE115" s="142"/>
      <c r="BF115" s="142"/>
      <c r="BG115" s="142"/>
      <c r="BH115" s="142"/>
      <c r="BI115" s="142"/>
      <c r="BJ115" s="142"/>
    </row>
    <row r="116" spans="1:62" ht="13.25" hidden="1" customHeight="1"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142"/>
      <c r="BA116" s="142"/>
      <c r="BB116" s="142"/>
      <c r="BC116" s="142"/>
      <c r="BD116" s="142"/>
      <c r="BE116" s="142"/>
      <c r="BF116" s="142"/>
      <c r="BG116" s="142"/>
      <c r="BH116" s="142"/>
      <c r="BI116" s="142"/>
      <c r="BJ116" s="142"/>
    </row>
    <row r="117" spans="1:62" s="12" customFormat="1" ht="13.25" hidden="1" customHeight="1">
      <c r="A117" s="17"/>
      <c r="B117" s="17"/>
      <c r="C117" s="93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42"/>
    </row>
    <row r="118" spans="1:62" ht="13.25" hidden="1" customHeight="1">
      <c r="C118" s="17"/>
      <c r="BJ118" s="142"/>
    </row>
    <row r="119" spans="1:62" ht="53.5" hidden="1" customHeight="1">
      <c r="C119" s="17"/>
      <c r="BJ119" s="142"/>
    </row>
    <row r="120" spans="1:62" ht="13.25" hidden="1" customHeight="1">
      <c r="C120" s="17"/>
      <c r="BJ120" s="142"/>
    </row>
    <row r="121" spans="1:62" ht="13.25" hidden="1" customHeight="1">
      <c r="C121" s="17"/>
      <c r="BJ121" s="142"/>
    </row>
    <row r="122" spans="1:62" ht="13.25" hidden="1" customHeight="1">
      <c r="C122" s="17"/>
      <c r="BJ122" s="142"/>
    </row>
    <row r="123" spans="1:62" ht="13.25" hidden="1" customHeight="1">
      <c r="C123" s="17"/>
      <c r="BJ123" s="142"/>
    </row>
    <row r="124" spans="1:62" ht="13.25" hidden="1" customHeight="1">
      <c r="C124" s="17"/>
      <c r="BJ124" s="142"/>
    </row>
    <row r="125" spans="1:62" ht="13.25" hidden="1" customHeight="1">
      <c r="C125" s="17"/>
      <c r="BJ125" s="142"/>
    </row>
    <row r="126" spans="1:62" s="12" customFormat="1" ht="13.25" hidden="1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42"/>
    </row>
    <row r="127" spans="1:62" ht="13.75" hidden="1" customHeight="1">
      <c r="C127" s="17"/>
      <c r="BJ127" s="142"/>
    </row>
    <row r="128" spans="1:62" s="90" customFormat="1" ht="13.25" hidden="1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42"/>
    </row>
    <row r="129" spans="3:62" ht="13.25" hidden="1" customHeight="1">
      <c r="C129" s="17"/>
      <c r="BJ129" s="142"/>
    </row>
    <row r="130" spans="3:62" ht="13.25" hidden="1" customHeight="1">
      <c r="C130" s="17"/>
      <c r="BJ130" s="142"/>
    </row>
    <row r="131" spans="3:62" ht="13.25" hidden="1" customHeight="1">
      <c r="C131" s="17"/>
      <c r="BJ131" s="142"/>
    </row>
    <row r="132" spans="3:62" ht="13.25" hidden="1" customHeight="1">
      <c r="C132" s="17"/>
      <c r="BJ132" s="142"/>
    </row>
    <row r="133" spans="3:62" ht="13.25" hidden="1" customHeight="1">
      <c r="C133" s="17"/>
      <c r="BJ133" s="142"/>
    </row>
    <row r="134" spans="3:62" ht="13.25" hidden="1" customHeight="1">
      <c r="C134" s="17"/>
      <c r="BJ134" s="142"/>
    </row>
    <row r="135" spans="3:62" ht="13.25" hidden="1" customHeight="1">
      <c r="C135" s="17"/>
      <c r="BJ135" s="142"/>
    </row>
    <row r="136" spans="3:62" ht="13.25" hidden="1" customHeight="1">
      <c r="C136" s="17"/>
      <c r="BJ136" s="142"/>
    </row>
    <row r="137" spans="3:62" ht="13.25" hidden="1" customHeight="1">
      <c r="C137" s="17"/>
      <c r="BJ137" s="142"/>
    </row>
    <row r="138" spans="3:62" ht="13.25" hidden="1" customHeight="1">
      <c r="C138" s="17"/>
      <c r="BJ138" s="142"/>
    </row>
    <row r="139" spans="3:62" ht="13.25" hidden="1" customHeight="1">
      <c r="C139" s="17"/>
      <c r="BJ139" s="142"/>
    </row>
    <row r="140" spans="3:62" ht="13.25" hidden="1" customHeight="1">
      <c r="C140" s="17"/>
      <c r="BJ140" s="142"/>
    </row>
    <row r="141" spans="3:62" ht="13.25" hidden="1" customHeight="1">
      <c r="C141" s="17"/>
      <c r="BJ141" s="142"/>
    </row>
    <row r="142" spans="3:62" ht="13.25" hidden="1" customHeight="1">
      <c r="C142" s="17"/>
      <c r="BJ142" s="142"/>
    </row>
    <row r="143" spans="3:62" ht="13.25" hidden="1" customHeight="1">
      <c r="C143" s="17"/>
      <c r="BJ143" s="142"/>
    </row>
    <row r="144" spans="3:62" ht="13.25" hidden="1" customHeight="1">
      <c r="C144" s="17"/>
      <c r="BJ144" s="142"/>
    </row>
    <row r="145" spans="1:62" ht="13.25" hidden="1" customHeight="1">
      <c r="C145" s="17"/>
      <c r="BJ145" s="142"/>
    </row>
    <row r="146" spans="1:62" ht="13.25" hidden="1" customHeight="1">
      <c r="C146" s="17"/>
      <c r="BJ146" s="142"/>
    </row>
    <row r="147" spans="1:62" ht="13.25" hidden="1" customHeight="1">
      <c r="C147" s="17"/>
      <c r="BJ147" s="142"/>
    </row>
    <row r="148" spans="1:62" ht="13.25" hidden="1" customHeight="1">
      <c r="C148" s="17"/>
      <c r="BJ148" s="142"/>
    </row>
    <row r="149" spans="1:62" ht="13.25" hidden="1" customHeight="1">
      <c r="C149" s="17"/>
      <c r="BJ149" s="142"/>
    </row>
    <row r="150" spans="1:62" ht="13.25" hidden="1" customHeight="1">
      <c r="C150" s="17"/>
      <c r="BJ150" s="142"/>
    </row>
    <row r="151" spans="1:62" ht="13.25" hidden="1" customHeight="1">
      <c r="C151" s="17"/>
      <c r="BJ151" s="142"/>
    </row>
    <row r="152" spans="1:62" ht="13.25" hidden="1" customHeight="1">
      <c r="C152" s="17"/>
      <c r="BJ152" s="142"/>
    </row>
    <row r="153" spans="1:62" ht="13.25" hidden="1" customHeight="1">
      <c r="C153" s="17"/>
      <c r="BJ153" s="142"/>
    </row>
    <row r="154" spans="1:62" ht="13.25" hidden="1" customHeight="1">
      <c r="C154" s="17"/>
      <c r="BJ154" s="142"/>
    </row>
    <row r="155" spans="1:62" ht="13.25" hidden="1" customHeight="1">
      <c r="C155" s="17"/>
      <c r="BJ155" s="142"/>
    </row>
    <row r="156" spans="1:62" ht="13.25" hidden="1" customHeight="1">
      <c r="C156" s="17"/>
      <c r="BJ156" s="142"/>
    </row>
    <row r="157" spans="1:62" ht="13.25" hidden="1" customHeight="1">
      <c r="C157" s="17"/>
      <c r="BJ157" s="142"/>
    </row>
    <row r="158" spans="1:62" s="29" customFormat="1" ht="13.25" hidden="1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42"/>
    </row>
    <row r="159" spans="1:62" s="172" customFormat="1" ht="13.25" hidden="1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42"/>
    </row>
    <row r="160" spans="1:62" s="14" customFormat="1" ht="13.25" hidden="1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42"/>
    </row>
    <row r="161" spans="1:62" ht="13.25" hidden="1" customHeight="1">
      <c r="C161" s="17"/>
      <c r="BJ161" s="142"/>
    </row>
    <row r="162" spans="1:62" ht="13.25" hidden="1" customHeight="1">
      <c r="C162" s="17"/>
    </row>
    <row r="163" spans="1:62" ht="13.25" hidden="1" customHeight="1">
      <c r="C163" s="17"/>
    </row>
    <row r="164" spans="1:62" ht="13.25" hidden="1" customHeight="1">
      <c r="C164" s="17"/>
    </row>
    <row r="165" spans="1:62" ht="13.25" hidden="1" customHeight="1">
      <c r="C165" s="17"/>
    </row>
    <row r="166" spans="1:62" s="121" customFormat="1" ht="13.25" hidden="1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</row>
    <row r="167" spans="1:62" s="14" customFormat="1" ht="13.25" hidden="1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</row>
    <row r="168" spans="1:62" ht="13.25" hidden="1" customHeight="1">
      <c r="C168" s="17"/>
    </row>
    <row r="169" spans="1:62" ht="13.25" hidden="1" customHeight="1">
      <c r="C169" s="17"/>
    </row>
    <row r="170" spans="1:62" ht="13.25" hidden="1" customHeight="1">
      <c r="C170" s="17"/>
    </row>
    <row r="171" spans="1:62" ht="13.25" hidden="1" customHeight="1">
      <c r="C171" s="17"/>
    </row>
    <row r="172" spans="1:62" ht="13.25" hidden="1" customHeight="1">
      <c r="C172" s="17"/>
    </row>
    <row r="173" spans="1:62" ht="13.25" hidden="1" customHeight="1">
      <c r="C173" s="17"/>
    </row>
    <row r="174" spans="1:62" ht="13.25" hidden="1" customHeight="1">
      <c r="C174" s="17"/>
    </row>
    <row r="175" spans="1:62" ht="13.25" hidden="1" customHeight="1">
      <c r="C175" s="17"/>
    </row>
    <row r="176" spans="1:62" ht="13.25" hidden="1" customHeight="1">
      <c r="C176" s="17"/>
    </row>
    <row r="177" spans="3:3" ht="13.25" hidden="1" customHeight="1">
      <c r="C177" s="17"/>
    </row>
    <row r="178" spans="3:3" ht="13.25" hidden="1" customHeight="1">
      <c r="C178" s="17"/>
    </row>
    <row r="179" spans="3:3" ht="13.25" hidden="1" customHeight="1">
      <c r="C179" s="17"/>
    </row>
    <row r="180" spans="3:3" ht="13.25" hidden="1" customHeight="1">
      <c r="C180" s="17"/>
    </row>
    <row r="181" spans="3:3" ht="13.25" hidden="1" customHeight="1">
      <c r="C181" s="17"/>
    </row>
    <row r="182" spans="3:3" ht="13.25" hidden="1" customHeight="1">
      <c r="C182" s="17"/>
    </row>
    <row r="183" spans="3:3" ht="13.25" hidden="1" customHeight="1">
      <c r="C183" s="17"/>
    </row>
    <row r="184" spans="3:3" ht="13.25" hidden="1" customHeight="1">
      <c r="C184" s="17"/>
    </row>
    <row r="185" spans="3:3" ht="13.25" hidden="1" customHeight="1">
      <c r="C185" s="17"/>
    </row>
    <row r="186" spans="3:3" ht="13.25" hidden="1" customHeight="1">
      <c r="C186" s="17"/>
    </row>
    <row r="187" spans="3:3" ht="13.25" hidden="1" customHeight="1">
      <c r="C187" s="17"/>
    </row>
    <row r="188" spans="3:3" ht="13.25" hidden="1" customHeight="1">
      <c r="C188" s="17"/>
    </row>
    <row r="189" spans="3:3" ht="13.25" hidden="1" customHeight="1">
      <c r="C189" s="17"/>
    </row>
    <row r="190" spans="3:3" ht="13.25" hidden="1" customHeight="1">
      <c r="C190" s="17"/>
    </row>
    <row r="191" spans="3:3" ht="13.25" hidden="1" customHeight="1">
      <c r="C191" s="17"/>
    </row>
    <row r="192" spans="3:3" ht="13.25" hidden="1" customHeight="1">
      <c r="C192" s="17"/>
    </row>
    <row r="193" spans="3:3" ht="13.25" hidden="1" customHeight="1">
      <c r="C193" s="17"/>
    </row>
    <row r="194" spans="3:3" ht="13.25" hidden="1" customHeight="1">
      <c r="C194" s="17"/>
    </row>
    <row r="195" spans="3:3" ht="13.25" hidden="1" customHeight="1">
      <c r="C195" s="17"/>
    </row>
    <row r="196" spans="3:3" ht="13.25" hidden="1" customHeight="1">
      <c r="C196" s="17"/>
    </row>
    <row r="197" spans="3:3" ht="13.25" hidden="1" customHeight="1">
      <c r="C197" s="17"/>
    </row>
    <row r="198" spans="3:3" ht="13.25" hidden="1" customHeight="1">
      <c r="C198" s="17"/>
    </row>
    <row r="199" spans="3:3" ht="13.25" hidden="1" customHeight="1">
      <c r="C199" s="17"/>
    </row>
    <row r="200" spans="3:3" ht="13.25" hidden="1" customHeight="1">
      <c r="C200" s="17"/>
    </row>
    <row r="201" spans="3:3" ht="13.25" hidden="1" customHeight="1">
      <c r="C201" s="17"/>
    </row>
    <row r="202" spans="3:3" ht="13.25" hidden="1" customHeight="1">
      <c r="C202" s="17"/>
    </row>
    <row r="203" spans="3:3" ht="13.25" hidden="1" customHeight="1">
      <c r="C203" s="17"/>
    </row>
    <row r="204" spans="3:3" ht="13.25" hidden="1" customHeight="1">
      <c r="C204" s="17"/>
    </row>
    <row r="205" spans="3:3" ht="13.25" hidden="1" customHeight="1">
      <c r="C205" s="17"/>
    </row>
    <row r="206" spans="3:3" ht="13.25" hidden="1" customHeight="1">
      <c r="C206" s="17"/>
    </row>
    <row r="207" spans="3:3" ht="13.25" hidden="1" customHeight="1">
      <c r="C207" s="17"/>
    </row>
    <row r="208" spans="3:3" ht="13.25" hidden="1" customHeight="1">
      <c r="C208" s="17"/>
    </row>
    <row r="209" spans="3:3" ht="13.25" hidden="1" customHeight="1">
      <c r="C209" s="17"/>
    </row>
    <row r="210" spans="3:3" ht="13.25" hidden="1" customHeight="1">
      <c r="C210" s="17"/>
    </row>
    <row r="211" spans="3:3" ht="13.25" hidden="1" customHeight="1">
      <c r="C211" s="17"/>
    </row>
    <row r="212" spans="3:3" ht="13.25" hidden="1" customHeight="1">
      <c r="C212" s="17"/>
    </row>
    <row r="213" spans="3:3" ht="13.25" hidden="1" customHeight="1">
      <c r="C213" s="17"/>
    </row>
    <row r="214" spans="3:3" ht="13.25" hidden="1" customHeight="1">
      <c r="C214" s="17"/>
    </row>
    <row r="215" spans="3:3" ht="13.25" hidden="1" customHeight="1">
      <c r="C215" s="17"/>
    </row>
    <row r="216" spans="3:3" ht="13.25" hidden="1" customHeight="1">
      <c r="C216" s="17"/>
    </row>
    <row r="217" spans="3:3" ht="13.25" hidden="1" customHeight="1">
      <c r="C217" s="17"/>
    </row>
    <row r="218" spans="3:3" ht="13.25" hidden="1" customHeight="1">
      <c r="C218" s="17"/>
    </row>
    <row r="219" spans="3:3" ht="13.25" hidden="1" customHeight="1">
      <c r="C219" s="17"/>
    </row>
    <row r="220" spans="3:3" ht="13.25" hidden="1" customHeight="1">
      <c r="C220" s="17"/>
    </row>
    <row r="221" spans="3:3">
      <c r="C221" s="17"/>
    </row>
    <row r="222" spans="3:3"/>
    <row r="223" spans="3:3"/>
    <row r="224" spans="3:3"/>
    <row r="225"/>
    <row r="226"/>
    <row r="227"/>
    <row r="228"/>
    <row r="229"/>
  </sheetData>
  <mergeCells count="4">
    <mergeCell ref="D2:O2"/>
    <mergeCell ref="P2:AA2"/>
    <mergeCell ref="AB2:AM2"/>
    <mergeCell ref="AN2:AY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CE680-0DAA-284C-84B7-07EA6FA2D00C}">
  <sheetPr>
    <tabColor theme="4" tint="0.79998168889431442"/>
  </sheetPr>
  <dimension ref="A1:FH143"/>
  <sheetViews>
    <sheetView showGridLines="0" zoomScaleNormal="85" workbookViewId="0">
      <pane xSplit="15" ySplit="3" topLeftCell="P62" activePane="bottomRight" state="frozen"/>
      <selection pane="topRight" activeCell="P1" sqref="P1"/>
      <selection pane="bottomLeft" activeCell="A4" sqref="A4"/>
      <selection pane="bottomRight"/>
    </sheetView>
  </sheetViews>
  <sheetFormatPr baseColWidth="10" defaultColWidth="0" defaultRowHeight="16" outlineLevelRow="1" outlineLevelCol="1"/>
  <cols>
    <col min="1" max="2" width="11.1640625" style="244" customWidth="1"/>
    <col min="3" max="3" width="28.1640625" style="244" customWidth="1"/>
    <col min="4" max="15" width="10.83203125" style="244" hidden="1" customWidth="1" outlineLevel="1"/>
    <col min="16" max="16" width="12.6640625" style="244" bestFit="1" customWidth="1" collapsed="1"/>
    <col min="17" max="17" width="12.6640625" style="244" bestFit="1" customWidth="1"/>
    <col min="18" max="18" width="12.1640625" style="244" customWidth="1"/>
    <col min="19" max="22" width="11.1640625" style="244" customWidth="1"/>
    <col min="23" max="23" width="11.6640625" style="244" bestFit="1" customWidth="1"/>
    <col min="24" max="25" width="12.33203125" style="244" bestFit="1" customWidth="1"/>
    <col min="26" max="27" width="11.6640625" style="244" bestFit="1" customWidth="1"/>
    <col min="28" max="33" width="11.1640625" style="244" customWidth="1"/>
    <col min="34" max="34" width="12.33203125" style="244" bestFit="1" customWidth="1"/>
    <col min="35" max="35" width="11.6640625" style="244" bestFit="1" customWidth="1"/>
    <col min="36" max="36" width="12.33203125" style="244" bestFit="1" customWidth="1"/>
    <col min="37" max="52" width="11.1640625" style="244" customWidth="1"/>
    <col min="53" max="155" width="0" style="244" hidden="1" customWidth="1"/>
    <col min="156" max="156" width="11.1640625" style="244" hidden="1" customWidth="1"/>
    <col min="157" max="164" width="0" style="244" hidden="1" customWidth="1"/>
    <col min="165" max="16384" width="11.1640625" style="244" hidden="1"/>
  </cols>
  <sheetData>
    <row r="1" spans="1:155" s="8" customFormat="1" ht="13">
      <c r="C1" s="91"/>
    </row>
    <row r="2" spans="1:155" s="8" customFormat="1">
      <c r="B2" s="219" t="s">
        <v>39</v>
      </c>
      <c r="C2" s="91"/>
      <c r="D2" s="593">
        <v>2024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8">
        <v>2027</v>
      </c>
      <c r="AO2" s="599"/>
      <c r="AP2" s="599"/>
      <c r="AQ2" s="599"/>
      <c r="AR2" s="599"/>
      <c r="AS2" s="599"/>
      <c r="AT2" s="599"/>
      <c r="AU2" s="599"/>
      <c r="AV2" s="599"/>
      <c r="AW2" s="599"/>
      <c r="AX2" s="599"/>
      <c r="AY2" s="600"/>
    </row>
    <row r="3" spans="1:155" s="128" customFormat="1" ht="13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B3" s="9">
        <v>2024</v>
      </c>
      <c r="BC3" s="9" t="s">
        <v>16</v>
      </c>
      <c r="BD3" s="9"/>
      <c r="BE3" s="9">
        <v>2025</v>
      </c>
      <c r="BF3" s="9" t="s">
        <v>16</v>
      </c>
      <c r="BH3" s="9">
        <v>2026</v>
      </c>
      <c r="BI3" s="9" t="s">
        <v>16</v>
      </c>
    </row>
    <row r="5" spans="1:155" s="12" customFormat="1" ht="13">
      <c r="B5" s="13" t="s">
        <v>337</v>
      </c>
      <c r="C5" s="137"/>
    </row>
    <row r="6" spans="1:155" s="220" customFormat="1" ht="13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251"/>
      <c r="Q6" s="17"/>
      <c r="R6" s="17"/>
      <c r="S6" s="17"/>
      <c r="T6" s="17"/>
      <c r="U6" s="17"/>
      <c r="V6" s="17"/>
      <c r="W6" s="17"/>
      <c r="X6" s="17"/>
      <c r="Y6" s="17"/>
      <c r="Z6" s="17"/>
      <c r="AA6" s="251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</row>
    <row r="7" spans="1:155" s="220" customFormat="1" ht="13">
      <c r="A7" s="17"/>
      <c r="B7" s="90" t="s">
        <v>131</v>
      </c>
      <c r="C7" s="17"/>
      <c r="D7" s="243">
        <f t="shared" ref="D7:O7" si="0">D8</f>
        <v>1167.52</v>
      </c>
      <c r="E7" s="243">
        <f t="shared" si="0"/>
        <v>714.59</v>
      </c>
      <c r="F7" s="243">
        <f t="shared" si="0"/>
        <v>1730.8899999999999</v>
      </c>
      <c r="G7" s="243">
        <f t="shared" si="0"/>
        <v>1604.51</v>
      </c>
      <c r="H7" s="243">
        <f t="shared" si="0"/>
        <v>3873.62</v>
      </c>
      <c r="I7" s="243">
        <f t="shared" si="0"/>
        <v>6005</v>
      </c>
      <c r="J7" s="243">
        <f t="shared" si="0"/>
        <v>36315.89</v>
      </c>
      <c r="K7" s="243">
        <f t="shared" si="0"/>
        <v>23486.940000000002</v>
      </c>
      <c r="L7" s="243">
        <f t="shared" si="0"/>
        <v>22286.39</v>
      </c>
      <c r="M7" s="243">
        <f t="shared" si="0"/>
        <v>12780.8</v>
      </c>
      <c r="N7" s="243">
        <f t="shared" si="0"/>
        <v>9829.01</v>
      </c>
      <c r="O7" s="243">
        <f t="shared" si="0"/>
        <v>20686.96</v>
      </c>
      <c r="P7" s="243">
        <f>P8</f>
        <v>494.53500000000003</v>
      </c>
      <c r="Q7" s="243">
        <f t="shared" ref="Q7:AY7" si="1">Q8</f>
        <v>494.53500000000003</v>
      </c>
      <c r="R7" s="243">
        <f t="shared" si="1"/>
        <v>494.53500000000003</v>
      </c>
      <c r="S7" s="243">
        <f t="shared" si="1"/>
        <v>494.53500000000003</v>
      </c>
      <c r="T7" s="243">
        <f t="shared" si="1"/>
        <v>494.53500000000003</v>
      </c>
      <c r="U7" s="243">
        <f t="shared" si="1"/>
        <v>27950.891649672645</v>
      </c>
      <c r="V7" s="243">
        <f t="shared" si="1"/>
        <v>46336.159144574442</v>
      </c>
      <c r="W7" s="243">
        <f t="shared" si="1"/>
        <v>46336.159144574442</v>
      </c>
      <c r="X7" s="243">
        <f t="shared" si="1"/>
        <v>39360.278739200206</v>
      </c>
      <c r="Y7" s="243">
        <f t="shared" si="1"/>
        <v>33304.85124086171</v>
      </c>
      <c r="Z7" s="243">
        <f t="shared" si="1"/>
        <v>22515.62594787265</v>
      </c>
      <c r="AA7" s="243">
        <f t="shared" si="1"/>
        <v>30516.559180724114</v>
      </c>
      <c r="AB7" s="243">
        <f t="shared" si="1"/>
        <v>8642.2576797653473</v>
      </c>
      <c r="AC7" s="243">
        <f t="shared" si="1"/>
        <v>9668.376794827549</v>
      </c>
      <c r="AD7" s="243">
        <f t="shared" si="1"/>
        <v>11540.345213657642</v>
      </c>
      <c r="AE7" s="243">
        <f t="shared" si="1"/>
        <v>47793.649689348997</v>
      </c>
      <c r="AF7" s="243">
        <f t="shared" si="1"/>
        <v>63561.661121520163</v>
      </c>
      <c r="AG7" s="243">
        <f t="shared" si="1"/>
        <v>47191.799548313516</v>
      </c>
      <c r="AH7" s="243">
        <f t="shared" si="1"/>
        <v>56301.384267933478</v>
      </c>
      <c r="AI7" s="243">
        <f t="shared" si="1"/>
        <v>49931.522694726817</v>
      </c>
      <c r="AJ7" s="243">
        <f t="shared" si="1"/>
        <v>24227.532291321866</v>
      </c>
      <c r="AK7" s="243">
        <f t="shared" si="1"/>
        <v>24227.532291321866</v>
      </c>
      <c r="AL7" s="243">
        <f t="shared" si="1"/>
        <v>24227.532291321866</v>
      </c>
      <c r="AM7" s="243">
        <f t="shared" si="1"/>
        <v>80758.44097107288</v>
      </c>
      <c r="AN7" s="243">
        <f t="shared" si="1"/>
        <v>4037.9220485536443</v>
      </c>
      <c r="AO7" s="243">
        <f t="shared" si="1"/>
        <v>4037.9220485536443</v>
      </c>
      <c r="AP7" s="243">
        <f t="shared" si="1"/>
        <v>4037.9220485536443</v>
      </c>
      <c r="AQ7" s="243">
        <f t="shared" si="1"/>
        <v>77445.595971198345</v>
      </c>
      <c r="AR7" s="243">
        <f t="shared" si="1"/>
        <v>54185.98337260136</v>
      </c>
      <c r="AS7" s="243">
        <f t="shared" si="1"/>
        <v>75023.180047121641</v>
      </c>
      <c r="AT7" s="243">
        <f t="shared" si="1"/>
        <v>65023.180047121641</v>
      </c>
      <c r="AU7" s="243">
        <f t="shared" si="1"/>
        <v>69604.581709861493</v>
      </c>
      <c r="AV7" s="243">
        <f t="shared" si="1"/>
        <v>40532.081943183817</v>
      </c>
      <c r="AW7" s="243">
        <f t="shared" si="1"/>
        <v>22899.529722703905</v>
      </c>
      <c r="AX7" s="243">
        <f t="shared" si="1"/>
        <v>42899.529722703905</v>
      </c>
      <c r="AY7" s="243">
        <f t="shared" si="1"/>
        <v>76331.765742346382</v>
      </c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</row>
    <row r="8" spans="1:155" s="220" customFormat="1" ht="13">
      <c r="A8" s="17"/>
      <c r="B8" s="17" t="s">
        <v>146</v>
      </c>
      <c r="C8" s="17"/>
      <c r="D8" s="107">
        <f>Assumptions!D74</f>
        <v>1167.52</v>
      </c>
      <c r="E8" s="107">
        <f>Assumptions!E74</f>
        <v>714.59</v>
      </c>
      <c r="F8" s="107">
        <f>Assumptions!F74</f>
        <v>1730.8899999999999</v>
      </c>
      <c r="G8" s="107">
        <f>Assumptions!G74</f>
        <v>1604.51</v>
      </c>
      <c r="H8" s="107">
        <f>Assumptions!H74</f>
        <v>3873.62</v>
      </c>
      <c r="I8" s="107">
        <f>Assumptions!I74</f>
        <v>6005</v>
      </c>
      <c r="J8" s="107">
        <f>Assumptions!J74</f>
        <v>36315.89</v>
      </c>
      <c r="K8" s="107">
        <f>Assumptions!K74</f>
        <v>23486.940000000002</v>
      </c>
      <c r="L8" s="107">
        <f>Assumptions!L74</f>
        <v>22286.39</v>
      </c>
      <c r="M8" s="107">
        <f>Assumptions!M74</f>
        <v>12780.8</v>
      </c>
      <c r="N8" s="107">
        <f>Assumptions!N74</f>
        <v>9829.01</v>
      </c>
      <c r="O8" s="107">
        <f>Assumptions!O74</f>
        <v>20686.96</v>
      </c>
      <c r="P8" s="107">
        <f>Assumptions!P74</f>
        <v>494.53500000000003</v>
      </c>
      <c r="Q8" s="107">
        <f>Assumptions!Q74</f>
        <v>494.53500000000003</v>
      </c>
      <c r="R8" s="107">
        <f>Assumptions!R74</f>
        <v>494.53500000000003</v>
      </c>
      <c r="S8" s="107">
        <f>Assumptions!S74</f>
        <v>494.53500000000003</v>
      </c>
      <c r="T8" s="107">
        <f>Assumptions!T74</f>
        <v>494.53500000000003</v>
      </c>
      <c r="U8" s="107">
        <f>Assumptions!U74</f>
        <v>27950.891649672645</v>
      </c>
      <c r="V8" s="107">
        <f>Assumptions!V74</f>
        <v>46336.159144574442</v>
      </c>
      <c r="W8" s="107">
        <f>Assumptions!W74</f>
        <v>46336.159144574442</v>
      </c>
      <c r="X8" s="107">
        <f>Assumptions!X74</f>
        <v>39360.278739200206</v>
      </c>
      <c r="Y8" s="107">
        <f>Assumptions!Y74</f>
        <v>33304.85124086171</v>
      </c>
      <c r="Z8" s="107">
        <f>Assumptions!Z74</f>
        <v>22515.62594787265</v>
      </c>
      <c r="AA8" s="107">
        <f>Assumptions!AA74</f>
        <v>30516.559180724114</v>
      </c>
      <c r="AB8" s="107">
        <f>Assumptions!AB74</f>
        <v>8642.2576797653473</v>
      </c>
      <c r="AC8" s="107">
        <f>Assumptions!AC74</f>
        <v>9668.376794827549</v>
      </c>
      <c r="AD8" s="107">
        <f>Assumptions!AD74</f>
        <v>11540.345213657642</v>
      </c>
      <c r="AE8" s="107">
        <f>Assumptions!AE74</f>
        <v>47793.649689348997</v>
      </c>
      <c r="AF8" s="107">
        <f>Assumptions!AF74</f>
        <v>63561.661121520163</v>
      </c>
      <c r="AG8" s="107">
        <f>Assumptions!AG74</f>
        <v>47191.799548313516</v>
      </c>
      <c r="AH8" s="107">
        <f>Assumptions!AH74</f>
        <v>56301.384267933478</v>
      </c>
      <c r="AI8" s="107">
        <f>Assumptions!AI74</f>
        <v>49931.522694726817</v>
      </c>
      <c r="AJ8" s="107">
        <f>Assumptions!AJ74</f>
        <v>24227.532291321866</v>
      </c>
      <c r="AK8" s="107">
        <f>Assumptions!AK74</f>
        <v>24227.532291321866</v>
      </c>
      <c r="AL8" s="107">
        <f>Assumptions!AL74</f>
        <v>24227.532291321866</v>
      </c>
      <c r="AM8" s="107">
        <f>Assumptions!AM74</f>
        <v>80758.44097107288</v>
      </c>
      <c r="AN8" s="107">
        <f>Assumptions!AN74</f>
        <v>4037.9220485536443</v>
      </c>
      <c r="AO8" s="107">
        <f>Assumptions!AO74</f>
        <v>4037.9220485536443</v>
      </c>
      <c r="AP8" s="107">
        <f>Assumptions!AP74</f>
        <v>4037.9220485536443</v>
      </c>
      <c r="AQ8" s="107">
        <f>Assumptions!AQ74</f>
        <v>77445.595971198345</v>
      </c>
      <c r="AR8" s="107">
        <f>Assumptions!AR74</f>
        <v>54185.98337260136</v>
      </c>
      <c r="AS8" s="107">
        <f>Assumptions!AS74</f>
        <v>75023.180047121641</v>
      </c>
      <c r="AT8" s="107">
        <f>Assumptions!AT74</f>
        <v>65023.180047121641</v>
      </c>
      <c r="AU8" s="107">
        <f>Assumptions!AU74</f>
        <v>69604.581709861493</v>
      </c>
      <c r="AV8" s="107">
        <f>Assumptions!AV74</f>
        <v>40532.081943183817</v>
      </c>
      <c r="AW8" s="107">
        <f>Assumptions!AW74</f>
        <v>22899.529722703905</v>
      </c>
      <c r="AX8" s="107">
        <f>Assumptions!AX74</f>
        <v>42899.529722703905</v>
      </c>
      <c r="AY8" s="107">
        <f>Assumptions!AY74</f>
        <v>76331.765742346382</v>
      </c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</row>
    <row r="9" spans="1:155" s="220" customFormat="1" ht="13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251"/>
      <c r="U9" s="17"/>
      <c r="V9" s="17"/>
      <c r="W9" s="17"/>
      <c r="X9" s="17"/>
      <c r="Y9" s="17"/>
      <c r="Z9" s="17"/>
      <c r="AA9" s="17"/>
      <c r="AB9" s="17"/>
      <c r="AC9" s="17"/>
      <c r="AD9" s="17"/>
      <c r="AE9" s="251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251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</row>
    <row r="10" spans="1:155" s="220" customFormat="1" ht="13">
      <c r="A10" s="17"/>
      <c r="B10" s="90" t="s">
        <v>130</v>
      </c>
      <c r="C10" s="17"/>
      <c r="D10" s="243">
        <f t="shared" ref="D10:AY10" si="2">SUM(D11:D12,D17,D23,D37:D52,D61)</f>
        <v>-1816.1</v>
      </c>
      <c r="E10" s="243">
        <f t="shared" si="2"/>
        <v>-1564.8700000000001</v>
      </c>
      <c r="F10" s="243">
        <f t="shared" si="2"/>
        <v>-22807.910000000003</v>
      </c>
      <c r="G10" s="243">
        <f t="shared" si="2"/>
        <v>-4776.8500000000004</v>
      </c>
      <c r="H10" s="243">
        <f t="shared" si="2"/>
        <v>-11164.47</v>
      </c>
      <c r="I10" s="243">
        <f t="shared" si="2"/>
        <v>-3907.7</v>
      </c>
      <c r="J10" s="243">
        <f t="shared" si="2"/>
        <v>-12828.2</v>
      </c>
      <c r="K10" s="243">
        <f t="shared" si="2"/>
        <v>-8933.19</v>
      </c>
      <c r="L10" s="243">
        <f t="shared" si="2"/>
        <v>-13637.76</v>
      </c>
      <c r="M10" s="243">
        <f t="shared" si="2"/>
        <v>-16871.2</v>
      </c>
      <c r="N10" s="243">
        <f t="shared" si="2"/>
        <v>-6860.81</v>
      </c>
      <c r="O10" s="243">
        <f t="shared" si="2"/>
        <v>-11101.336666666666</v>
      </c>
      <c r="P10" s="243">
        <f t="shared" si="2"/>
        <v>-287.37033333333329</v>
      </c>
      <c r="Q10" s="243">
        <f t="shared" si="2"/>
        <v>-287.37033333333329</v>
      </c>
      <c r="R10" s="243">
        <f t="shared" si="2"/>
        <v>-2393.5613194601633</v>
      </c>
      <c r="S10" s="243">
        <f t="shared" si="2"/>
        <v>-54497.335444162913</v>
      </c>
      <c r="T10" s="243">
        <f>SUM(T11:T12,T17,T23,T37:T52,T61)</f>
        <v>-37735.370333333332</v>
      </c>
      <c r="U10" s="243">
        <f t="shared" si="2"/>
        <v>-9404.0370000000003</v>
      </c>
      <c r="V10" s="243">
        <f t="shared" si="2"/>
        <v>-22509.655746049713</v>
      </c>
      <c r="W10" s="243">
        <f t="shared" si="2"/>
        <v>-43961.480182173844</v>
      </c>
      <c r="X10" s="243">
        <f t="shared" si="2"/>
        <v>-12602.580333333335</v>
      </c>
      <c r="Y10" s="243">
        <f t="shared" si="2"/>
        <v>-10602.580333333335</v>
      </c>
      <c r="Z10" s="243">
        <f t="shared" si="2"/>
        <v>-10102.580333333335</v>
      </c>
      <c r="AA10" s="243">
        <f t="shared" si="2"/>
        <v>-16102.580333333335</v>
      </c>
      <c r="AB10" s="243">
        <f t="shared" si="2"/>
        <v>-15435.913666666667</v>
      </c>
      <c r="AC10" s="243">
        <f t="shared" si="2"/>
        <v>-80025.481655581942</v>
      </c>
      <c r="AD10" s="243">
        <f t="shared" si="2"/>
        <v>-14435.913666666667</v>
      </c>
      <c r="AE10" s="243">
        <f t="shared" si="2"/>
        <v>-14435.913666666667</v>
      </c>
      <c r="AF10" s="243">
        <f t="shared" si="2"/>
        <v>-69836.105962840942</v>
      </c>
      <c r="AG10" s="243">
        <f t="shared" si="2"/>
        <v>-18302.580333333332</v>
      </c>
      <c r="AH10" s="243">
        <f t="shared" si="2"/>
        <v>-12302.580333333332</v>
      </c>
      <c r="AI10" s="243">
        <f t="shared" si="2"/>
        <v>-18802.580333333332</v>
      </c>
      <c r="AJ10" s="243">
        <f t="shared" si="2"/>
        <v>-14802.580333333332</v>
      </c>
      <c r="AK10" s="243">
        <f t="shared" si="2"/>
        <v>-11802.580333333332</v>
      </c>
      <c r="AL10" s="243">
        <f t="shared" si="2"/>
        <v>-17802.580333333332</v>
      </c>
      <c r="AM10" s="243">
        <f t="shared" si="2"/>
        <v>-20302.580333333332</v>
      </c>
      <c r="AN10" s="243">
        <f t="shared" si="2"/>
        <v>-12727.580333333332</v>
      </c>
      <c r="AO10" s="243">
        <f t="shared" si="2"/>
        <v>-103825.28719770486</v>
      </c>
      <c r="AP10" s="243">
        <f t="shared" si="2"/>
        <v>-17911.480333333333</v>
      </c>
      <c r="AQ10" s="243">
        <f t="shared" si="2"/>
        <v>-23727.580333333332</v>
      </c>
      <c r="AR10" s="243">
        <f t="shared" si="2"/>
        <v>-68313.452853048919</v>
      </c>
      <c r="AS10" s="243">
        <f t="shared" si="2"/>
        <v>-26560.913666666667</v>
      </c>
      <c r="AT10" s="243">
        <f t="shared" si="2"/>
        <v>-17560.913666666667</v>
      </c>
      <c r="AU10" s="243">
        <f t="shared" si="2"/>
        <v>-27560.913666666667</v>
      </c>
      <c r="AV10" s="243">
        <f t="shared" si="2"/>
        <v>-21560.913666666667</v>
      </c>
      <c r="AW10" s="243">
        <f t="shared" si="2"/>
        <v>-19560.913666666667</v>
      </c>
      <c r="AX10" s="243">
        <f t="shared" si="2"/>
        <v>-21560.913666666667</v>
      </c>
      <c r="AY10" s="243">
        <f t="shared" si="2"/>
        <v>-29060.913666666667</v>
      </c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</row>
    <row r="11" spans="1:155" s="220" customFormat="1" ht="13">
      <c r="A11" s="17"/>
      <c r="B11" s="17" t="s">
        <v>341</v>
      </c>
      <c r="C11" s="17"/>
      <c r="D11" s="107">
        <f>-Purchases!D38</f>
        <v>-197.89999999999998</v>
      </c>
      <c r="E11" s="107">
        <f>-Purchases!E38</f>
        <v>0</v>
      </c>
      <c r="F11" s="107">
        <f>-Purchases!F38</f>
        <v>-20517.36</v>
      </c>
      <c r="G11" s="107">
        <f>-Purchases!G38</f>
        <v>-3923.96</v>
      </c>
      <c r="H11" s="107">
        <f>-Purchases!H38</f>
        <v>-8254.92</v>
      </c>
      <c r="I11" s="107">
        <f>-Purchases!I38</f>
        <v>-1665.5700000000002</v>
      </c>
      <c r="J11" s="107">
        <f>-Purchases!J38</f>
        <v>-3964.8900000000003</v>
      </c>
      <c r="K11" s="107">
        <f>-Purchases!K38</f>
        <v>-2552.38</v>
      </c>
      <c r="L11" s="107">
        <f>-Purchases!L38</f>
        <v>-5921.18</v>
      </c>
      <c r="M11" s="107">
        <f>-Purchases!M38</f>
        <v>-11484.2</v>
      </c>
      <c r="N11" s="107">
        <f>-Purchases!N38</f>
        <v>-1190</v>
      </c>
      <c r="O11" s="107">
        <f>-Purchases!O38</f>
        <v>-2707.04</v>
      </c>
      <c r="P11" s="107">
        <f>-Purchases!P38</f>
        <v>0</v>
      </c>
      <c r="Q11" s="107">
        <f>-Purchases!Q38</f>
        <v>0</v>
      </c>
      <c r="R11" s="107">
        <f>-Purchases!R38</f>
        <v>-2100</v>
      </c>
      <c r="S11" s="107">
        <f>-Purchases!S38</f>
        <v>-52938.896551724138</v>
      </c>
      <c r="T11" s="107">
        <f>-Purchases!T38</f>
        <v>0</v>
      </c>
      <c r="U11" s="107">
        <f>-Purchases!U38</f>
        <v>0</v>
      </c>
      <c r="V11" s="107">
        <f>-Purchases!V38</f>
        <v>-2400</v>
      </c>
      <c r="W11" s="107">
        <f>-Purchases!W38</f>
        <v>-24785.82902805258</v>
      </c>
      <c r="X11" s="107">
        <f>-Purchases!X38</f>
        <v>0</v>
      </c>
      <c r="Y11" s="107">
        <f>-Purchases!Y38</f>
        <v>0</v>
      </c>
      <c r="Z11" s="107">
        <f>-Purchases!Z38</f>
        <v>0</v>
      </c>
      <c r="AA11" s="107">
        <f>-Purchases!AA38</f>
        <v>0</v>
      </c>
      <c r="AB11" s="107">
        <f>-Purchases!AB38</f>
        <v>0</v>
      </c>
      <c r="AC11" s="107">
        <f>-Purchases!AC38</f>
        <v>-68387.954238471139</v>
      </c>
      <c r="AD11" s="107">
        <f>-Purchases!AD38</f>
        <v>0</v>
      </c>
      <c r="AE11" s="107">
        <f>-Purchases!AE38</f>
        <v>0</v>
      </c>
      <c r="AF11" s="107">
        <f>-Purchases!AF38</f>
        <v>-30354.039231519226</v>
      </c>
      <c r="AG11" s="107">
        <f>-Purchases!AG38</f>
        <v>0</v>
      </c>
      <c r="AH11" s="107">
        <f>-Purchases!AH38</f>
        <v>0</v>
      </c>
      <c r="AI11" s="107">
        <f>-Purchases!AI38</f>
        <v>0</v>
      </c>
      <c r="AJ11" s="107">
        <f>-Purchases!AJ38</f>
        <v>0</v>
      </c>
      <c r="AK11" s="107">
        <f>-Purchases!AK38</f>
        <v>0</v>
      </c>
      <c r="AL11" s="107">
        <f>-Purchases!AL38</f>
        <v>0</v>
      </c>
      <c r="AM11" s="107">
        <f>-Purchases!AM38</f>
        <v>0</v>
      </c>
      <c r="AN11" s="107">
        <f>-Purchases!AN38</f>
        <v>0</v>
      </c>
      <c r="AO11" s="107">
        <f>-Purchases!AO38</f>
        <v>-86597.706864371517</v>
      </c>
      <c r="AP11" s="107">
        <f>-Purchases!AP38</f>
        <v>0</v>
      </c>
      <c r="AQ11" s="107">
        <f>-Purchases!AQ38</f>
        <v>0</v>
      </c>
      <c r="AR11" s="107">
        <f>-Purchases!AR38</f>
        <v>-35481.27058924875</v>
      </c>
      <c r="AS11" s="107">
        <f>-Purchases!AS38</f>
        <v>0</v>
      </c>
      <c r="AT11" s="107">
        <f>-Purchases!AT38</f>
        <v>0</v>
      </c>
      <c r="AU11" s="107">
        <f>-Purchases!AU38</f>
        <v>0</v>
      </c>
      <c r="AV11" s="107">
        <f>-Purchases!AV38</f>
        <v>0</v>
      </c>
      <c r="AW11" s="107">
        <f>-Purchases!AW38</f>
        <v>0</v>
      </c>
      <c r="AX11" s="107">
        <f>-Purchases!AX38</f>
        <v>0</v>
      </c>
      <c r="AY11" s="107">
        <f>-Purchases!AY38</f>
        <v>0</v>
      </c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</row>
    <row r="12" spans="1:155" s="220" customFormat="1" ht="13">
      <c r="A12" s="17"/>
      <c r="B12" s="17" t="s">
        <v>326</v>
      </c>
      <c r="C12" s="17"/>
      <c r="D12" s="107">
        <f>-Assumptions!D134</f>
        <v>-76.569999999999993</v>
      </c>
      <c r="E12" s="107">
        <f>-Assumptions!E134</f>
        <v>-50.14</v>
      </c>
      <c r="F12" s="107">
        <f>-Assumptions!F134</f>
        <v>-499.15</v>
      </c>
      <c r="G12" s="107">
        <f>-Assumptions!G134</f>
        <v>-522.01</v>
      </c>
      <c r="H12" s="107">
        <f>-Assumptions!H134</f>
        <v>-1207.05</v>
      </c>
      <c r="I12" s="107">
        <f>-Assumptions!I134</f>
        <v>-1171.02</v>
      </c>
      <c r="J12" s="107">
        <f>-Assumptions!J134</f>
        <v>-5800.2900000000009</v>
      </c>
      <c r="K12" s="107">
        <f>-Assumptions!K134</f>
        <v>-1154.6600000000001</v>
      </c>
      <c r="L12" s="107">
        <f>-Assumptions!L134</f>
        <v>-796.56999999999994</v>
      </c>
      <c r="M12" s="107">
        <f>-Assumptions!M134</f>
        <v>-1500.66</v>
      </c>
      <c r="N12" s="107">
        <f>-Assumptions!N134</f>
        <v>-27.14</v>
      </c>
      <c r="O12" s="107">
        <f>-Assumptions!O134</f>
        <v>-1801.8</v>
      </c>
      <c r="P12" s="107">
        <f>-Assumptions!P134</f>
        <v>0</v>
      </c>
      <c r="Q12" s="107">
        <f>-Assumptions!Q134</f>
        <v>0</v>
      </c>
      <c r="R12" s="107">
        <f>-Assumptions!R134</f>
        <v>0</v>
      </c>
      <c r="S12" s="107">
        <f>-Assumptions!S134</f>
        <v>0</v>
      </c>
      <c r="T12" s="107">
        <f>-Assumptions!T134</f>
        <v>-33173</v>
      </c>
      <c r="U12" s="107">
        <f>-Assumptions!U134</f>
        <v>0</v>
      </c>
      <c r="V12" s="107">
        <f>-Assumptions!V134</f>
        <v>0</v>
      </c>
      <c r="W12" s="107">
        <f>-Assumptions!W134</f>
        <v>0</v>
      </c>
      <c r="X12" s="107">
        <f>-Assumptions!X134</f>
        <v>0</v>
      </c>
      <c r="Y12" s="107">
        <f>-Assumptions!Y134</f>
        <v>0</v>
      </c>
      <c r="Z12" s="107">
        <f>-Assumptions!Z134</f>
        <v>0</v>
      </c>
      <c r="AA12" s="107">
        <f>-Assumptions!AA134</f>
        <v>0</v>
      </c>
      <c r="AB12" s="107">
        <f>-Assumptions!AB134</f>
        <v>0</v>
      </c>
      <c r="AC12" s="107">
        <f>-Assumptions!AC134</f>
        <v>0</v>
      </c>
      <c r="AD12" s="107">
        <f>-Assumptions!AD134</f>
        <v>0</v>
      </c>
      <c r="AE12" s="107">
        <f>-Assumptions!AE134</f>
        <v>0</v>
      </c>
      <c r="AF12" s="107">
        <f>-Assumptions!AF134</f>
        <v>0</v>
      </c>
      <c r="AG12" s="107">
        <f>-Assumptions!AG134</f>
        <v>0</v>
      </c>
      <c r="AH12" s="107">
        <f>-Assumptions!AH134</f>
        <v>0</v>
      </c>
      <c r="AI12" s="107">
        <f>-Assumptions!AI134</f>
        <v>0</v>
      </c>
      <c r="AJ12" s="107">
        <f>-Assumptions!AJ134</f>
        <v>0</v>
      </c>
      <c r="AK12" s="107">
        <f>-Assumptions!AK134</f>
        <v>0</v>
      </c>
      <c r="AL12" s="107">
        <f>-Assumptions!AL134</f>
        <v>0</v>
      </c>
      <c r="AM12" s="107">
        <f>-Assumptions!AM134</f>
        <v>0</v>
      </c>
      <c r="AN12" s="107">
        <f>-Assumptions!AN134</f>
        <v>0</v>
      </c>
      <c r="AO12" s="107">
        <f>-Assumptions!AO134</f>
        <v>0</v>
      </c>
      <c r="AP12" s="107">
        <f>-Assumptions!AP134</f>
        <v>0</v>
      </c>
      <c r="AQ12" s="107">
        <f>-Assumptions!AQ134</f>
        <v>0</v>
      </c>
      <c r="AR12" s="107">
        <f>-Assumptions!AR134</f>
        <v>0</v>
      </c>
      <c r="AS12" s="107">
        <f>-Assumptions!AS134</f>
        <v>0</v>
      </c>
      <c r="AT12" s="107">
        <f>-Assumptions!AT134</f>
        <v>0</v>
      </c>
      <c r="AU12" s="107">
        <f>-Assumptions!AU134</f>
        <v>0</v>
      </c>
      <c r="AV12" s="107">
        <f>-Assumptions!AV134</f>
        <v>0</v>
      </c>
      <c r="AW12" s="107">
        <f>-Assumptions!AW134</f>
        <v>0</v>
      </c>
      <c r="AX12" s="107">
        <f>-Assumptions!AX134</f>
        <v>0</v>
      </c>
      <c r="AY12" s="107">
        <f>-Assumptions!AY134</f>
        <v>0</v>
      </c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</row>
    <row r="13" spans="1:155" s="220" customFormat="1" ht="13" hidden="1" outlineLevel="1">
      <c r="A13" s="17"/>
      <c r="B13" s="300" t="s">
        <v>243</v>
      </c>
      <c r="C13" s="17"/>
      <c r="D13" s="107">
        <f>-Assumptions!D135</f>
        <v>-5.5</v>
      </c>
      <c r="E13" s="107">
        <f>-Assumptions!E135</f>
        <v>-39.229999999999997</v>
      </c>
      <c r="F13" s="107">
        <f>-Assumptions!F135</f>
        <v>0</v>
      </c>
      <c r="G13" s="107">
        <f>-Assumptions!G135</f>
        <v>-20</v>
      </c>
      <c r="H13" s="107">
        <f>-Assumptions!H135</f>
        <v>-1177</v>
      </c>
      <c r="I13" s="107">
        <f>-Assumptions!I135</f>
        <v>-856.41999999999985</v>
      </c>
      <c r="J13" s="107">
        <f>-Assumptions!J135</f>
        <v>-2760.26</v>
      </c>
      <c r="K13" s="107">
        <f>-Assumptions!K135</f>
        <v>-171.71</v>
      </c>
      <c r="L13" s="107">
        <f>-Assumptions!L135</f>
        <v>-456.57</v>
      </c>
      <c r="M13" s="107">
        <f>-Assumptions!M135</f>
        <v>-136.18</v>
      </c>
      <c r="N13" s="107">
        <f>-Assumptions!N135</f>
        <v>0</v>
      </c>
      <c r="O13" s="107">
        <f>-Assumptions!O135</f>
        <v>-1636.23</v>
      </c>
      <c r="P13" s="107">
        <f>-Assumptions!P135</f>
        <v>0</v>
      </c>
      <c r="Q13" s="107">
        <f>-Assumptions!Q135</f>
        <v>0</v>
      </c>
      <c r="R13" s="107">
        <f>-Assumptions!R135</f>
        <v>0</v>
      </c>
      <c r="S13" s="107">
        <f>-Assumptions!S135</f>
        <v>0</v>
      </c>
      <c r="T13" s="107">
        <f>-Assumptions!T135</f>
        <v>-24000</v>
      </c>
      <c r="U13" s="107">
        <f>-Assumptions!U135</f>
        <v>0</v>
      </c>
      <c r="V13" s="107">
        <f>-Assumptions!V135</f>
        <v>0</v>
      </c>
      <c r="W13" s="107">
        <f>-Assumptions!W135</f>
        <v>0</v>
      </c>
      <c r="X13" s="107">
        <f>-Assumptions!X135</f>
        <v>0</v>
      </c>
      <c r="Y13" s="107">
        <f>-Assumptions!Y135</f>
        <v>0</v>
      </c>
      <c r="Z13" s="107">
        <f>-Assumptions!Z135</f>
        <v>0</v>
      </c>
      <c r="AA13" s="107">
        <f>-Assumptions!AA135</f>
        <v>0</v>
      </c>
      <c r="AB13" s="107">
        <f>-Assumptions!AB135</f>
        <v>0</v>
      </c>
      <c r="AC13" s="107">
        <f>-Assumptions!AC135</f>
        <v>0</v>
      </c>
      <c r="AD13" s="107">
        <f>-Assumptions!AD135</f>
        <v>0</v>
      </c>
      <c r="AE13" s="107">
        <f>-Assumptions!AE135</f>
        <v>0</v>
      </c>
      <c r="AF13" s="107">
        <f>-Assumptions!AF135</f>
        <v>0</v>
      </c>
      <c r="AG13" s="107">
        <f>-Assumptions!AG135</f>
        <v>0</v>
      </c>
      <c r="AH13" s="107">
        <f>-Assumptions!AH135</f>
        <v>0</v>
      </c>
      <c r="AI13" s="107">
        <f>-Assumptions!AI135</f>
        <v>0</v>
      </c>
      <c r="AJ13" s="107">
        <f>-Assumptions!AJ135</f>
        <v>0</v>
      </c>
      <c r="AK13" s="107">
        <f>-Assumptions!AK135</f>
        <v>0</v>
      </c>
      <c r="AL13" s="107">
        <f>-Assumptions!AL135</f>
        <v>0</v>
      </c>
      <c r="AM13" s="107">
        <f>-Assumptions!AM135</f>
        <v>0</v>
      </c>
      <c r="AN13" s="107">
        <f>-Assumptions!AN135</f>
        <v>0</v>
      </c>
      <c r="AO13" s="107">
        <f>-Assumptions!AO135</f>
        <v>0</v>
      </c>
      <c r="AP13" s="107">
        <f>-Assumptions!AP135</f>
        <v>0</v>
      </c>
      <c r="AQ13" s="107">
        <f>-Assumptions!AQ135</f>
        <v>0</v>
      </c>
      <c r="AR13" s="107">
        <f>-Assumptions!AR135</f>
        <v>0</v>
      </c>
      <c r="AS13" s="107">
        <f>-Assumptions!AS135</f>
        <v>0</v>
      </c>
      <c r="AT13" s="107">
        <f>-Assumptions!AT135</f>
        <v>0</v>
      </c>
      <c r="AU13" s="107">
        <f>-Assumptions!AU135</f>
        <v>0</v>
      </c>
      <c r="AV13" s="107">
        <f>-Assumptions!AV135</f>
        <v>0</v>
      </c>
      <c r="AW13" s="107">
        <f>-Assumptions!AW135</f>
        <v>0</v>
      </c>
      <c r="AX13" s="107">
        <f>-Assumptions!AX135</f>
        <v>0</v>
      </c>
      <c r="AY13" s="107">
        <f>-Assumptions!AY135</f>
        <v>0</v>
      </c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</row>
    <row r="14" spans="1:155" s="220" customFormat="1" ht="13" hidden="1" outlineLevel="1">
      <c r="A14" s="17"/>
      <c r="B14" s="300" t="s">
        <v>365</v>
      </c>
      <c r="C14" s="17"/>
      <c r="D14" s="107">
        <f>-Assumptions!D137</f>
        <v>-71.069999999999993</v>
      </c>
      <c r="E14" s="107">
        <f>-Assumptions!E137</f>
        <v>-10.91</v>
      </c>
      <c r="F14" s="107">
        <f>-Assumptions!F137</f>
        <v>-499.15</v>
      </c>
      <c r="G14" s="107">
        <f>-Assumptions!G137</f>
        <v>-247.91</v>
      </c>
      <c r="H14" s="107">
        <f>-Assumptions!H137</f>
        <v>0</v>
      </c>
      <c r="I14" s="107">
        <f>-Assumptions!I137</f>
        <v>-314.60000000000002</v>
      </c>
      <c r="J14" s="107">
        <f>-Assumptions!J137</f>
        <v>-1175.0300000000002</v>
      </c>
      <c r="K14" s="107">
        <f>-Assumptions!K137</f>
        <v>-218.46</v>
      </c>
      <c r="L14" s="107">
        <f>-Assumptions!L137</f>
        <v>-340</v>
      </c>
      <c r="M14" s="107">
        <f>-Assumptions!M137</f>
        <v>-91.47999999999999</v>
      </c>
      <c r="N14" s="107">
        <f>-Assumptions!N137</f>
        <v>-27.14</v>
      </c>
      <c r="O14" s="107">
        <f>-Assumptions!O137</f>
        <v>-123.22</v>
      </c>
      <c r="P14" s="107">
        <f>-Assumptions!P136</f>
        <v>0</v>
      </c>
      <c r="Q14" s="107">
        <f>-Assumptions!Q136</f>
        <v>0</v>
      </c>
      <c r="R14" s="107">
        <f>-Assumptions!R136</f>
        <v>0</v>
      </c>
      <c r="S14" s="107">
        <f>-Assumptions!S136</f>
        <v>0</v>
      </c>
      <c r="T14" s="107">
        <f>-Assumptions!T136</f>
        <v>-24000</v>
      </c>
      <c r="U14" s="107">
        <f>-Assumptions!U136</f>
        <v>0</v>
      </c>
      <c r="V14" s="107">
        <f>-Assumptions!V136</f>
        <v>0</v>
      </c>
      <c r="W14" s="107">
        <f>-Assumptions!W136</f>
        <v>0</v>
      </c>
      <c r="X14" s="107">
        <f>-Assumptions!X136</f>
        <v>0</v>
      </c>
      <c r="Y14" s="107">
        <f>-Assumptions!Y136</f>
        <v>0</v>
      </c>
      <c r="Z14" s="107">
        <f>-Assumptions!Z136</f>
        <v>0</v>
      </c>
      <c r="AA14" s="107">
        <f>-Assumptions!AA136</f>
        <v>0</v>
      </c>
      <c r="AB14" s="107">
        <f>-Assumptions!AB136</f>
        <v>0</v>
      </c>
      <c r="AC14" s="107">
        <f>-Assumptions!AC136</f>
        <v>0</v>
      </c>
      <c r="AD14" s="107">
        <f>-Assumptions!AD136</f>
        <v>0</v>
      </c>
      <c r="AE14" s="107">
        <f>-Assumptions!AE136</f>
        <v>0</v>
      </c>
      <c r="AF14" s="107">
        <f>-Assumptions!AF136</f>
        <v>0</v>
      </c>
      <c r="AG14" s="107">
        <f>-Assumptions!AG136</f>
        <v>0</v>
      </c>
      <c r="AH14" s="107">
        <f>-Assumptions!AH136</f>
        <v>0</v>
      </c>
      <c r="AI14" s="107">
        <f>-Assumptions!AI136</f>
        <v>0</v>
      </c>
      <c r="AJ14" s="107">
        <f>-Assumptions!AJ136</f>
        <v>0</v>
      </c>
      <c r="AK14" s="107">
        <f>-Assumptions!AK136</f>
        <v>0</v>
      </c>
      <c r="AL14" s="107">
        <f>-Assumptions!AL136</f>
        <v>0</v>
      </c>
      <c r="AM14" s="107">
        <f>-Assumptions!AM136</f>
        <v>0</v>
      </c>
      <c r="AN14" s="107">
        <f>-Assumptions!AN136</f>
        <v>0</v>
      </c>
      <c r="AO14" s="107">
        <f>-Assumptions!AO136</f>
        <v>0</v>
      </c>
      <c r="AP14" s="107">
        <f>-Assumptions!AP136</f>
        <v>0</v>
      </c>
      <c r="AQ14" s="107">
        <f>-Assumptions!AQ136</f>
        <v>0</v>
      </c>
      <c r="AR14" s="107">
        <f>-Assumptions!AR136</f>
        <v>0</v>
      </c>
      <c r="AS14" s="107">
        <f>-Assumptions!AS136</f>
        <v>0</v>
      </c>
      <c r="AT14" s="107">
        <f>-Assumptions!AT136</f>
        <v>0</v>
      </c>
      <c r="AU14" s="107">
        <f>-Assumptions!AU136</f>
        <v>0</v>
      </c>
      <c r="AV14" s="107">
        <f>-Assumptions!AV136</f>
        <v>0</v>
      </c>
      <c r="AW14" s="107">
        <f>-Assumptions!AW136</f>
        <v>0</v>
      </c>
      <c r="AX14" s="107">
        <f>-Assumptions!AX136</f>
        <v>0</v>
      </c>
      <c r="AY14" s="107">
        <f>-Assumptions!AY136</f>
        <v>0</v>
      </c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</row>
    <row r="15" spans="1:155" s="220" customFormat="1" ht="13" hidden="1" outlineLevel="1">
      <c r="A15" s="17"/>
      <c r="B15" s="300" t="s">
        <v>244</v>
      </c>
      <c r="C15" s="17"/>
      <c r="D15" s="107">
        <f>-Assumptions!D138</f>
        <v>0</v>
      </c>
      <c r="E15" s="107">
        <f>-Assumptions!E138</f>
        <v>0</v>
      </c>
      <c r="F15" s="107">
        <f>-Assumptions!F138</f>
        <v>0</v>
      </c>
      <c r="G15" s="107">
        <f>-Assumptions!G138</f>
        <v>0</v>
      </c>
      <c r="H15" s="107">
        <f>-Assumptions!H138</f>
        <v>0</v>
      </c>
      <c r="I15" s="107">
        <f>-Assumptions!I138</f>
        <v>0</v>
      </c>
      <c r="J15" s="107">
        <f>-Assumptions!J138</f>
        <v>0</v>
      </c>
      <c r="K15" s="107">
        <f>-Assumptions!K138</f>
        <v>0</v>
      </c>
      <c r="L15" s="107">
        <f>-Assumptions!L138</f>
        <v>0</v>
      </c>
      <c r="M15" s="107">
        <f>-Assumptions!M138</f>
        <v>0</v>
      </c>
      <c r="N15" s="107">
        <f>-Assumptions!N138</f>
        <v>0</v>
      </c>
      <c r="O15" s="107">
        <f>-Assumptions!O138</f>
        <v>0</v>
      </c>
      <c r="P15" s="107">
        <f>-Assumptions!P137</f>
        <v>0</v>
      </c>
      <c r="Q15" s="107">
        <f>-Assumptions!Q137</f>
        <v>0</v>
      </c>
      <c r="R15" s="107">
        <f>-Assumptions!R137</f>
        <v>0</v>
      </c>
      <c r="S15" s="107">
        <f>-Assumptions!S137</f>
        <v>0</v>
      </c>
      <c r="T15" s="107">
        <f>-Assumptions!T137</f>
        <v>-3224</v>
      </c>
      <c r="U15" s="107">
        <f>-Assumptions!U137</f>
        <v>0</v>
      </c>
      <c r="V15" s="107">
        <f>-Assumptions!V137</f>
        <v>0</v>
      </c>
      <c r="W15" s="107">
        <f>-Assumptions!W137</f>
        <v>0</v>
      </c>
      <c r="X15" s="107">
        <f>-Assumptions!X137</f>
        <v>0</v>
      </c>
      <c r="Y15" s="107">
        <f>-Assumptions!Y137</f>
        <v>0</v>
      </c>
      <c r="Z15" s="107">
        <f>-Assumptions!Z137</f>
        <v>0</v>
      </c>
      <c r="AA15" s="107">
        <f>-Assumptions!AA137</f>
        <v>0</v>
      </c>
      <c r="AB15" s="107">
        <f>-Assumptions!AB137</f>
        <v>0</v>
      </c>
      <c r="AC15" s="107">
        <f>-Assumptions!AC137</f>
        <v>0</v>
      </c>
      <c r="AD15" s="107">
        <f>-Assumptions!AD137</f>
        <v>0</v>
      </c>
      <c r="AE15" s="107">
        <f>-Assumptions!AE137</f>
        <v>0</v>
      </c>
      <c r="AF15" s="107">
        <f>-Assumptions!AF137</f>
        <v>0</v>
      </c>
      <c r="AG15" s="107">
        <f>-Assumptions!AG137</f>
        <v>0</v>
      </c>
      <c r="AH15" s="107">
        <f>-Assumptions!AH137</f>
        <v>0</v>
      </c>
      <c r="AI15" s="107">
        <f>-Assumptions!AI137</f>
        <v>0</v>
      </c>
      <c r="AJ15" s="107">
        <f>-Assumptions!AJ137</f>
        <v>0</v>
      </c>
      <c r="AK15" s="107">
        <f>-Assumptions!AK137</f>
        <v>0</v>
      </c>
      <c r="AL15" s="107">
        <f>-Assumptions!AL137</f>
        <v>0</v>
      </c>
      <c r="AM15" s="107">
        <f>-Assumptions!AM137</f>
        <v>0</v>
      </c>
      <c r="AN15" s="107">
        <f>-Assumptions!AN137</f>
        <v>0</v>
      </c>
      <c r="AO15" s="107">
        <f>-Assumptions!AO137</f>
        <v>0</v>
      </c>
      <c r="AP15" s="107">
        <f>-Assumptions!AP137</f>
        <v>0</v>
      </c>
      <c r="AQ15" s="107">
        <f>-Assumptions!AQ137</f>
        <v>0</v>
      </c>
      <c r="AR15" s="107">
        <f>-Assumptions!AR137</f>
        <v>0</v>
      </c>
      <c r="AS15" s="107">
        <f>-Assumptions!AS137</f>
        <v>0</v>
      </c>
      <c r="AT15" s="107">
        <f>-Assumptions!AT137</f>
        <v>0</v>
      </c>
      <c r="AU15" s="107">
        <f>-Assumptions!AU137</f>
        <v>0</v>
      </c>
      <c r="AV15" s="107">
        <f>-Assumptions!AV137</f>
        <v>0</v>
      </c>
      <c r="AW15" s="107">
        <f>-Assumptions!AW137</f>
        <v>0</v>
      </c>
      <c r="AX15" s="107">
        <f>-Assumptions!AX137</f>
        <v>0</v>
      </c>
      <c r="AY15" s="107">
        <f>-Assumptions!AY137</f>
        <v>0</v>
      </c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</row>
    <row r="16" spans="1:155" s="220" customFormat="1" ht="13" hidden="1" outlineLevel="1">
      <c r="A16" s="17"/>
      <c r="B16" s="300" t="s">
        <v>245</v>
      </c>
      <c r="C16" s="17"/>
      <c r="D16" s="107">
        <f>-Assumptions!D152</f>
        <v>0</v>
      </c>
      <c r="E16" s="107">
        <f>-Assumptions!E152</f>
        <v>0</v>
      </c>
      <c r="F16" s="107">
        <f>-Assumptions!F152</f>
        <v>0</v>
      </c>
      <c r="G16" s="107">
        <f>-Assumptions!G152</f>
        <v>0</v>
      </c>
      <c r="H16" s="107">
        <f>-Assumptions!H152</f>
        <v>0</v>
      </c>
      <c r="I16" s="107">
        <f>-Assumptions!I152</f>
        <v>0</v>
      </c>
      <c r="J16" s="107">
        <f>-Assumptions!J152</f>
        <v>0</v>
      </c>
      <c r="K16" s="107">
        <f>-Assumptions!K152</f>
        <v>0</v>
      </c>
      <c r="L16" s="107">
        <f>-Assumptions!L152</f>
        <v>0</v>
      </c>
      <c r="M16" s="107">
        <f>-Assumptions!M152</f>
        <v>0</v>
      </c>
      <c r="N16" s="107">
        <f>-Assumptions!N152</f>
        <v>0</v>
      </c>
      <c r="O16" s="107">
        <f>-Assumptions!O152</f>
        <v>0</v>
      </c>
      <c r="P16" s="107">
        <f>-Assumptions!P151</f>
        <v>0</v>
      </c>
      <c r="Q16" s="107">
        <f>-Assumptions!Q151</f>
        <v>0</v>
      </c>
      <c r="R16" s="107">
        <f>-Assumptions!R151</f>
        <v>0</v>
      </c>
      <c r="S16" s="107">
        <f>-Assumptions!S151</f>
        <v>0</v>
      </c>
      <c r="T16" s="107">
        <f>-Assumptions!T151</f>
        <v>-5949</v>
      </c>
      <c r="U16" s="107">
        <f>-Assumptions!U151</f>
        <v>0</v>
      </c>
      <c r="V16" s="107">
        <f>-Assumptions!V151</f>
        <v>0</v>
      </c>
      <c r="W16" s="107">
        <f>-Assumptions!W151</f>
        <v>0</v>
      </c>
      <c r="X16" s="107">
        <f>-Assumptions!X151</f>
        <v>0</v>
      </c>
      <c r="Y16" s="107">
        <f>-Assumptions!Y151</f>
        <v>0</v>
      </c>
      <c r="Z16" s="107">
        <f>-Assumptions!Z151</f>
        <v>0</v>
      </c>
      <c r="AA16" s="107">
        <f>-Assumptions!AA151</f>
        <v>0</v>
      </c>
      <c r="AB16" s="107">
        <f>-Assumptions!AB151</f>
        <v>0</v>
      </c>
      <c r="AC16" s="107">
        <f>-Assumptions!AC151</f>
        <v>0</v>
      </c>
      <c r="AD16" s="107">
        <f>-Assumptions!AD151</f>
        <v>0</v>
      </c>
      <c r="AE16" s="107">
        <f>-Assumptions!AE151</f>
        <v>0</v>
      </c>
      <c r="AF16" s="107">
        <f>-Assumptions!AF151</f>
        <v>0</v>
      </c>
      <c r="AG16" s="107">
        <f>-Assumptions!AG151</f>
        <v>0</v>
      </c>
      <c r="AH16" s="107">
        <f>-Assumptions!AH151</f>
        <v>0</v>
      </c>
      <c r="AI16" s="107">
        <f>-Assumptions!AI151</f>
        <v>0</v>
      </c>
      <c r="AJ16" s="107">
        <f>-Assumptions!AJ151</f>
        <v>0</v>
      </c>
      <c r="AK16" s="107">
        <f>-Assumptions!AK151</f>
        <v>0</v>
      </c>
      <c r="AL16" s="107">
        <f>-Assumptions!AL151</f>
        <v>0</v>
      </c>
      <c r="AM16" s="107">
        <f>-Assumptions!AM151</f>
        <v>0</v>
      </c>
      <c r="AN16" s="107">
        <f>-Assumptions!AN151</f>
        <v>0</v>
      </c>
      <c r="AO16" s="107">
        <f>-Assumptions!AO151</f>
        <v>0</v>
      </c>
      <c r="AP16" s="107">
        <f>-Assumptions!AP151</f>
        <v>0</v>
      </c>
      <c r="AQ16" s="107">
        <f>-Assumptions!AQ151</f>
        <v>0</v>
      </c>
      <c r="AR16" s="107">
        <f>-Assumptions!AR151</f>
        <v>0</v>
      </c>
      <c r="AS16" s="107">
        <f>-Assumptions!AS151</f>
        <v>0</v>
      </c>
      <c r="AT16" s="107">
        <f>-Assumptions!AT151</f>
        <v>0</v>
      </c>
      <c r="AU16" s="107">
        <f>-Assumptions!AU151</f>
        <v>0</v>
      </c>
      <c r="AV16" s="107">
        <f>-Assumptions!AV151</f>
        <v>0</v>
      </c>
      <c r="AW16" s="107">
        <f>-Assumptions!AW151</f>
        <v>0</v>
      </c>
      <c r="AX16" s="107">
        <f>-Assumptions!AX151</f>
        <v>0</v>
      </c>
      <c r="AY16" s="107">
        <f>-Assumptions!AY151</f>
        <v>0</v>
      </c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</row>
    <row r="17" spans="1:155" s="220" customFormat="1" ht="13" collapsed="1">
      <c r="A17" s="17"/>
      <c r="B17" s="17" t="s">
        <v>257</v>
      </c>
      <c r="C17" s="17"/>
      <c r="D17" s="107">
        <f>-Assumptions!D175</f>
        <v>-1324.27</v>
      </c>
      <c r="E17" s="107">
        <f>-Assumptions!E175</f>
        <v>-827.24</v>
      </c>
      <c r="F17" s="107">
        <f>-Assumptions!F175</f>
        <v>-445</v>
      </c>
      <c r="G17" s="107">
        <f>-Assumptions!G175</f>
        <v>0</v>
      </c>
      <c r="H17" s="107">
        <f>-Assumptions!H175</f>
        <v>0</v>
      </c>
      <c r="I17" s="107">
        <f>-Assumptions!I175</f>
        <v>0</v>
      </c>
      <c r="J17" s="107">
        <f>-Assumptions!J175</f>
        <v>0</v>
      </c>
      <c r="K17" s="107">
        <f>-Assumptions!K175</f>
        <v>0</v>
      </c>
      <c r="L17" s="107">
        <f>-Assumptions!L175</f>
        <v>0</v>
      </c>
      <c r="M17" s="107">
        <f>-Assumptions!M175</f>
        <v>-72</v>
      </c>
      <c r="N17" s="107">
        <f>-Assumptions!N175</f>
        <v>-379.86</v>
      </c>
      <c r="O17" s="107">
        <f>-Assumptions!O175</f>
        <v>-777.43000000000006</v>
      </c>
      <c r="P17" s="107">
        <f>-Assumptions!P175</f>
        <v>0</v>
      </c>
      <c r="Q17" s="107">
        <f>-Assumptions!Q175</f>
        <v>0</v>
      </c>
      <c r="R17" s="107">
        <f>-Assumptions!R175</f>
        <v>0</v>
      </c>
      <c r="S17" s="107">
        <f>-Assumptions!S175</f>
        <v>0</v>
      </c>
      <c r="T17" s="107">
        <f>-Assumptions!T175</f>
        <v>0</v>
      </c>
      <c r="U17" s="107">
        <f>-Assumptions!U175</f>
        <v>-1500</v>
      </c>
      <c r="V17" s="107">
        <f>-Assumptions!V175</f>
        <v>-1500</v>
      </c>
      <c r="W17" s="107">
        <f>-Assumptions!W175</f>
        <v>-1500</v>
      </c>
      <c r="X17" s="107">
        <f>-Assumptions!X175</f>
        <v>-1500</v>
      </c>
      <c r="Y17" s="107">
        <f>-Assumptions!Y175</f>
        <v>-1500</v>
      </c>
      <c r="Z17" s="107">
        <f>-Assumptions!Z175</f>
        <v>-1500</v>
      </c>
      <c r="AA17" s="107">
        <f>-Assumptions!AA175</f>
        <v>-1500</v>
      </c>
      <c r="AB17" s="107">
        <f>-Assumptions!AB175</f>
        <v>-1500</v>
      </c>
      <c r="AC17" s="107">
        <f>-Assumptions!AC175</f>
        <v>-1500</v>
      </c>
      <c r="AD17" s="107">
        <f>-Assumptions!AD175</f>
        <v>-1500</v>
      </c>
      <c r="AE17" s="107">
        <f>-Assumptions!AE175</f>
        <v>-1500</v>
      </c>
      <c r="AF17" s="107">
        <f>-Assumptions!AF175</f>
        <v>-1500</v>
      </c>
      <c r="AG17" s="107">
        <f>-Assumptions!AG175</f>
        <v>-1500</v>
      </c>
      <c r="AH17" s="107">
        <f>-Assumptions!AH175</f>
        <v>-1500</v>
      </c>
      <c r="AI17" s="107">
        <f>-Assumptions!AI175</f>
        <v>-1500</v>
      </c>
      <c r="AJ17" s="107">
        <f>-Assumptions!AJ175</f>
        <v>-1500</v>
      </c>
      <c r="AK17" s="107">
        <f>-Assumptions!AK175</f>
        <v>-1500</v>
      </c>
      <c r="AL17" s="107">
        <f>-Assumptions!AL175</f>
        <v>-1500</v>
      </c>
      <c r="AM17" s="107">
        <f>-Assumptions!AM175</f>
        <v>-1500</v>
      </c>
      <c r="AN17" s="107">
        <f>-Assumptions!AN175</f>
        <v>-1500</v>
      </c>
      <c r="AO17" s="107">
        <f>-Assumptions!AO175</f>
        <v>-1500</v>
      </c>
      <c r="AP17" s="107">
        <f>-Assumptions!AP175</f>
        <v>-1500</v>
      </c>
      <c r="AQ17" s="107">
        <f>-Assumptions!AQ175</f>
        <v>-1500</v>
      </c>
      <c r="AR17" s="107">
        <f>-Assumptions!AR175</f>
        <v>-1500</v>
      </c>
      <c r="AS17" s="107">
        <f>-Assumptions!AS175</f>
        <v>-1500</v>
      </c>
      <c r="AT17" s="107">
        <f>-Assumptions!AT175</f>
        <v>-1500</v>
      </c>
      <c r="AU17" s="107">
        <f>-Assumptions!AU175</f>
        <v>-1500</v>
      </c>
      <c r="AV17" s="107">
        <f>-Assumptions!AV175</f>
        <v>-1500</v>
      </c>
      <c r="AW17" s="107">
        <f>-Assumptions!AW175</f>
        <v>-1500</v>
      </c>
      <c r="AX17" s="107">
        <f>-Assumptions!AX175</f>
        <v>-1500</v>
      </c>
      <c r="AY17" s="107">
        <f>-Assumptions!AY175</f>
        <v>-1500</v>
      </c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</row>
    <row r="18" spans="1:155" s="220" customFormat="1" ht="13" hidden="1" outlineLevel="1">
      <c r="A18" s="17"/>
      <c r="B18" s="300" t="s">
        <v>258</v>
      </c>
      <c r="C18" s="17"/>
      <c r="D18" s="107">
        <f>-Assumptions!D176</f>
        <v>0</v>
      </c>
      <c r="E18" s="107">
        <f>-Assumptions!E176</f>
        <v>0</v>
      </c>
      <c r="F18" s="107">
        <f>-Assumptions!F176</f>
        <v>0</v>
      </c>
      <c r="G18" s="107">
        <f>-Assumptions!G176</f>
        <v>0</v>
      </c>
      <c r="H18" s="107">
        <f>-Assumptions!H176</f>
        <v>0</v>
      </c>
      <c r="I18" s="107">
        <f>-Assumptions!I176</f>
        <v>0</v>
      </c>
      <c r="J18" s="107">
        <f>-Assumptions!J176</f>
        <v>0</v>
      </c>
      <c r="K18" s="107">
        <f>-Assumptions!K176</f>
        <v>0</v>
      </c>
      <c r="L18" s="107">
        <f>-Assumptions!L176</f>
        <v>0</v>
      </c>
      <c r="M18" s="107">
        <f>-Assumptions!M176</f>
        <v>0</v>
      </c>
      <c r="N18" s="107">
        <f>-Assumptions!N176</f>
        <v>-307.86</v>
      </c>
      <c r="O18" s="107">
        <f>-Assumptions!O176</f>
        <v>-172.43</v>
      </c>
      <c r="P18" s="107">
        <f>-Assumptions!P176</f>
        <v>0</v>
      </c>
      <c r="Q18" s="107">
        <f>-Assumptions!Q176</f>
        <v>0</v>
      </c>
      <c r="R18" s="107">
        <f>-Assumptions!R176</f>
        <v>0</v>
      </c>
      <c r="S18" s="107">
        <f>-Assumptions!S176</f>
        <v>0</v>
      </c>
      <c r="T18" s="107">
        <f>-Assumptions!T176</f>
        <v>0</v>
      </c>
      <c r="U18" s="107">
        <f>-Assumptions!U176</f>
        <v>-1500</v>
      </c>
      <c r="V18" s="107">
        <f>-Assumptions!V176</f>
        <v>-1500</v>
      </c>
      <c r="W18" s="107">
        <f>-Assumptions!W176</f>
        <v>-1500</v>
      </c>
      <c r="X18" s="107">
        <f>-Assumptions!X176</f>
        <v>-1500</v>
      </c>
      <c r="Y18" s="107">
        <f>-Assumptions!Y176</f>
        <v>-1500</v>
      </c>
      <c r="Z18" s="107">
        <f>-Assumptions!Z176</f>
        <v>-1500</v>
      </c>
      <c r="AA18" s="107">
        <f>-Assumptions!AA176</f>
        <v>-1500</v>
      </c>
      <c r="AB18" s="107">
        <f>-Assumptions!AB176</f>
        <v>-1500</v>
      </c>
      <c r="AC18" s="107">
        <f>-Assumptions!AC176</f>
        <v>-1500</v>
      </c>
      <c r="AD18" s="107">
        <f>-Assumptions!AD176</f>
        <v>-1500</v>
      </c>
      <c r="AE18" s="107">
        <f>-Assumptions!AE176</f>
        <v>-1500</v>
      </c>
      <c r="AF18" s="107">
        <f>-Assumptions!AF176</f>
        <v>-1500</v>
      </c>
      <c r="AG18" s="107">
        <f>-Assumptions!AG176</f>
        <v>-1500</v>
      </c>
      <c r="AH18" s="107">
        <f>-Assumptions!AH176</f>
        <v>-1500</v>
      </c>
      <c r="AI18" s="107">
        <f>-Assumptions!AI176</f>
        <v>-1500</v>
      </c>
      <c r="AJ18" s="107">
        <f>-Assumptions!AJ176</f>
        <v>-1500</v>
      </c>
      <c r="AK18" s="107">
        <f>-Assumptions!AK176</f>
        <v>-1500</v>
      </c>
      <c r="AL18" s="107">
        <f>-Assumptions!AL176</f>
        <v>-1500</v>
      </c>
      <c r="AM18" s="107">
        <f>-Assumptions!AM176</f>
        <v>-1500</v>
      </c>
      <c r="AN18" s="107">
        <f>-Assumptions!AN176</f>
        <v>-1500</v>
      </c>
      <c r="AO18" s="107">
        <f>-Assumptions!AO176</f>
        <v>-1500</v>
      </c>
      <c r="AP18" s="107">
        <f>-Assumptions!AP176</f>
        <v>-1500</v>
      </c>
      <c r="AQ18" s="107">
        <f>-Assumptions!AQ176</f>
        <v>-1500</v>
      </c>
      <c r="AR18" s="107">
        <f>-Assumptions!AR176</f>
        <v>-1500</v>
      </c>
      <c r="AS18" s="107">
        <f>-Assumptions!AS176</f>
        <v>-1500</v>
      </c>
      <c r="AT18" s="107">
        <f>-Assumptions!AT176</f>
        <v>-1500</v>
      </c>
      <c r="AU18" s="107">
        <f>-Assumptions!AU176</f>
        <v>-1500</v>
      </c>
      <c r="AV18" s="107">
        <f>-Assumptions!AV176</f>
        <v>-1500</v>
      </c>
      <c r="AW18" s="107">
        <f>-Assumptions!AW176</f>
        <v>-1500</v>
      </c>
      <c r="AX18" s="107">
        <f>-Assumptions!AX176</f>
        <v>-1500</v>
      </c>
      <c r="AY18" s="107">
        <f>-Assumptions!AY176</f>
        <v>-1500</v>
      </c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</row>
    <row r="19" spans="1:155" s="220" customFormat="1" ht="13" hidden="1" outlineLevel="1">
      <c r="A19" s="17"/>
      <c r="B19" s="300" t="s">
        <v>259</v>
      </c>
      <c r="C19" s="17"/>
      <c r="D19" s="107">
        <f>-Assumptions!D177</f>
        <v>-1324.27</v>
      </c>
      <c r="E19" s="107">
        <f>-Assumptions!E177</f>
        <v>-827.24</v>
      </c>
      <c r="F19" s="107">
        <f>-Assumptions!F177</f>
        <v>-445</v>
      </c>
      <c r="G19" s="107">
        <f>-Assumptions!G177</f>
        <v>0</v>
      </c>
      <c r="H19" s="107">
        <f>-Assumptions!H177</f>
        <v>0</v>
      </c>
      <c r="I19" s="107">
        <f>-Assumptions!I177</f>
        <v>0</v>
      </c>
      <c r="J19" s="107">
        <f>-Assumptions!J177</f>
        <v>0</v>
      </c>
      <c r="K19" s="107">
        <f>-Assumptions!K177</f>
        <v>0</v>
      </c>
      <c r="L19" s="107">
        <f>-Assumptions!L177</f>
        <v>0</v>
      </c>
      <c r="M19" s="107">
        <f>-Assumptions!M177</f>
        <v>0</v>
      </c>
      <c r="N19" s="107">
        <f>-Assumptions!N177</f>
        <v>0</v>
      </c>
      <c r="O19" s="107">
        <f>-Assumptions!O177</f>
        <v>0</v>
      </c>
      <c r="P19" s="107">
        <f>-Assumptions!P177</f>
        <v>0</v>
      </c>
      <c r="Q19" s="107">
        <f>-Assumptions!Q177</f>
        <v>0</v>
      </c>
      <c r="R19" s="107">
        <f>-Assumptions!R177</f>
        <v>0</v>
      </c>
      <c r="S19" s="107">
        <f>-Assumptions!S177</f>
        <v>0</v>
      </c>
      <c r="T19" s="107">
        <f>-Assumptions!T177</f>
        <v>0</v>
      </c>
      <c r="U19" s="107">
        <f>-Assumptions!U177</f>
        <v>0</v>
      </c>
      <c r="V19" s="107">
        <f>-Assumptions!V177</f>
        <v>0</v>
      </c>
      <c r="W19" s="107">
        <f>-Assumptions!W177</f>
        <v>0</v>
      </c>
      <c r="X19" s="107">
        <f>-Assumptions!X177</f>
        <v>0</v>
      </c>
      <c r="Y19" s="107">
        <f>-Assumptions!Y177</f>
        <v>0</v>
      </c>
      <c r="Z19" s="107">
        <f>-Assumptions!Z177</f>
        <v>0</v>
      </c>
      <c r="AA19" s="107">
        <f>-Assumptions!AA177</f>
        <v>0</v>
      </c>
      <c r="AB19" s="107">
        <f>-Assumptions!AB177</f>
        <v>0</v>
      </c>
      <c r="AC19" s="107">
        <f>-Assumptions!AC177</f>
        <v>0</v>
      </c>
      <c r="AD19" s="107">
        <f>-Assumptions!AD177</f>
        <v>0</v>
      </c>
      <c r="AE19" s="107">
        <f>-Assumptions!AE177</f>
        <v>0</v>
      </c>
      <c r="AF19" s="107">
        <f>-Assumptions!AF177</f>
        <v>0</v>
      </c>
      <c r="AG19" s="107">
        <f>-Assumptions!AG177</f>
        <v>0</v>
      </c>
      <c r="AH19" s="107">
        <f>-Assumptions!AH177</f>
        <v>0</v>
      </c>
      <c r="AI19" s="107">
        <f>-Assumptions!AI177</f>
        <v>0</v>
      </c>
      <c r="AJ19" s="107">
        <f>-Assumptions!AJ177</f>
        <v>0</v>
      </c>
      <c r="AK19" s="107">
        <f>-Assumptions!AK177</f>
        <v>0</v>
      </c>
      <c r="AL19" s="107">
        <f>-Assumptions!AL177</f>
        <v>0</v>
      </c>
      <c r="AM19" s="107">
        <f>-Assumptions!AM177</f>
        <v>0</v>
      </c>
      <c r="AN19" s="107">
        <f>-Assumptions!AN177</f>
        <v>0</v>
      </c>
      <c r="AO19" s="107">
        <f>-Assumptions!AO177</f>
        <v>0</v>
      </c>
      <c r="AP19" s="107">
        <f>-Assumptions!AP177</f>
        <v>0</v>
      </c>
      <c r="AQ19" s="107">
        <f>-Assumptions!AQ177</f>
        <v>0</v>
      </c>
      <c r="AR19" s="107">
        <f>-Assumptions!AR177</f>
        <v>0</v>
      </c>
      <c r="AS19" s="107">
        <f>-Assumptions!AS177</f>
        <v>0</v>
      </c>
      <c r="AT19" s="107">
        <f>-Assumptions!AT177</f>
        <v>0</v>
      </c>
      <c r="AU19" s="107">
        <f>-Assumptions!AU177</f>
        <v>0</v>
      </c>
      <c r="AV19" s="107">
        <f>-Assumptions!AV177</f>
        <v>0</v>
      </c>
      <c r="AW19" s="107">
        <f>-Assumptions!AW177</f>
        <v>0</v>
      </c>
      <c r="AX19" s="107">
        <f>-Assumptions!AX177</f>
        <v>0</v>
      </c>
      <c r="AY19" s="107">
        <f>-Assumptions!AY177</f>
        <v>0</v>
      </c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</row>
    <row r="20" spans="1:155" s="220" customFormat="1" ht="13" hidden="1" outlineLevel="1">
      <c r="A20" s="17"/>
      <c r="B20" s="300" t="s">
        <v>260</v>
      </c>
      <c r="C20" s="17"/>
      <c r="D20" s="107">
        <f>-Assumptions!D178</f>
        <v>0</v>
      </c>
      <c r="E20" s="107">
        <f>-Assumptions!E178</f>
        <v>0</v>
      </c>
      <c r="F20" s="107">
        <f>-Assumptions!F178</f>
        <v>0</v>
      </c>
      <c r="G20" s="107">
        <f>-Assumptions!G178</f>
        <v>0</v>
      </c>
      <c r="H20" s="107">
        <f>-Assumptions!H178</f>
        <v>0</v>
      </c>
      <c r="I20" s="107">
        <f>-Assumptions!I178</f>
        <v>0</v>
      </c>
      <c r="J20" s="107">
        <f>-Assumptions!J178</f>
        <v>0</v>
      </c>
      <c r="K20" s="107">
        <f>-Assumptions!K178</f>
        <v>0</v>
      </c>
      <c r="L20" s="107">
        <f>-Assumptions!L178</f>
        <v>0</v>
      </c>
      <c r="M20" s="107">
        <f>-Assumptions!M178</f>
        <v>-72</v>
      </c>
      <c r="N20" s="107">
        <f>-Assumptions!N178</f>
        <v>-72</v>
      </c>
      <c r="O20" s="107">
        <f>-Assumptions!O178</f>
        <v>-605</v>
      </c>
      <c r="P20" s="107">
        <f>-Assumptions!P178</f>
        <v>0</v>
      </c>
      <c r="Q20" s="107">
        <f>-Assumptions!Q178</f>
        <v>0</v>
      </c>
      <c r="R20" s="107">
        <f>-Assumptions!R178</f>
        <v>0</v>
      </c>
      <c r="S20" s="107">
        <f>-Assumptions!S178</f>
        <v>0</v>
      </c>
      <c r="T20" s="107">
        <f>-Assumptions!T178</f>
        <v>0</v>
      </c>
      <c r="U20" s="107">
        <f>-Assumptions!U178</f>
        <v>0</v>
      </c>
      <c r="V20" s="107">
        <f>-Assumptions!V178</f>
        <v>0</v>
      </c>
      <c r="W20" s="107">
        <f>-Assumptions!W178</f>
        <v>0</v>
      </c>
      <c r="X20" s="107">
        <f>-Assumptions!X178</f>
        <v>0</v>
      </c>
      <c r="Y20" s="107">
        <f>-Assumptions!Y178</f>
        <v>0</v>
      </c>
      <c r="Z20" s="107">
        <f>-Assumptions!Z178</f>
        <v>0</v>
      </c>
      <c r="AA20" s="107">
        <f>-Assumptions!AA178</f>
        <v>0</v>
      </c>
      <c r="AB20" s="107">
        <f>-Assumptions!AB178</f>
        <v>0</v>
      </c>
      <c r="AC20" s="107">
        <f>-Assumptions!AC178</f>
        <v>0</v>
      </c>
      <c r="AD20" s="107">
        <f>-Assumptions!AD178</f>
        <v>0</v>
      </c>
      <c r="AE20" s="107">
        <f>-Assumptions!AE178</f>
        <v>0</v>
      </c>
      <c r="AF20" s="107">
        <f>-Assumptions!AF178</f>
        <v>0</v>
      </c>
      <c r="AG20" s="107">
        <f>-Assumptions!AG178</f>
        <v>0</v>
      </c>
      <c r="AH20" s="107">
        <f>-Assumptions!AH178</f>
        <v>0</v>
      </c>
      <c r="AI20" s="107">
        <f>-Assumptions!AI178</f>
        <v>0</v>
      </c>
      <c r="AJ20" s="107">
        <f>-Assumptions!AJ178</f>
        <v>0</v>
      </c>
      <c r="AK20" s="107">
        <f>-Assumptions!AK178</f>
        <v>0</v>
      </c>
      <c r="AL20" s="107">
        <f>-Assumptions!AL178</f>
        <v>0</v>
      </c>
      <c r="AM20" s="107">
        <f>-Assumptions!AM178</f>
        <v>0</v>
      </c>
      <c r="AN20" s="107">
        <f>-Assumptions!AN178</f>
        <v>0</v>
      </c>
      <c r="AO20" s="107">
        <f>-Assumptions!AO178</f>
        <v>0</v>
      </c>
      <c r="AP20" s="107">
        <f>-Assumptions!AP178</f>
        <v>0</v>
      </c>
      <c r="AQ20" s="107">
        <f>-Assumptions!AQ178</f>
        <v>0</v>
      </c>
      <c r="AR20" s="107">
        <f>-Assumptions!AR178</f>
        <v>0</v>
      </c>
      <c r="AS20" s="107">
        <f>-Assumptions!AS178</f>
        <v>0</v>
      </c>
      <c r="AT20" s="107">
        <f>-Assumptions!AT178</f>
        <v>0</v>
      </c>
      <c r="AU20" s="107">
        <f>-Assumptions!AU178</f>
        <v>0</v>
      </c>
      <c r="AV20" s="107">
        <f>-Assumptions!AV178</f>
        <v>0</v>
      </c>
      <c r="AW20" s="107">
        <f>-Assumptions!AW178</f>
        <v>0</v>
      </c>
      <c r="AX20" s="107">
        <f>-Assumptions!AX178</f>
        <v>0</v>
      </c>
      <c r="AY20" s="107">
        <f>-Assumptions!AY178</f>
        <v>0</v>
      </c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</row>
    <row r="21" spans="1:155" s="220" customFormat="1" ht="13" hidden="1" outlineLevel="1">
      <c r="A21" s="17"/>
      <c r="B21" s="300" t="s">
        <v>409</v>
      </c>
      <c r="C21" s="17"/>
      <c r="D21" s="107">
        <f>-Assumptions!D179</f>
        <v>0</v>
      </c>
      <c r="E21" s="107">
        <f>-Assumptions!E179</f>
        <v>0</v>
      </c>
      <c r="F21" s="107">
        <f>-Assumptions!F179</f>
        <v>0</v>
      </c>
      <c r="G21" s="107">
        <f>-Assumptions!G179</f>
        <v>0</v>
      </c>
      <c r="H21" s="107">
        <f>-Assumptions!H179</f>
        <v>0</v>
      </c>
      <c r="I21" s="107">
        <f>-Assumptions!I179</f>
        <v>0</v>
      </c>
      <c r="J21" s="107">
        <f>-Assumptions!J179</f>
        <v>0</v>
      </c>
      <c r="K21" s="107">
        <f>-Assumptions!K179</f>
        <v>0</v>
      </c>
      <c r="L21" s="107">
        <f>-Assumptions!L179</f>
        <v>0</v>
      </c>
      <c r="M21" s="107">
        <f>-Assumptions!M179</f>
        <v>0</v>
      </c>
      <c r="N21" s="107">
        <f>-Assumptions!N179</f>
        <v>0</v>
      </c>
      <c r="O21" s="107">
        <f>-Assumptions!O179</f>
        <v>0</v>
      </c>
      <c r="P21" s="107">
        <f>-Assumptions!P179</f>
        <v>0</v>
      </c>
      <c r="Q21" s="107">
        <f>-Assumptions!Q179</f>
        <v>0</v>
      </c>
      <c r="R21" s="107">
        <f>-Assumptions!R179</f>
        <v>0</v>
      </c>
      <c r="S21" s="107">
        <f>-Assumptions!S179</f>
        <v>0</v>
      </c>
      <c r="T21" s="107">
        <f>-Assumptions!T179</f>
        <v>0</v>
      </c>
      <c r="U21" s="107">
        <f>-Assumptions!U179</f>
        <v>0</v>
      </c>
      <c r="V21" s="107">
        <f>-Assumptions!V179</f>
        <v>0</v>
      </c>
      <c r="W21" s="107">
        <f>-Assumptions!W179</f>
        <v>0</v>
      </c>
      <c r="X21" s="107">
        <f>-Assumptions!X179</f>
        <v>0</v>
      </c>
      <c r="Y21" s="107">
        <f>-Assumptions!Y179</f>
        <v>0</v>
      </c>
      <c r="Z21" s="107">
        <f>-Assumptions!Z179</f>
        <v>0</v>
      </c>
      <c r="AA21" s="107">
        <f>-Assumptions!AA179</f>
        <v>0</v>
      </c>
      <c r="AB21" s="107">
        <f>-Assumptions!AB179</f>
        <v>0</v>
      </c>
      <c r="AC21" s="107">
        <f>-Assumptions!AC179</f>
        <v>0</v>
      </c>
      <c r="AD21" s="107">
        <f>-Assumptions!AD179</f>
        <v>0</v>
      </c>
      <c r="AE21" s="107">
        <f>-Assumptions!AE179</f>
        <v>0</v>
      </c>
      <c r="AF21" s="107">
        <f>-Assumptions!AF179</f>
        <v>0</v>
      </c>
      <c r="AG21" s="107">
        <f>-Assumptions!AG179</f>
        <v>0</v>
      </c>
      <c r="AH21" s="107">
        <f>-Assumptions!AH179</f>
        <v>0</v>
      </c>
      <c r="AI21" s="107">
        <f>-Assumptions!AI179</f>
        <v>0</v>
      </c>
      <c r="AJ21" s="107">
        <f>-Assumptions!AJ179</f>
        <v>0</v>
      </c>
      <c r="AK21" s="107">
        <f>-Assumptions!AK179</f>
        <v>0</v>
      </c>
      <c r="AL21" s="107">
        <f>-Assumptions!AL179</f>
        <v>0</v>
      </c>
      <c r="AM21" s="107">
        <f>-Assumptions!AM179</f>
        <v>0</v>
      </c>
      <c r="AN21" s="107">
        <f>-Assumptions!AN179</f>
        <v>0</v>
      </c>
      <c r="AO21" s="107">
        <f>-Assumptions!AO179</f>
        <v>0</v>
      </c>
      <c r="AP21" s="107">
        <f>-Assumptions!AP179</f>
        <v>0</v>
      </c>
      <c r="AQ21" s="107">
        <f>-Assumptions!AQ179</f>
        <v>0</v>
      </c>
      <c r="AR21" s="107">
        <f>-Assumptions!AR179</f>
        <v>0</v>
      </c>
      <c r="AS21" s="107">
        <f>-Assumptions!AS179</f>
        <v>0</v>
      </c>
      <c r="AT21" s="107">
        <f>-Assumptions!AT179</f>
        <v>0</v>
      </c>
      <c r="AU21" s="107">
        <f>-Assumptions!AU179</f>
        <v>0</v>
      </c>
      <c r="AV21" s="107">
        <f>-Assumptions!AV179</f>
        <v>0</v>
      </c>
      <c r="AW21" s="107">
        <f>-Assumptions!AW179</f>
        <v>0</v>
      </c>
      <c r="AX21" s="107">
        <f>-Assumptions!AX179</f>
        <v>0</v>
      </c>
      <c r="AY21" s="107">
        <f>-Assumptions!AY179</f>
        <v>0</v>
      </c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</row>
    <row r="22" spans="1:155" s="220" customFormat="1" ht="13" hidden="1" outlineLevel="1">
      <c r="A22" s="17"/>
      <c r="B22" s="300" t="s">
        <v>408</v>
      </c>
      <c r="C22" s="17"/>
      <c r="D22" s="107">
        <f>-Assumptions!D180</f>
        <v>0</v>
      </c>
      <c r="E22" s="107">
        <f>-Assumptions!E180</f>
        <v>0</v>
      </c>
      <c r="F22" s="107">
        <f>-Assumptions!F180</f>
        <v>0</v>
      </c>
      <c r="G22" s="107">
        <f>-Assumptions!G180</f>
        <v>0</v>
      </c>
      <c r="H22" s="107">
        <f>-Assumptions!H180</f>
        <v>0</v>
      </c>
      <c r="I22" s="107">
        <f>-Assumptions!I180</f>
        <v>0</v>
      </c>
      <c r="J22" s="107">
        <f>-Assumptions!J180</f>
        <v>0</v>
      </c>
      <c r="K22" s="107">
        <f>-Assumptions!K180</f>
        <v>0</v>
      </c>
      <c r="L22" s="107">
        <f>-Assumptions!L180</f>
        <v>0</v>
      </c>
      <c r="M22" s="107">
        <f>-Assumptions!M180</f>
        <v>0</v>
      </c>
      <c r="N22" s="107">
        <f>-Assumptions!N180</f>
        <v>0</v>
      </c>
      <c r="O22" s="107">
        <f>-Assumptions!O180</f>
        <v>0</v>
      </c>
      <c r="P22" s="107">
        <f>-Assumptions!P180</f>
        <v>0</v>
      </c>
      <c r="Q22" s="107">
        <f>-Assumptions!Q180</f>
        <v>0</v>
      </c>
      <c r="R22" s="107">
        <f>-Assumptions!R180</f>
        <v>0</v>
      </c>
      <c r="S22" s="107">
        <f>-Assumptions!S180</f>
        <v>0</v>
      </c>
      <c r="T22" s="107">
        <f>-Assumptions!T180</f>
        <v>0</v>
      </c>
      <c r="U22" s="107">
        <f>-Assumptions!U180</f>
        <v>0</v>
      </c>
      <c r="V22" s="107">
        <f>-Assumptions!V180</f>
        <v>0</v>
      </c>
      <c r="W22" s="107">
        <f>-Assumptions!W180</f>
        <v>0</v>
      </c>
      <c r="X22" s="107">
        <f>-Assumptions!X180</f>
        <v>0</v>
      </c>
      <c r="Y22" s="107">
        <f>-Assumptions!Y180</f>
        <v>0</v>
      </c>
      <c r="Z22" s="107">
        <f>-Assumptions!Z180</f>
        <v>0</v>
      </c>
      <c r="AA22" s="107">
        <f>-Assumptions!AA180</f>
        <v>0</v>
      </c>
      <c r="AB22" s="107">
        <f>-Assumptions!AB180</f>
        <v>0</v>
      </c>
      <c r="AC22" s="107">
        <f>-Assumptions!AC180</f>
        <v>0</v>
      </c>
      <c r="AD22" s="107">
        <f>-Assumptions!AD180</f>
        <v>0</v>
      </c>
      <c r="AE22" s="107">
        <f>-Assumptions!AE180</f>
        <v>0</v>
      </c>
      <c r="AF22" s="107">
        <f>-Assumptions!AF180</f>
        <v>0</v>
      </c>
      <c r="AG22" s="107">
        <f>-Assumptions!AG180</f>
        <v>0</v>
      </c>
      <c r="AH22" s="107">
        <f>-Assumptions!AH180</f>
        <v>0</v>
      </c>
      <c r="AI22" s="107">
        <f>-Assumptions!AI180</f>
        <v>0</v>
      </c>
      <c r="AJ22" s="107">
        <f>-Assumptions!AJ180</f>
        <v>0</v>
      </c>
      <c r="AK22" s="107">
        <f>-Assumptions!AK180</f>
        <v>0</v>
      </c>
      <c r="AL22" s="107">
        <f>-Assumptions!AL180</f>
        <v>0</v>
      </c>
      <c r="AM22" s="107">
        <f>-Assumptions!AM180</f>
        <v>0</v>
      </c>
      <c r="AN22" s="107">
        <f>-Assumptions!AN180</f>
        <v>0</v>
      </c>
      <c r="AO22" s="107">
        <f>-Assumptions!AO180</f>
        <v>0</v>
      </c>
      <c r="AP22" s="107">
        <f>-Assumptions!AP180</f>
        <v>0</v>
      </c>
      <c r="AQ22" s="107">
        <f>-Assumptions!AQ180</f>
        <v>0</v>
      </c>
      <c r="AR22" s="107">
        <f>-Assumptions!AR180</f>
        <v>0</v>
      </c>
      <c r="AS22" s="107">
        <f>-Assumptions!AS180</f>
        <v>0</v>
      </c>
      <c r="AT22" s="107">
        <f>-Assumptions!AT180</f>
        <v>0</v>
      </c>
      <c r="AU22" s="107">
        <f>-Assumptions!AU180</f>
        <v>0</v>
      </c>
      <c r="AV22" s="107">
        <f>-Assumptions!AV180</f>
        <v>0</v>
      </c>
      <c r="AW22" s="107">
        <f>-Assumptions!AW180</f>
        <v>0</v>
      </c>
      <c r="AX22" s="107">
        <f>-Assumptions!AX180</f>
        <v>0</v>
      </c>
      <c r="AY22" s="107">
        <f>-Assumptions!AY180</f>
        <v>0</v>
      </c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</row>
    <row r="23" spans="1:155" s="220" customFormat="1" ht="13" collapsed="1">
      <c r="A23" s="17"/>
      <c r="B23" s="17" t="s">
        <v>235</v>
      </c>
      <c r="C23" s="17"/>
      <c r="D23" s="107">
        <f>-Assumptions!D111</f>
        <v>-80</v>
      </c>
      <c r="E23" s="107">
        <f>-Assumptions!E111</f>
        <v>-588</v>
      </c>
      <c r="F23" s="107">
        <f>-Assumptions!F111</f>
        <v>-157.19999999999999</v>
      </c>
      <c r="G23" s="107">
        <f>-Assumptions!G111</f>
        <v>-72.5</v>
      </c>
      <c r="H23" s="107">
        <f>-Assumptions!H111</f>
        <v>-1672.5</v>
      </c>
      <c r="I23" s="107">
        <f>-Assumptions!I111</f>
        <v>-60.5</v>
      </c>
      <c r="J23" s="107">
        <f>-Assumptions!J111</f>
        <v>-1301.1500000000001</v>
      </c>
      <c r="K23" s="107">
        <f>-Assumptions!K111</f>
        <v>-1761</v>
      </c>
      <c r="L23" s="107">
        <f>-Assumptions!L111</f>
        <v>-558.52</v>
      </c>
      <c r="M23" s="107">
        <f>-Assumptions!M111</f>
        <v>-658</v>
      </c>
      <c r="N23" s="107">
        <f>-Assumptions!N111</f>
        <v>-742</v>
      </c>
      <c r="O23" s="107">
        <f>-Assumptions!O111</f>
        <v>-1042</v>
      </c>
      <c r="P23" s="107">
        <f>-Assumptions!P111</f>
        <v>-204.03699999999998</v>
      </c>
      <c r="Q23" s="107">
        <f>-Assumptions!Q111</f>
        <v>-204.03699999999998</v>
      </c>
      <c r="R23" s="107">
        <f>-Assumptions!R111</f>
        <v>-204.03699999999998</v>
      </c>
      <c r="S23" s="107">
        <f>-Assumptions!S111</f>
        <v>-1119.037</v>
      </c>
      <c r="T23" s="107">
        <f>-Assumptions!T111</f>
        <v>-1279.037</v>
      </c>
      <c r="U23" s="107">
        <f>-Assumptions!U111</f>
        <v>-3620.7036666666663</v>
      </c>
      <c r="V23" s="107">
        <f>-Assumptions!V111</f>
        <v>-6305.7036666666672</v>
      </c>
      <c r="W23" s="107">
        <f>-Assumptions!W111</f>
        <v>-7305.7036666666672</v>
      </c>
      <c r="X23" s="107">
        <f>-Assumptions!X111</f>
        <v>-6305.7036666666672</v>
      </c>
      <c r="Y23" s="107">
        <f>-Assumptions!Y111</f>
        <v>-6305.7036666666672</v>
      </c>
      <c r="Z23" s="107">
        <f>-Assumptions!Z111</f>
        <v>-6305.7036666666672</v>
      </c>
      <c r="AA23" s="107">
        <f>-Assumptions!AA111</f>
        <v>-6305.7036666666672</v>
      </c>
      <c r="AB23" s="107">
        <f>-Assumptions!AB111</f>
        <v>-7805.7036666666672</v>
      </c>
      <c r="AC23" s="107">
        <f>-Assumptions!AC111</f>
        <v>-6305.7036666666672</v>
      </c>
      <c r="AD23" s="107">
        <f>-Assumptions!AD111</f>
        <v>-6305.7036666666672</v>
      </c>
      <c r="AE23" s="107">
        <f>-Assumptions!AE111</f>
        <v>-6305.7036666666672</v>
      </c>
      <c r="AF23" s="107">
        <f>-Assumptions!AF111</f>
        <v>-6672.3703333333333</v>
      </c>
      <c r="AG23" s="107">
        <f>-Assumptions!AG111</f>
        <v>-6672.3703333333333</v>
      </c>
      <c r="AH23" s="107">
        <f>-Assumptions!AH111</f>
        <v>-6672.3703333333333</v>
      </c>
      <c r="AI23" s="107">
        <f>-Assumptions!AI111</f>
        <v>-6672.3703333333333</v>
      </c>
      <c r="AJ23" s="107">
        <f>-Assumptions!AJ111</f>
        <v>-6672.3703333333333</v>
      </c>
      <c r="AK23" s="107">
        <f>-Assumptions!AK111</f>
        <v>-6672.3703333333333</v>
      </c>
      <c r="AL23" s="107">
        <f>-Assumptions!AL111</f>
        <v>-6672.3703333333333</v>
      </c>
      <c r="AM23" s="107">
        <f>-Assumptions!AM111</f>
        <v>-6672.3703333333333</v>
      </c>
      <c r="AN23" s="107">
        <f>-Assumptions!AN111</f>
        <v>-8097.3703333333333</v>
      </c>
      <c r="AO23" s="107">
        <f>-Assumptions!AO111</f>
        <v>-8097.3703333333333</v>
      </c>
      <c r="AP23" s="107">
        <f>-Assumptions!AP111</f>
        <v>-8097.3703333333333</v>
      </c>
      <c r="AQ23" s="107">
        <f>-Assumptions!AQ111</f>
        <v>-9597.3703333333342</v>
      </c>
      <c r="AR23" s="107">
        <f>-Assumptions!AR111</f>
        <v>-9597.3703333333342</v>
      </c>
      <c r="AS23" s="107">
        <f>-Assumptions!AS111</f>
        <v>-10430.703666666666</v>
      </c>
      <c r="AT23" s="107">
        <f>-Assumptions!AT111</f>
        <v>-10430.703666666666</v>
      </c>
      <c r="AU23" s="107">
        <f>-Assumptions!AU111</f>
        <v>-10430.703666666666</v>
      </c>
      <c r="AV23" s="107">
        <f>-Assumptions!AV111</f>
        <v>-10430.703666666666</v>
      </c>
      <c r="AW23" s="107">
        <f>-Assumptions!AW111</f>
        <v>-10430.703666666666</v>
      </c>
      <c r="AX23" s="107">
        <f>-Assumptions!AX111</f>
        <v>-10430.703666666666</v>
      </c>
      <c r="AY23" s="107">
        <f>-Assumptions!AY111</f>
        <v>-10430.703666666666</v>
      </c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</row>
    <row r="24" spans="1:155" s="220" customFormat="1" ht="13" hidden="1" outlineLevel="1">
      <c r="A24" s="17"/>
      <c r="B24" s="300" t="s">
        <v>398</v>
      </c>
      <c r="C24" s="17"/>
      <c r="D24" s="107">
        <f>-Assumptions!D112</f>
        <v>0</v>
      </c>
      <c r="E24" s="107">
        <f>-Assumptions!E112</f>
        <v>0</v>
      </c>
      <c r="F24" s="107">
        <f>-Assumptions!F112</f>
        <v>0</v>
      </c>
      <c r="G24" s="107">
        <f>-Assumptions!G112</f>
        <v>0</v>
      </c>
      <c r="H24" s="107">
        <f>-Assumptions!H112</f>
        <v>0</v>
      </c>
      <c r="I24" s="107">
        <f>-Assumptions!I112</f>
        <v>0</v>
      </c>
      <c r="J24" s="107">
        <f>-Assumptions!J112</f>
        <v>-592</v>
      </c>
      <c r="K24" s="107">
        <f>-Assumptions!K112</f>
        <v>-519</v>
      </c>
      <c r="L24" s="107">
        <f>-Assumptions!L112</f>
        <v>0</v>
      </c>
      <c r="M24" s="107">
        <f>-Assumptions!M112</f>
        <v>0</v>
      </c>
      <c r="N24" s="107">
        <f>-Assumptions!N112</f>
        <v>0</v>
      </c>
      <c r="O24" s="107">
        <f>-Assumptions!O112</f>
        <v>-800</v>
      </c>
      <c r="P24" s="107">
        <f>-Assumptions!P112</f>
        <v>0</v>
      </c>
      <c r="Q24" s="107">
        <f>-Assumptions!Q112</f>
        <v>0</v>
      </c>
      <c r="R24" s="107">
        <f>-Assumptions!R112</f>
        <v>0</v>
      </c>
      <c r="S24" s="107">
        <f>-Assumptions!S112</f>
        <v>-915</v>
      </c>
      <c r="T24" s="107">
        <f>-Assumptions!T112</f>
        <v>-915</v>
      </c>
      <c r="U24" s="107">
        <f>-Assumptions!U112</f>
        <v>-915</v>
      </c>
      <c r="V24" s="107">
        <f>-Assumptions!V112</f>
        <v>-2000</v>
      </c>
      <c r="W24" s="107">
        <f>-Assumptions!W112</f>
        <v>-2000</v>
      </c>
      <c r="X24" s="107">
        <f>-Assumptions!X112</f>
        <v>-2000</v>
      </c>
      <c r="Y24" s="107">
        <f>-Assumptions!Y112</f>
        <v>-2000</v>
      </c>
      <c r="Z24" s="107">
        <f>-Assumptions!Z112</f>
        <v>-2000</v>
      </c>
      <c r="AA24" s="107">
        <f>-Assumptions!AA112</f>
        <v>-2000</v>
      </c>
      <c r="AB24" s="107">
        <f>-Assumptions!AB112</f>
        <v>-2000</v>
      </c>
      <c r="AC24" s="107">
        <f>-Assumptions!AC112</f>
        <v>-2000</v>
      </c>
      <c r="AD24" s="107">
        <f>-Assumptions!AD112</f>
        <v>-2000</v>
      </c>
      <c r="AE24" s="107">
        <f>-Assumptions!AE112</f>
        <v>-2000</v>
      </c>
      <c r="AF24" s="107">
        <f>-Assumptions!AF112</f>
        <v>-2000</v>
      </c>
      <c r="AG24" s="107">
        <f>-Assumptions!AG112</f>
        <v>-2000</v>
      </c>
      <c r="AH24" s="107">
        <f>-Assumptions!AH112</f>
        <v>-2000</v>
      </c>
      <c r="AI24" s="107">
        <f>-Assumptions!AI112</f>
        <v>-2000</v>
      </c>
      <c r="AJ24" s="107">
        <f>-Assumptions!AJ112</f>
        <v>-2000</v>
      </c>
      <c r="AK24" s="107">
        <f>-Assumptions!AK112</f>
        <v>-2000</v>
      </c>
      <c r="AL24" s="107">
        <f>-Assumptions!AL112</f>
        <v>-2000</v>
      </c>
      <c r="AM24" s="107">
        <f>-Assumptions!AM112</f>
        <v>-2000</v>
      </c>
      <c r="AN24" s="107">
        <f>-Assumptions!AN112</f>
        <v>-2000</v>
      </c>
      <c r="AO24" s="107">
        <f>-Assumptions!AO112</f>
        <v>-2000</v>
      </c>
      <c r="AP24" s="107">
        <f>-Assumptions!AP112</f>
        <v>-2000</v>
      </c>
      <c r="AQ24" s="107">
        <f>-Assumptions!AQ112</f>
        <v>-2000</v>
      </c>
      <c r="AR24" s="107">
        <f>-Assumptions!AR112</f>
        <v>-2000</v>
      </c>
      <c r="AS24" s="107">
        <f>-Assumptions!AS112</f>
        <v>-2000</v>
      </c>
      <c r="AT24" s="107">
        <f>-Assumptions!AT112</f>
        <v>-2000</v>
      </c>
      <c r="AU24" s="107">
        <f>-Assumptions!AU112</f>
        <v>-2000</v>
      </c>
      <c r="AV24" s="107">
        <f>-Assumptions!AV112</f>
        <v>-2000</v>
      </c>
      <c r="AW24" s="107">
        <f>-Assumptions!AW112</f>
        <v>-2000</v>
      </c>
      <c r="AX24" s="107">
        <f>-Assumptions!AX112</f>
        <v>-2000</v>
      </c>
      <c r="AY24" s="107">
        <f>-Assumptions!AY112</f>
        <v>-2000</v>
      </c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</row>
    <row r="25" spans="1:155" s="220" customFormat="1" ht="13" hidden="1" outlineLevel="1">
      <c r="A25" s="17"/>
      <c r="B25" s="300" t="s">
        <v>397</v>
      </c>
      <c r="C25" s="17"/>
      <c r="D25" s="107">
        <f>-Assumptions!D113</f>
        <v>0</v>
      </c>
      <c r="E25" s="107">
        <f>-Assumptions!E113</f>
        <v>-588</v>
      </c>
      <c r="F25" s="107">
        <f>-Assumptions!F113</f>
        <v>0</v>
      </c>
      <c r="G25" s="107">
        <f>-Assumptions!G113</f>
        <v>0</v>
      </c>
      <c r="H25" s="107">
        <f>-Assumptions!H113</f>
        <v>0</v>
      </c>
      <c r="I25" s="107">
        <f>-Assumptions!I113</f>
        <v>0</v>
      </c>
      <c r="J25" s="107">
        <f>-Assumptions!J113</f>
        <v>-500</v>
      </c>
      <c r="K25" s="107">
        <f>-Assumptions!K113</f>
        <v>-1000</v>
      </c>
      <c r="L25" s="107">
        <f>-Assumptions!L113</f>
        <v>0</v>
      </c>
      <c r="M25" s="107">
        <f>-Assumptions!M113</f>
        <v>0</v>
      </c>
      <c r="N25" s="107">
        <f>-Assumptions!N113</f>
        <v>-500</v>
      </c>
      <c r="O25" s="107">
        <f>-Assumptions!O113</f>
        <v>0</v>
      </c>
      <c r="P25" s="107">
        <f>-Assumptions!P113</f>
        <v>0</v>
      </c>
      <c r="Q25" s="107">
        <f>-Assumptions!Q113</f>
        <v>0</v>
      </c>
      <c r="R25" s="107">
        <f>-Assumptions!R113</f>
        <v>0</v>
      </c>
      <c r="S25" s="107">
        <f>-Assumptions!S113</f>
        <v>0</v>
      </c>
      <c r="T25" s="107">
        <f>-Assumptions!T113</f>
        <v>0</v>
      </c>
      <c r="U25" s="107">
        <f>-Assumptions!U113</f>
        <v>0</v>
      </c>
      <c r="V25" s="107">
        <f>-Assumptions!V113</f>
        <v>-1600</v>
      </c>
      <c r="W25" s="107">
        <f>-Assumptions!W113</f>
        <v>-1600</v>
      </c>
      <c r="X25" s="107">
        <f>-Assumptions!X113</f>
        <v>-1600</v>
      </c>
      <c r="Y25" s="107">
        <f>-Assumptions!Y113</f>
        <v>-1600</v>
      </c>
      <c r="Z25" s="107">
        <f>-Assumptions!Z113</f>
        <v>-1600</v>
      </c>
      <c r="AA25" s="107">
        <f>-Assumptions!AA113</f>
        <v>-1600</v>
      </c>
      <c r="AB25" s="107">
        <f>-Assumptions!AB113</f>
        <v>-1600</v>
      </c>
      <c r="AC25" s="107">
        <f>-Assumptions!AC113</f>
        <v>-1600</v>
      </c>
      <c r="AD25" s="107">
        <f>-Assumptions!AD113</f>
        <v>-1600</v>
      </c>
      <c r="AE25" s="107">
        <f>-Assumptions!AE113</f>
        <v>-1600</v>
      </c>
      <c r="AF25" s="107">
        <f>-Assumptions!AF113</f>
        <v>-1600</v>
      </c>
      <c r="AG25" s="107">
        <f>-Assumptions!AG113</f>
        <v>-1600</v>
      </c>
      <c r="AH25" s="107">
        <f>-Assumptions!AH113</f>
        <v>-1600</v>
      </c>
      <c r="AI25" s="107">
        <f>-Assumptions!AI113</f>
        <v>-1600</v>
      </c>
      <c r="AJ25" s="107">
        <f>-Assumptions!AJ113</f>
        <v>-1600</v>
      </c>
      <c r="AK25" s="107">
        <f>-Assumptions!AK113</f>
        <v>-1600</v>
      </c>
      <c r="AL25" s="107">
        <f>-Assumptions!AL113</f>
        <v>-1600</v>
      </c>
      <c r="AM25" s="107">
        <f>-Assumptions!AM113</f>
        <v>-1600</v>
      </c>
      <c r="AN25" s="107">
        <f>-Assumptions!AN113</f>
        <v>-1800</v>
      </c>
      <c r="AO25" s="107">
        <f>-Assumptions!AO113</f>
        <v>-1800</v>
      </c>
      <c r="AP25" s="107">
        <f>-Assumptions!AP113</f>
        <v>-1800</v>
      </c>
      <c r="AQ25" s="107">
        <f>-Assumptions!AQ113</f>
        <v>-1800</v>
      </c>
      <c r="AR25" s="107">
        <f>-Assumptions!AR113</f>
        <v>-1800</v>
      </c>
      <c r="AS25" s="107">
        <f>-Assumptions!AS113</f>
        <v>-1800</v>
      </c>
      <c r="AT25" s="107">
        <f>-Assumptions!AT113</f>
        <v>-1800</v>
      </c>
      <c r="AU25" s="107">
        <f>-Assumptions!AU113</f>
        <v>-1800</v>
      </c>
      <c r="AV25" s="107">
        <f>-Assumptions!AV113</f>
        <v>-1800</v>
      </c>
      <c r="AW25" s="107">
        <f>-Assumptions!AW113</f>
        <v>-1800</v>
      </c>
      <c r="AX25" s="107">
        <f>-Assumptions!AX113</f>
        <v>-1800</v>
      </c>
      <c r="AY25" s="107">
        <f>-Assumptions!AY113</f>
        <v>-1800</v>
      </c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</row>
    <row r="26" spans="1:155" s="220" customFormat="1" ht="13" hidden="1" outlineLevel="1">
      <c r="A26" s="17"/>
      <c r="B26" s="300" t="s">
        <v>401</v>
      </c>
      <c r="C26" s="17"/>
      <c r="D26" s="107">
        <f>-Assumptions!D114</f>
        <v>0</v>
      </c>
      <c r="E26" s="107">
        <f>-Assumptions!E114</f>
        <v>0</v>
      </c>
      <c r="F26" s="107">
        <f>-Assumptions!F114</f>
        <v>0</v>
      </c>
      <c r="G26" s="107">
        <f>-Assumptions!G114</f>
        <v>0</v>
      </c>
      <c r="H26" s="107">
        <f>-Assumptions!H114</f>
        <v>0</v>
      </c>
      <c r="I26" s="107">
        <f>-Assumptions!I114</f>
        <v>0</v>
      </c>
      <c r="J26" s="107">
        <f>-Assumptions!J114</f>
        <v>0</v>
      </c>
      <c r="K26" s="107">
        <f>-Assumptions!K114</f>
        <v>0</v>
      </c>
      <c r="L26" s="107">
        <f>-Assumptions!L114</f>
        <v>0</v>
      </c>
      <c r="M26" s="107">
        <f>-Assumptions!M114</f>
        <v>0</v>
      </c>
      <c r="N26" s="107">
        <f>-Assumptions!N114</f>
        <v>0</v>
      </c>
      <c r="O26" s="107">
        <f>-Assumptions!O114</f>
        <v>0</v>
      </c>
      <c r="P26" s="107">
        <f>-Assumptions!P114</f>
        <v>0</v>
      </c>
      <c r="Q26" s="107">
        <f>-Assumptions!Q114</f>
        <v>0</v>
      </c>
      <c r="R26" s="107">
        <f>-Assumptions!R114</f>
        <v>0</v>
      </c>
      <c r="S26" s="107">
        <f>-Assumptions!S114</f>
        <v>0</v>
      </c>
      <c r="T26" s="107">
        <f>-Assumptions!T114</f>
        <v>0</v>
      </c>
      <c r="U26" s="107">
        <f>-Assumptions!U114</f>
        <v>0</v>
      </c>
      <c r="V26" s="107">
        <f>-Assumptions!V114</f>
        <v>0</v>
      </c>
      <c r="W26" s="107">
        <f>-Assumptions!W114</f>
        <v>0</v>
      </c>
      <c r="X26" s="107">
        <f>-Assumptions!X114</f>
        <v>0</v>
      </c>
      <c r="Y26" s="107">
        <f>-Assumptions!Y114</f>
        <v>0</v>
      </c>
      <c r="Z26" s="107">
        <f>-Assumptions!Z114</f>
        <v>0</v>
      </c>
      <c r="AA26" s="107">
        <f>-Assumptions!AA114</f>
        <v>0</v>
      </c>
      <c r="AB26" s="107">
        <f>-Assumptions!AB114</f>
        <v>0</v>
      </c>
      <c r="AC26" s="107">
        <f>-Assumptions!AC114</f>
        <v>0</v>
      </c>
      <c r="AD26" s="107">
        <f>-Assumptions!AD114</f>
        <v>0</v>
      </c>
      <c r="AE26" s="107">
        <f>-Assumptions!AE114</f>
        <v>0</v>
      </c>
      <c r="AF26" s="107">
        <f>-Assumptions!AF114</f>
        <v>0</v>
      </c>
      <c r="AG26" s="107">
        <f>-Assumptions!AG114</f>
        <v>0</v>
      </c>
      <c r="AH26" s="107">
        <f>-Assumptions!AH114</f>
        <v>0</v>
      </c>
      <c r="AI26" s="107">
        <f>-Assumptions!AI114</f>
        <v>0</v>
      </c>
      <c r="AJ26" s="107">
        <f>-Assumptions!AJ114</f>
        <v>0</v>
      </c>
      <c r="AK26" s="107">
        <f>-Assumptions!AK114</f>
        <v>0</v>
      </c>
      <c r="AL26" s="107">
        <f>-Assumptions!AL114</f>
        <v>0</v>
      </c>
      <c r="AM26" s="107">
        <f>-Assumptions!AM114</f>
        <v>0</v>
      </c>
      <c r="AN26" s="107">
        <f>-Assumptions!AN114</f>
        <v>0</v>
      </c>
      <c r="AO26" s="107">
        <f>-Assumptions!AO114</f>
        <v>0</v>
      </c>
      <c r="AP26" s="107">
        <f>-Assumptions!AP114</f>
        <v>0</v>
      </c>
      <c r="AQ26" s="107">
        <f>-Assumptions!AQ114</f>
        <v>0</v>
      </c>
      <c r="AR26" s="107">
        <f>-Assumptions!AR114</f>
        <v>0</v>
      </c>
      <c r="AS26" s="107">
        <f>-Assumptions!AS114</f>
        <v>0</v>
      </c>
      <c r="AT26" s="107">
        <f>-Assumptions!AT114</f>
        <v>0</v>
      </c>
      <c r="AU26" s="107">
        <f>-Assumptions!AU114</f>
        <v>0</v>
      </c>
      <c r="AV26" s="107">
        <f>-Assumptions!AV114</f>
        <v>0</v>
      </c>
      <c r="AW26" s="107">
        <f>-Assumptions!AW114</f>
        <v>0</v>
      </c>
      <c r="AX26" s="107">
        <f>-Assumptions!AX114</f>
        <v>0</v>
      </c>
      <c r="AY26" s="107">
        <f>-Assumptions!AY114</f>
        <v>0</v>
      </c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</row>
    <row r="27" spans="1:155" s="220" customFormat="1" ht="13" hidden="1" outlineLevel="1">
      <c r="A27" s="17"/>
      <c r="B27" s="300" t="s">
        <v>402</v>
      </c>
      <c r="C27" s="17"/>
      <c r="D27" s="107">
        <f>-Assumptions!D115</f>
        <v>0</v>
      </c>
      <c r="E27" s="107">
        <f>-Assumptions!E115</f>
        <v>0</v>
      </c>
      <c r="F27" s="107">
        <f>-Assumptions!F115</f>
        <v>0</v>
      </c>
      <c r="G27" s="107">
        <f>-Assumptions!G115</f>
        <v>0</v>
      </c>
      <c r="H27" s="107">
        <f>-Assumptions!H115</f>
        <v>0</v>
      </c>
      <c r="I27" s="107">
        <f>-Assumptions!I115</f>
        <v>0</v>
      </c>
      <c r="J27" s="107">
        <f>-Assumptions!J115</f>
        <v>0</v>
      </c>
      <c r="K27" s="107">
        <f>-Assumptions!K115</f>
        <v>0</v>
      </c>
      <c r="L27" s="107">
        <f>-Assumptions!L115</f>
        <v>0</v>
      </c>
      <c r="M27" s="107">
        <f>-Assumptions!M115</f>
        <v>0</v>
      </c>
      <c r="N27" s="107">
        <f>-Assumptions!N115</f>
        <v>0</v>
      </c>
      <c r="O27" s="107">
        <f>-Assumptions!O115</f>
        <v>0</v>
      </c>
      <c r="P27" s="107">
        <f>-Assumptions!P115</f>
        <v>0</v>
      </c>
      <c r="Q27" s="107">
        <f>-Assumptions!Q115</f>
        <v>0</v>
      </c>
      <c r="R27" s="107">
        <f>-Assumptions!R115</f>
        <v>0</v>
      </c>
      <c r="S27" s="107">
        <f>-Assumptions!S115</f>
        <v>0</v>
      </c>
      <c r="T27" s="107">
        <f>-Assumptions!T115</f>
        <v>0</v>
      </c>
      <c r="U27" s="107">
        <f>-Assumptions!U115</f>
        <v>0</v>
      </c>
      <c r="V27" s="107">
        <f>-Assumptions!V115</f>
        <v>0</v>
      </c>
      <c r="W27" s="107">
        <f>-Assumptions!W115</f>
        <v>0</v>
      </c>
      <c r="X27" s="107">
        <f>-Assumptions!X115</f>
        <v>0</v>
      </c>
      <c r="Y27" s="107">
        <f>-Assumptions!Y115</f>
        <v>0</v>
      </c>
      <c r="Z27" s="107">
        <f>-Assumptions!Z115</f>
        <v>0</v>
      </c>
      <c r="AA27" s="107">
        <f>-Assumptions!AA115</f>
        <v>0</v>
      </c>
      <c r="AB27" s="107">
        <f>-Assumptions!AB115</f>
        <v>0</v>
      </c>
      <c r="AC27" s="107">
        <f>-Assumptions!AC115</f>
        <v>0</v>
      </c>
      <c r="AD27" s="107">
        <f>-Assumptions!AD115</f>
        <v>0</v>
      </c>
      <c r="AE27" s="107">
        <f>-Assumptions!AE115</f>
        <v>0</v>
      </c>
      <c r="AF27" s="107">
        <f>-Assumptions!AF115</f>
        <v>0</v>
      </c>
      <c r="AG27" s="107">
        <f>-Assumptions!AG115</f>
        <v>0</v>
      </c>
      <c r="AH27" s="107">
        <f>-Assumptions!AH115</f>
        <v>0</v>
      </c>
      <c r="AI27" s="107">
        <f>-Assumptions!AI115</f>
        <v>0</v>
      </c>
      <c r="AJ27" s="107">
        <f>-Assumptions!AJ115</f>
        <v>0</v>
      </c>
      <c r="AK27" s="107">
        <f>-Assumptions!AK115</f>
        <v>0</v>
      </c>
      <c r="AL27" s="107">
        <f>-Assumptions!AL115</f>
        <v>0</v>
      </c>
      <c r="AM27" s="107">
        <f>-Assumptions!AM115</f>
        <v>0</v>
      </c>
      <c r="AN27" s="107">
        <f>-Assumptions!AN115</f>
        <v>0</v>
      </c>
      <c r="AO27" s="107">
        <f>-Assumptions!AO115</f>
        <v>0</v>
      </c>
      <c r="AP27" s="107">
        <f>-Assumptions!AP115</f>
        <v>0</v>
      </c>
      <c r="AQ27" s="107">
        <f>-Assumptions!AQ115</f>
        <v>0</v>
      </c>
      <c r="AR27" s="107">
        <f>-Assumptions!AR115</f>
        <v>0</v>
      </c>
      <c r="AS27" s="107">
        <f>-Assumptions!AS115</f>
        <v>0</v>
      </c>
      <c r="AT27" s="107">
        <f>-Assumptions!AT115</f>
        <v>0</v>
      </c>
      <c r="AU27" s="107">
        <f>-Assumptions!AU115</f>
        <v>0</v>
      </c>
      <c r="AV27" s="107">
        <f>-Assumptions!AV115</f>
        <v>0</v>
      </c>
      <c r="AW27" s="107">
        <f>-Assumptions!AW115</f>
        <v>0</v>
      </c>
      <c r="AX27" s="107">
        <f>-Assumptions!AX115</f>
        <v>0</v>
      </c>
      <c r="AY27" s="107">
        <f>-Assumptions!AY115</f>
        <v>0</v>
      </c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</row>
    <row r="28" spans="1:155" s="220" customFormat="1" ht="13" hidden="1" outlineLevel="1">
      <c r="A28" s="17"/>
      <c r="B28" s="300" t="s">
        <v>399</v>
      </c>
      <c r="C28" s="17"/>
      <c r="D28" s="107">
        <f>-Assumptions!D116</f>
        <v>0</v>
      </c>
      <c r="E28" s="107">
        <f>-Assumptions!E116</f>
        <v>0</v>
      </c>
      <c r="F28" s="107">
        <f>-Assumptions!F116</f>
        <v>0</v>
      </c>
      <c r="G28" s="107">
        <f>-Assumptions!G116</f>
        <v>0</v>
      </c>
      <c r="H28" s="107">
        <f>-Assumptions!H116</f>
        <v>0</v>
      </c>
      <c r="I28" s="107">
        <f>-Assumptions!I116</f>
        <v>0</v>
      </c>
      <c r="J28" s="107">
        <f>-Assumptions!J116</f>
        <v>0</v>
      </c>
      <c r="K28" s="107">
        <f>-Assumptions!K116</f>
        <v>0</v>
      </c>
      <c r="L28" s="107">
        <f>-Assumptions!L116</f>
        <v>0</v>
      </c>
      <c r="M28" s="107">
        <f>-Assumptions!M116</f>
        <v>0</v>
      </c>
      <c r="N28" s="107">
        <f>-Assumptions!N116</f>
        <v>0</v>
      </c>
      <c r="O28" s="107">
        <f>-Assumptions!O116</f>
        <v>0</v>
      </c>
      <c r="P28" s="107">
        <f>-Assumptions!P116</f>
        <v>0</v>
      </c>
      <c r="Q28" s="107">
        <f>-Assumptions!Q116</f>
        <v>0</v>
      </c>
      <c r="R28" s="107">
        <f>-Assumptions!R116</f>
        <v>0</v>
      </c>
      <c r="S28" s="107">
        <f>-Assumptions!S116</f>
        <v>0</v>
      </c>
      <c r="T28" s="107">
        <f>-Assumptions!T116</f>
        <v>0</v>
      </c>
      <c r="U28" s="107">
        <f>-Assumptions!U116</f>
        <v>0</v>
      </c>
      <c r="V28" s="107">
        <f>-Assumptions!V116</f>
        <v>0</v>
      </c>
      <c r="W28" s="107">
        <f>-Assumptions!W116</f>
        <v>0</v>
      </c>
      <c r="X28" s="107">
        <f>-Assumptions!X116</f>
        <v>0</v>
      </c>
      <c r="Y28" s="107">
        <f>-Assumptions!Y116</f>
        <v>0</v>
      </c>
      <c r="Z28" s="107">
        <f>-Assumptions!Z116</f>
        <v>0</v>
      </c>
      <c r="AA28" s="107">
        <f>-Assumptions!AA116</f>
        <v>0</v>
      </c>
      <c r="AB28" s="107">
        <f>-Assumptions!AB116</f>
        <v>0</v>
      </c>
      <c r="AC28" s="107">
        <f>-Assumptions!AC116</f>
        <v>0</v>
      </c>
      <c r="AD28" s="107">
        <f>-Assumptions!AD116</f>
        <v>0</v>
      </c>
      <c r="AE28" s="107">
        <f>-Assumptions!AE116</f>
        <v>0</v>
      </c>
      <c r="AF28" s="107">
        <f>-Assumptions!AF116</f>
        <v>0</v>
      </c>
      <c r="AG28" s="107">
        <f>-Assumptions!AG116</f>
        <v>0</v>
      </c>
      <c r="AH28" s="107">
        <f>-Assumptions!AH116</f>
        <v>0</v>
      </c>
      <c r="AI28" s="107">
        <f>-Assumptions!AI116</f>
        <v>0</v>
      </c>
      <c r="AJ28" s="107">
        <f>-Assumptions!AJ116</f>
        <v>0</v>
      </c>
      <c r="AK28" s="107">
        <f>-Assumptions!AK116</f>
        <v>0</v>
      </c>
      <c r="AL28" s="107">
        <f>-Assumptions!AL116</f>
        <v>0</v>
      </c>
      <c r="AM28" s="107">
        <f>-Assumptions!AM116</f>
        <v>0</v>
      </c>
      <c r="AN28" s="107">
        <f>-Assumptions!AN116</f>
        <v>0</v>
      </c>
      <c r="AO28" s="107">
        <f>-Assumptions!AO116</f>
        <v>0</v>
      </c>
      <c r="AP28" s="107">
        <f>-Assumptions!AP116</f>
        <v>0</v>
      </c>
      <c r="AQ28" s="107">
        <f>-Assumptions!AQ116</f>
        <v>0</v>
      </c>
      <c r="AR28" s="107">
        <f>-Assumptions!AR116</f>
        <v>0</v>
      </c>
      <c r="AS28" s="107">
        <f>-Assumptions!AS116</f>
        <v>0</v>
      </c>
      <c r="AT28" s="107">
        <f>-Assumptions!AT116</f>
        <v>0</v>
      </c>
      <c r="AU28" s="107">
        <f>-Assumptions!AU116</f>
        <v>0</v>
      </c>
      <c r="AV28" s="107">
        <f>-Assumptions!AV116</f>
        <v>0</v>
      </c>
      <c r="AW28" s="107">
        <f>-Assumptions!AW116</f>
        <v>0</v>
      </c>
      <c r="AX28" s="107">
        <f>-Assumptions!AX116</f>
        <v>0</v>
      </c>
      <c r="AY28" s="107">
        <f>-Assumptions!AY116</f>
        <v>0</v>
      </c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</row>
    <row r="29" spans="1:155" s="220" customFormat="1" ht="13" hidden="1" outlineLevel="1">
      <c r="A29" s="17"/>
      <c r="B29" s="300" t="s">
        <v>400</v>
      </c>
      <c r="C29" s="17"/>
      <c r="D29" s="107">
        <f>-Assumptions!D117</f>
        <v>0</v>
      </c>
      <c r="E29" s="107">
        <f>-Assumptions!E117</f>
        <v>0</v>
      </c>
      <c r="F29" s="107">
        <f>-Assumptions!F117</f>
        <v>0</v>
      </c>
      <c r="G29" s="107">
        <f>-Assumptions!G117</f>
        <v>0</v>
      </c>
      <c r="H29" s="107">
        <f>-Assumptions!H117</f>
        <v>0</v>
      </c>
      <c r="I29" s="107">
        <f>-Assumptions!I117</f>
        <v>0</v>
      </c>
      <c r="J29" s="107">
        <f>-Assumptions!J117</f>
        <v>0</v>
      </c>
      <c r="K29" s="107">
        <f>-Assumptions!K117</f>
        <v>0</v>
      </c>
      <c r="L29" s="107">
        <f>-Assumptions!L117</f>
        <v>0</v>
      </c>
      <c r="M29" s="107">
        <f>-Assumptions!M117</f>
        <v>0</v>
      </c>
      <c r="N29" s="107">
        <f>-Assumptions!N117</f>
        <v>0</v>
      </c>
      <c r="O29" s="107">
        <f>-Assumptions!O117</f>
        <v>0</v>
      </c>
      <c r="P29" s="107">
        <f>-Assumptions!P117</f>
        <v>0</v>
      </c>
      <c r="Q29" s="107">
        <f>-Assumptions!Q117</f>
        <v>0</v>
      </c>
      <c r="R29" s="107">
        <f>-Assumptions!R117</f>
        <v>0</v>
      </c>
      <c r="S29" s="107">
        <f>-Assumptions!S117</f>
        <v>0</v>
      </c>
      <c r="T29" s="107">
        <f>-Assumptions!T117</f>
        <v>0</v>
      </c>
      <c r="U29" s="107">
        <f>-Assumptions!U117</f>
        <v>-375</v>
      </c>
      <c r="V29" s="107">
        <f>-Assumptions!V117</f>
        <v>-375</v>
      </c>
      <c r="W29" s="107">
        <f>-Assumptions!W117</f>
        <v>-375</v>
      </c>
      <c r="X29" s="107">
        <f>-Assumptions!X117</f>
        <v>-375</v>
      </c>
      <c r="Y29" s="107">
        <f>-Assumptions!Y117</f>
        <v>-375</v>
      </c>
      <c r="Z29" s="107">
        <f>-Assumptions!Z117</f>
        <v>-375</v>
      </c>
      <c r="AA29" s="107">
        <f>-Assumptions!AA117</f>
        <v>-375</v>
      </c>
      <c r="AB29" s="107">
        <f>-Assumptions!AB117</f>
        <v>-375</v>
      </c>
      <c r="AC29" s="107">
        <f>-Assumptions!AC117</f>
        <v>-375</v>
      </c>
      <c r="AD29" s="107">
        <f>-Assumptions!AD117</f>
        <v>-375</v>
      </c>
      <c r="AE29" s="107">
        <f>-Assumptions!AE117</f>
        <v>-375</v>
      </c>
      <c r="AF29" s="107">
        <f>-Assumptions!AF117</f>
        <v>-375</v>
      </c>
      <c r="AG29" s="107">
        <f>-Assumptions!AG117</f>
        <v>-375</v>
      </c>
      <c r="AH29" s="107">
        <f>-Assumptions!AH117</f>
        <v>-375</v>
      </c>
      <c r="AI29" s="107">
        <f>-Assumptions!AI117</f>
        <v>-375</v>
      </c>
      <c r="AJ29" s="107">
        <f>-Assumptions!AJ117</f>
        <v>-375</v>
      </c>
      <c r="AK29" s="107">
        <f>-Assumptions!AK117</f>
        <v>-375</v>
      </c>
      <c r="AL29" s="107">
        <f>-Assumptions!AL117</f>
        <v>-375</v>
      </c>
      <c r="AM29" s="107">
        <f>-Assumptions!AM117</f>
        <v>-375</v>
      </c>
      <c r="AN29" s="107">
        <f>-Assumptions!AN117</f>
        <v>-1600</v>
      </c>
      <c r="AO29" s="107">
        <f>-Assumptions!AO117</f>
        <v>-1600</v>
      </c>
      <c r="AP29" s="107">
        <f>-Assumptions!AP117</f>
        <v>-1600</v>
      </c>
      <c r="AQ29" s="107">
        <f>-Assumptions!AQ117</f>
        <v>-1600</v>
      </c>
      <c r="AR29" s="107">
        <f>-Assumptions!AR117</f>
        <v>-1600</v>
      </c>
      <c r="AS29" s="107">
        <f>-Assumptions!AS117</f>
        <v>-1600</v>
      </c>
      <c r="AT29" s="107">
        <f>-Assumptions!AT117</f>
        <v>-1600</v>
      </c>
      <c r="AU29" s="107">
        <f>-Assumptions!AU117</f>
        <v>-1600</v>
      </c>
      <c r="AV29" s="107">
        <f>-Assumptions!AV117</f>
        <v>-1600</v>
      </c>
      <c r="AW29" s="107">
        <f>-Assumptions!AW117</f>
        <v>-1600</v>
      </c>
      <c r="AX29" s="107">
        <f>-Assumptions!AX117</f>
        <v>-1600</v>
      </c>
      <c r="AY29" s="107">
        <f>-Assumptions!AY117</f>
        <v>-1600</v>
      </c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</row>
    <row r="30" spans="1:155" s="220" customFormat="1" ht="13" hidden="1" outlineLevel="1">
      <c r="A30" s="17"/>
      <c r="B30" s="300" t="s">
        <v>406</v>
      </c>
      <c r="C30" s="17"/>
      <c r="D30" s="107">
        <f>-Assumptions!D118</f>
        <v>0</v>
      </c>
      <c r="E30" s="107">
        <f>-Assumptions!E118</f>
        <v>0</v>
      </c>
      <c r="F30" s="107">
        <f>-Assumptions!F118</f>
        <v>0</v>
      </c>
      <c r="G30" s="107">
        <f>-Assumptions!G118</f>
        <v>0</v>
      </c>
      <c r="H30" s="107">
        <f>-Assumptions!H118</f>
        <v>0</v>
      </c>
      <c r="I30" s="107">
        <f>-Assumptions!I118</f>
        <v>0</v>
      </c>
      <c r="J30" s="107">
        <f>-Assumptions!J118</f>
        <v>0</v>
      </c>
      <c r="K30" s="107">
        <f>-Assumptions!K118</f>
        <v>0</v>
      </c>
      <c r="L30" s="107">
        <f>-Assumptions!L118</f>
        <v>0</v>
      </c>
      <c r="M30" s="107">
        <f>-Assumptions!M118</f>
        <v>0</v>
      </c>
      <c r="N30" s="107">
        <f>-Assumptions!N118</f>
        <v>0</v>
      </c>
      <c r="O30" s="107">
        <f>-Assumptions!O118</f>
        <v>0</v>
      </c>
      <c r="P30" s="107">
        <f>-Assumptions!P118</f>
        <v>0</v>
      </c>
      <c r="Q30" s="107">
        <f>-Assumptions!Q118</f>
        <v>0</v>
      </c>
      <c r="R30" s="107">
        <f>-Assumptions!R118</f>
        <v>0</v>
      </c>
      <c r="S30" s="107">
        <f>-Assumptions!S118</f>
        <v>0</v>
      </c>
      <c r="T30" s="107">
        <f>-Assumptions!T118</f>
        <v>0</v>
      </c>
      <c r="U30" s="107">
        <f>-Assumptions!U118</f>
        <v>0</v>
      </c>
      <c r="V30" s="107">
        <f>-Assumptions!V118</f>
        <v>0</v>
      </c>
      <c r="W30" s="107">
        <f>-Assumptions!W118</f>
        <v>-1000</v>
      </c>
      <c r="X30" s="107">
        <f>-Assumptions!X118</f>
        <v>0</v>
      </c>
      <c r="Y30" s="107">
        <f>-Assumptions!Y118</f>
        <v>0</v>
      </c>
      <c r="Z30" s="107">
        <f>-Assumptions!Z118</f>
        <v>0</v>
      </c>
      <c r="AA30" s="107">
        <f>-Assumptions!AA118</f>
        <v>0</v>
      </c>
      <c r="AB30" s="107">
        <f>-Assumptions!AB118</f>
        <v>0</v>
      </c>
      <c r="AC30" s="107">
        <f>-Assumptions!AC118</f>
        <v>0</v>
      </c>
      <c r="AD30" s="107">
        <f>-Assumptions!AD118</f>
        <v>0</v>
      </c>
      <c r="AE30" s="107">
        <f>-Assumptions!AE118</f>
        <v>0</v>
      </c>
      <c r="AF30" s="107">
        <f>-Assumptions!AF118</f>
        <v>0</v>
      </c>
      <c r="AG30" s="107">
        <f>-Assumptions!AG118</f>
        <v>0</v>
      </c>
      <c r="AH30" s="107">
        <f>-Assumptions!AH118</f>
        <v>0</v>
      </c>
      <c r="AI30" s="107">
        <f>-Assumptions!AI118</f>
        <v>0</v>
      </c>
      <c r="AJ30" s="107">
        <f>-Assumptions!AJ118</f>
        <v>0</v>
      </c>
      <c r="AK30" s="107">
        <f>-Assumptions!AK118</f>
        <v>0</v>
      </c>
      <c r="AL30" s="107">
        <f>-Assumptions!AL118</f>
        <v>0</v>
      </c>
      <c r="AM30" s="107">
        <f>-Assumptions!AM118</f>
        <v>0</v>
      </c>
      <c r="AN30" s="107">
        <f>-Assumptions!AN118</f>
        <v>0</v>
      </c>
      <c r="AO30" s="107">
        <f>-Assumptions!AO118</f>
        <v>0</v>
      </c>
      <c r="AP30" s="107">
        <f>-Assumptions!AP118</f>
        <v>0</v>
      </c>
      <c r="AQ30" s="107">
        <f>-Assumptions!AQ118</f>
        <v>0</v>
      </c>
      <c r="AR30" s="107">
        <f>-Assumptions!AR118</f>
        <v>0</v>
      </c>
      <c r="AS30" s="107">
        <f>-Assumptions!AS118</f>
        <v>0</v>
      </c>
      <c r="AT30" s="107">
        <f>-Assumptions!AT118</f>
        <v>0</v>
      </c>
      <c r="AU30" s="107">
        <f>-Assumptions!AU118</f>
        <v>0</v>
      </c>
      <c r="AV30" s="107">
        <f>-Assumptions!AV118</f>
        <v>0</v>
      </c>
      <c r="AW30" s="107">
        <f>-Assumptions!AW118</f>
        <v>0</v>
      </c>
      <c r="AX30" s="107">
        <f>-Assumptions!AX118</f>
        <v>0</v>
      </c>
      <c r="AY30" s="107">
        <f>-Assumptions!AY118</f>
        <v>0</v>
      </c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</row>
    <row r="31" spans="1:155" s="220" customFormat="1" ht="13" hidden="1" outlineLevel="1">
      <c r="A31" s="17"/>
      <c r="B31" s="300" t="s">
        <v>403</v>
      </c>
      <c r="C31" s="17"/>
      <c r="D31" s="107">
        <f>-Assumptions!D119</f>
        <v>0</v>
      </c>
      <c r="E31" s="107">
        <f>-Assumptions!E119</f>
        <v>0</v>
      </c>
      <c r="F31" s="107">
        <f>-Assumptions!F119</f>
        <v>0</v>
      </c>
      <c r="G31" s="107">
        <f>-Assumptions!G119</f>
        <v>0</v>
      </c>
      <c r="H31" s="107">
        <f>-Assumptions!H119</f>
        <v>0</v>
      </c>
      <c r="I31" s="107">
        <f>-Assumptions!I119</f>
        <v>0</v>
      </c>
      <c r="J31" s="107">
        <f>-Assumptions!J119</f>
        <v>0</v>
      </c>
      <c r="K31" s="107">
        <f>-Assumptions!K119</f>
        <v>0</v>
      </c>
      <c r="L31" s="107">
        <f>-Assumptions!L119</f>
        <v>0</v>
      </c>
      <c r="M31" s="107">
        <f>-Assumptions!M119</f>
        <v>0</v>
      </c>
      <c r="N31" s="107">
        <f>-Assumptions!N119</f>
        <v>0</v>
      </c>
      <c r="O31" s="107">
        <f>-Assumptions!O119</f>
        <v>0</v>
      </c>
      <c r="P31" s="107">
        <f>-Assumptions!P119</f>
        <v>0</v>
      </c>
      <c r="Q31" s="107">
        <f>-Assumptions!Q119</f>
        <v>0</v>
      </c>
      <c r="R31" s="107">
        <f>-Assumptions!R119</f>
        <v>0</v>
      </c>
      <c r="S31" s="107">
        <f>-Assumptions!S119</f>
        <v>0</v>
      </c>
      <c r="T31" s="107">
        <f>-Assumptions!T119</f>
        <v>0</v>
      </c>
      <c r="U31" s="107">
        <f>-Assumptions!U119</f>
        <v>0</v>
      </c>
      <c r="V31" s="107">
        <f>-Assumptions!V119</f>
        <v>0</v>
      </c>
      <c r="W31" s="107">
        <f>-Assumptions!W119</f>
        <v>0</v>
      </c>
      <c r="X31" s="107">
        <f>-Assumptions!X119</f>
        <v>0</v>
      </c>
      <c r="Y31" s="107">
        <f>-Assumptions!Y119</f>
        <v>0</v>
      </c>
      <c r="Z31" s="107">
        <f>-Assumptions!Z119</f>
        <v>0</v>
      </c>
      <c r="AA31" s="107">
        <f>-Assumptions!AA119</f>
        <v>0</v>
      </c>
      <c r="AB31" s="107">
        <f>-Assumptions!AB119</f>
        <v>0</v>
      </c>
      <c r="AC31" s="107">
        <f>-Assumptions!AC119</f>
        <v>0</v>
      </c>
      <c r="AD31" s="107">
        <f>-Assumptions!AD119</f>
        <v>0</v>
      </c>
      <c r="AE31" s="107">
        <f>-Assumptions!AE119</f>
        <v>0</v>
      </c>
      <c r="AF31" s="107">
        <f>-Assumptions!AF119</f>
        <v>0</v>
      </c>
      <c r="AG31" s="107">
        <f>-Assumptions!AG119</f>
        <v>0</v>
      </c>
      <c r="AH31" s="107">
        <f>-Assumptions!AH119</f>
        <v>0</v>
      </c>
      <c r="AI31" s="107">
        <f>-Assumptions!AI119</f>
        <v>0</v>
      </c>
      <c r="AJ31" s="107">
        <f>-Assumptions!AJ119</f>
        <v>0</v>
      </c>
      <c r="AK31" s="107">
        <f>-Assumptions!AK119</f>
        <v>0</v>
      </c>
      <c r="AL31" s="107">
        <f>-Assumptions!AL119</f>
        <v>0</v>
      </c>
      <c r="AM31" s="107">
        <f>-Assumptions!AM119</f>
        <v>0</v>
      </c>
      <c r="AN31" s="107">
        <f>-Assumptions!AN119</f>
        <v>0</v>
      </c>
      <c r="AO31" s="107">
        <f>-Assumptions!AO119</f>
        <v>0</v>
      </c>
      <c r="AP31" s="107">
        <f>-Assumptions!AP119</f>
        <v>0</v>
      </c>
      <c r="AQ31" s="107">
        <f>-Assumptions!AQ119</f>
        <v>0</v>
      </c>
      <c r="AR31" s="107">
        <f>-Assumptions!AR119</f>
        <v>0</v>
      </c>
      <c r="AS31" s="107">
        <f>-Assumptions!AS119</f>
        <v>0</v>
      </c>
      <c r="AT31" s="107">
        <f>-Assumptions!AT119</f>
        <v>0</v>
      </c>
      <c r="AU31" s="107">
        <f>-Assumptions!AU119</f>
        <v>0</v>
      </c>
      <c r="AV31" s="107">
        <f>-Assumptions!AV119</f>
        <v>0</v>
      </c>
      <c r="AW31" s="107">
        <f>-Assumptions!AW119</f>
        <v>0</v>
      </c>
      <c r="AX31" s="107">
        <f>-Assumptions!AX119</f>
        <v>0</v>
      </c>
      <c r="AY31" s="107">
        <f>-Assumptions!AY119</f>
        <v>0</v>
      </c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</row>
    <row r="32" spans="1:155" s="220" customFormat="1" ht="13" hidden="1" outlineLevel="1">
      <c r="A32" s="17"/>
      <c r="B32" s="300" t="s">
        <v>404</v>
      </c>
      <c r="C32" s="17"/>
      <c r="D32" s="107">
        <f>-Assumptions!D120</f>
        <v>0</v>
      </c>
      <c r="E32" s="107">
        <f>-Assumptions!E120</f>
        <v>0</v>
      </c>
      <c r="F32" s="107">
        <f>-Assumptions!F120</f>
        <v>0</v>
      </c>
      <c r="G32" s="107">
        <f>-Assumptions!G120</f>
        <v>0</v>
      </c>
      <c r="H32" s="107">
        <f>-Assumptions!H120</f>
        <v>0</v>
      </c>
      <c r="I32" s="107">
        <f>-Assumptions!I120</f>
        <v>0</v>
      </c>
      <c r="J32" s="107">
        <f>-Assumptions!J120</f>
        <v>0</v>
      </c>
      <c r="K32" s="107">
        <f>-Assumptions!K120</f>
        <v>0</v>
      </c>
      <c r="L32" s="107">
        <f>-Assumptions!L120</f>
        <v>0</v>
      </c>
      <c r="M32" s="107">
        <f>-Assumptions!M120</f>
        <v>0</v>
      </c>
      <c r="N32" s="107">
        <f>-Assumptions!N120</f>
        <v>0</v>
      </c>
      <c r="O32" s="107">
        <f>-Assumptions!O120</f>
        <v>0</v>
      </c>
      <c r="P32" s="107">
        <f>-Assumptions!P120</f>
        <v>0</v>
      </c>
      <c r="Q32" s="107">
        <f>-Assumptions!Q120</f>
        <v>0</v>
      </c>
      <c r="R32" s="107">
        <f>-Assumptions!R120</f>
        <v>0</v>
      </c>
      <c r="S32" s="107">
        <f>-Assumptions!S120</f>
        <v>0</v>
      </c>
      <c r="T32" s="107">
        <f>-Assumptions!T120</f>
        <v>0</v>
      </c>
      <c r="U32" s="107">
        <f>-Assumptions!U120</f>
        <v>-1500</v>
      </c>
      <c r="V32" s="107">
        <f>-Assumptions!V120</f>
        <v>-1500</v>
      </c>
      <c r="W32" s="107">
        <f>-Assumptions!W120</f>
        <v>-1500</v>
      </c>
      <c r="X32" s="107">
        <f>-Assumptions!X120</f>
        <v>-1500</v>
      </c>
      <c r="Y32" s="107">
        <f>-Assumptions!Y120</f>
        <v>-1500</v>
      </c>
      <c r="Z32" s="107">
        <f>-Assumptions!Z120</f>
        <v>-1500</v>
      </c>
      <c r="AA32" s="107">
        <f>-Assumptions!AA120</f>
        <v>-1500</v>
      </c>
      <c r="AB32" s="107">
        <f>-Assumptions!AB120</f>
        <v>-3000</v>
      </c>
      <c r="AC32" s="107">
        <f>-Assumptions!AC120</f>
        <v>-1500</v>
      </c>
      <c r="AD32" s="107">
        <f>-Assumptions!AD120</f>
        <v>-1500</v>
      </c>
      <c r="AE32" s="107">
        <f>-Assumptions!AE120</f>
        <v>-1500</v>
      </c>
      <c r="AF32" s="107">
        <f>-Assumptions!AF120</f>
        <v>-1500</v>
      </c>
      <c r="AG32" s="107">
        <f>-Assumptions!AG120</f>
        <v>-1500</v>
      </c>
      <c r="AH32" s="107">
        <f>-Assumptions!AH120</f>
        <v>-1500</v>
      </c>
      <c r="AI32" s="107">
        <f>-Assumptions!AI120</f>
        <v>-1500</v>
      </c>
      <c r="AJ32" s="107">
        <f>-Assumptions!AJ120</f>
        <v>-1500</v>
      </c>
      <c r="AK32" s="107">
        <f>-Assumptions!AK120</f>
        <v>-1500</v>
      </c>
      <c r="AL32" s="107">
        <f>-Assumptions!AL120</f>
        <v>-1500</v>
      </c>
      <c r="AM32" s="107">
        <f>-Assumptions!AM120</f>
        <v>-1500</v>
      </c>
      <c r="AN32" s="107">
        <f>-Assumptions!AN120</f>
        <v>-1500</v>
      </c>
      <c r="AO32" s="107">
        <f>-Assumptions!AO120</f>
        <v>-1500</v>
      </c>
      <c r="AP32" s="107">
        <f>-Assumptions!AP120</f>
        <v>-1500</v>
      </c>
      <c r="AQ32" s="107">
        <f>-Assumptions!AQ120</f>
        <v>-3000</v>
      </c>
      <c r="AR32" s="107">
        <f>-Assumptions!AR120</f>
        <v>-3000</v>
      </c>
      <c r="AS32" s="107">
        <f>-Assumptions!AS120</f>
        <v>-3000</v>
      </c>
      <c r="AT32" s="107">
        <f>-Assumptions!AT120</f>
        <v>-3000</v>
      </c>
      <c r="AU32" s="107">
        <f>-Assumptions!AU120</f>
        <v>-3000</v>
      </c>
      <c r="AV32" s="107">
        <f>-Assumptions!AV120</f>
        <v>-3000</v>
      </c>
      <c r="AW32" s="107">
        <f>-Assumptions!AW120</f>
        <v>-3000</v>
      </c>
      <c r="AX32" s="107">
        <f>-Assumptions!AX120</f>
        <v>-3000</v>
      </c>
      <c r="AY32" s="107">
        <f>-Assumptions!AY120</f>
        <v>-3000</v>
      </c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</row>
    <row r="33" spans="1:155" s="220" customFormat="1" ht="13" hidden="1" outlineLevel="1">
      <c r="A33" s="17"/>
      <c r="B33" s="300" t="s">
        <v>234</v>
      </c>
      <c r="C33" s="17"/>
      <c r="D33" s="107">
        <f>-Assumptions!D121</f>
        <v>-80</v>
      </c>
      <c r="E33" s="107">
        <f>-Assumptions!E121</f>
        <v>0</v>
      </c>
      <c r="F33" s="107">
        <f>-Assumptions!F121</f>
        <v>-157.19999999999999</v>
      </c>
      <c r="G33" s="107">
        <f>-Assumptions!G121</f>
        <v>-72.5</v>
      </c>
      <c r="H33" s="107">
        <f>-Assumptions!H121</f>
        <v>-72.5</v>
      </c>
      <c r="I33" s="107">
        <f>-Assumptions!I121</f>
        <v>-60.5</v>
      </c>
      <c r="J33" s="107">
        <f>-Assumptions!J121</f>
        <v>-139.15</v>
      </c>
      <c r="K33" s="107">
        <f>-Assumptions!K121</f>
        <v>-242</v>
      </c>
      <c r="L33" s="107">
        <f>-Assumptions!L121</f>
        <v>-558.52</v>
      </c>
      <c r="M33" s="107">
        <f>-Assumptions!M121</f>
        <v>-658</v>
      </c>
      <c r="N33" s="107">
        <f>-Assumptions!N121</f>
        <v>-242</v>
      </c>
      <c r="O33" s="107">
        <f>-Assumptions!O121</f>
        <v>-242</v>
      </c>
      <c r="P33" s="107">
        <f>-Assumptions!P121</f>
        <v>-204.03699999999998</v>
      </c>
      <c r="Q33" s="107">
        <f>-Assumptions!Q121</f>
        <v>-204.03699999999998</v>
      </c>
      <c r="R33" s="107">
        <f>-Assumptions!R121</f>
        <v>-204.03699999999998</v>
      </c>
      <c r="S33" s="107">
        <f>-Assumptions!S121</f>
        <v>-204.03699999999998</v>
      </c>
      <c r="T33" s="107">
        <f>-Assumptions!T121</f>
        <v>-204.03699999999998</v>
      </c>
      <c r="U33" s="107">
        <f>-Assumptions!U121</f>
        <v>-204.03699999999998</v>
      </c>
      <c r="V33" s="107">
        <f>-Assumptions!V121</f>
        <v>-204.03699999999998</v>
      </c>
      <c r="W33" s="107">
        <f>-Assumptions!W121</f>
        <v>-204.03699999999998</v>
      </c>
      <c r="X33" s="107">
        <f>-Assumptions!X121</f>
        <v>-204.03699999999998</v>
      </c>
      <c r="Y33" s="107">
        <f>-Assumptions!Y121</f>
        <v>-204.03699999999998</v>
      </c>
      <c r="Z33" s="107">
        <f>-Assumptions!Z121</f>
        <v>-204.03699999999998</v>
      </c>
      <c r="AA33" s="107">
        <f>-Assumptions!AA121</f>
        <v>-204.03699999999998</v>
      </c>
      <c r="AB33" s="107">
        <f>-Assumptions!AB121</f>
        <v>-204.03699999999998</v>
      </c>
      <c r="AC33" s="107">
        <f>-Assumptions!AC121</f>
        <v>-204.03699999999998</v>
      </c>
      <c r="AD33" s="107">
        <f>-Assumptions!AD121</f>
        <v>-204.03699999999998</v>
      </c>
      <c r="AE33" s="107">
        <f>-Assumptions!AE121</f>
        <v>-204.03699999999998</v>
      </c>
      <c r="AF33" s="107">
        <f>-Assumptions!AF121</f>
        <v>-204.03699999999998</v>
      </c>
      <c r="AG33" s="107">
        <f>-Assumptions!AG121</f>
        <v>-204.03699999999998</v>
      </c>
      <c r="AH33" s="107">
        <f>-Assumptions!AH121</f>
        <v>-204.03699999999998</v>
      </c>
      <c r="AI33" s="107">
        <f>-Assumptions!AI121</f>
        <v>-204.03699999999998</v>
      </c>
      <c r="AJ33" s="107">
        <f>-Assumptions!AJ121</f>
        <v>-204.03699999999998</v>
      </c>
      <c r="AK33" s="107">
        <f>-Assumptions!AK121</f>
        <v>-204.03699999999998</v>
      </c>
      <c r="AL33" s="107">
        <f>-Assumptions!AL121</f>
        <v>-204.03699999999998</v>
      </c>
      <c r="AM33" s="107">
        <f>-Assumptions!AM121</f>
        <v>-204.03699999999998</v>
      </c>
      <c r="AN33" s="107">
        <f>-Assumptions!AN121</f>
        <v>-204.03699999999998</v>
      </c>
      <c r="AO33" s="107">
        <f>-Assumptions!AO121</f>
        <v>-204.03699999999998</v>
      </c>
      <c r="AP33" s="107">
        <f>-Assumptions!AP121</f>
        <v>-204.03699999999998</v>
      </c>
      <c r="AQ33" s="107">
        <f>-Assumptions!AQ121</f>
        <v>-204.03699999999998</v>
      </c>
      <c r="AR33" s="107">
        <f>-Assumptions!AR121</f>
        <v>-204.03699999999998</v>
      </c>
      <c r="AS33" s="107">
        <f>-Assumptions!AS121</f>
        <v>-204.03699999999998</v>
      </c>
      <c r="AT33" s="107">
        <f>-Assumptions!AT121</f>
        <v>-204.03699999999998</v>
      </c>
      <c r="AU33" s="107">
        <f>-Assumptions!AU121</f>
        <v>-204.03699999999998</v>
      </c>
      <c r="AV33" s="107">
        <f>-Assumptions!AV121</f>
        <v>-204.03699999999998</v>
      </c>
      <c r="AW33" s="107">
        <f>-Assumptions!AW121</f>
        <v>-204.03699999999998</v>
      </c>
      <c r="AX33" s="107">
        <f>-Assumptions!AX121</f>
        <v>-204.03699999999998</v>
      </c>
      <c r="AY33" s="107">
        <f>-Assumptions!AY121</f>
        <v>-204.03699999999998</v>
      </c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</row>
    <row r="34" spans="1:155" s="220" customFormat="1" ht="13" hidden="1" outlineLevel="1">
      <c r="A34" s="17"/>
      <c r="B34" s="300" t="s">
        <v>236</v>
      </c>
      <c r="C34" s="17"/>
      <c r="D34" s="107">
        <f>-Assumptions!D122</f>
        <v>0</v>
      </c>
      <c r="E34" s="107">
        <f>-Assumptions!E122</f>
        <v>0</v>
      </c>
      <c r="F34" s="107">
        <f>-Assumptions!F122</f>
        <v>0</v>
      </c>
      <c r="G34" s="107">
        <f>-Assumptions!G122</f>
        <v>0</v>
      </c>
      <c r="H34" s="107">
        <f>-Assumptions!H122</f>
        <v>-1600</v>
      </c>
      <c r="I34" s="107">
        <f>-Assumptions!I122</f>
        <v>0</v>
      </c>
      <c r="J34" s="107">
        <f>-Assumptions!J122</f>
        <v>0</v>
      </c>
      <c r="K34" s="107">
        <f>-Assumptions!K122</f>
        <v>0</v>
      </c>
      <c r="L34" s="107">
        <f>-Assumptions!L122</f>
        <v>0</v>
      </c>
      <c r="M34" s="107">
        <f>-Assumptions!M122</f>
        <v>0</v>
      </c>
      <c r="N34" s="107">
        <f>-Assumptions!N122</f>
        <v>0</v>
      </c>
      <c r="O34" s="107">
        <f>-Assumptions!O122</f>
        <v>0</v>
      </c>
      <c r="P34" s="107">
        <f>-Assumptions!P122</f>
        <v>0</v>
      </c>
      <c r="Q34" s="107">
        <f>-Assumptions!Q122</f>
        <v>0</v>
      </c>
      <c r="R34" s="107">
        <f>-Assumptions!R122</f>
        <v>0</v>
      </c>
      <c r="S34" s="107">
        <f>-Assumptions!S122</f>
        <v>0</v>
      </c>
      <c r="T34" s="107">
        <f>-Assumptions!T122</f>
        <v>-160</v>
      </c>
      <c r="U34" s="107">
        <f>-Assumptions!U122</f>
        <v>-160</v>
      </c>
      <c r="V34" s="107">
        <f>-Assumptions!V122</f>
        <v>-160</v>
      </c>
      <c r="W34" s="107">
        <f>-Assumptions!W122</f>
        <v>-160</v>
      </c>
      <c r="X34" s="107">
        <f>-Assumptions!X122</f>
        <v>-160</v>
      </c>
      <c r="Y34" s="107">
        <f>-Assumptions!Y122</f>
        <v>-160</v>
      </c>
      <c r="Z34" s="107">
        <f>-Assumptions!Z122</f>
        <v>-160</v>
      </c>
      <c r="AA34" s="107">
        <f>-Assumptions!AA122</f>
        <v>-160</v>
      </c>
      <c r="AB34" s="107">
        <f>-Assumptions!AB122</f>
        <v>-160</v>
      </c>
      <c r="AC34" s="107">
        <f>-Assumptions!AC122</f>
        <v>-160</v>
      </c>
      <c r="AD34" s="107">
        <f>-Assumptions!AD122</f>
        <v>-160</v>
      </c>
      <c r="AE34" s="107">
        <f>-Assumptions!AE122</f>
        <v>-160</v>
      </c>
      <c r="AF34" s="107">
        <f>-Assumptions!AF122</f>
        <v>-160</v>
      </c>
      <c r="AG34" s="107">
        <f>-Assumptions!AG122</f>
        <v>-160</v>
      </c>
      <c r="AH34" s="107">
        <f>-Assumptions!AH122</f>
        <v>-160</v>
      </c>
      <c r="AI34" s="107">
        <f>-Assumptions!AI122</f>
        <v>-160</v>
      </c>
      <c r="AJ34" s="107">
        <f>-Assumptions!AJ122</f>
        <v>-160</v>
      </c>
      <c r="AK34" s="107">
        <f>-Assumptions!AK122</f>
        <v>-160</v>
      </c>
      <c r="AL34" s="107">
        <f>-Assumptions!AL122</f>
        <v>-160</v>
      </c>
      <c r="AM34" s="107">
        <f>-Assumptions!AM122</f>
        <v>-160</v>
      </c>
      <c r="AN34" s="107">
        <f>-Assumptions!AN122</f>
        <v>-160</v>
      </c>
      <c r="AO34" s="107">
        <f>-Assumptions!AO122</f>
        <v>-160</v>
      </c>
      <c r="AP34" s="107">
        <f>-Assumptions!AP122</f>
        <v>-160</v>
      </c>
      <c r="AQ34" s="107">
        <f>-Assumptions!AQ122</f>
        <v>-160</v>
      </c>
      <c r="AR34" s="107">
        <f>-Assumptions!AR122</f>
        <v>-160</v>
      </c>
      <c r="AS34" s="107">
        <f>-Assumptions!AS122</f>
        <v>-160</v>
      </c>
      <c r="AT34" s="107">
        <f>-Assumptions!AT122</f>
        <v>-160</v>
      </c>
      <c r="AU34" s="107">
        <f>-Assumptions!AU122</f>
        <v>-160</v>
      </c>
      <c r="AV34" s="107">
        <f>-Assumptions!AV122</f>
        <v>-160</v>
      </c>
      <c r="AW34" s="107">
        <f>-Assumptions!AW122</f>
        <v>-160</v>
      </c>
      <c r="AX34" s="107">
        <f>-Assumptions!AX122</f>
        <v>-160</v>
      </c>
      <c r="AY34" s="107">
        <f>-Assumptions!AY122</f>
        <v>-160</v>
      </c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</row>
    <row r="35" spans="1:155" s="220" customFormat="1" ht="13" hidden="1" outlineLevel="1">
      <c r="A35" s="17"/>
      <c r="B35" s="300" t="s">
        <v>237</v>
      </c>
      <c r="C35" s="17"/>
      <c r="D35" s="107">
        <f>-Assumptions!D123</f>
        <v>0</v>
      </c>
      <c r="E35" s="107">
        <f>-Assumptions!E123</f>
        <v>0</v>
      </c>
      <c r="F35" s="107">
        <f>-Assumptions!F123</f>
        <v>0</v>
      </c>
      <c r="G35" s="107">
        <f>-Assumptions!G123</f>
        <v>0</v>
      </c>
      <c r="H35" s="107">
        <f>-Assumptions!H123</f>
        <v>0</v>
      </c>
      <c r="I35" s="107">
        <f>-Assumptions!I123</f>
        <v>0</v>
      </c>
      <c r="J35" s="107">
        <f>-Assumptions!J123</f>
        <v>-70</v>
      </c>
      <c r="K35" s="107">
        <f>-Assumptions!K123</f>
        <v>0</v>
      </c>
      <c r="L35" s="107">
        <f>-Assumptions!L123</f>
        <v>0</v>
      </c>
      <c r="M35" s="107">
        <f>-Assumptions!M123</f>
        <v>0</v>
      </c>
      <c r="N35" s="107">
        <f>-Assumptions!N123</f>
        <v>0</v>
      </c>
      <c r="O35" s="107">
        <f>-Assumptions!O123</f>
        <v>0</v>
      </c>
      <c r="P35" s="107">
        <f>-Assumptions!P123</f>
        <v>0</v>
      </c>
      <c r="Q35" s="107">
        <f>-Assumptions!Q123</f>
        <v>0</v>
      </c>
      <c r="R35" s="107">
        <f>-Assumptions!R123</f>
        <v>0</v>
      </c>
      <c r="S35" s="107">
        <f>-Assumptions!S123</f>
        <v>0</v>
      </c>
      <c r="T35" s="107">
        <f>-Assumptions!T123</f>
        <v>0</v>
      </c>
      <c r="U35" s="107">
        <f>-Assumptions!U123</f>
        <v>0</v>
      </c>
      <c r="V35" s="107">
        <f>-Assumptions!V123</f>
        <v>0</v>
      </c>
      <c r="W35" s="107">
        <f>-Assumptions!W123</f>
        <v>0</v>
      </c>
      <c r="X35" s="107">
        <f>-Assumptions!X123</f>
        <v>0</v>
      </c>
      <c r="Y35" s="107">
        <f>-Assumptions!Y123</f>
        <v>0</v>
      </c>
      <c r="Z35" s="107">
        <f>-Assumptions!Z123</f>
        <v>0</v>
      </c>
      <c r="AA35" s="107">
        <f>-Assumptions!AA123</f>
        <v>0</v>
      </c>
      <c r="AB35" s="107">
        <f>-Assumptions!AB123</f>
        <v>0</v>
      </c>
      <c r="AC35" s="107">
        <f>-Assumptions!AC123</f>
        <v>0</v>
      </c>
      <c r="AD35" s="107">
        <f>-Assumptions!AD123</f>
        <v>0</v>
      </c>
      <c r="AE35" s="107">
        <f>-Assumptions!AE123</f>
        <v>0</v>
      </c>
      <c r="AF35" s="107">
        <f>-Assumptions!AF123</f>
        <v>0</v>
      </c>
      <c r="AG35" s="107">
        <f>-Assumptions!AG123</f>
        <v>0</v>
      </c>
      <c r="AH35" s="107">
        <f>-Assumptions!AH123</f>
        <v>0</v>
      </c>
      <c r="AI35" s="107">
        <f>-Assumptions!AI123</f>
        <v>0</v>
      </c>
      <c r="AJ35" s="107">
        <f>-Assumptions!AJ123</f>
        <v>0</v>
      </c>
      <c r="AK35" s="107">
        <f>-Assumptions!AK123</f>
        <v>0</v>
      </c>
      <c r="AL35" s="107">
        <f>-Assumptions!AL123</f>
        <v>0</v>
      </c>
      <c r="AM35" s="107">
        <f>-Assumptions!AM123</f>
        <v>0</v>
      </c>
      <c r="AN35" s="107">
        <f>-Assumptions!AN123</f>
        <v>0</v>
      </c>
      <c r="AO35" s="107">
        <f>-Assumptions!AO123</f>
        <v>0</v>
      </c>
      <c r="AP35" s="107">
        <f>-Assumptions!AP123</f>
        <v>0</v>
      </c>
      <c r="AQ35" s="107">
        <f>-Assumptions!AQ123</f>
        <v>0</v>
      </c>
      <c r="AR35" s="107">
        <f>-Assumptions!AR123</f>
        <v>0</v>
      </c>
      <c r="AS35" s="107">
        <f>-Assumptions!AS123</f>
        <v>0</v>
      </c>
      <c r="AT35" s="107">
        <f>-Assumptions!AT123</f>
        <v>0</v>
      </c>
      <c r="AU35" s="107">
        <f>-Assumptions!AU123</f>
        <v>0</v>
      </c>
      <c r="AV35" s="107">
        <f>-Assumptions!AV123</f>
        <v>0</v>
      </c>
      <c r="AW35" s="107">
        <f>-Assumptions!AW123</f>
        <v>0</v>
      </c>
      <c r="AX35" s="107">
        <f>-Assumptions!AX123</f>
        <v>0</v>
      </c>
      <c r="AY35" s="107">
        <f>-Assumptions!AY123</f>
        <v>0</v>
      </c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</row>
    <row r="36" spans="1:155" s="220" customFormat="1" ht="13" hidden="1" outlineLevel="1">
      <c r="A36" s="17"/>
      <c r="B36" s="300" t="s">
        <v>405</v>
      </c>
      <c r="C36" s="17"/>
      <c r="D36" s="107">
        <f>-Assumptions!D124</f>
        <v>0</v>
      </c>
      <c r="E36" s="107">
        <f>-Assumptions!E124</f>
        <v>0</v>
      </c>
      <c r="F36" s="107">
        <f>-Assumptions!F124</f>
        <v>0</v>
      </c>
      <c r="G36" s="107">
        <f>-Assumptions!G124</f>
        <v>0</v>
      </c>
      <c r="H36" s="107">
        <f>-Assumptions!H124</f>
        <v>0</v>
      </c>
      <c r="I36" s="107">
        <f>-Assumptions!I124</f>
        <v>0</v>
      </c>
      <c r="J36" s="107">
        <f>-Assumptions!J124</f>
        <v>0</v>
      </c>
      <c r="K36" s="107">
        <f>-Assumptions!K124</f>
        <v>0</v>
      </c>
      <c r="L36" s="107">
        <f>-Assumptions!L124</f>
        <v>0</v>
      </c>
      <c r="M36" s="107">
        <f>-Assumptions!M124</f>
        <v>0</v>
      </c>
      <c r="N36" s="107">
        <f>-Assumptions!N124</f>
        <v>0</v>
      </c>
      <c r="O36" s="107">
        <f>-Assumptions!O124</f>
        <v>0</v>
      </c>
      <c r="P36" s="107">
        <f>-Assumptions!P124</f>
        <v>0</v>
      </c>
      <c r="Q36" s="107">
        <f>-Assumptions!Q124</f>
        <v>0</v>
      </c>
      <c r="R36" s="107">
        <f>-Assumptions!R124</f>
        <v>0</v>
      </c>
      <c r="S36" s="107">
        <f>-Assumptions!S124</f>
        <v>0</v>
      </c>
      <c r="T36" s="107">
        <f>-Assumptions!T124</f>
        <v>0</v>
      </c>
      <c r="U36" s="107">
        <f>-Assumptions!U124</f>
        <v>-466.66666666666669</v>
      </c>
      <c r="V36" s="107">
        <f>-Assumptions!V124</f>
        <v>-466.66666666666669</v>
      </c>
      <c r="W36" s="107">
        <f>-Assumptions!W124</f>
        <v>-466.66666666666669</v>
      </c>
      <c r="X36" s="107">
        <f>-Assumptions!X124</f>
        <v>-466.66666666666669</v>
      </c>
      <c r="Y36" s="107">
        <f>-Assumptions!Y124</f>
        <v>-466.66666666666669</v>
      </c>
      <c r="Z36" s="107">
        <f>-Assumptions!Z124</f>
        <v>-466.66666666666669</v>
      </c>
      <c r="AA36" s="107">
        <f>-Assumptions!AA124</f>
        <v>-466.66666666666669</v>
      </c>
      <c r="AB36" s="107">
        <f>-Assumptions!AB124</f>
        <v>-466.66666666666669</v>
      </c>
      <c r="AC36" s="107">
        <f>-Assumptions!AC124</f>
        <v>-466.66666666666669</v>
      </c>
      <c r="AD36" s="107">
        <f>-Assumptions!AD124</f>
        <v>-466.66666666666669</v>
      </c>
      <c r="AE36" s="107">
        <f>-Assumptions!AE124</f>
        <v>-466.66666666666669</v>
      </c>
      <c r="AF36" s="107">
        <f>-Assumptions!AF124</f>
        <v>-833.33333333333337</v>
      </c>
      <c r="AG36" s="107">
        <f>-Assumptions!AG124</f>
        <v>-833.33333333333337</v>
      </c>
      <c r="AH36" s="107">
        <f>-Assumptions!AH124</f>
        <v>-833.33333333333337</v>
      </c>
      <c r="AI36" s="107">
        <f>-Assumptions!AI124</f>
        <v>-833.33333333333337</v>
      </c>
      <c r="AJ36" s="107">
        <f>-Assumptions!AJ124</f>
        <v>-833.33333333333337</v>
      </c>
      <c r="AK36" s="107">
        <f>-Assumptions!AK124</f>
        <v>-833.33333333333337</v>
      </c>
      <c r="AL36" s="107">
        <f>-Assumptions!AL124</f>
        <v>-833.33333333333337</v>
      </c>
      <c r="AM36" s="107">
        <f>-Assumptions!AM124</f>
        <v>-833.33333333333337</v>
      </c>
      <c r="AN36" s="107">
        <f>-Assumptions!AN124</f>
        <v>-833.33333333333337</v>
      </c>
      <c r="AO36" s="107">
        <f>-Assumptions!AO124</f>
        <v>-833.33333333333337</v>
      </c>
      <c r="AP36" s="107">
        <f>-Assumptions!AP124</f>
        <v>-833.33333333333337</v>
      </c>
      <c r="AQ36" s="107">
        <f>-Assumptions!AQ124</f>
        <v>-833.33333333333337</v>
      </c>
      <c r="AR36" s="107">
        <f>-Assumptions!AR124</f>
        <v>-833.33333333333337</v>
      </c>
      <c r="AS36" s="107">
        <f>-Assumptions!AS124</f>
        <v>-1666.6666666666667</v>
      </c>
      <c r="AT36" s="107">
        <f>-Assumptions!AT124</f>
        <v>-1666.6666666666667</v>
      </c>
      <c r="AU36" s="107">
        <f>-Assumptions!AU124</f>
        <v>-1666.6666666666667</v>
      </c>
      <c r="AV36" s="107">
        <f>-Assumptions!AV124</f>
        <v>-1666.6666666666667</v>
      </c>
      <c r="AW36" s="107">
        <f>-Assumptions!AW124</f>
        <v>-1666.6666666666667</v>
      </c>
      <c r="AX36" s="107">
        <f>-Assumptions!AX124</f>
        <v>-1666.6666666666667</v>
      </c>
      <c r="AY36" s="107">
        <f>-Assumptions!AY124</f>
        <v>-1666.6666666666667</v>
      </c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</row>
    <row r="37" spans="1:155" s="220" customFormat="1" ht="13" collapsed="1">
      <c r="A37" s="17"/>
      <c r="B37" s="17" t="s">
        <v>407</v>
      </c>
      <c r="C37" s="17"/>
      <c r="D37" s="107">
        <f>-Assumptions!D195</f>
        <v>-17.850000000000001</v>
      </c>
      <c r="E37" s="107">
        <f>-Assumptions!E195</f>
        <v>0</v>
      </c>
      <c r="F37" s="107">
        <f>-Assumptions!F195</f>
        <v>0</v>
      </c>
      <c r="G37" s="107">
        <f>-Assumptions!G195</f>
        <v>-240</v>
      </c>
      <c r="H37" s="107">
        <f>-Assumptions!H195</f>
        <v>0</v>
      </c>
      <c r="I37" s="107">
        <f>-Assumptions!I195</f>
        <v>0</v>
      </c>
      <c r="J37" s="107">
        <f>-Assumptions!J195</f>
        <v>-1627.45</v>
      </c>
      <c r="K37" s="107">
        <f>-Assumptions!K195</f>
        <v>0</v>
      </c>
      <c r="L37" s="107">
        <f>-Assumptions!L195</f>
        <v>0</v>
      </c>
      <c r="M37" s="107">
        <f>-Assumptions!M195</f>
        <v>0</v>
      </c>
      <c r="N37" s="107">
        <f>-Assumptions!N195</f>
        <v>0</v>
      </c>
      <c r="O37" s="107">
        <f>-Assumptions!O195</f>
        <v>-42.975000000000001</v>
      </c>
      <c r="P37" s="107">
        <f>-Assumptions!P195</f>
        <v>0</v>
      </c>
      <c r="Q37" s="107">
        <f>-Assumptions!Q195</f>
        <v>0</v>
      </c>
      <c r="R37" s="107">
        <f>-Assumptions!R195</f>
        <v>0</v>
      </c>
      <c r="S37" s="107">
        <f>-Assumptions!S195</f>
        <v>0</v>
      </c>
      <c r="T37" s="107">
        <f>-Assumptions!T195</f>
        <v>0</v>
      </c>
      <c r="U37" s="107">
        <f>-Assumptions!U195</f>
        <v>-2000</v>
      </c>
      <c r="V37" s="107">
        <f>-Assumptions!V195</f>
        <v>-8000</v>
      </c>
      <c r="W37" s="107">
        <f>-Assumptions!W195</f>
        <v>-6000</v>
      </c>
      <c r="X37" s="107">
        <f>-Assumptions!X195</f>
        <v>-3500</v>
      </c>
      <c r="Y37" s="107">
        <f>-Assumptions!Y195</f>
        <v>-1500</v>
      </c>
      <c r="Z37" s="107">
        <f>-Assumptions!Z195</f>
        <v>0</v>
      </c>
      <c r="AA37" s="107">
        <f>-Assumptions!AA195</f>
        <v>-5000</v>
      </c>
      <c r="AB37" s="107">
        <f>-Assumptions!AB195</f>
        <v>-1000</v>
      </c>
      <c r="AC37" s="107">
        <f>-Assumptions!AC195</f>
        <v>-2000</v>
      </c>
      <c r="AD37" s="107">
        <f>-Assumptions!AD195</f>
        <v>-1000</v>
      </c>
      <c r="AE37" s="107">
        <f>-Assumptions!AE195</f>
        <v>-5000</v>
      </c>
      <c r="AF37" s="107">
        <f>-Assumptions!AF195</f>
        <v>-3000</v>
      </c>
      <c r="AG37" s="107">
        <f>-Assumptions!AG195</f>
        <v>-6000</v>
      </c>
      <c r="AH37" s="107">
        <f>-Assumptions!AH195</f>
        <v>-2000</v>
      </c>
      <c r="AI37" s="107">
        <f>-Assumptions!AI195</f>
        <v>-5000</v>
      </c>
      <c r="AJ37" s="107">
        <f>-Assumptions!AJ195</f>
        <v>-3000</v>
      </c>
      <c r="AK37" s="107">
        <f>-Assumptions!AK195</f>
        <v>-2000</v>
      </c>
      <c r="AL37" s="107">
        <f>-Assumptions!AL195</f>
        <v>-3000</v>
      </c>
      <c r="AM37" s="107">
        <f>-Assumptions!AM195</f>
        <v>-10000</v>
      </c>
      <c r="AN37" s="107">
        <f>-Assumptions!AN195</f>
        <v>-1000</v>
      </c>
      <c r="AO37" s="107">
        <f>-Assumptions!AO195</f>
        <v>-2000</v>
      </c>
      <c r="AP37" s="107">
        <f>-Assumptions!AP195</f>
        <v>-2000</v>
      </c>
      <c r="AQ37" s="107">
        <f>-Assumptions!AQ195</f>
        <v>-8000</v>
      </c>
      <c r="AR37" s="107">
        <f>-Assumptions!AR195</f>
        <v>-3000</v>
      </c>
      <c r="AS37" s="107">
        <f>-Assumptions!AS195</f>
        <v>-8000</v>
      </c>
      <c r="AT37" s="107">
        <f>-Assumptions!AT195</f>
        <v>-2000</v>
      </c>
      <c r="AU37" s="107">
        <f>-Assumptions!AU195</f>
        <v>-6000</v>
      </c>
      <c r="AV37" s="107">
        <f>-Assumptions!AV195</f>
        <v>-6000</v>
      </c>
      <c r="AW37" s="107">
        <f>-Assumptions!AW195</f>
        <v>-2000</v>
      </c>
      <c r="AX37" s="107">
        <f>-Assumptions!AX195</f>
        <v>-1000</v>
      </c>
      <c r="AY37" s="107">
        <f>-Assumptions!AY195</f>
        <v>-15000</v>
      </c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</row>
    <row r="38" spans="1:155" s="220" customFormat="1" ht="13">
      <c r="A38" s="17"/>
      <c r="B38" s="17" t="s">
        <v>559</v>
      </c>
      <c r="C38" s="17"/>
      <c r="D38" s="107">
        <f>-Assumptions!D199</f>
        <v>0</v>
      </c>
      <c r="E38" s="107">
        <f>-Assumptions!E199</f>
        <v>0</v>
      </c>
      <c r="F38" s="107">
        <f>-Assumptions!F199</f>
        <v>0</v>
      </c>
      <c r="G38" s="107">
        <f>-Assumptions!G199</f>
        <v>0</v>
      </c>
      <c r="H38" s="107">
        <f>-Assumptions!H199</f>
        <v>0</v>
      </c>
      <c r="I38" s="107">
        <f>-Assumptions!I199</f>
        <v>0</v>
      </c>
      <c r="J38" s="107">
        <f>-Assumptions!J199</f>
        <v>0</v>
      </c>
      <c r="K38" s="107">
        <f>-Assumptions!K199</f>
        <v>0</v>
      </c>
      <c r="L38" s="107">
        <f>-Assumptions!L199</f>
        <v>0</v>
      </c>
      <c r="M38" s="107">
        <f>-Assumptions!M199</f>
        <v>0</v>
      </c>
      <c r="N38" s="107">
        <f>-Assumptions!N199</f>
        <v>0</v>
      </c>
      <c r="O38" s="107">
        <f>-Assumptions!O199</f>
        <v>0</v>
      </c>
      <c r="P38" s="107">
        <f>-Assumptions!P199</f>
        <v>0</v>
      </c>
      <c r="Q38" s="107">
        <f>-Assumptions!Q199</f>
        <v>0</v>
      </c>
      <c r="R38" s="107">
        <f>-Assumptions!R199</f>
        <v>0</v>
      </c>
      <c r="S38" s="107">
        <f>-Assumptions!S199</f>
        <v>0</v>
      </c>
      <c r="T38" s="107">
        <f>-Assumptions!T199</f>
        <v>-3000</v>
      </c>
      <c r="U38" s="107">
        <f>-Assumptions!U199</f>
        <v>-2000</v>
      </c>
      <c r="V38" s="107">
        <f>-Assumptions!V199</f>
        <v>-3000</v>
      </c>
      <c r="W38" s="107">
        <f>-Assumptions!W199</f>
        <v>-3000</v>
      </c>
      <c r="X38" s="107">
        <f>-Assumptions!X199</f>
        <v>0</v>
      </c>
      <c r="Y38" s="107">
        <f>-Assumptions!Y199</f>
        <v>0</v>
      </c>
      <c r="Z38" s="107">
        <f>-Assumptions!Z199</f>
        <v>-1000</v>
      </c>
      <c r="AA38" s="107">
        <f>-Assumptions!AA199</f>
        <v>-2000</v>
      </c>
      <c r="AB38" s="107">
        <f>-Assumptions!AB199</f>
        <v>-3500</v>
      </c>
      <c r="AC38" s="107">
        <f>-Assumptions!AC199</f>
        <v>0</v>
      </c>
      <c r="AD38" s="107">
        <f>-Assumptions!AD199</f>
        <v>-4000</v>
      </c>
      <c r="AE38" s="107">
        <f>-Assumptions!AE199</f>
        <v>0</v>
      </c>
      <c r="AF38" s="107">
        <f>-Assumptions!AF199</f>
        <v>-12000</v>
      </c>
      <c r="AG38" s="107">
        <f>-Assumptions!AG199</f>
        <v>-2500</v>
      </c>
      <c r="AH38" s="107">
        <f>-Assumptions!AH199</f>
        <v>-500</v>
      </c>
      <c r="AI38" s="107">
        <f>-Assumptions!AI199</f>
        <v>-4000</v>
      </c>
      <c r="AJ38" s="107">
        <f>-Assumptions!AJ199</f>
        <v>-2000</v>
      </c>
      <c r="AK38" s="107">
        <f>-Assumptions!AK199</f>
        <v>0</v>
      </c>
      <c r="AL38" s="107">
        <f>-Assumptions!AL199</f>
        <v>-5000</v>
      </c>
      <c r="AM38" s="107">
        <f>-Assumptions!AM199</f>
        <v>-500</v>
      </c>
      <c r="AN38" s="107">
        <f>-Assumptions!AN199</f>
        <v>-500</v>
      </c>
      <c r="AO38" s="107">
        <f>-Assumptions!AO199</f>
        <v>-4000</v>
      </c>
      <c r="AP38" s="107">
        <f>-Assumptions!AP199</f>
        <v>-4500</v>
      </c>
      <c r="AQ38" s="107">
        <f>-Assumptions!AQ199</f>
        <v>-3000</v>
      </c>
      <c r="AR38" s="107">
        <f>-Assumptions!AR199</f>
        <v>-17000</v>
      </c>
      <c r="AS38" s="107">
        <f>-Assumptions!AS199</f>
        <v>-5000</v>
      </c>
      <c r="AT38" s="107">
        <f>-Assumptions!AT199</f>
        <v>-2000</v>
      </c>
      <c r="AU38" s="107">
        <f>-Assumptions!AU199</f>
        <v>-8000</v>
      </c>
      <c r="AV38" s="107">
        <f>-Assumptions!AV199</f>
        <v>-2000</v>
      </c>
      <c r="AW38" s="107">
        <f>-Assumptions!AW199</f>
        <v>-4000</v>
      </c>
      <c r="AX38" s="107">
        <f>-Assumptions!AX199</f>
        <v>-7000</v>
      </c>
      <c r="AY38" s="107">
        <f>-Assumptions!AY199</f>
        <v>-500</v>
      </c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</row>
    <row r="39" spans="1:155" s="220" customFormat="1" ht="13">
      <c r="A39" s="17"/>
      <c r="B39" s="17" t="s">
        <v>327</v>
      </c>
      <c r="C39" s="17"/>
      <c r="D39" s="107">
        <f>-Assumptions!D200</f>
        <v>0</v>
      </c>
      <c r="E39" s="107">
        <f>-Assumptions!E200</f>
        <v>0</v>
      </c>
      <c r="F39" s="107">
        <f>-Assumptions!F200</f>
        <v>0</v>
      </c>
      <c r="G39" s="107">
        <f>-Assumptions!G200</f>
        <v>0</v>
      </c>
      <c r="H39" s="107">
        <f>-Assumptions!H200</f>
        <v>0</v>
      </c>
      <c r="I39" s="107">
        <f>-Assumptions!I200</f>
        <v>0</v>
      </c>
      <c r="J39" s="107">
        <f>-Assumptions!J200</f>
        <v>0</v>
      </c>
      <c r="K39" s="107">
        <f>-Assumptions!K200</f>
        <v>0</v>
      </c>
      <c r="L39" s="107">
        <f>-Assumptions!L200</f>
        <v>0</v>
      </c>
      <c r="M39" s="107">
        <f>-Assumptions!M200</f>
        <v>0</v>
      </c>
      <c r="N39" s="107">
        <f>-Assumptions!N200</f>
        <v>0</v>
      </c>
      <c r="O39" s="107">
        <f>-Assumptions!O200</f>
        <v>0</v>
      </c>
      <c r="P39" s="107">
        <f>-Assumptions!P200</f>
        <v>0</v>
      </c>
      <c r="Q39" s="107">
        <f>-Assumptions!Q200</f>
        <v>0</v>
      </c>
      <c r="R39" s="107">
        <f>-Assumptions!R200</f>
        <v>0</v>
      </c>
      <c r="S39" s="107">
        <f>-Assumptions!S200</f>
        <v>0</v>
      </c>
      <c r="T39" s="107">
        <f>-Assumptions!T200</f>
        <v>0</v>
      </c>
      <c r="U39" s="107">
        <f>-Assumptions!U200</f>
        <v>0</v>
      </c>
      <c r="V39" s="107">
        <f>-Assumptions!V200</f>
        <v>0</v>
      </c>
      <c r="W39" s="107">
        <f>-Assumptions!W200</f>
        <v>0</v>
      </c>
      <c r="X39" s="107">
        <f>-Assumptions!X200</f>
        <v>0</v>
      </c>
      <c r="Y39" s="107">
        <f>-Assumptions!Y200</f>
        <v>0</v>
      </c>
      <c r="Z39" s="107">
        <f>-Assumptions!Z200</f>
        <v>0</v>
      </c>
      <c r="AA39" s="107">
        <f>-Assumptions!AA200</f>
        <v>0</v>
      </c>
      <c r="AB39" s="107">
        <f>-Assumptions!AB200</f>
        <v>0</v>
      </c>
      <c r="AC39" s="107">
        <f>-Assumptions!AC200</f>
        <v>0</v>
      </c>
      <c r="AD39" s="107">
        <f>-Assumptions!AD200</f>
        <v>0</v>
      </c>
      <c r="AE39" s="107">
        <f>-Assumptions!AE200</f>
        <v>0</v>
      </c>
      <c r="AF39" s="107">
        <f>-Assumptions!AF200</f>
        <v>0</v>
      </c>
      <c r="AG39" s="107">
        <f>-Assumptions!AG200</f>
        <v>0</v>
      </c>
      <c r="AH39" s="107">
        <f>-Assumptions!AH200</f>
        <v>0</v>
      </c>
      <c r="AI39" s="107">
        <f>-Assumptions!AI200</f>
        <v>0</v>
      </c>
      <c r="AJ39" s="107">
        <f>-Assumptions!AJ200</f>
        <v>0</v>
      </c>
      <c r="AK39" s="107">
        <f>-Assumptions!AK200</f>
        <v>0</v>
      </c>
      <c r="AL39" s="107">
        <f>-Assumptions!AL200</f>
        <v>0</v>
      </c>
      <c r="AM39" s="107">
        <f>-Assumptions!AM200</f>
        <v>0</v>
      </c>
      <c r="AN39" s="107">
        <f>-Assumptions!AN200</f>
        <v>0</v>
      </c>
      <c r="AO39" s="107">
        <f>-Assumptions!AO200</f>
        <v>0</v>
      </c>
      <c r="AP39" s="107">
        <f>-Assumptions!AP200</f>
        <v>0</v>
      </c>
      <c r="AQ39" s="107">
        <f>-Assumptions!AQ200</f>
        <v>0</v>
      </c>
      <c r="AR39" s="107">
        <f>-Assumptions!AR200</f>
        <v>0</v>
      </c>
      <c r="AS39" s="107">
        <f>-Assumptions!AS200</f>
        <v>0</v>
      </c>
      <c r="AT39" s="107">
        <f>-Assumptions!AT200</f>
        <v>0</v>
      </c>
      <c r="AU39" s="107">
        <f>-Assumptions!AU200</f>
        <v>0</v>
      </c>
      <c r="AV39" s="107">
        <f>-Assumptions!AV200</f>
        <v>0</v>
      </c>
      <c r="AW39" s="107">
        <f>-Assumptions!AW200</f>
        <v>0</v>
      </c>
      <c r="AX39" s="107">
        <f>-Assumptions!AX200</f>
        <v>0</v>
      </c>
      <c r="AY39" s="107">
        <f>-Assumptions!AY200</f>
        <v>0</v>
      </c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</row>
    <row r="40" spans="1:155" s="220" customFormat="1" ht="13">
      <c r="A40" s="17"/>
      <c r="B40" s="17" t="s">
        <v>396</v>
      </c>
      <c r="C40" s="17"/>
      <c r="D40" s="107">
        <f>-Assumptions!D162</f>
        <v>0</v>
      </c>
      <c r="E40" s="107">
        <f>-Assumptions!E162</f>
        <v>0</v>
      </c>
      <c r="F40" s="107">
        <f>-Assumptions!F162</f>
        <v>0</v>
      </c>
      <c r="G40" s="107">
        <f>-Assumptions!G162</f>
        <v>0</v>
      </c>
      <c r="H40" s="107">
        <f>-Assumptions!H162</f>
        <v>0</v>
      </c>
      <c r="I40" s="107">
        <f>-Assumptions!I162</f>
        <v>0</v>
      </c>
      <c r="J40" s="107">
        <f>-Assumptions!J162</f>
        <v>0</v>
      </c>
      <c r="K40" s="107">
        <f>-Assumptions!K162</f>
        <v>0</v>
      </c>
      <c r="L40" s="107">
        <f>-Assumptions!L162</f>
        <v>0</v>
      </c>
      <c r="M40" s="107">
        <f>-Assumptions!M162</f>
        <v>0</v>
      </c>
      <c r="N40" s="107">
        <f>-Assumptions!N162</f>
        <v>0</v>
      </c>
      <c r="O40" s="107">
        <f>-Assumptions!O162</f>
        <v>0</v>
      </c>
      <c r="P40" s="107">
        <f>-Assumptions!P162</f>
        <v>0</v>
      </c>
      <c r="Q40" s="107">
        <f>-Assumptions!Q162</f>
        <v>0</v>
      </c>
      <c r="R40" s="107">
        <f>-Assumptions!R162</f>
        <v>0</v>
      </c>
      <c r="S40" s="107">
        <f>-Assumptions!S162</f>
        <v>0</v>
      </c>
      <c r="T40" s="107">
        <f>-Assumptions!T162</f>
        <v>0</v>
      </c>
      <c r="U40" s="107">
        <f>-Assumptions!U162</f>
        <v>0</v>
      </c>
      <c r="V40" s="107">
        <f>-Assumptions!V162</f>
        <v>0</v>
      </c>
      <c r="W40" s="107">
        <f>-Assumptions!W162</f>
        <v>0</v>
      </c>
      <c r="X40" s="107">
        <f>-Assumptions!X162</f>
        <v>0</v>
      </c>
      <c r="Y40" s="107">
        <f>-Assumptions!Y162</f>
        <v>0</v>
      </c>
      <c r="Z40" s="107">
        <f>-Assumptions!Z162</f>
        <v>0</v>
      </c>
      <c r="AA40" s="107">
        <f>-Assumptions!AA162</f>
        <v>0</v>
      </c>
      <c r="AB40" s="107">
        <f>-Assumptions!AB162</f>
        <v>0</v>
      </c>
      <c r="AC40" s="107">
        <f>-Assumptions!AC162</f>
        <v>0</v>
      </c>
      <c r="AD40" s="107">
        <f>-Assumptions!AD162</f>
        <v>0</v>
      </c>
      <c r="AE40" s="107">
        <f>-Assumptions!AE162</f>
        <v>0</v>
      </c>
      <c r="AF40" s="107">
        <f>-Assumptions!AF162</f>
        <v>-7295</v>
      </c>
      <c r="AG40" s="107">
        <f>-Assumptions!AG162</f>
        <v>0</v>
      </c>
      <c r="AH40" s="107">
        <f>-Assumptions!AH162</f>
        <v>0</v>
      </c>
      <c r="AI40" s="107">
        <f>-Assumptions!AI162</f>
        <v>0</v>
      </c>
      <c r="AJ40" s="107">
        <f>-Assumptions!AJ162</f>
        <v>0</v>
      </c>
      <c r="AK40" s="107">
        <f>-Assumptions!AK162</f>
        <v>0</v>
      </c>
      <c r="AL40" s="107">
        <f>-Assumptions!AL162</f>
        <v>0</v>
      </c>
      <c r="AM40" s="107">
        <f>-Assumptions!AM162</f>
        <v>0</v>
      </c>
      <c r="AN40" s="107">
        <f>-Assumptions!AN162</f>
        <v>0</v>
      </c>
      <c r="AO40" s="107">
        <f>-Assumptions!AO162</f>
        <v>0</v>
      </c>
      <c r="AP40" s="107">
        <f>-Assumptions!AP162</f>
        <v>0</v>
      </c>
      <c r="AQ40" s="107">
        <f>-Assumptions!AQ162</f>
        <v>0</v>
      </c>
      <c r="AR40" s="107">
        <f>-Assumptions!AR162</f>
        <v>0</v>
      </c>
      <c r="AS40" s="107">
        <f>-Assumptions!AS162</f>
        <v>0</v>
      </c>
      <c r="AT40" s="107">
        <f>-Assumptions!AT162</f>
        <v>0</v>
      </c>
      <c r="AU40" s="107">
        <f>-Assumptions!AU162</f>
        <v>0</v>
      </c>
      <c r="AV40" s="107">
        <f>-Assumptions!AV162</f>
        <v>0</v>
      </c>
      <c r="AW40" s="107">
        <f>-Assumptions!AW162</f>
        <v>0</v>
      </c>
      <c r="AX40" s="107">
        <f>-Assumptions!AX162</f>
        <v>0</v>
      </c>
      <c r="AY40" s="107">
        <f>-Assumptions!AY162</f>
        <v>0</v>
      </c>
      <c r="AZ40" s="10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</row>
    <row r="41" spans="1:155" s="220" customFormat="1" ht="13" hidden="1" outlineLevel="1">
      <c r="A41" s="17"/>
      <c r="B41" s="300" t="s">
        <v>248</v>
      </c>
      <c r="C41" s="17"/>
      <c r="D41" s="107">
        <f>-Assumptions!D163</f>
        <v>0</v>
      </c>
      <c r="E41" s="107">
        <f>-Assumptions!E163</f>
        <v>0</v>
      </c>
      <c r="F41" s="107">
        <f>-Assumptions!F163</f>
        <v>0</v>
      </c>
      <c r="G41" s="107">
        <f>-Assumptions!G163</f>
        <v>0</v>
      </c>
      <c r="H41" s="107">
        <f>-Assumptions!H163</f>
        <v>0</v>
      </c>
      <c r="I41" s="107">
        <f>-Assumptions!I163</f>
        <v>0</v>
      </c>
      <c r="J41" s="107">
        <f>-Assumptions!J163</f>
        <v>0</v>
      </c>
      <c r="K41" s="107">
        <f>-Assumptions!K163</f>
        <v>0</v>
      </c>
      <c r="L41" s="107">
        <f>-Assumptions!L163</f>
        <v>0</v>
      </c>
      <c r="M41" s="107">
        <f>-Assumptions!M163</f>
        <v>0</v>
      </c>
      <c r="N41" s="107">
        <f>-Assumptions!N163</f>
        <v>0</v>
      </c>
      <c r="O41" s="107">
        <f>-Assumptions!O163</f>
        <v>0</v>
      </c>
      <c r="P41" s="107">
        <f>-Assumptions!P163</f>
        <v>0</v>
      </c>
      <c r="Q41" s="107">
        <f>-Assumptions!Q163</f>
        <v>0</v>
      </c>
      <c r="R41" s="107">
        <f>-Assumptions!R163</f>
        <v>0</v>
      </c>
      <c r="S41" s="107">
        <f>-Assumptions!S163</f>
        <v>0</v>
      </c>
      <c r="T41" s="107">
        <f>-Assumptions!T163</f>
        <v>0</v>
      </c>
      <c r="U41" s="107">
        <f>-Assumptions!U163</f>
        <v>0</v>
      </c>
      <c r="V41" s="107">
        <f>-Assumptions!V163</f>
        <v>0</v>
      </c>
      <c r="W41" s="107">
        <f>-Assumptions!W163</f>
        <v>0</v>
      </c>
      <c r="X41" s="107">
        <f>-Assumptions!X163</f>
        <v>0</v>
      </c>
      <c r="Y41" s="107">
        <f>-Assumptions!Y163</f>
        <v>0</v>
      </c>
      <c r="Z41" s="107">
        <f>-Assumptions!Z163</f>
        <v>0</v>
      </c>
      <c r="AA41" s="107">
        <f>-Assumptions!AA163</f>
        <v>0</v>
      </c>
      <c r="AB41" s="107">
        <f>-Assumptions!AB163</f>
        <v>0</v>
      </c>
      <c r="AC41" s="107">
        <f>-Assumptions!AC163</f>
        <v>0</v>
      </c>
      <c r="AD41" s="107">
        <f>-Assumptions!AD163</f>
        <v>0</v>
      </c>
      <c r="AE41" s="107">
        <f>-Assumptions!AE163</f>
        <v>0</v>
      </c>
      <c r="AF41" s="107">
        <f>-Assumptions!AF163</f>
        <v>-1500</v>
      </c>
      <c r="AG41" s="107">
        <f>-Assumptions!AG163</f>
        <v>0</v>
      </c>
      <c r="AH41" s="107">
        <f>-Assumptions!AH163</f>
        <v>0</v>
      </c>
      <c r="AI41" s="107">
        <f>-Assumptions!AI163</f>
        <v>0</v>
      </c>
      <c r="AJ41" s="107">
        <f>-Assumptions!AJ163</f>
        <v>0</v>
      </c>
      <c r="AK41" s="107">
        <f>-Assumptions!AK163</f>
        <v>0</v>
      </c>
      <c r="AL41" s="107">
        <f>-Assumptions!AL163</f>
        <v>0</v>
      </c>
      <c r="AM41" s="107">
        <f>-Assumptions!AM163</f>
        <v>0</v>
      </c>
      <c r="AN41" s="107">
        <f>-Assumptions!AN163</f>
        <v>0</v>
      </c>
      <c r="AO41" s="107">
        <f>-Assumptions!AO163</f>
        <v>0</v>
      </c>
      <c r="AP41" s="107">
        <f>-Assumptions!AP163</f>
        <v>0</v>
      </c>
      <c r="AQ41" s="107">
        <f>-Assumptions!AQ163</f>
        <v>0</v>
      </c>
      <c r="AR41" s="107">
        <f>-Assumptions!AR163</f>
        <v>0</v>
      </c>
      <c r="AS41" s="107">
        <f>-Assumptions!AS163</f>
        <v>0</v>
      </c>
      <c r="AT41" s="107">
        <f>-Assumptions!AT163</f>
        <v>0</v>
      </c>
      <c r="AU41" s="107">
        <f>-Assumptions!AU163</f>
        <v>0</v>
      </c>
      <c r="AV41" s="107">
        <f>-Assumptions!AV163</f>
        <v>0</v>
      </c>
      <c r="AW41" s="107">
        <f>-Assumptions!AW163</f>
        <v>0</v>
      </c>
      <c r="AX41" s="107">
        <f>-Assumptions!AX163</f>
        <v>0</v>
      </c>
      <c r="AY41" s="107">
        <f>-Assumptions!AY163</f>
        <v>0</v>
      </c>
      <c r="AZ41" s="10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</row>
    <row r="42" spans="1:155" s="220" customFormat="1" ht="13" hidden="1" outlineLevel="1">
      <c r="A42" s="17"/>
      <c r="B42" s="300" t="s">
        <v>249</v>
      </c>
      <c r="C42" s="17"/>
      <c r="D42" s="107">
        <f>-Assumptions!D164</f>
        <v>0</v>
      </c>
      <c r="E42" s="107">
        <f>-Assumptions!E164</f>
        <v>0</v>
      </c>
      <c r="F42" s="107">
        <f>-Assumptions!F164</f>
        <v>0</v>
      </c>
      <c r="G42" s="107">
        <f>-Assumptions!G164</f>
        <v>0</v>
      </c>
      <c r="H42" s="107">
        <f>-Assumptions!H164</f>
        <v>0</v>
      </c>
      <c r="I42" s="107">
        <f>-Assumptions!I164</f>
        <v>0</v>
      </c>
      <c r="J42" s="107">
        <f>-Assumptions!J164</f>
        <v>0</v>
      </c>
      <c r="K42" s="107">
        <f>-Assumptions!K164</f>
        <v>0</v>
      </c>
      <c r="L42" s="107">
        <f>-Assumptions!L164</f>
        <v>0</v>
      </c>
      <c r="M42" s="107">
        <f>-Assumptions!M164</f>
        <v>0</v>
      </c>
      <c r="N42" s="107">
        <f>-Assumptions!N164</f>
        <v>0</v>
      </c>
      <c r="O42" s="107">
        <f>-Assumptions!O164</f>
        <v>0</v>
      </c>
      <c r="P42" s="107">
        <f>-Assumptions!P164</f>
        <v>0</v>
      </c>
      <c r="Q42" s="107">
        <f>-Assumptions!Q164</f>
        <v>0</v>
      </c>
      <c r="R42" s="107">
        <f>-Assumptions!R164</f>
        <v>0</v>
      </c>
      <c r="S42" s="107">
        <f>-Assumptions!S164</f>
        <v>0</v>
      </c>
      <c r="T42" s="107">
        <f>-Assumptions!T164</f>
        <v>0</v>
      </c>
      <c r="U42" s="107">
        <f>-Assumptions!U164</f>
        <v>0</v>
      </c>
      <c r="V42" s="107">
        <f>-Assumptions!V164</f>
        <v>0</v>
      </c>
      <c r="W42" s="107">
        <f>-Assumptions!W164</f>
        <v>0</v>
      </c>
      <c r="X42" s="107">
        <f>-Assumptions!X164</f>
        <v>0</v>
      </c>
      <c r="Y42" s="107">
        <f>-Assumptions!Y164</f>
        <v>0</v>
      </c>
      <c r="Z42" s="107">
        <f>-Assumptions!Z164</f>
        <v>0</v>
      </c>
      <c r="AA42" s="107">
        <f>-Assumptions!AA164</f>
        <v>0</v>
      </c>
      <c r="AB42" s="107">
        <f>-Assumptions!AB164</f>
        <v>0</v>
      </c>
      <c r="AC42" s="107">
        <f>-Assumptions!AC164</f>
        <v>0</v>
      </c>
      <c r="AD42" s="107">
        <f>-Assumptions!AD164</f>
        <v>0</v>
      </c>
      <c r="AE42" s="107">
        <f>-Assumptions!AE164</f>
        <v>0</v>
      </c>
      <c r="AF42" s="107">
        <f>-Assumptions!AF164</f>
        <v>-500</v>
      </c>
      <c r="AG42" s="107">
        <f>-Assumptions!AG164</f>
        <v>0</v>
      </c>
      <c r="AH42" s="107">
        <f>-Assumptions!AH164</f>
        <v>0</v>
      </c>
      <c r="AI42" s="107">
        <f>-Assumptions!AI164</f>
        <v>0</v>
      </c>
      <c r="AJ42" s="107">
        <f>-Assumptions!AJ164</f>
        <v>0</v>
      </c>
      <c r="AK42" s="107">
        <f>-Assumptions!AK164</f>
        <v>0</v>
      </c>
      <c r="AL42" s="107">
        <f>-Assumptions!AL164</f>
        <v>0</v>
      </c>
      <c r="AM42" s="107">
        <f>-Assumptions!AM164</f>
        <v>0</v>
      </c>
      <c r="AN42" s="107">
        <f>-Assumptions!AN164</f>
        <v>0</v>
      </c>
      <c r="AO42" s="107">
        <f>-Assumptions!AO164</f>
        <v>0</v>
      </c>
      <c r="AP42" s="107">
        <f>-Assumptions!AP164</f>
        <v>0</v>
      </c>
      <c r="AQ42" s="107">
        <f>-Assumptions!AQ164</f>
        <v>0</v>
      </c>
      <c r="AR42" s="107">
        <f>-Assumptions!AR164</f>
        <v>0</v>
      </c>
      <c r="AS42" s="107">
        <f>-Assumptions!AS164</f>
        <v>0</v>
      </c>
      <c r="AT42" s="107">
        <f>-Assumptions!AT164</f>
        <v>0</v>
      </c>
      <c r="AU42" s="107">
        <f>-Assumptions!AU164</f>
        <v>0</v>
      </c>
      <c r="AV42" s="107">
        <f>-Assumptions!AV164</f>
        <v>0</v>
      </c>
      <c r="AW42" s="107">
        <f>-Assumptions!AW164</f>
        <v>0</v>
      </c>
      <c r="AX42" s="107">
        <f>-Assumptions!AX164</f>
        <v>0</v>
      </c>
      <c r="AY42" s="107">
        <f>-Assumptions!AY164</f>
        <v>0</v>
      </c>
      <c r="AZ42" s="10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</row>
    <row r="43" spans="1:155" s="220" customFormat="1" ht="13" hidden="1" outlineLevel="1">
      <c r="A43" s="17"/>
      <c r="B43" s="300" t="s">
        <v>392</v>
      </c>
      <c r="C43" s="17"/>
      <c r="D43" s="107">
        <f>-Assumptions!D165</f>
        <v>0</v>
      </c>
      <c r="E43" s="107">
        <f>-Assumptions!E165</f>
        <v>0</v>
      </c>
      <c r="F43" s="107">
        <f>-Assumptions!F165</f>
        <v>0</v>
      </c>
      <c r="G43" s="107">
        <f>-Assumptions!G165</f>
        <v>0</v>
      </c>
      <c r="H43" s="107">
        <f>-Assumptions!H165</f>
        <v>0</v>
      </c>
      <c r="I43" s="107">
        <f>-Assumptions!I165</f>
        <v>0</v>
      </c>
      <c r="J43" s="107">
        <f>-Assumptions!J165</f>
        <v>0</v>
      </c>
      <c r="K43" s="107">
        <f>-Assumptions!K165</f>
        <v>0</v>
      </c>
      <c r="L43" s="107">
        <f>-Assumptions!L165</f>
        <v>0</v>
      </c>
      <c r="M43" s="107">
        <f>-Assumptions!M165</f>
        <v>0</v>
      </c>
      <c r="N43" s="107">
        <f>-Assumptions!N165</f>
        <v>0</v>
      </c>
      <c r="O43" s="107">
        <f>-Assumptions!O165</f>
        <v>0</v>
      </c>
      <c r="P43" s="107">
        <f>-Assumptions!P165</f>
        <v>0</v>
      </c>
      <c r="Q43" s="107">
        <f>-Assumptions!Q165</f>
        <v>0</v>
      </c>
      <c r="R43" s="107">
        <f>-Assumptions!R165</f>
        <v>0</v>
      </c>
      <c r="S43" s="107">
        <f>-Assumptions!S165</f>
        <v>0</v>
      </c>
      <c r="T43" s="107">
        <f>-Assumptions!T165</f>
        <v>0</v>
      </c>
      <c r="U43" s="107">
        <f>-Assumptions!U165</f>
        <v>0</v>
      </c>
      <c r="V43" s="107">
        <f>-Assumptions!V165</f>
        <v>0</v>
      </c>
      <c r="W43" s="107">
        <f>-Assumptions!W165</f>
        <v>0</v>
      </c>
      <c r="X43" s="107">
        <f>-Assumptions!X165</f>
        <v>0</v>
      </c>
      <c r="Y43" s="107">
        <f>-Assumptions!Y165</f>
        <v>0</v>
      </c>
      <c r="Z43" s="107">
        <f>-Assumptions!Z165</f>
        <v>0</v>
      </c>
      <c r="AA43" s="107">
        <f>-Assumptions!AA165</f>
        <v>0</v>
      </c>
      <c r="AB43" s="107">
        <f>-Assumptions!AB165</f>
        <v>0</v>
      </c>
      <c r="AC43" s="107">
        <f>-Assumptions!AC165</f>
        <v>0</v>
      </c>
      <c r="AD43" s="107">
        <f>-Assumptions!AD165</f>
        <v>0</v>
      </c>
      <c r="AE43" s="107">
        <f>-Assumptions!AE165</f>
        <v>0</v>
      </c>
      <c r="AF43" s="107">
        <f>-Assumptions!AF165</f>
        <v>-1000</v>
      </c>
      <c r="AG43" s="107">
        <f>-Assumptions!AG165</f>
        <v>0</v>
      </c>
      <c r="AH43" s="107">
        <f>-Assumptions!AH165</f>
        <v>0</v>
      </c>
      <c r="AI43" s="107">
        <f>-Assumptions!AI165</f>
        <v>0</v>
      </c>
      <c r="AJ43" s="107">
        <f>-Assumptions!AJ165</f>
        <v>0</v>
      </c>
      <c r="AK43" s="107">
        <f>-Assumptions!AK165</f>
        <v>0</v>
      </c>
      <c r="AL43" s="107">
        <f>-Assumptions!AL165</f>
        <v>0</v>
      </c>
      <c r="AM43" s="107">
        <f>-Assumptions!AM165</f>
        <v>0</v>
      </c>
      <c r="AN43" s="107">
        <f>-Assumptions!AN165</f>
        <v>0</v>
      </c>
      <c r="AO43" s="107">
        <f>-Assumptions!AO165</f>
        <v>0</v>
      </c>
      <c r="AP43" s="107">
        <f>-Assumptions!AP165</f>
        <v>0</v>
      </c>
      <c r="AQ43" s="107">
        <f>-Assumptions!AQ165</f>
        <v>0</v>
      </c>
      <c r="AR43" s="107">
        <f>-Assumptions!AR165</f>
        <v>0</v>
      </c>
      <c r="AS43" s="107">
        <f>-Assumptions!AS165</f>
        <v>0</v>
      </c>
      <c r="AT43" s="107">
        <f>-Assumptions!AT165</f>
        <v>0</v>
      </c>
      <c r="AU43" s="107">
        <f>-Assumptions!AU165</f>
        <v>0</v>
      </c>
      <c r="AV43" s="107">
        <f>-Assumptions!AV165</f>
        <v>0</v>
      </c>
      <c r="AW43" s="107">
        <f>-Assumptions!AW165</f>
        <v>0</v>
      </c>
      <c r="AX43" s="107">
        <f>-Assumptions!AX165</f>
        <v>0</v>
      </c>
      <c r="AY43" s="107">
        <f>-Assumptions!AY165</f>
        <v>0</v>
      </c>
      <c r="AZ43" s="10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</row>
    <row r="44" spans="1:155" s="220" customFormat="1" ht="13" hidden="1" outlineLevel="1">
      <c r="A44" s="17"/>
      <c r="B44" s="300" t="s">
        <v>250</v>
      </c>
      <c r="C44" s="17"/>
      <c r="D44" s="107">
        <f>-Assumptions!D166</f>
        <v>0</v>
      </c>
      <c r="E44" s="107">
        <f>-Assumptions!E166</f>
        <v>0</v>
      </c>
      <c r="F44" s="107">
        <f>-Assumptions!F166</f>
        <v>0</v>
      </c>
      <c r="G44" s="107">
        <f>-Assumptions!G166</f>
        <v>0</v>
      </c>
      <c r="H44" s="107">
        <f>-Assumptions!H166</f>
        <v>0</v>
      </c>
      <c r="I44" s="107">
        <f>-Assumptions!I166</f>
        <v>0</v>
      </c>
      <c r="J44" s="107">
        <f>-Assumptions!J166</f>
        <v>0</v>
      </c>
      <c r="K44" s="107">
        <f>-Assumptions!K166</f>
        <v>0</v>
      </c>
      <c r="L44" s="107">
        <f>-Assumptions!L166</f>
        <v>0</v>
      </c>
      <c r="M44" s="107">
        <f>-Assumptions!M166</f>
        <v>0</v>
      </c>
      <c r="N44" s="107">
        <f>-Assumptions!N166</f>
        <v>0</v>
      </c>
      <c r="O44" s="107">
        <f>-Assumptions!O166</f>
        <v>0</v>
      </c>
      <c r="P44" s="107">
        <f>-Assumptions!P166</f>
        <v>0</v>
      </c>
      <c r="Q44" s="107">
        <f>-Assumptions!Q166</f>
        <v>0</v>
      </c>
      <c r="R44" s="107">
        <f>-Assumptions!R166</f>
        <v>0</v>
      </c>
      <c r="S44" s="107">
        <f>-Assumptions!S166</f>
        <v>0</v>
      </c>
      <c r="T44" s="107">
        <f>-Assumptions!T166</f>
        <v>0</v>
      </c>
      <c r="U44" s="107">
        <f>-Assumptions!U166</f>
        <v>0</v>
      </c>
      <c r="V44" s="107">
        <f>-Assumptions!V166</f>
        <v>0</v>
      </c>
      <c r="W44" s="107">
        <f>-Assumptions!W166</f>
        <v>0</v>
      </c>
      <c r="X44" s="107">
        <f>-Assumptions!X166</f>
        <v>0</v>
      </c>
      <c r="Y44" s="107">
        <f>-Assumptions!Y166</f>
        <v>0</v>
      </c>
      <c r="Z44" s="107">
        <f>-Assumptions!Z166</f>
        <v>0</v>
      </c>
      <c r="AA44" s="107">
        <f>-Assumptions!AA166</f>
        <v>0</v>
      </c>
      <c r="AB44" s="107">
        <f>-Assumptions!AB166</f>
        <v>0</v>
      </c>
      <c r="AC44" s="107">
        <f>-Assumptions!AC166</f>
        <v>0</v>
      </c>
      <c r="AD44" s="107">
        <f>-Assumptions!AD166</f>
        <v>0</v>
      </c>
      <c r="AE44" s="107">
        <f>-Assumptions!AE166</f>
        <v>0</v>
      </c>
      <c r="AF44" s="107">
        <f>-Assumptions!AF166</f>
        <v>-900</v>
      </c>
      <c r="AG44" s="107">
        <f>-Assumptions!AG166</f>
        <v>0</v>
      </c>
      <c r="AH44" s="107">
        <f>-Assumptions!AH166</f>
        <v>0</v>
      </c>
      <c r="AI44" s="107">
        <f>-Assumptions!AI166</f>
        <v>0</v>
      </c>
      <c r="AJ44" s="107">
        <f>-Assumptions!AJ166</f>
        <v>0</v>
      </c>
      <c r="AK44" s="107">
        <f>-Assumptions!AK166</f>
        <v>0</v>
      </c>
      <c r="AL44" s="107">
        <f>-Assumptions!AL166</f>
        <v>0</v>
      </c>
      <c r="AM44" s="107">
        <f>-Assumptions!AM166</f>
        <v>0</v>
      </c>
      <c r="AN44" s="107">
        <f>-Assumptions!AN166</f>
        <v>0</v>
      </c>
      <c r="AO44" s="107">
        <f>-Assumptions!AO166</f>
        <v>0</v>
      </c>
      <c r="AP44" s="107">
        <f>-Assumptions!AP166</f>
        <v>0</v>
      </c>
      <c r="AQ44" s="107">
        <f>-Assumptions!AQ166</f>
        <v>0</v>
      </c>
      <c r="AR44" s="107">
        <f>-Assumptions!AR166</f>
        <v>0</v>
      </c>
      <c r="AS44" s="107">
        <f>-Assumptions!AS166</f>
        <v>0</v>
      </c>
      <c r="AT44" s="107">
        <f>-Assumptions!AT166</f>
        <v>0</v>
      </c>
      <c r="AU44" s="107">
        <f>-Assumptions!AU166</f>
        <v>0</v>
      </c>
      <c r="AV44" s="107">
        <f>-Assumptions!AV166</f>
        <v>0</v>
      </c>
      <c r="AW44" s="107">
        <f>-Assumptions!AW166</f>
        <v>0</v>
      </c>
      <c r="AX44" s="107">
        <f>-Assumptions!AX166</f>
        <v>0</v>
      </c>
      <c r="AY44" s="107">
        <f>-Assumptions!AY166</f>
        <v>0</v>
      </c>
      <c r="AZ44" s="10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</row>
    <row r="45" spans="1:155" s="220" customFormat="1" ht="13" hidden="1" outlineLevel="1">
      <c r="A45" s="17"/>
      <c r="B45" s="300" t="s">
        <v>251</v>
      </c>
      <c r="C45" s="17"/>
      <c r="D45" s="107">
        <f>-Assumptions!D167</f>
        <v>0</v>
      </c>
      <c r="E45" s="107">
        <f>-Assumptions!E167</f>
        <v>0</v>
      </c>
      <c r="F45" s="107">
        <f>-Assumptions!F167</f>
        <v>0</v>
      </c>
      <c r="G45" s="107">
        <f>-Assumptions!G167</f>
        <v>0</v>
      </c>
      <c r="H45" s="107">
        <f>-Assumptions!H167</f>
        <v>0</v>
      </c>
      <c r="I45" s="107">
        <f>-Assumptions!I167</f>
        <v>0</v>
      </c>
      <c r="J45" s="107">
        <f>-Assumptions!J167</f>
        <v>0</v>
      </c>
      <c r="K45" s="107">
        <f>-Assumptions!K167</f>
        <v>0</v>
      </c>
      <c r="L45" s="107">
        <f>-Assumptions!L167</f>
        <v>0</v>
      </c>
      <c r="M45" s="107">
        <f>-Assumptions!M167</f>
        <v>0</v>
      </c>
      <c r="N45" s="107">
        <f>-Assumptions!N167</f>
        <v>0</v>
      </c>
      <c r="O45" s="107">
        <f>-Assumptions!O167</f>
        <v>0</v>
      </c>
      <c r="P45" s="107">
        <f>-Assumptions!P167</f>
        <v>0</v>
      </c>
      <c r="Q45" s="107">
        <f>-Assumptions!Q167</f>
        <v>0</v>
      </c>
      <c r="R45" s="107">
        <f>-Assumptions!R167</f>
        <v>0</v>
      </c>
      <c r="S45" s="107">
        <f>-Assumptions!S167</f>
        <v>0</v>
      </c>
      <c r="T45" s="107">
        <f>-Assumptions!T167</f>
        <v>0</v>
      </c>
      <c r="U45" s="107">
        <f>-Assumptions!U167</f>
        <v>0</v>
      </c>
      <c r="V45" s="107">
        <f>-Assumptions!V167</f>
        <v>0</v>
      </c>
      <c r="W45" s="107">
        <f>-Assumptions!W167</f>
        <v>0</v>
      </c>
      <c r="X45" s="107">
        <f>-Assumptions!X167</f>
        <v>0</v>
      </c>
      <c r="Y45" s="107">
        <f>-Assumptions!Y167</f>
        <v>0</v>
      </c>
      <c r="Z45" s="107">
        <f>-Assumptions!Z167</f>
        <v>0</v>
      </c>
      <c r="AA45" s="107">
        <f>-Assumptions!AA167</f>
        <v>0</v>
      </c>
      <c r="AB45" s="107">
        <f>-Assumptions!AB167</f>
        <v>0</v>
      </c>
      <c r="AC45" s="107">
        <f>-Assumptions!AC167</f>
        <v>0</v>
      </c>
      <c r="AD45" s="107">
        <f>-Assumptions!AD167</f>
        <v>0</v>
      </c>
      <c r="AE45" s="107">
        <f>-Assumptions!AE167</f>
        <v>0</v>
      </c>
      <c r="AF45" s="107">
        <f>-Assumptions!AF167</f>
        <v>-600</v>
      </c>
      <c r="AG45" s="107">
        <f>-Assumptions!AG167</f>
        <v>0</v>
      </c>
      <c r="AH45" s="107">
        <f>-Assumptions!AH167</f>
        <v>0</v>
      </c>
      <c r="AI45" s="107">
        <f>-Assumptions!AI167</f>
        <v>0</v>
      </c>
      <c r="AJ45" s="107">
        <f>-Assumptions!AJ167</f>
        <v>0</v>
      </c>
      <c r="AK45" s="107">
        <f>-Assumptions!AK167</f>
        <v>0</v>
      </c>
      <c r="AL45" s="107">
        <f>-Assumptions!AL167</f>
        <v>0</v>
      </c>
      <c r="AM45" s="107">
        <f>-Assumptions!AM167</f>
        <v>0</v>
      </c>
      <c r="AN45" s="107">
        <f>-Assumptions!AN167</f>
        <v>0</v>
      </c>
      <c r="AO45" s="107">
        <f>-Assumptions!AO167</f>
        <v>0</v>
      </c>
      <c r="AP45" s="107">
        <f>-Assumptions!AP167</f>
        <v>0</v>
      </c>
      <c r="AQ45" s="107">
        <f>-Assumptions!AQ167</f>
        <v>0</v>
      </c>
      <c r="AR45" s="107">
        <f>-Assumptions!AR167</f>
        <v>0</v>
      </c>
      <c r="AS45" s="107">
        <f>-Assumptions!AS167</f>
        <v>0</v>
      </c>
      <c r="AT45" s="107">
        <f>-Assumptions!AT167</f>
        <v>0</v>
      </c>
      <c r="AU45" s="107">
        <f>-Assumptions!AU167</f>
        <v>0</v>
      </c>
      <c r="AV45" s="107">
        <f>-Assumptions!AV167</f>
        <v>0</v>
      </c>
      <c r="AW45" s="107">
        <f>-Assumptions!AW167</f>
        <v>0</v>
      </c>
      <c r="AX45" s="107">
        <f>-Assumptions!AX167</f>
        <v>0</v>
      </c>
      <c r="AY45" s="107">
        <f>-Assumptions!AY167</f>
        <v>0</v>
      </c>
      <c r="AZ45" s="10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</row>
    <row r="46" spans="1:155" s="220" customFormat="1" ht="13" hidden="1" outlineLevel="1">
      <c r="A46" s="17"/>
      <c r="B46" s="300" t="s">
        <v>252</v>
      </c>
      <c r="C46" s="17"/>
      <c r="D46" s="107">
        <f>-Assumptions!D168</f>
        <v>0</v>
      </c>
      <c r="E46" s="107">
        <f>-Assumptions!E168</f>
        <v>0</v>
      </c>
      <c r="F46" s="107">
        <f>-Assumptions!F168</f>
        <v>0</v>
      </c>
      <c r="G46" s="107">
        <f>-Assumptions!G168</f>
        <v>0</v>
      </c>
      <c r="H46" s="107">
        <f>-Assumptions!H168</f>
        <v>0</v>
      </c>
      <c r="I46" s="107">
        <f>-Assumptions!I168</f>
        <v>0</v>
      </c>
      <c r="J46" s="107">
        <f>-Assumptions!J168</f>
        <v>0</v>
      </c>
      <c r="K46" s="107">
        <f>-Assumptions!K168</f>
        <v>0</v>
      </c>
      <c r="L46" s="107">
        <f>-Assumptions!L168</f>
        <v>0</v>
      </c>
      <c r="M46" s="107">
        <f>-Assumptions!M168</f>
        <v>0</v>
      </c>
      <c r="N46" s="107">
        <f>-Assumptions!N168</f>
        <v>0</v>
      </c>
      <c r="O46" s="107">
        <f>-Assumptions!O168</f>
        <v>0</v>
      </c>
      <c r="P46" s="107">
        <f>-Assumptions!P168</f>
        <v>0</v>
      </c>
      <c r="Q46" s="107">
        <f>-Assumptions!Q168</f>
        <v>0</v>
      </c>
      <c r="R46" s="107">
        <f>-Assumptions!R168</f>
        <v>0</v>
      </c>
      <c r="S46" s="107">
        <f>-Assumptions!S168</f>
        <v>0</v>
      </c>
      <c r="T46" s="107">
        <f>-Assumptions!T168</f>
        <v>0</v>
      </c>
      <c r="U46" s="107">
        <f>-Assumptions!U168</f>
        <v>0</v>
      </c>
      <c r="V46" s="107">
        <f>-Assumptions!V168</f>
        <v>0</v>
      </c>
      <c r="W46" s="107">
        <f>-Assumptions!W168</f>
        <v>0</v>
      </c>
      <c r="X46" s="107">
        <f>-Assumptions!X168</f>
        <v>0</v>
      </c>
      <c r="Y46" s="107">
        <f>-Assumptions!Y168</f>
        <v>0</v>
      </c>
      <c r="Z46" s="107">
        <f>-Assumptions!Z168</f>
        <v>0</v>
      </c>
      <c r="AA46" s="107">
        <f>-Assumptions!AA168</f>
        <v>0</v>
      </c>
      <c r="AB46" s="107">
        <f>-Assumptions!AB168</f>
        <v>0</v>
      </c>
      <c r="AC46" s="107">
        <f>-Assumptions!AC168</f>
        <v>0</v>
      </c>
      <c r="AD46" s="107">
        <f>-Assumptions!AD168</f>
        <v>0</v>
      </c>
      <c r="AE46" s="107">
        <f>-Assumptions!AE168</f>
        <v>0</v>
      </c>
      <c r="AF46" s="107">
        <f>-Assumptions!AF168</f>
        <v>-1000</v>
      </c>
      <c r="AG46" s="107">
        <f>-Assumptions!AG168</f>
        <v>0</v>
      </c>
      <c r="AH46" s="107">
        <f>-Assumptions!AH168</f>
        <v>0</v>
      </c>
      <c r="AI46" s="107">
        <f>-Assumptions!AI168</f>
        <v>0</v>
      </c>
      <c r="AJ46" s="107">
        <f>-Assumptions!AJ168</f>
        <v>0</v>
      </c>
      <c r="AK46" s="107">
        <f>-Assumptions!AK168</f>
        <v>0</v>
      </c>
      <c r="AL46" s="107">
        <f>-Assumptions!AL168</f>
        <v>0</v>
      </c>
      <c r="AM46" s="107">
        <f>-Assumptions!AM168</f>
        <v>0</v>
      </c>
      <c r="AN46" s="107">
        <f>-Assumptions!AN168</f>
        <v>0</v>
      </c>
      <c r="AO46" s="107">
        <f>-Assumptions!AO168</f>
        <v>0</v>
      </c>
      <c r="AP46" s="107">
        <f>-Assumptions!AP168</f>
        <v>0</v>
      </c>
      <c r="AQ46" s="107">
        <f>-Assumptions!AQ168</f>
        <v>0</v>
      </c>
      <c r="AR46" s="107">
        <f>-Assumptions!AR168</f>
        <v>0</v>
      </c>
      <c r="AS46" s="107">
        <f>-Assumptions!AS168</f>
        <v>0</v>
      </c>
      <c r="AT46" s="107">
        <f>-Assumptions!AT168</f>
        <v>0</v>
      </c>
      <c r="AU46" s="107">
        <f>-Assumptions!AU168</f>
        <v>0</v>
      </c>
      <c r="AV46" s="107">
        <f>-Assumptions!AV168</f>
        <v>0</v>
      </c>
      <c r="AW46" s="107">
        <f>-Assumptions!AW168</f>
        <v>0</v>
      </c>
      <c r="AX46" s="107">
        <f>-Assumptions!AX168</f>
        <v>0</v>
      </c>
      <c r="AY46" s="107">
        <f>-Assumptions!AY168</f>
        <v>0</v>
      </c>
      <c r="AZ46" s="10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</row>
    <row r="47" spans="1:155" s="220" customFormat="1" ht="13" hidden="1" outlineLevel="1">
      <c r="A47" s="17"/>
      <c r="B47" s="300" t="s">
        <v>253</v>
      </c>
      <c r="C47" s="17"/>
      <c r="D47" s="107">
        <f>-Assumptions!D169</f>
        <v>0</v>
      </c>
      <c r="E47" s="107">
        <f>-Assumptions!E169</f>
        <v>0</v>
      </c>
      <c r="F47" s="107">
        <f>-Assumptions!F169</f>
        <v>0</v>
      </c>
      <c r="G47" s="107">
        <f>-Assumptions!G169</f>
        <v>0</v>
      </c>
      <c r="H47" s="107">
        <f>-Assumptions!H169</f>
        <v>0</v>
      </c>
      <c r="I47" s="107">
        <f>-Assumptions!I169</f>
        <v>0</v>
      </c>
      <c r="J47" s="107">
        <f>-Assumptions!J169</f>
        <v>0</v>
      </c>
      <c r="K47" s="107">
        <f>-Assumptions!K169</f>
        <v>0</v>
      </c>
      <c r="L47" s="107">
        <f>-Assumptions!L169</f>
        <v>0</v>
      </c>
      <c r="M47" s="107">
        <f>-Assumptions!M169</f>
        <v>0</v>
      </c>
      <c r="N47" s="107">
        <f>-Assumptions!N169</f>
        <v>0</v>
      </c>
      <c r="O47" s="107">
        <f>-Assumptions!O169</f>
        <v>0</v>
      </c>
      <c r="P47" s="107">
        <f>-Assumptions!P169</f>
        <v>0</v>
      </c>
      <c r="Q47" s="107">
        <f>-Assumptions!Q169</f>
        <v>0</v>
      </c>
      <c r="R47" s="107">
        <f>-Assumptions!R169</f>
        <v>0</v>
      </c>
      <c r="S47" s="107">
        <f>-Assumptions!S169</f>
        <v>0</v>
      </c>
      <c r="T47" s="107">
        <f>-Assumptions!T169</f>
        <v>0</v>
      </c>
      <c r="U47" s="107">
        <f>-Assumptions!U169</f>
        <v>0</v>
      </c>
      <c r="V47" s="107">
        <f>-Assumptions!V169</f>
        <v>0</v>
      </c>
      <c r="W47" s="107">
        <f>-Assumptions!W169</f>
        <v>0</v>
      </c>
      <c r="X47" s="107">
        <f>-Assumptions!X169</f>
        <v>0</v>
      </c>
      <c r="Y47" s="107">
        <f>-Assumptions!Y169</f>
        <v>0</v>
      </c>
      <c r="Z47" s="107">
        <f>-Assumptions!Z169</f>
        <v>0</v>
      </c>
      <c r="AA47" s="107">
        <f>-Assumptions!AA169</f>
        <v>0</v>
      </c>
      <c r="AB47" s="107">
        <f>-Assumptions!AB169</f>
        <v>0</v>
      </c>
      <c r="AC47" s="107">
        <f>-Assumptions!AC169</f>
        <v>0</v>
      </c>
      <c r="AD47" s="107">
        <f>-Assumptions!AD169</f>
        <v>0</v>
      </c>
      <c r="AE47" s="107">
        <f>-Assumptions!AE169</f>
        <v>0</v>
      </c>
      <c r="AF47" s="107">
        <f>-Assumptions!AF169</f>
        <v>-500</v>
      </c>
      <c r="AG47" s="107">
        <f>-Assumptions!AG169</f>
        <v>0</v>
      </c>
      <c r="AH47" s="107">
        <f>-Assumptions!AH169</f>
        <v>0</v>
      </c>
      <c r="AI47" s="107">
        <f>-Assumptions!AI169</f>
        <v>0</v>
      </c>
      <c r="AJ47" s="107">
        <f>-Assumptions!AJ169</f>
        <v>0</v>
      </c>
      <c r="AK47" s="107">
        <f>-Assumptions!AK169</f>
        <v>0</v>
      </c>
      <c r="AL47" s="107">
        <f>-Assumptions!AL169</f>
        <v>0</v>
      </c>
      <c r="AM47" s="107">
        <f>-Assumptions!AM169</f>
        <v>0</v>
      </c>
      <c r="AN47" s="107">
        <f>-Assumptions!AN169</f>
        <v>0</v>
      </c>
      <c r="AO47" s="107">
        <f>-Assumptions!AO169</f>
        <v>0</v>
      </c>
      <c r="AP47" s="107">
        <f>-Assumptions!AP169</f>
        <v>0</v>
      </c>
      <c r="AQ47" s="107">
        <f>-Assumptions!AQ169</f>
        <v>0</v>
      </c>
      <c r="AR47" s="107">
        <f>-Assumptions!AR169</f>
        <v>0</v>
      </c>
      <c r="AS47" s="107">
        <f>-Assumptions!AS169</f>
        <v>0</v>
      </c>
      <c r="AT47" s="107">
        <f>-Assumptions!AT169</f>
        <v>0</v>
      </c>
      <c r="AU47" s="107">
        <f>-Assumptions!AU169</f>
        <v>0</v>
      </c>
      <c r="AV47" s="107">
        <f>-Assumptions!AV169</f>
        <v>0</v>
      </c>
      <c r="AW47" s="107">
        <f>-Assumptions!AW169</f>
        <v>0</v>
      </c>
      <c r="AX47" s="107">
        <f>-Assumptions!AX169</f>
        <v>0</v>
      </c>
      <c r="AY47" s="107">
        <f>-Assumptions!AY169</f>
        <v>0</v>
      </c>
      <c r="AZ47" s="10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</row>
    <row r="48" spans="1:155" s="220" customFormat="1" ht="13" hidden="1" outlineLevel="1">
      <c r="A48" s="17"/>
      <c r="B48" s="300" t="s">
        <v>244</v>
      </c>
      <c r="C48" s="17"/>
      <c r="D48" s="107">
        <f>-Assumptions!D170</f>
        <v>0</v>
      </c>
      <c r="E48" s="107">
        <f>-Assumptions!E170</f>
        <v>0</v>
      </c>
      <c r="F48" s="107">
        <f>-Assumptions!F170</f>
        <v>0</v>
      </c>
      <c r="G48" s="107">
        <f>-Assumptions!G170</f>
        <v>0</v>
      </c>
      <c r="H48" s="107">
        <f>-Assumptions!H170</f>
        <v>0</v>
      </c>
      <c r="I48" s="107">
        <f>-Assumptions!I170</f>
        <v>0</v>
      </c>
      <c r="J48" s="107">
        <f>-Assumptions!J170</f>
        <v>0</v>
      </c>
      <c r="K48" s="107">
        <f>-Assumptions!K170</f>
        <v>0</v>
      </c>
      <c r="L48" s="107">
        <f>-Assumptions!L170</f>
        <v>0</v>
      </c>
      <c r="M48" s="107">
        <f>-Assumptions!M170</f>
        <v>0</v>
      </c>
      <c r="N48" s="107">
        <f>-Assumptions!N170</f>
        <v>0</v>
      </c>
      <c r="O48" s="107">
        <f>-Assumptions!O170</f>
        <v>0</v>
      </c>
      <c r="P48" s="107">
        <f>-Assumptions!P170</f>
        <v>0</v>
      </c>
      <c r="Q48" s="107">
        <f>-Assumptions!Q170</f>
        <v>0</v>
      </c>
      <c r="R48" s="107">
        <f>-Assumptions!R170</f>
        <v>0</v>
      </c>
      <c r="S48" s="107">
        <f>-Assumptions!S170</f>
        <v>0</v>
      </c>
      <c r="T48" s="107">
        <f>-Assumptions!T170</f>
        <v>0</v>
      </c>
      <c r="U48" s="107">
        <f>-Assumptions!U170</f>
        <v>0</v>
      </c>
      <c r="V48" s="107">
        <f>-Assumptions!V170</f>
        <v>0</v>
      </c>
      <c r="W48" s="107">
        <f>-Assumptions!W170</f>
        <v>0</v>
      </c>
      <c r="X48" s="107">
        <f>-Assumptions!X170</f>
        <v>0</v>
      </c>
      <c r="Y48" s="107">
        <f>-Assumptions!Y170</f>
        <v>0</v>
      </c>
      <c r="Z48" s="107">
        <f>-Assumptions!Z170</f>
        <v>0</v>
      </c>
      <c r="AA48" s="107">
        <f>-Assumptions!AA170</f>
        <v>0</v>
      </c>
      <c r="AB48" s="107">
        <f>-Assumptions!AB170</f>
        <v>0</v>
      </c>
      <c r="AC48" s="107">
        <f>-Assumptions!AC170</f>
        <v>0</v>
      </c>
      <c r="AD48" s="107">
        <f>-Assumptions!AD170</f>
        <v>0</v>
      </c>
      <c r="AE48" s="107">
        <f>-Assumptions!AE170</f>
        <v>0</v>
      </c>
      <c r="AF48" s="107">
        <f>-Assumptions!AF170</f>
        <v>-500</v>
      </c>
      <c r="AG48" s="107">
        <f>-Assumptions!AG170</f>
        <v>0</v>
      </c>
      <c r="AH48" s="107">
        <f>-Assumptions!AH170</f>
        <v>0</v>
      </c>
      <c r="AI48" s="107">
        <f>-Assumptions!AI170</f>
        <v>0</v>
      </c>
      <c r="AJ48" s="107">
        <f>-Assumptions!AJ170</f>
        <v>0</v>
      </c>
      <c r="AK48" s="107">
        <f>-Assumptions!AK170</f>
        <v>0</v>
      </c>
      <c r="AL48" s="107">
        <f>-Assumptions!AL170</f>
        <v>0</v>
      </c>
      <c r="AM48" s="107">
        <f>-Assumptions!AM170</f>
        <v>0</v>
      </c>
      <c r="AN48" s="107">
        <f>-Assumptions!AN170</f>
        <v>0</v>
      </c>
      <c r="AO48" s="107">
        <f>-Assumptions!AO170</f>
        <v>0</v>
      </c>
      <c r="AP48" s="107">
        <f>-Assumptions!AP170</f>
        <v>0</v>
      </c>
      <c r="AQ48" s="107">
        <f>-Assumptions!AQ170</f>
        <v>0</v>
      </c>
      <c r="AR48" s="107">
        <f>-Assumptions!AR170</f>
        <v>0</v>
      </c>
      <c r="AS48" s="107">
        <f>-Assumptions!AS170</f>
        <v>0</v>
      </c>
      <c r="AT48" s="107">
        <f>-Assumptions!AT170</f>
        <v>0</v>
      </c>
      <c r="AU48" s="107">
        <f>-Assumptions!AU170</f>
        <v>0</v>
      </c>
      <c r="AV48" s="107">
        <f>-Assumptions!AV170</f>
        <v>0</v>
      </c>
      <c r="AW48" s="107">
        <f>-Assumptions!AW170</f>
        <v>0</v>
      </c>
      <c r="AX48" s="107">
        <f>-Assumptions!AX170</f>
        <v>0</v>
      </c>
      <c r="AY48" s="107">
        <f>-Assumptions!AY170</f>
        <v>0</v>
      </c>
      <c r="AZ48" s="10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</row>
    <row r="49" spans="1:155" s="220" customFormat="1" ht="13" hidden="1" outlineLevel="1">
      <c r="A49" s="17"/>
      <c r="B49" s="300" t="s">
        <v>254</v>
      </c>
      <c r="C49" s="17"/>
      <c r="D49" s="107">
        <f>-Assumptions!D171</f>
        <v>0</v>
      </c>
      <c r="E49" s="107">
        <f>-Assumptions!E171</f>
        <v>0</v>
      </c>
      <c r="F49" s="107">
        <f>-Assumptions!F171</f>
        <v>0</v>
      </c>
      <c r="G49" s="107">
        <f>-Assumptions!G171</f>
        <v>0</v>
      </c>
      <c r="H49" s="107">
        <f>-Assumptions!H171</f>
        <v>0</v>
      </c>
      <c r="I49" s="107">
        <f>-Assumptions!I171</f>
        <v>0</v>
      </c>
      <c r="J49" s="107">
        <f>-Assumptions!J171</f>
        <v>0</v>
      </c>
      <c r="K49" s="107">
        <f>-Assumptions!K171</f>
        <v>0</v>
      </c>
      <c r="L49" s="107">
        <f>-Assumptions!L171</f>
        <v>0</v>
      </c>
      <c r="M49" s="107">
        <f>-Assumptions!M171</f>
        <v>0</v>
      </c>
      <c r="N49" s="107">
        <f>-Assumptions!N171</f>
        <v>0</v>
      </c>
      <c r="O49" s="107">
        <f>-Assumptions!O171</f>
        <v>0</v>
      </c>
      <c r="P49" s="107">
        <f>-Assumptions!P171</f>
        <v>0</v>
      </c>
      <c r="Q49" s="107">
        <f>-Assumptions!Q171</f>
        <v>0</v>
      </c>
      <c r="R49" s="107">
        <f>-Assumptions!R171</f>
        <v>0</v>
      </c>
      <c r="S49" s="107">
        <f>-Assumptions!S171</f>
        <v>0</v>
      </c>
      <c r="T49" s="107">
        <f>-Assumptions!T171</f>
        <v>0</v>
      </c>
      <c r="U49" s="107">
        <f>-Assumptions!U171</f>
        <v>0</v>
      </c>
      <c r="V49" s="107">
        <f>-Assumptions!V171</f>
        <v>0</v>
      </c>
      <c r="W49" s="107">
        <f>-Assumptions!W171</f>
        <v>0</v>
      </c>
      <c r="X49" s="107">
        <f>-Assumptions!X171</f>
        <v>0</v>
      </c>
      <c r="Y49" s="107">
        <f>-Assumptions!Y171</f>
        <v>0</v>
      </c>
      <c r="Z49" s="107">
        <f>-Assumptions!Z171</f>
        <v>0</v>
      </c>
      <c r="AA49" s="107">
        <f>-Assumptions!AA171</f>
        <v>0</v>
      </c>
      <c r="AB49" s="107">
        <f>-Assumptions!AB171</f>
        <v>0</v>
      </c>
      <c r="AC49" s="107">
        <f>-Assumptions!AC171</f>
        <v>0</v>
      </c>
      <c r="AD49" s="107">
        <f>-Assumptions!AD171</f>
        <v>0</v>
      </c>
      <c r="AE49" s="107">
        <f>-Assumptions!AE171</f>
        <v>0</v>
      </c>
      <c r="AF49" s="107">
        <f>-Assumptions!AF171</f>
        <v>-420</v>
      </c>
      <c r="AG49" s="107">
        <f>-Assumptions!AG171</f>
        <v>0</v>
      </c>
      <c r="AH49" s="107">
        <f>-Assumptions!AH171</f>
        <v>0</v>
      </c>
      <c r="AI49" s="107">
        <f>-Assumptions!AI171</f>
        <v>0</v>
      </c>
      <c r="AJ49" s="107">
        <f>-Assumptions!AJ171</f>
        <v>0</v>
      </c>
      <c r="AK49" s="107">
        <f>-Assumptions!AK171</f>
        <v>0</v>
      </c>
      <c r="AL49" s="107">
        <f>-Assumptions!AL171</f>
        <v>0</v>
      </c>
      <c r="AM49" s="107">
        <f>-Assumptions!AM171</f>
        <v>0</v>
      </c>
      <c r="AN49" s="107">
        <f>-Assumptions!AN171</f>
        <v>0</v>
      </c>
      <c r="AO49" s="107">
        <f>-Assumptions!AO171</f>
        <v>0</v>
      </c>
      <c r="AP49" s="107">
        <f>-Assumptions!AP171</f>
        <v>0</v>
      </c>
      <c r="AQ49" s="107">
        <f>-Assumptions!AQ171</f>
        <v>0</v>
      </c>
      <c r="AR49" s="107">
        <f>-Assumptions!AR171</f>
        <v>0</v>
      </c>
      <c r="AS49" s="107">
        <f>-Assumptions!AS171</f>
        <v>0</v>
      </c>
      <c r="AT49" s="107">
        <f>-Assumptions!AT171</f>
        <v>0</v>
      </c>
      <c r="AU49" s="107">
        <f>-Assumptions!AU171</f>
        <v>0</v>
      </c>
      <c r="AV49" s="107">
        <f>-Assumptions!AV171</f>
        <v>0</v>
      </c>
      <c r="AW49" s="107">
        <f>-Assumptions!AW171</f>
        <v>0</v>
      </c>
      <c r="AX49" s="107">
        <f>-Assumptions!AX171</f>
        <v>0</v>
      </c>
      <c r="AY49" s="107">
        <f>-Assumptions!AY171</f>
        <v>0</v>
      </c>
      <c r="AZ49" s="10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</row>
    <row r="50" spans="1:155" s="220" customFormat="1" ht="13" hidden="1" outlineLevel="1">
      <c r="A50" s="17"/>
      <c r="B50" s="300" t="s">
        <v>255</v>
      </c>
      <c r="C50" s="17"/>
      <c r="D50" s="107">
        <f>-Assumptions!D172</f>
        <v>0</v>
      </c>
      <c r="E50" s="107">
        <f>-Assumptions!E172</f>
        <v>0</v>
      </c>
      <c r="F50" s="107">
        <f>-Assumptions!F172</f>
        <v>0</v>
      </c>
      <c r="G50" s="107">
        <f>-Assumptions!G172</f>
        <v>0</v>
      </c>
      <c r="H50" s="107">
        <f>-Assumptions!H172</f>
        <v>0</v>
      </c>
      <c r="I50" s="107">
        <f>-Assumptions!I172</f>
        <v>0</v>
      </c>
      <c r="J50" s="107">
        <f>-Assumptions!J172</f>
        <v>0</v>
      </c>
      <c r="K50" s="107">
        <f>-Assumptions!K172</f>
        <v>0</v>
      </c>
      <c r="L50" s="107">
        <f>-Assumptions!L172</f>
        <v>0</v>
      </c>
      <c r="M50" s="107">
        <f>-Assumptions!M172</f>
        <v>0</v>
      </c>
      <c r="N50" s="107">
        <f>-Assumptions!N172</f>
        <v>0</v>
      </c>
      <c r="O50" s="107">
        <f>-Assumptions!O172</f>
        <v>0</v>
      </c>
      <c r="P50" s="107">
        <f>-Assumptions!P172</f>
        <v>0</v>
      </c>
      <c r="Q50" s="107">
        <f>-Assumptions!Q172</f>
        <v>0</v>
      </c>
      <c r="R50" s="107">
        <f>-Assumptions!R172</f>
        <v>0</v>
      </c>
      <c r="S50" s="107">
        <f>-Assumptions!S172</f>
        <v>0</v>
      </c>
      <c r="T50" s="107">
        <f>-Assumptions!T172</f>
        <v>0</v>
      </c>
      <c r="U50" s="107">
        <f>-Assumptions!U172</f>
        <v>0</v>
      </c>
      <c r="V50" s="107">
        <f>-Assumptions!V172</f>
        <v>0</v>
      </c>
      <c r="W50" s="107">
        <f>-Assumptions!W172</f>
        <v>0</v>
      </c>
      <c r="X50" s="107">
        <f>-Assumptions!X172</f>
        <v>0</v>
      </c>
      <c r="Y50" s="107">
        <f>-Assumptions!Y172</f>
        <v>0</v>
      </c>
      <c r="Z50" s="107">
        <f>-Assumptions!Z172</f>
        <v>0</v>
      </c>
      <c r="AA50" s="107">
        <f>-Assumptions!AA172</f>
        <v>0</v>
      </c>
      <c r="AB50" s="107">
        <f>-Assumptions!AB172</f>
        <v>0</v>
      </c>
      <c r="AC50" s="107">
        <f>-Assumptions!AC172</f>
        <v>0</v>
      </c>
      <c r="AD50" s="107">
        <f>-Assumptions!AD172</f>
        <v>0</v>
      </c>
      <c r="AE50" s="107">
        <f>-Assumptions!AE172</f>
        <v>0</v>
      </c>
      <c r="AF50" s="107">
        <f>-Assumptions!AF172</f>
        <v>-375</v>
      </c>
      <c r="AG50" s="107">
        <f>-Assumptions!AG172</f>
        <v>0</v>
      </c>
      <c r="AH50" s="107">
        <f>-Assumptions!AH172</f>
        <v>0</v>
      </c>
      <c r="AI50" s="107">
        <f>-Assumptions!AI172</f>
        <v>0</v>
      </c>
      <c r="AJ50" s="107">
        <f>-Assumptions!AJ172</f>
        <v>0</v>
      </c>
      <c r="AK50" s="107">
        <f>-Assumptions!AK172</f>
        <v>0</v>
      </c>
      <c r="AL50" s="107">
        <f>-Assumptions!AL172</f>
        <v>0</v>
      </c>
      <c r="AM50" s="107">
        <f>-Assumptions!AM172</f>
        <v>0</v>
      </c>
      <c r="AN50" s="107">
        <f>-Assumptions!AN172</f>
        <v>0</v>
      </c>
      <c r="AO50" s="107">
        <f>-Assumptions!AO172</f>
        <v>0</v>
      </c>
      <c r="AP50" s="107">
        <f>-Assumptions!AP172</f>
        <v>0</v>
      </c>
      <c r="AQ50" s="107">
        <f>-Assumptions!AQ172</f>
        <v>0</v>
      </c>
      <c r="AR50" s="107">
        <f>-Assumptions!AR172</f>
        <v>0</v>
      </c>
      <c r="AS50" s="107">
        <f>-Assumptions!AS172</f>
        <v>0</v>
      </c>
      <c r="AT50" s="107">
        <f>-Assumptions!AT172</f>
        <v>0</v>
      </c>
      <c r="AU50" s="107">
        <f>-Assumptions!AU172</f>
        <v>0</v>
      </c>
      <c r="AV50" s="107">
        <f>-Assumptions!AV172</f>
        <v>0</v>
      </c>
      <c r="AW50" s="107">
        <f>-Assumptions!AW172</f>
        <v>0</v>
      </c>
      <c r="AX50" s="107">
        <f>-Assumptions!AX172</f>
        <v>0</v>
      </c>
      <c r="AY50" s="107">
        <f>-Assumptions!AY172</f>
        <v>0</v>
      </c>
      <c r="AZ50" s="10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</row>
    <row r="51" spans="1:155" s="220" customFormat="1" ht="13" hidden="1" outlineLevel="1">
      <c r="A51" s="17"/>
      <c r="B51" s="300" t="s">
        <v>256</v>
      </c>
      <c r="C51" s="17"/>
      <c r="D51" s="107">
        <f>-Assumptions!D173</f>
        <v>0</v>
      </c>
      <c r="E51" s="107">
        <f>-Assumptions!E173</f>
        <v>0</v>
      </c>
      <c r="F51" s="107">
        <f>-Assumptions!F173</f>
        <v>0</v>
      </c>
      <c r="G51" s="107">
        <f>-Assumptions!G173</f>
        <v>0</v>
      </c>
      <c r="H51" s="107">
        <f>-Assumptions!H173</f>
        <v>0</v>
      </c>
      <c r="I51" s="107">
        <f>-Assumptions!I173</f>
        <v>0</v>
      </c>
      <c r="J51" s="107">
        <f>-Assumptions!J173</f>
        <v>0</v>
      </c>
      <c r="K51" s="107">
        <f>-Assumptions!K173</f>
        <v>0</v>
      </c>
      <c r="L51" s="107">
        <f>-Assumptions!L173</f>
        <v>0</v>
      </c>
      <c r="M51" s="107">
        <f>-Assumptions!M173</f>
        <v>0</v>
      </c>
      <c r="N51" s="107">
        <f>-Assumptions!N173</f>
        <v>0</v>
      </c>
      <c r="O51" s="107">
        <f>-Assumptions!O173</f>
        <v>0</v>
      </c>
      <c r="P51" s="107">
        <f>-Assumptions!P173</f>
        <v>0</v>
      </c>
      <c r="Q51" s="107">
        <f>-Assumptions!Q173</f>
        <v>0</v>
      </c>
      <c r="R51" s="107">
        <f>-Assumptions!R173</f>
        <v>0</v>
      </c>
      <c r="S51" s="107">
        <f>-Assumptions!S173</f>
        <v>0</v>
      </c>
      <c r="T51" s="107">
        <f>-Assumptions!T173</f>
        <v>0</v>
      </c>
      <c r="U51" s="107">
        <f>-Assumptions!U173</f>
        <v>0</v>
      </c>
      <c r="V51" s="107">
        <f>-Assumptions!V173</f>
        <v>0</v>
      </c>
      <c r="W51" s="107">
        <f>-Assumptions!W173</f>
        <v>0</v>
      </c>
      <c r="X51" s="107">
        <f>-Assumptions!X173</f>
        <v>0</v>
      </c>
      <c r="Y51" s="107">
        <f>-Assumptions!Y173</f>
        <v>0</v>
      </c>
      <c r="Z51" s="107">
        <f>-Assumptions!Z173</f>
        <v>0</v>
      </c>
      <c r="AA51" s="107">
        <f>-Assumptions!AA173</f>
        <v>0</v>
      </c>
      <c r="AB51" s="107">
        <f>-Assumptions!AB173</f>
        <v>0</v>
      </c>
      <c r="AC51" s="107">
        <f>-Assumptions!AC173</f>
        <v>0</v>
      </c>
      <c r="AD51" s="107">
        <f>-Assumptions!AD173</f>
        <v>0</v>
      </c>
      <c r="AE51" s="107">
        <f>-Assumptions!AE173</f>
        <v>0</v>
      </c>
      <c r="AF51" s="107">
        <f>-Assumptions!AF173</f>
        <v>0</v>
      </c>
      <c r="AG51" s="107">
        <f>-Assumptions!AG173</f>
        <v>0</v>
      </c>
      <c r="AH51" s="107">
        <f>-Assumptions!AH173</f>
        <v>0</v>
      </c>
      <c r="AI51" s="107">
        <f>-Assumptions!AI173</f>
        <v>0</v>
      </c>
      <c r="AJ51" s="107">
        <f>-Assumptions!AJ173</f>
        <v>0</v>
      </c>
      <c r="AK51" s="107">
        <f>-Assumptions!AK173</f>
        <v>0</v>
      </c>
      <c r="AL51" s="107">
        <f>-Assumptions!AL173</f>
        <v>0</v>
      </c>
      <c r="AM51" s="107">
        <f>-Assumptions!AM173</f>
        <v>0</v>
      </c>
      <c r="AN51" s="107">
        <f>-Assumptions!AN173</f>
        <v>0</v>
      </c>
      <c r="AO51" s="107">
        <f>-Assumptions!AO173</f>
        <v>0</v>
      </c>
      <c r="AP51" s="107">
        <f>-Assumptions!AP173</f>
        <v>0</v>
      </c>
      <c r="AQ51" s="107">
        <f>-Assumptions!AQ173</f>
        <v>0</v>
      </c>
      <c r="AR51" s="107">
        <f>-Assumptions!AR173</f>
        <v>0</v>
      </c>
      <c r="AS51" s="107">
        <f>-Assumptions!AS173</f>
        <v>0</v>
      </c>
      <c r="AT51" s="107">
        <f>-Assumptions!AT173</f>
        <v>0</v>
      </c>
      <c r="AU51" s="107">
        <f>-Assumptions!AU173</f>
        <v>0</v>
      </c>
      <c r="AV51" s="107">
        <f>-Assumptions!AV173</f>
        <v>0</v>
      </c>
      <c r="AW51" s="107">
        <f>-Assumptions!AW173</f>
        <v>0</v>
      </c>
      <c r="AX51" s="107">
        <f>-Assumptions!AX173</f>
        <v>0</v>
      </c>
      <c r="AY51" s="107">
        <f>-Assumptions!AY173</f>
        <v>0</v>
      </c>
      <c r="AZ51" s="10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</row>
    <row r="52" spans="1:155" s="220" customFormat="1" ht="13" collapsed="1">
      <c r="A52" s="17"/>
      <c r="B52" s="17" t="s">
        <v>261</v>
      </c>
      <c r="C52" s="17"/>
      <c r="D52" s="107">
        <f>-(Assumptions!D182+Assumptions!D159+Assumptions!D160+Assumptions!D131+Assumptions!D126+Assumptions!D109+Assumptions!D202+Assumptions!D201)</f>
        <v>-119.51</v>
      </c>
      <c r="E52" s="107">
        <f>-(Assumptions!E182+Assumptions!E159+Assumptions!E160+Assumptions!E131+Assumptions!E126+Assumptions!E109+Assumptions!E202+Assumptions!E201)</f>
        <v>-99.490000000000009</v>
      </c>
      <c r="F52" s="107">
        <f>-(Assumptions!F182+Assumptions!F159+Assumptions!F160+Assumptions!F131+Assumptions!F126+Assumptions!F109+Assumptions!F202+Assumptions!F201)</f>
        <v>-1189.2</v>
      </c>
      <c r="G52" s="107">
        <f>-(Assumptions!G182+Assumptions!G159+Assumptions!G160+Assumptions!G131+Assumptions!G126+Assumptions!G109+Assumptions!G202+Assumptions!G201)</f>
        <v>-18.38</v>
      </c>
      <c r="H52" s="107">
        <f>-(Assumptions!H182+Assumptions!H159+Assumptions!H160+Assumptions!H131+Assumptions!H126+Assumptions!H109+Assumptions!H202+Assumptions!H201)</f>
        <v>-30</v>
      </c>
      <c r="I52" s="107">
        <f>-(Assumptions!I182+Assumptions!I159+Assumptions!I160+Assumptions!I131+Assumptions!I126+Assumptions!I109+Assumptions!I202+Assumptions!I201)</f>
        <v>-1010.6099999999999</v>
      </c>
      <c r="J52" s="107">
        <f>-(Assumptions!J182+Assumptions!J159+Assumptions!J160+Assumptions!J131+Assumptions!J126+Assumptions!J109+Assumptions!J202+Assumptions!J201)</f>
        <v>-134.42000000000002</v>
      </c>
      <c r="K52" s="107">
        <f>-(Assumptions!K182+Assumptions!K159+Assumptions!K160+Assumptions!K131+Assumptions!K126+Assumptions!K109+Assumptions!K202+Assumptions!K201)</f>
        <v>-3465.15</v>
      </c>
      <c r="L52" s="107">
        <f>-(Assumptions!L182+Assumptions!L159+Assumptions!L160+Assumptions!L131+Assumptions!L126+Assumptions!L109+Assumptions!L202+Assumptions!L201)</f>
        <v>-6361.49</v>
      </c>
      <c r="M52" s="107">
        <f>-(Assumptions!M182+Assumptions!M159+Assumptions!M160+Assumptions!M131+Assumptions!M126+Assumptions!M109+Assumptions!M202+Assumptions!M201)</f>
        <v>-3156.34</v>
      </c>
      <c r="N52" s="107">
        <f>-(Assumptions!N182+Assumptions!N159+Assumptions!N160+Assumptions!N131+Assumptions!N126+Assumptions!N109+Assumptions!N202+Assumptions!N201)</f>
        <v>-4521.8100000000004</v>
      </c>
      <c r="O52" s="107">
        <f>-(Assumptions!O182+Assumptions!O159+Assumptions!O160+Assumptions!O131+Assumptions!O126+Assumptions!O109+Assumptions!O202+Assumptions!O201)</f>
        <v>-4730.0916666666662</v>
      </c>
      <c r="P52" s="107">
        <f>-(Assumptions!P182+Assumptions!P159+Assumptions!P160+Assumptions!P131+Assumptions!P126+Assumptions!P109+Assumptions!P202+Assumptions!P201)</f>
        <v>-83.333333333333329</v>
      </c>
      <c r="Q52" s="107">
        <f>-(Assumptions!Q182+Assumptions!Q159+Assumptions!Q160+Assumptions!Q131+Assumptions!Q126+Assumptions!Q109+Assumptions!Q202+Assumptions!Q201)</f>
        <v>-83.333333333333329</v>
      </c>
      <c r="R52" s="107">
        <f>-(Assumptions!R182+Assumptions!R159+Assumptions!R160+Assumptions!R131+Assumptions!R126+Assumptions!R109+Assumptions!R202+Assumptions!R201)</f>
        <v>-89.524319460163667</v>
      </c>
      <c r="S52" s="107">
        <f>-(Assumptions!S182+Assumptions!S159+Assumptions!S160+Assumptions!S131+Assumptions!S126+Assumptions!S109+Assumptions!S202+Assumptions!S201)</f>
        <v>-439.40189243877631</v>
      </c>
      <c r="T52" s="107">
        <f>-(Assumptions!T182+Assumptions!T159+Assumptions!T160+Assumptions!T131+Assumptions!T126+Assumptions!T109+Assumptions!T202+Assumptions!T201)</f>
        <v>-283.33333333333331</v>
      </c>
      <c r="U52" s="107">
        <f>-(Assumptions!U182+Assumptions!U159+Assumptions!U160+Assumptions!U131+Assumptions!U126+Assumptions!U109+Assumptions!U202+Assumptions!U201)</f>
        <v>-283.33333333333331</v>
      </c>
      <c r="V52" s="107">
        <f>-(Assumptions!V182+Assumptions!V159+Assumptions!V160+Assumptions!V131+Assumptions!V126+Assumptions!V109+Assumptions!V202+Assumptions!V201)</f>
        <v>-1303.9520793830438</v>
      </c>
      <c r="W52" s="107">
        <f>-(Assumptions!W182+Assumptions!W159+Assumptions!W160+Assumptions!W131+Assumptions!W126+Assumptions!W109+Assumptions!W202+Assumptions!W201)</f>
        <v>-1369.9474874546006</v>
      </c>
      <c r="X52" s="107">
        <f>-(Assumptions!X182+Assumptions!X159+Assumptions!X160+Assumptions!X131+Assumptions!X126+Assumptions!X109+Assumptions!X202+Assumptions!X201)</f>
        <v>-1296.8766666666663</v>
      </c>
      <c r="Y52" s="107">
        <f>-(Assumptions!Y182+Assumptions!Y159+Assumptions!Y160+Assumptions!Y131+Assumptions!Y126+Assumptions!Y109+Assumptions!Y202+Assumptions!Y201)</f>
        <v>-1296.8766666666663</v>
      </c>
      <c r="Z52" s="107">
        <f>-(Assumptions!Z182+Assumptions!Z159+Assumptions!Z160+Assumptions!Z131+Assumptions!Z126+Assumptions!Z109+Assumptions!Z202+Assumptions!Z201)</f>
        <v>-1296.8766666666663</v>
      </c>
      <c r="AA52" s="107">
        <f>-(Assumptions!AA182+Assumptions!AA159+Assumptions!AA160+Assumptions!AA131+Assumptions!AA126+Assumptions!AA109+Assumptions!AA202+Assumptions!AA201)</f>
        <v>-1296.8766666666663</v>
      </c>
      <c r="AB52" s="107">
        <f>-(Assumptions!AB182+Assumptions!AB159+Assumptions!AB160+Assumptions!AB131+Assumptions!AB126+Assumptions!AB109+Assumptions!AB202+Assumptions!AB201)</f>
        <v>-1630.2099999999996</v>
      </c>
      <c r="AC52" s="107">
        <f>-(Assumptions!AC182+Assumptions!AC159+Assumptions!AC160+Assumptions!AC131+Assumptions!AC126+Assumptions!AC109+Assumptions!AC202+Assumptions!AC201)</f>
        <v>-1831.823750444134</v>
      </c>
      <c r="AD52" s="107">
        <f>-(Assumptions!AD182+Assumptions!AD159+Assumptions!AD160+Assumptions!AD131+Assumptions!AD126+Assumptions!AD109+Assumptions!AD202+Assumptions!AD201)</f>
        <v>-1630.2099999999996</v>
      </c>
      <c r="AE52" s="107">
        <f>-(Assumptions!AE182+Assumptions!AE159+Assumptions!AE160+Assumptions!AE131+Assumptions!AE126+Assumptions!AE109+Assumptions!AE202+Assumptions!AE201)</f>
        <v>-1630.2099999999996</v>
      </c>
      <c r="AF52" s="107">
        <f>-(Assumptions!AF182+Assumptions!AF159+Assumptions!AF160+Assumptions!AF131+Assumptions!AF126+Assumptions!AF109+Assumptions!AF202+Assumptions!AF201)</f>
        <v>-1719.6963979883801</v>
      </c>
      <c r="AG52" s="107">
        <f>-(Assumptions!AG182+Assumptions!AG159+Assumptions!AG160+Assumptions!AG131+Assumptions!AG126+Assumptions!AG109+Assumptions!AG202+Assumptions!AG201)</f>
        <v>-1630.2099999999996</v>
      </c>
      <c r="AH52" s="107">
        <f>-(Assumptions!AH182+Assumptions!AH159+Assumptions!AH160+Assumptions!AH131+Assumptions!AH126+Assumptions!AH109+Assumptions!AH202+Assumptions!AH201)</f>
        <v>-1630.2099999999996</v>
      </c>
      <c r="AI52" s="107">
        <f>-(Assumptions!AI182+Assumptions!AI159+Assumptions!AI160+Assumptions!AI131+Assumptions!AI126+Assumptions!AI109+Assumptions!AI202+Assumptions!AI201)</f>
        <v>-1630.2099999999996</v>
      </c>
      <c r="AJ52" s="107">
        <f>-(Assumptions!AJ182+Assumptions!AJ159+Assumptions!AJ160+Assumptions!AJ131+Assumptions!AJ126+Assumptions!AJ109+Assumptions!AJ202+Assumptions!AJ201)</f>
        <v>-1630.2099999999996</v>
      </c>
      <c r="AK52" s="107">
        <f>-(Assumptions!AK182+Assumptions!AK159+Assumptions!AK160+Assumptions!AK131+Assumptions!AK126+Assumptions!AK109+Assumptions!AK202+Assumptions!AK201)</f>
        <v>-1630.2099999999996</v>
      </c>
      <c r="AL52" s="107">
        <f>-(Assumptions!AL182+Assumptions!AL159+Assumptions!AL160+Assumptions!AL131+Assumptions!AL126+Assumptions!AL109+Assumptions!AL202+Assumptions!AL201)</f>
        <v>-1630.2099999999996</v>
      </c>
      <c r="AM52" s="107">
        <f>-(Assumptions!AM182+Assumptions!AM159+Assumptions!AM160+Assumptions!AM131+Assumptions!AM126+Assumptions!AM109+Assumptions!AM202+Assumptions!AM201)</f>
        <v>-1630.2099999999996</v>
      </c>
      <c r="AN52" s="107">
        <f>-(Assumptions!AN182+Assumptions!AN159+Assumptions!AN160+Assumptions!AN131+Assumptions!AN126+Assumptions!AN109+Assumptions!AN202+Assumptions!AN201)</f>
        <v>-1630.2099999999996</v>
      </c>
      <c r="AO52" s="107">
        <f>-(Assumptions!AO182+Assumptions!AO159+Assumptions!AO160+Assumptions!AO131+Assumptions!AO126+Assumptions!AO109+Assumptions!AO202+Assumptions!AO201)</f>
        <v>-1630.2099999999996</v>
      </c>
      <c r="AP52" s="107">
        <f>-(Assumptions!AP182+Assumptions!AP159+Assumptions!AP160+Assumptions!AP131+Assumptions!AP126+Assumptions!AP109+Assumptions!AP202+Assumptions!AP201)</f>
        <v>-1814.1099999999997</v>
      </c>
      <c r="AQ52" s="107">
        <f>-(Assumptions!AQ182+Assumptions!AQ159+Assumptions!AQ160+Assumptions!AQ131+Assumptions!AQ126+Assumptions!AQ109+Assumptions!AQ202+Assumptions!AQ201)</f>
        <v>-1630.2099999999996</v>
      </c>
      <c r="AR52" s="107">
        <f>-(Assumptions!AR182+Assumptions!AR159+Assumptions!AR160+Assumptions!AR131+Assumptions!AR126+Assumptions!AR109+Assumptions!AR202+Assumptions!AR201)</f>
        <v>-1734.8119304668339</v>
      </c>
      <c r="AS52" s="107">
        <f>-(Assumptions!AS182+Assumptions!AS159+Assumptions!AS160+Assumptions!AS131+Assumptions!AS126+Assumptions!AS109+Assumptions!AS202+Assumptions!AS201)</f>
        <v>-1630.2099999999996</v>
      </c>
      <c r="AT52" s="107">
        <f>-(Assumptions!AT182+Assumptions!AT159+Assumptions!AT160+Assumptions!AT131+Assumptions!AT126+Assumptions!AT109+Assumptions!AT202+Assumptions!AT201)</f>
        <v>-1630.2099999999996</v>
      </c>
      <c r="AU52" s="107">
        <f>-(Assumptions!AU182+Assumptions!AU159+Assumptions!AU160+Assumptions!AU131+Assumptions!AU126+Assumptions!AU109+Assumptions!AU202+Assumptions!AU201)</f>
        <v>-1630.2099999999996</v>
      </c>
      <c r="AV52" s="107">
        <f>-(Assumptions!AV182+Assumptions!AV159+Assumptions!AV160+Assumptions!AV131+Assumptions!AV126+Assumptions!AV109+Assumptions!AV202+Assumptions!AV201)</f>
        <v>-1630.2099999999996</v>
      </c>
      <c r="AW52" s="107">
        <f>-(Assumptions!AW182+Assumptions!AW159+Assumptions!AW160+Assumptions!AW131+Assumptions!AW126+Assumptions!AW109+Assumptions!AW202+Assumptions!AW201)</f>
        <v>-1630.2099999999996</v>
      </c>
      <c r="AX52" s="107">
        <f>-(Assumptions!AX182+Assumptions!AX159+Assumptions!AX160+Assumptions!AX131+Assumptions!AX126+Assumptions!AX109+Assumptions!AX202+Assumptions!AX201)</f>
        <v>-1630.2099999999996</v>
      </c>
      <c r="AY52" s="107">
        <f>-(Assumptions!AY182+Assumptions!AY159+Assumptions!AY160+Assumptions!AY131+Assumptions!AY126+Assumptions!AY109+Assumptions!AY202+Assumptions!AY201)</f>
        <v>-1630.2099999999996</v>
      </c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</row>
    <row r="53" spans="1:155" s="220" customFormat="1" ht="13" hidden="1" outlineLevel="1">
      <c r="A53" s="17"/>
      <c r="B53" s="300" t="s">
        <v>324</v>
      </c>
      <c r="C53" s="17"/>
      <c r="D53" s="107">
        <f>-Assumptions!D160</f>
        <v>0</v>
      </c>
      <c r="E53" s="107">
        <f>-Assumptions!E160</f>
        <v>0</v>
      </c>
      <c r="F53" s="107">
        <f>-Assumptions!F160</f>
        <v>0</v>
      </c>
      <c r="G53" s="107">
        <f>-Assumptions!G160</f>
        <v>-18.38</v>
      </c>
      <c r="H53" s="107">
        <f>-Assumptions!H160</f>
        <v>0</v>
      </c>
      <c r="I53" s="107">
        <f>-Assumptions!I160</f>
        <v>-50</v>
      </c>
      <c r="J53" s="107">
        <f>-Assumptions!J160</f>
        <v>0</v>
      </c>
      <c r="K53" s="107">
        <f>-Assumptions!K160</f>
        <v>0</v>
      </c>
      <c r="L53" s="107">
        <f>-Assumptions!L160</f>
        <v>0</v>
      </c>
      <c r="M53" s="107">
        <f>-Assumptions!M160</f>
        <v>-52</v>
      </c>
      <c r="N53" s="107">
        <f>-Assumptions!N160</f>
        <v>-40.619999999999997</v>
      </c>
      <c r="O53" s="107">
        <f>-Assumptions!O160</f>
        <v>-29.89</v>
      </c>
      <c r="P53" s="107">
        <f>-Assumptions!P160</f>
        <v>0</v>
      </c>
      <c r="Q53" s="107">
        <f>-Assumptions!Q160</f>
        <v>0</v>
      </c>
      <c r="R53" s="107">
        <f>-Assumptions!R160</f>
        <v>0</v>
      </c>
      <c r="S53" s="107">
        <f>-Assumptions!S160</f>
        <v>0</v>
      </c>
      <c r="T53" s="107">
        <f>-Assumptions!T160</f>
        <v>0</v>
      </c>
      <c r="U53" s="107">
        <f>-Assumptions!U160</f>
        <v>0</v>
      </c>
      <c r="V53" s="107">
        <f>-Assumptions!V160</f>
        <v>-200</v>
      </c>
      <c r="W53" s="107">
        <f>-Assumptions!W160</f>
        <v>-200</v>
      </c>
      <c r="X53" s="107">
        <f>-Assumptions!X160</f>
        <v>-200</v>
      </c>
      <c r="Y53" s="107">
        <f>-Assumptions!Y160</f>
        <v>-200</v>
      </c>
      <c r="Z53" s="107">
        <f>-Assumptions!Z160</f>
        <v>-200</v>
      </c>
      <c r="AA53" s="107">
        <f>-Assumptions!AA160</f>
        <v>-200</v>
      </c>
      <c r="AB53" s="107">
        <f>-Assumptions!AB160</f>
        <v>-200</v>
      </c>
      <c r="AC53" s="107">
        <f>-Assumptions!AC160</f>
        <v>-200</v>
      </c>
      <c r="AD53" s="107">
        <f>-Assumptions!AD160</f>
        <v>-200</v>
      </c>
      <c r="AE53" s="107">
        <f>-Assumptions!AE160</f>
        <v>-200</v>
      </c>
      <c r="AF53" s="107">
        <f>-Assumptions!AF160</f>
        <v>-200</v>
      </c>
      <c r="AG53" s="107">
        <f>-Assumptions!AG160</f>
        <v>-200</v>
      </c>
      <c r="AH53" s="107">
        <f>-Assumptions!AH160</f>
        <v>-200</v>
      </c>
      <c r="AI53" s="107">
        <f>-Assumptions!AI160</f>
        <v>-200</v>
      </c>
      <c r="AJ53" s="107">
        <f>-Assumptions!AJ160</f>
        <v>-200</v>
      </c>
      <c r="AK53" s="107">
        <f>-Assumptions!AK160</f>
        <v>-200</v>
      </c>
      <c r="AL53" s="107">
        <f>-Assumptions!AL160</f>
        <v>-200</v>
      </c>
      <c r="AM53" s="107">
        <f>-Assumptions!AM160</f>
        <v>-200</v>
      </c>
      <c r="AN53" s="107">
        <f>-Assumptions!AN160</f>
        <v>-200</v>
      </c>
      <c r="AO53" s="107">
        <f>-Assumptions!AO160</f>
        <v>-200</v>
      </c>
      <c r="AP53" s="107">
        <f>-Assumptions!AP160</f>
        <v>-200</v>
      </c>
      <c r="AQ53" s="107">
        <f>-Assumptions!AQ160</f>
        <v>-200</v>
      </c>
      <c r="AR53" s="107">
        <f>-Assumptions!AR160</f>
        <v>-200</v>
      </c>
      <c r="AS53" s="107">
        <f>-Assumptions!AS160</f>
        <v>-200</v>
      </c>
      <c r="AT53" s="107">
        <f>-Assumptions!AT160</f>
        <v>-200</v>
      </c>
      <c r="AU53" s="107">
        <f>-Assumptions!AU160</f>
        <v>-200</v>
      </c>
      <c r="AV53" s="107">
        <f>-Assumptions!AV160</f>
        <v>-200</v>
      </c>
      <c r="AW53" s="107">
        <f>-Assumptions!AW160</f>
        <v>-200</v>
      </c>
      <c r="AX53" s="107">
        <f>-Assumptions!AX160</f>
        <v>-200</v>
      </c>
      <c r="AY53" s="107">
        <f>-Assumptions!AY160</f>
        <v>-200</v>
      </c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</row>
    <row r="54" spans="1:155" s="220" customFormat="1" ht="13" hidden="1" outlineLevel="1">
      <c r="A54" s="17"/>
      <c r="B54" s="300" t="s">
        <v>241</v>
      </c>
      <c r="C54" s="17"/>
      <c r="D54" s="107">
        <f>-Assumptions!D131</f>
        <v>0</v>
      </c>
      <c r="E54" s="107">
        <f>-Assumptions!E131</f>
        <v>0</v>
      </c>
      <c r="F54" s="107">
        <f>-Assumptions!F131</f>
        <v>-701.94</v>
      </c>
      <c r="G54" s="107">
        <f>-Assumptions!G131</f>
        <v>0</v>
      </c>
      <c r="H54" s="107">
        <f>-Assumptions!H131</f>
        <v>0</v>
      </c>
      <c r="I54" s="107">
        <f>-Assumptions!I131</f>
        <v>0</v>
      </c>
      <c r="J54" s="107">
        <f>-Assumptions!J131</f>
        <v>0</v>
      </c>
      <c r="K54" s="107">
        <f>-Assumptions!K131</f>
        <v>-250</v>
      </c>
      <c r="L54" s="107">
        <f>-Assumptions!L131</f>
        <v>-1562</v>
      </c>
      <c r="M54" s="107">
        <f>-Assumptions!M131</f>
        <v>0</v>
      </c>
      <c r="N54" s="107">
        <f>-Assumptions!N131</f>
        <v>0</v>
      </c>
      <c r="O54" s="107">
        <f>-Assumptions!O131</f>
        <v>0</v>
      </c>
      <c r="P54" s="107">
        <f>-Assumptions!P131</f>
        <v>0</v>
      </c>
      <c r="Q54" s="107">
        <f>-Assumptions!Q131</f>
        <v>0</v>
      </c>
      <c r="R54" s="107">
        <f>-Assumptions!R131</f>
        <v>0</v>
      </c>
      <c r="S54" s="107">
        <f>-Assumptions!S131</f>
        <v>0</v>
      </c>
      <c r="T54" s="107">
        <f>-Assumptions!T131</f>
        <v>0</v>
      </c>
      <c r="U54" s="107">
        <f>-Assumptions!U131</f>
        <v>0</v>
      </c>
      <c r="V54" s="107">
        <f>-Assumptions!V131</f>
        <v>-100</v>
      </c>
      <c r="W54" s="107">
        <f>-Assumptions!W131</f>
        <v>-100</v>
      </c>
      <c r="X54" s="107">
        <f>-Assumptions!X131</f>
        <v>-100</v>
      </c>
      <c r="Y54" s="107">
        <f>-Assumptions!Y131</f>
        <v>-100</v>
      </c>
      <c r="Z54" s="107">
        <f>-Assumptions!Z131</f>
        <v>-100</v>
      </c>
      <c r="AA54" s="107">
        <f>-Assumptions!AA131</f>
        <v>-100</v>
      </c>
      <c r="AB54" s="107">
        <f>-Assumptions!AB131</f>
        <v>-100</v>
      </c>
      <c r="AC54" s="107">
        <f>-Assumptions!AC131</f>
        <v>-100</v>
      </c>
      <c r="AD54" s="107">
        <f>-Assumptions!AD131</f>
        <v>-100</v>
      </c>
      <c r="AE54" s="107">
        <f>-Assumptions!AE131</f>
        <v>-100</v>
      </c>
      <c r="AF54" s="107">
        <f>-Assumptions!AF131</f>
        <v>-100</v>
      </c>
      <c r="AG54" s="107">
        <f>-Assumptions!AG131</f>
        <v>-100</v>
      </c>
      <c r="AH54" s="107">
        <f>-Assumptions!AH131</f>
        <v>-100</v>
      </c>
      <c r="AI54" s="107">
        <f>-Assumptions!AI131</f>
        <v>-100</v>
      </c>
      <c r="AJ54" s="107">
        <f>-Assumptions!AJ131</f>
        <v>-100</v>
      </c>
      <c r="AK54" s="107">
        <f>-Assumptions!AK131</f>
        <v>-100</v>
      </c>
      <c r="AL54" s="107">
        <f>-Assumptions!AL131</f>
        <v>-100</v>
      </c>
      <c r="AM54" s="107">
        <f>-Assumptions!AM131</f>
        <v>-100</v>
      </c>
      <c r="AN54" s="107">
        <f>-Assumptions!AN131</f>
        <v>-100</v>
      </c>
      <c r="AO54" s="107">
        <f>-Assumptions!AO131</f>
        <v>-100</v>
      </c>
      <c r="AP54" s="107">
        <f>-Assumptions!AP131</f>
        <v>-100</v>
      </c>
      <c r="AQ54" s="107">
        <f>-Assumptions!AQ131</f>
        <v>-100</v>
      </c>
      <c r="AR54" s="107">
        <f>-Assumptions!AR131</f>
        <v>-100</v>
      </c>
      <c r="AS54" s="107">
        <f>-Assumptions!AS131</f>
        <v>-100</v>
      </c>
      <c r="AT54" s="107">
        <f>-Assumptions!AT131</f>
        <v>-100</v>
      </c>
      <c r="AU54" s="107">
        <f>-Assumptions!AU131</f>
        <v>-100</v>
      </c>
      <c r="AV54" s="107">
        <f>-Assumptions!AV131</f>
        <v>-100</v>
      </c>
      <c r="AW54" s="107">
        <f>-Assumptions!AW131</f>
        <v>-100</v>
      </c>
      <c r="AX54" s="107">
        <f>-Assumptions!AX131</f>
        <v>-100</v>
      </c>
      <c r="AY54" s="107">
        <f>-Assumptions!AY131</f>
        <v>-100</v>
      </c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</row>
    <row r="55" spans="1:155" s="220" customFormat="1" ht="13" hidden="1" outlineLevel="1">
      <c r="A55" s="17"/>
      <c r="B55" s="300" t="s">
        <v>232</v>
      </c>
      <c r="C55" s="17"/>
      <c r="D55" s="107">
        <f>-Assumptions!D109</f>
        <v>0</v>
      </c>
      <c r="E55" s="107">
        <f>-Assumptions!E109</f>
        <v>0</v>
      </c>
      <c r="F55" s="107">
        <f>-Assumptions!F109</f>
        <v>-22.71</v>
      </c>
      <c r="G55" s="107">
        <f>-Assumptions!G109</f>
        <v>0</v>
      </c>
      <c r="H55" s="107">
        <f>-Assumptions!H109</f>
        <v>-30</v>
      </c>
      <c r="I55" s="107">
        <f>-Assumptions!I109</f>
        <v>-131.19</v>
      </c>
      <c r="J55" s="107">
        <f>-Assumptions!J109</f>
        <v>0</v>
      </c>
      <c r="K55" s="107">
        <f>-Assumptions!K109</f>
        <v>0</v>
      </c>
      <c r="L55" s="107">
        <f>-Assumptions!L109</f>
        <v>0</v>
      </c>
      <c r="M55" s="107">
        <f>-Assumptions!M109</f>
        <v>0</v>
      </c>
      <c r="N55" s="107">
        <f>-Assumptions!N109</f>
        <v>0</v>
      </c>
      <c r="O55" s="107">
        <f>-Assumptions!O109</f>
        <v>0</v>
      </c>
      <c r="P55" s="107">
        <f>-Assumptions!P109</f>
        <v>0</v>
      </c>
      <c r="Q55" s="107">
        <f>-Assumptions!Q109</f>
        <v>0</v>
      </c>
      <c r="R55" s="107">
        <f>-Assumptions!R109</f>
        <v>-6.1909861268303317</v>
      </c>
      <c r="S55" s="107">
        <f>-Assumptions!S109</f>
        <v>-156.06855910544297</v>
      </c>
      <c r="T55" s="107">
        <f>-Assumptions!T109</f>
        <v>0</v>
      </c>
      <c r="U55" s="107">
        <f>-Assumptions!U109</f>
        <v>0</v>
      </c>
      <c r="V55" s="107">
        <f>-Assumptions!V109</f>
        <v>-7.0754127163775227</v>
      </c>
      <c r="W55" s="107">
        <f>-Assumptions!W109</f>
        <v>-73.070820787934309</v>
      </c>
      <c r="X55" s="107">
        <f>-Assumptions!X109</f>
        <v>0</v>
      </c>
      <c r="Y55" s="107">
        <f>-Assumptions!Y109</f>
        <v>0</v>
      </c>
      <c r="Z55" s="107">
        <f>-Assumptions!Z109</f>
        <v>0</v>
      </c>
      <c r="AA55" s="107">
        <f>-Assumptions!AA109</f>
        <v>0</v>
      </c>
      <c r="AB55" s="107">
        <f>-Assumptions!AB109</f>
        <v>0</v>
      </c>
      <c r="AC55" s="107">
        <f>-Assumptions!AC109</f>
        <v>-201.6137504441345</v>
      </c>
      <c r="AD55" s="107">
        <f>-Assumptions!AD109</f>
        <v>0</v>
      </c>
      <c r="AE55" s="107">
        <f>-Assumptions!AE109</f>
        <v>0</v>
      </c>
      <c r="AF55" s="107">
        <f>-Assumptions!AF109</f>
        <v>-89.486397988380546</v>
      </c>
      <c r="AG55" s="107">
        <f>-Assumptions!AG109</f>
        <v>0</v>
      </c>
      <c r="AH55" s="107">
        <f>-Assumptions!AH109</f>
        <v>0</v>
      </c>
      <c r="AI55" s="107">
        <f>-Assumptions!AI109</f>
        <v>0</v>
      </c>
      <c r="AJ55" s="107">
        <f>-Assumptions!AJ109</f>
        <v>0</v>
      </c>
      <c r="AK55" s="107">
        <f>-Assumptions!AK109</f>
        <v>0</v>
      </c>
      <c r="AL55" s="107">
        <f>-Assumptions!AL109</f>
        <v>0</v>
      </c>
      <c r="AM55" s="107">
        <f>-Assumptions!AM109</f>
        <v>0</v>
      </c>
      <c r="AN55" s="107">
        <f>-Assumptions!AN109</f>
        <v>0</v>
      </c>
      <c r="AO55" s="107">
        <f>-Assumptions!AO109</f>
        <v>0</v>
      </c>
      <c r="AP55" s="107">
        <f>-Assumptions!AP109</f>
        <v>-183.9</v>
      </c>
      <c r="AQ55" s="107">
        <f>-Assumptions!AQ109</f>
        <v>0</v>
      </c>
      <c r="AR55" s="107">
        <f>-Assumptions!AR109</f>
        <v>-104.60193046683433</v>
      </c>
      <c r="AS55" s="107">
        <f>-Assumptions!AS109</f>
        <v>0</v>
      </c>
      <c r="AT55" s="107">
        <f>-Assumptions!AT109</f>
        <v>0</v>
      </c>
      <c r="AU55" s="107">
        <f>-Assumptions!AU109</f>
        <v>0</v>
      </c>
      <c r="AV55" s="107">
        <f>-Assumptions!AV109</f>
        <v>0</v>
      </c>
      <c r="AW55" s="107">
        <f>-Assumptions!AW109</f>
        <v>0</v>
      </c>
      <c r="AX55" s="107">
        <f>-Assumptions!AX109</f>
        <v>0</v>
      </c>
      <c r="AY55" s="107">
        <f>-Assumptions!AY109</f>
        <v>0</v>
      </c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</row>
    <row r="56" spans="1:155" s="220" customFormat="1" ht="13" hidden="1" outlineLevel="1">
      <c r="A56" s="17"/>
      <c r="B56" s="300" t="s">
        <v>238</v>
      </c>
      <c r="C56" s="17"/>
      <c r="D56" s="107">
        <f>-Assumptions!D126</f>
        <v>-15.81</v>
      </c>
      <c r="E56" s="107">
        <f>-Assumptions!E126</f>
        <v>-94.990000000000009</v>
      </c>
      <c r="F56" s="107">
        <f>-Assumptions!F126</f>
        <v>0</v>
      </c>
      <c r="G56" s="107">
        <f>-Assumptions!G126</f>
        <v>0</v>
      </c>
      <c r="H56" s="107">
        <f>-Assumptions!H126</f>
        <v>0</v>
      </c>
      <c r="I56" s="107">
        <f>-Assumptions!I126</f>
        <v>-818.52</v>
      </c>
      <c r="J56" s="107">
        <f>-Assumptions!J126</f>
        <v>-36.200000000000003</v>
      </c>
      <c r="K56" s="107">
        <f>-Assumptions!K126</f>
        <v>-7.93</v>
      </c>
      <c r="L56" s="107">
        <f>-Assumptions!L126</f>
        <v>-155.69999999999999</v>
      </c>
      <c r="M56" s="107">
        <f>-Assumptions!M126</f>
        <v>-311.39999999999998</v>
      </c>
      <c r="N56" s="107">
        <f>-Assumptions!N126</f>
        <v>-17.11</v>
      </c>
      <c r="O56" s="107">
        <f>-Assumptions!O126</f>
        <v>-682.97</v>
      </c>
      <c r="P56" s="107">
        <f>-Assumptions!P126</f>
        <v>0</v>
      </c>
      <c r="Q56" s="107">
        <f>-Assumptions!Q126</f>
        <v>0</v>
      </c>
      <c r="R56" s="107">
        <f>-Assumptions!R126</f>
        <v>0</v>
      </c>
      <c r="S56" s="107">
        <f>-Assumptions!S126</f>
        <v>0</v>
      </c>
      <c r="T56" s="107">
        <f>-Assumptions!T126</f>
        <v>0</v>
      </c>
      <c r="U56" s="107">
        <f>-Assumptions!U126</f>
        <v>0</v>
      </c>
      <c r="V56" s="107">
        <f>-Assumptions!V126</f>
        <v>-713.54333333333318</v>
      </c>
      <c r="W56" s="107">
        <f>-Assumptions!W126</f>
        <v>-713.54333333333318</v>
      </c>
      <c r="X56" s="107">
        <f>-Assumptions!X126</f>
        <v>-713.54333333333318</v>
      </c>
      <c r="Y56" s="107">
        <f>-Assumptions!Y126</f>
        <v>-713.54333333333318</v>
      </c>
      <c r="Z56" s="107">
        <f>-Assumptions!Z126</f>
        <v>-713.54333333333318</v>
      </c>
      <c r="AA56" s="107">
        <f>-Assumptions!AA126</f>
        <v>-713.54333333333318</v>
      </c>
      <c r="AB56" s="107">
        <f>-Assumptions!AB126</f>
        <v>-713.54333333333318</v>
      </c>
      <c r="AC56" s="107">
        <f>-Assumptions!AC126</f>
        <v>-713.54333333333318</v>
      </c>
      <c r="AD56" s="107">
        <f>-Assumptions!AD126</f>
        <v>-713.54333333333318</v>
      </c>
      <c r="AE56" s="107">
        <f>-Assumptions!AE126</f>
        <v>-713.54333333333318</v>
      </c>
      <c r="AF56" s="107">
        <f>-Assumptions!AF126</f>
        <v>-713.54333333333318</v>
      </c>
      <c r="AG56" s="107">
        <f>-Assumptions!AG126</f>
        <v>-713.54333333333318</v>
      </c>
      <c r="AH56" s="107">
        <f>-Assumptions!AH126</f>
        <v>-713.54333333333318</v>
      </c>
      <c r="AI56" s="107">
        <f>-Assumptions!AI126</f>
        <v>-713.54333333333318</v>
      </c>
      <c r="AJ56" s="107">
        <f>-Assumptions!AJ126</f>
        <v>-713.54333333333318</v>
      </c>
      <c r="AK56" s="107">
        <f>-Assumptions!AK126</f>
        <v>-713.54333333333318</v>
      </c>
      <c r="AL56" s="107">
        <f>-Assumptions!AL126</f>
        <v>-713.54333333333318</v>
      </c>
      <c r="AM56" s="107">
        <f>-Assumptions!AM126</f>
        <v>-713.54333333333318</v>
      </c>
      <c r="AN56" s="107">
        <f>-Assumptions!AN126</f>
        <v>-713.54333333333318</v>
      </c>
      <c r="AO56" s="107">
        <f>-Assumptions!AO126</f>
        <v>-713.54333333333318</v>
      </c>
      <c r="AP56" s="107">
        <f>-Assumptions!AP126</f>
        <v>-713.54333333333318</v>
      </c>
      <c r="AQ56" s="107">
        <f>-Assumptions!AQ126</f>
        <v>-713.54333333333318</v>
      </c>
      <c r="AR56" s="107">
        <f>-Assumptions!AR126</f>
        <v>-713.54333333333318</v>
      </c>
      <c r="AS56" s="107">
        <f>-Assumptions!AS126</f>
        <v>-713.54333333333318</v>
      </c>
      <c r="AT56" s="107">
        <f>-Assumptions!AT126</f>
        <v>-713.54333333333318</v>
      </c>
      <c r="AU56" s="107">
        <f>-Assumptions!AU126</f>
        <v>-713.54333333333318</v>
      </c>
      <c r="AV56" s="107">
        <f>-Assumptions!AV126</f>
        <v>-713.54333333333318</v>
      </c>
      <c r="AW56" s="107">
        <f>-Assumptions!AW126</f>
        <v>-713.54333333333318</v>
      </c>
      <c r="AX56" s="107">
        <f>-Assumptions!AX126</f>
        <v>-713.54333333333318</v>
      </c>
      <c r="AY56" s="107">
        <f>-Assumptions!AY126</f>
        <v>-713.54333333333318</v>
      </c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</row>
    <row r="57" spans="1:155" s="220" customFormat="1" ht="13" hidden="1" outlineLevel="1">
      <c r="A57" s="17"/>
      <c r="B57" s="300" t="s">
        <v>246</v>
      </c>
      <c r="C57" s="17"/>
      <c r="D57" s="107">
        <f>-Assumptions!D159</f>
        <v>0</v>
      </c>
      <c r="E57" s="107">
        <f>-Assumptions!E159</f>
        <v>0</v>
      </c>
      <c r="F57" s="107">
        <f>-Assumptions!F159</f>
        <v>0</v>
      </c>
      <c r="G57" s="107">
        <f>-Assumptions!G159</f>
        <v>0</v>
      </c>
      <c r="H57" s="107">
        <f>-Assumptions!H159</f>
        <v>0</v>
      </c>
      <c r="I57" s="107">
        <f>-Assumptions!I159</f>
        <v>0</v>
      </c>
      <c r="J57" s="107">
        <f>-Assumptions!J159</f>
        <v>0</v>
      </c>
      <c r="K57" s="107">
        <f>-Assumptions!K159</f>
        <v>-213.88000000000002</v>
      </c>
      <c r="L57" s="107">
        <f>-Assumptions!L159</f>
        <v>-1727.9</v>
      </c>
      <c r="M57" s="107">
        <f>-Assumptions!M159</f>
        <v>-1275.1800000000003</v>
      </c>
      <c r="N57" s="107">
        <f>-Assumptions!N159</f>
        <v>-2589.4</v>
      </c>
      <c r="O57" s="107">
        <f>-Assumptions!O159</f>
        <v>-3529.81</v>
      </c>
      <c r="P57" s="107">
        <f>-Assumptions!P159</f>
        <v>0</v>
      </c>
      <c r="Q57" s="107">
        <f>-Assumptions!Q159</f>
        <v>0</v>
      </c>
      <c r="R57" s="107">
        <f>-Assumptions!R159</f>
        <v>0</v>
      </c>
      <c r="S57" s="107">
        <f>-Assumptions!S159</f>
        <v>0</v>
      </c>
      <c r="T57" s="107">
        <f>-Assumptions!T159</f>
        <v>0</v>
      </c>
      <c r="U57" s="107">
        <f>-Assumptions!U159</f>
        <v>0</v>
      </c>
      <c r="V57" s="107">
        <f>-Assumptions!V159</f>
        <v>0</v>
      </c>
      <c r="W57" s="107">
        <f>-Assumptions!W159</f>
        <v>0</v>
      </c>
      <c r="X57" s="107">
        <f>-Assumptions!X159</f>
        <v>0</v>
      </c>
      <c r="Y57" s="107">
        <f>-Assumptions!Y159</f>
        <v>0</v>
      </c>
      <c r="Z57" s="107">
        <f>-Assumptions!Z159</f>
        <v>0</v>
      </c>
      <c r="AA57" s="107">
        <f>-Assumptions!AA159</f>
        <v>0</v>
      </c>
      <c r="AB57" s="107">
        <f>-Assumptions!AB159</f>
        <v>0</v>
      </c>
      <c r="AC57" s="107">
        <f>-Assumptions!AC159</f>
        <v>0</v>
      </c>
      <c r="AD57" s="107">
        <f>-Assumptions!AD159</f>
        <v>0</v>
      </c>
      <c r="AE57" s="107">
        <f>-Assumptions!AE159</f>
        <v>0</v>
      </c>
      <c r="AF57" s="107">
        <f>-Assumptions!AF159</f>
        <v>0</v>
      </c>
      <c r="AG57" s="107">
        <f>-Assumptions!AG159</f>
        <v>0</v>
      </c>
      <c r="AH57" s="107">
        <f>-Assumptions!AH159</f>
        <v>0</v>
      </c>
      <c r="AI57" s="107">
        <f>-Assumptions!AI159</f>
        <v>0</v>
      </c>
      <c r="AJ57" s="107">
        <f>-Assumptions!AJ159</f>
        <v>0</v>
      </c>
      <c r="AK57" s="107">
        <f>-Assumptions!AK159</f>
        <v>0</v>
      </c>
      <c r="AL57" s="107">
        <f>-Assumptions!AL159</f>
        <v>0</v>
      </c>
      <c r="AM57" s="107">
        <f>-Assumptions!AM159</f>
        <v>0</v>
      </c>
      <c r="AN57" s="107">
        <f>-Assumptions!AN159</f>
        <v>0</v>
      </c>
      <c r="AO57" s="107">
        <f>-Assumptions!AO159</f>
        <v>0</v>
      </c>
      <c r="AP57" s="107">
        <f>-Assumptions!AP159</f>
        <v>0</v>
      </c>
      <c r="AQ57" s="107">
        <f>-Assumptions!AQ159</f>
        <v>0</v>
      </c>
      <c r="AR57" s="107">
        <f>-Assumptions!AR159</f>
        <v>0</v>
      </c>
      <c r="AS57" s="107">
        <f>-Assumptions!AS159</f>
        <v>0</v>
      </c>
      <c r="AT57" s="107">
        <f>-Assumptions!AT159</f>
        <v>0</v>
      </c>
      <c r="AU57" s="107">
        <f>-Assumptions!AU159</f>
        <v>0</v>
      </c>
      <c r="AV57" s="107">
        <f>-Assumptions!AV159</f>
        <v>0</v>
      </c>
      <c r="AW57" s="107">
        <f>-Assumptions!AW159</f>
        <v>0</v>
      </c>
      <c r="AX57" s="107">
        <f>-Assumptions!AX159</f>
        <v>0</v>
      </c>
      <c r="AY57" s="107">
        <f>-Assumptions!AY159</f>
        <v>0</v>
      </c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</row>
    <row r="58" spans="1:155" s="220" customFormat="1" ht="13" hidden="1" outlineLevel="1">
      <c r="A58" s="17"/>
      <c r="B58" s="300" t="s">
        <v>560</v>
      </c>
      <c r="C58" s="17"/>
      <c r="D58" s="107">
        <f>-Assumptions!D201</f>
        <v>0</v>
      </c>
      <c r="E58" s="107">
        <f>-Assumptions!E201</f>
        <v>0</v>
      </c>
      <c r="F58" s="107">
        <f>-Assumptions!F201</f>
        <v>0</v>
      </c>
      <c r="G58" s="107">
        <f>-Assumptions!G201</f>
        <v>0</v>
      </c>
      <c r="H58" s="107">
        <f>-Assumptions!H201</f>
        <v>0</v>
      </c>
      <c r="I58" s="107">
        <f>-Assumptions!I201</f>
        <v>0</v>
      </c>
      <c r="J58" s="107">
        <f>-Assumptions!J201</f>
        <v>0</v>
      </c>
      <c r="K58" s="107">
        <f>-Assumptions!K201</f>
        <v>0</v>
      </c>
      <c r="L58" s="107">
        <f>-Assumptions!L201</f>
        <v>0</v>
      </c>
      <c r="M58" s="107">
        <f>-Assumptions!M201</f>
        <v>-1400</v>
      </c>
      <c r="N58" s="107">
        <f>-Assumptions!N201</f>
        <v>0</v>
      </c>
      <c r="O58" s="107">
        <f>-Assumptions!O201</f>
        <v>0</v>
      </c>
      <c r="P58" s="107">
        <f>-Assumptions!P201</f>
        <v>0</v>
      </c>
      <c r="Q58" s="107">
        <f>-Assumptions!Q201</f>
        <v>0</v>
      </c>
      <c r="R58" s="107">
        <f>-Assumptions!R201</f>
        <v>0</v>
      </c>
      <c r="S58" s="107">
        <f>-Assumptions!S201</f>
        <v>0</v>
      </c>
      <c r="T58" s="107">
        <f>-Assumptions!T201</f>
        <v>0</v>
      </c>
      <c r="U58" s="107">
        <f>-Assumptions!U201</f>
        <v>0</v>
      </c>
      <c r="V58" s="107">
        <f>-Assumptions!V201</f>
        <v>0</v>
      </c>
      <c r="W58" s="107">
        <f>-Assumptions!W201</f>
        <v>0</v>
      </c>
      <c r="X58" s="107">
        <f>-Assumptions!X201</f>
        <v>0</v>
      </c>
      <c r="Y58" s="107">
        <f>-Assumptions!Y201</f>
        <v>0</v>
      </c>
      <c r="Z58" s="107">
        <f>-Assumptions!Z201</f>
        <v>0</v>
      </c>
      <c r="AA58" s="107">
        <f>-Assumptions!AA201</f>
        <v>0</v>
      </c>
      <c r="AB58" s="107">
        <f>-Assumptions!AB201</f>
        <v>-333.33333333333331</v>
      </c>
      <c r="AC58" s="107">
        <f>-Assumptions!AC201</f>
        <v>-333.33333333333331</v>
      </c>
      <c r="AD58" s="107">
        <f>-Assumptions!AD201</f>
        <v>-333.33333333333331</v>
      </c>
      <c r="AE58" s="107">
        <f>-Assumptions!AE201</f>
        <v>-333.33333333333331</v>
      </c>
      <c r="AF58" s="107">
        <f>-Assumptions!AF201</f>
        <v>-333.33333333333331</v>
      </c>
      <c r="AG58" s="107">
        <f>-Assumptions!AG201</f>
        <v>-333.33333333333331</v>
      </c>
      <c r="AH58" s="107">
        <f>-Assumptions!AH201</f>
        <v>-333.33333333333331</v>
      </c>
      <c r="AI58" s="107">
        <f>-Assumptions!AI201</f>
        <v>-333.33333333333331</v>
      </c>
      <c r="AJ58" s="107">
        <f>-Assumptions!AJ201</f>
        <v>-333.33333333333331</v>
      </c>
      <c r="AK58" s="107">
        <f>-Assumptions!AK201</f>
        <v>-333.33333333333331</v>
      </c>
      <c r="AL58" s="107">
        <f>-Assumptions!AL201</f>
        <v>-333.33333333333331</v>
      </c>
      <c r="AM58" s="107">
        <f>-Assumptions!AM201</f>
        <v>-333.33333333333331</v>
      </c>
      <c r="AN58" s="107">
        <f>-Assumptions!AN201</f>
        <v>-333.33333333333331</v>
      </c>
      <c r="AO58" s="107">
        <f>-Assumptions!AO201</f>
        <v>-333.33333333333331</v>
      </c>
      <c r="AP58" s="107">
        <f>-Assumptions!AP201</f>
        <v>-333.33333333333331</v>
      </c>
      <c r="AQ58" s="107">
        <f>-Assumptions!AQ201</f>
        <v>-333.33333333333331</v>
      </c>
      <c r="AR58" s="107">
        <f>-Assumptions!AR201</f>
        <v>-333.33333333333331</v>
      </c>
      <c r="AS58" s="107">
        <f>-Assumptions!AS201</f>
        <v>-333.33333333333331</v>
      </c>
      <c r="AT58" s="107">
        <f>-Assumptions!AT201</f>
        <v>-333.33333333333331</v>
      </c>
      <c r="AU58" s="107">
        <f>-Assumptions!AU201</f>
        <v>-333.33333333333331</v>
      </c>
      <c r="AV58" s="107">
        <f>-Assumptions!AV201</f>
        <v>-333.33333333333331</v>
      </c>
      <c r="AW58" s="107">
        <f>-Assumptions!AW201</f>
        <v>-333.33333333333331</v>
      </c>
      <c r="AX58" s="107">
        <f>-Assumptions!AX201</f>
        <v>-333.33333333333331</v>
      </c>
      <c r="AY58" s="107">
        <f>-Assumptions!AY201</f>
        <v>-333.33333333333331</v>
      </c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</row>
    <row r="59" spans="1:155" s="220" customFormat="1" ht="13" hidden="1" outlineLevel="1">
      <c r="A59" s="17"/>
      <c r="B59" s="300" t="s">
        <v>660</v>
      </c>
      <c r="C59" s="17"/>
      <c r="D59" s="107">
        <f>-Assumptions!D203</f>
        <v>0</v>
      </c>
      <c r="E59" s="107">
        <f>-Assumptions!E203</f>
        <v>0</v>
      </c>
      <c r="F59" s="107">
        <f>-Assumptions!F203</f>
        <v>-459.55</v>
      </c>
      <c r="G59" s="107">
        <f>-Assumptions!G203</f>
        <v>0</v>
      </c>
      <c r="H59" s="107">
        <f>-Assumptions!H203</f>
        <v>0</v>
      </c>
      <c r="I59" s="107">
        <f>-Assumptions!I203</f>
        <v>0</v>
      </c>
      <c r="J59" s="107">
        <f>-Assumptions!J203</f>
        <v>0</v>
      </c>
      <c r="K59" s="107">
        <f>-Assumptions!K203</f>
        <v>-2737.9</v>
      </c>
      <c r="L59" s="107">
        <f>-Assumptions!L203</f>
        <v>-2888.26</v>
      </c>
      <c r="M59" s="107">
        <f>-Assumptions!M203</f>
        <v>0</v>
      </c>
      <c r="N59" s="107">
        <f>-Assumptions!N203</f>
        <v>-1726.78</v>
      </c>
      <c r="O59" s="107">
        <f>-Assumptions!O203</f>
        <v>-1922.71</v>
      </c>
      <c r="P59" s="107">
        <f>-Assumptions!P203</f>
        <v>0</v>
      </c>
      <c r="Q59" s="107">
        <f>-Assumptions!Q203</f>
        <v>0</v>
      </c>
      <c r="R59" s="107">
        <f>-Assumptions!R203</f>
        <v>0</v>
      </c>
      <c r="S59" s="107">
        <f>-Assumptions!S203</f>
        <v>0</v>
      </c>
      <c r="T59" s="107">
        <f>-Assumptions!T203</f>
        <v>0</v>
      </c>
      <c r="U59" s="107">
        <f>-Assumptions!U203</f>
        <v>0</v>
      </c>
      <c r="V59" s="107">
        <f>-Assumptions!V203</f>
        <v>0</v>
      </c>
      <c r="W59" s="107">
        <f>-Assumptions!W203</f>
        <v>0</v>
      </c>
      <c r="X59" s="107">
        <f>-Assumptions!X203</f>
        <v>0</v>
      </c>
      <c r="Y59" s="107">
        <f>-Assumptions!Y203</f>
        <v>0</v>
      </c>
      <c r="Z59" s="107">
        <f>-Assumptions!Z203</f>
        <v>0</v>
      </c>
      <c r="AA59" s="107">
        <f>-Assumptions!AA203</f>
        <v>0</v>
      </c>
      <c r="AB59" s="107">
        <f>-Assumptions!AB203</f>
        <v>0</v>
      </c>
      <c r="AC59" s="107">
        <f>-Assumptions!AC203</f>
        <v>0</v>
      </c>
      <c r="AD59" s="107">
        <f>-Assumptions!AD203</f>
        <v>0</v>
      </c>
      <c r="AE59" s="107">
        <f>-Assumptions!AE203</f>
        <v>0</v>
      </c>
      <c r="AF59" s="107">
        <f>-Assumptions!AF203</f>
        <v>0</v>
      </c>
      <c r="AG59" s="107">
        <f>-Assumptions!AG203</f>
        <v>0</v>
      </c>
      <c r="AH59" s="107">
        <f>-Assumptions!AH203</f>
        <v>0</v>
      </c>
      <c r="AI59" s="107">
        <f>-Assumptions!AI203</f>
        <v>0</v>
      </c>
      <c r="AJ59" s="107">
        <f>-Assumptions!AJ203</f>
        <v>0</v>
      </c>
      <c r="AK59" s="107">
        <f>-Assumptions!AK203</f>
        <v>0</v>
      </c>
      <c r="AL59" s="107">
        <f>-Assumptions!AL203</f>
        <v>0</v>
      </c>
      <c r="AM59" s="107">
        <f>-Assumptions!AM203</f>
        <v>0</v>
      </c>
      <c r="AN59" s="107">
        <f>-Assumptions!AN203</f>
        <v>0</v>
      </c>
      <c r="AO59" s="107">
        <f>-Assumptions!AO203</f>
        <v>0</v>
      </c>
      <c r="AP59" s="107">
        <f>-Assumptions!AP203</f>
        <v>0</v>
      </c>
      <c r="AQ59" s="107">
        <f>-Assumptions!AQ203</f>
        <v>0</v>
      </c>
      <c r="AR59" s="107">
        <f>-Assumptions!AR203</f>
        <v>0</v>
      </c>
      <c r="AS59" s="107">
        <f>-Assumptions!AS203</f>
        <v>0</v>
      </c>
      <c r="AT59" s="107">
        <f>-Assumptions!AT203</f>
        <v>0</v>
      </c>
      <c r="AU59" s="107">
        <f>-Assumptions!AU203</f>
        <v>0</v>
      </c>
      <c r="AV59" s="107">
        <f>-Assumptions!AV203</f>
        <v>0</v>
      </c>
      <c r="AW59" s="107">
        <f>-Assumptions!AW203</f>
        <v>0</v>
      </c>
      <c r="AX59" s="107">
        <f>-Assumptions!AX203</f>
        <v>0</v>
      </c>
      <c r="AY59" s="107">
        <f>-Assumptions!AY203</f>
        <v>0</v>
      </c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</row>
    <row r="60" spans="1:155" s="220" customFormat="1" ht="13" hidden="1" outlineLevel="1">
      <c r="A60" s="17"/>
      <c r="B60" s="300" t="s">
        <v>261</v>
      </c>
      <c r="C60" s="17"/>
      <c r="D60" s="107">
        <f>-Assumptions!D182</f>
        <v>-103.7</v>
      </c>
      <c r="E60" s="107">
        <f>-Assumptions!E182</f>
        <v>-4.5</v>
      </c>
      <c r="F60" s="107">
        <f>-Assumptions!F182</f>
        <v>-5</v>
      </c>
      <c r="G60" s="107">
        <f>-Assumptions!G182</f>
        <v>0</v>
      </c>
      <c r="H60" s="107">
        <f>-Assumptions!H182</f>
        <v>0</v>
      </c>
      <c r="I60" s="107">
        <f>-Assumptions!I182</f>
        <v>-10.9</v>
      </c>
      <c r="J60" s="107">
        <f>-Assumptions!J182</f>
        <v>-98.22</v>
      </c>
      <c r="K60" s="107">
        <f>-Assumptions!K182</f>
        <v>-255.44</v>
      </c>
      <c r="L60" s="107">
        <f>-Assumptions!L182</f>
        <v>-27.63</v>
      </c>
      <c r="M60" s="107">
        <f>-Assumptions!M182</f>
        <v>-117.75999999999999</v>
      </c>
      <c r="N60" s="107">
        <f>-Assumptions!N182</f>
        <v>-147.9</v>
      </c>
      <c r="O60" s="107">
        <f>-Assumptions!O182</f>
        <v>-410.83</v>
      </c>
      <c r="P60" s="107">
        <f>-Assumptions!P182</f>
        <v>0</v>
      </c>
      <c r="Q60" s="107">
        <f>-Assumptions!Q182</f>
        <v>0</v>
      </c>
      <c r="R60" s="107">
        <f>-Assumptions!R182</f>
        <v>0</v>
      </c>
      <c r="S60" s="107">
        <f>-Assumptions!S182</f>
        <v>-200</v>
      </c>
      <c r="T60" s="107">
        <f>-Assumptions!T182</f>
        <v>-200</v>
      </c>
      <c r="U60" s="107">
        <f>-Assumptions!U182</f>
        <v>-200</v>
      </c>
      <c r="V60" s="107">
        <f>-Assumptions!V182</f>
        <v>-200</v>
      </c>
      <c r="W60" s="107">
        <f>-Assumptions!W182</f>
        <v>-200</v>
      </c>
      <c r="X60" s="107">
        <f>-Assumptions!X182</f>
        <v>-200</v>
      </c>
      <c r="Y60" s="107">
        <f>-Assumptions!Y182</f>
        <v>-200</v>
      </c>
      <c r="Z60" s="107">
        <f>-Assumptions!Z182</f>
        <v>-200</v>
      </c>
      <c r="AA60" s="107">
        <f>-Assumptions!AA182</f>
        <v>-200</v>
      </c>
      <c r="AB60" s="107">
        <f>-Assumptions!AB182</f>
        <v>-200</v>
      </c>
      <c r="AC60" s="107">
        <f>-Assumptions!AC182</f>
        <v>-200</v>
      </c>
      <c r="AD60" s="107">
        <f>-Assumptions!AD182</f>
        <v>-200</v>
      </c>
      <c r="AE60" s="107">
        <f>-Assumptions!AE182</f>
        <v>-200</v>
      </c>
      <c r="AF60" s="107">
        <f>-Assumptions!AF182</f>
        <v>-200</v>
      </c>
      <c r="AG60" s="107">
        <f>-Assumptions!AG182</f>
        <v>-200</v>
      </c>
      <c r="AH60" s="107">
        <f>-Assumptions!AH182</f>
        <v>-200</v>
      </c>
      <c r="AI60" s="107">
        <f>-Assumptions!AI182</f>
        <v>-200</v>
      </c>
      <c r="AJ60" s="107">
        <f>-Assumptions!AJ182</f>
        <v>-200</v>
      </c>
      <c r="AK60" s="107">
        <f>-Assumptions!AK182</f>
        <v>-200</v>
      </c>
      <c r="AL60" s="107">
        <f>-Assumptions!AL182</f>
        <v>-200</v>
      </c>
      <c r="AM60" s="107">
        <f>-Assumptions!AM182</f>
        <v>-200</v>
      </c>
      <c r="AN60" s="107">
        <f>-Assumptions!AN182</f>
        <v>-200</v>
      </c>
      <c r="AO60" s="107">
        <f>-Assumptions!AO182</f>
        <v>-200</v>
      </c>
      <c r="AP60" s="107">
        <f>-Assumptions!AP182</f>
        <v>-200</v>
      </c>
      <c r="AQ60" s="107">
        <f>-Assumptions!AQ182</f>
        <v>-200</v>
      </c>
      <c r="AR60" s="107">
        <f>-Assumptions!AR182</f>
        <v>-200</v>
      </c>
      <c r="AS60" s="107">
        <f>-Assumptions!AS182</f>
        <v>-200</v>
      </c>
      <c r="AT60" s="107">
        <f>-Assumptions!AT182</f>
        <v>-200</v>
      </c>
      <c r="AU60" s="107">
        <f>-Assumptions!AU182</f>
        <v>-200</v>
      </c>
      <c r="AV60" s="107">
        <f>-Assumptions!AV182</f>
        <v>-200</v>
      </c>
      <c r="AW60" s="107">
        <f>-Assumptions!AW182</f>
        <v>-200</v>
      </c>
      <c r="AX60" s="107">
        <f>-Assumptions!AX182</f>
        <v>-200</v>
      </c>
      <c r="AY60" s="107">
        <f>-Assumptions!AY182</f>
        <v>-200</v>
      </c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</row>
    <row r="61" spans="1:155" s="220" customFormat="1" ht="13" collapsed="1">
      <c r="A61" s="17"/>
      <c r="B61" s="17" t="s">
        <v>328</v>
      </c>
      <c r="C61" s="17"/>
      <c r="D61" s="107">
        <v>0</v>
      </c>
      <c r="E61" s="107">
        <v>0</v>
      </c>
      <c r="F61" s="107">
        <v>0</v>
      </c>
      <c r="G61" s="107">
        <v>0</v>
      </c>
      <c r="H61" s="107">
        <v>0</v>
      </c>
      <c r="I61" s="107">
        <v>0</v>
      </c>
      <c r="J61" s="107">
        <v>0</v>
      </c>
      <c r="K61" s="107">
        <v>0</v>
      </c>
      <c r="L61" s="107">
        <v>0</v>
      </c>
      <c r="M61" s="107">
        <v>0</v>
      </c>
      <c r="N61" s="107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7">
        <v>0</v>
      </c>
      <c r="V61" s="107">
        <v>0</v>
      </c>
      <c r="W61" s="107">
        <v>0</v>
      </c>
      <c r="X61" s="107">
        <v>0</v>
      </c>
      <c r="Y61" s="107">
        <v>0</v>
      </c>
      <c r="Z61" s="107">
        <v>0</v>
      </c>
      <c r="AA61" s="107">
        <v>0</v>
      </c>
      <c r="AB61" s="107">
        <v>0</v>
      </c>
      <c r="AC61" s="107">
        <v>0</v>
      </c>
      <c r="AD61" s="107">
        <v>0</v>
      </c>
      <c r="AE61" s="107">
        <v>0</v>
      </c>
      <c r="AF61" s="107">
        <v>0</v>
      </c>
      <c r="AG61" s="107">
        <v>0</v>
      </c>
      <c r="AH61" s="107">
        <v>0</v>
      </c>
      <c r="AI61" s="107">
        <v>0</v>
      </c>
      <c r="AJ61" s="107">
        <v>0</v>
      </c>
      <c r="AK61" s="107">
        <v>0</v>
      </c>
      <c r="AL61" s="107">
        <v>0</v>
      </c>
      <c r="AM61" s="107">
        <v>0</v>
      </c>
      <c r="AN61" s="107">
        <v>0</v>
      </c>
      <c r="AO61" s="107">
        <v>0</v>
      </c>
      <c r="AP61" s="107">
        <v>0</v>
      </c>
      <c r="AQ61" s="107">
        <v>0</v>
      </c>
      <c r="AR61" s="107">
        <v>0</v>
      </c>
      <c r="AS61" s="107">
        <v>0</v>
      </c>
      <c r="AT61" s="107">
        <v>0</v>
      </c>
      <c r="AU61" s="107">
        <v>0</v>
      </c>
      <c r="AV61" s="107">
        <v>0</v>
      </c>
      <c r="AW61" s="107">
        <v>0</v>
      </c>
      <c r="AX61" s="107">
        <v>0</v>
      </c>
      <c r="AY61" s="107">
        <v>0</v>
      </c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</row>
    <row r="62" spans="1:155" s="220" customFormat="1" ht="1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</row>
    <row r="63" spans="1:155" s="220" customFormat="1" ht="1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</row>
    <row r="64" spans="1:155" s="220" customFormat="1" ht="13">
      <c r="A64" s="17"/>
      <c r="B64" s="90" t="s">
        <v>132</v>
      </c>
      <c r="C64" s="17"/>
      <c r="D64" s="243">
        <f t="shared" ref="D64:AY64" si="3">D10+D7</f>
        <v>-648.57999999999993</v>
      </c>
      <c r="E64" s="243">
        <f t="shared" si="3"/>
        <v>-850.28000000000009</v>
      </c>
      <c r="F64" s="243">
        <f t="shared" si="3"/>
        <v>-21077.020000000004</v>
      </c>
      <c r="G64" s="243">
        <f t="shared" si="3"/>
        <v>-3172.34</v>
      </c>
      <c r="H64" s="243">
        <f t="shared" si="3"/>
        <v>-7290.8499999999995</v>
      </c>
      <c r="I64" s="243">
        <f t="shared" si="3"/>
        <v>2097.3000000000002</v>
      </c>
      <c r="J64" s="243">
        <f t="shared" si="3"/>
        <v>23487.69</v>
      </c>
      <c r="K64" s="243">
        <f t="shared" si="3"/>
        <v>14553.750000000002</v>
      </c>
      <c r="L64" s="243">
        <f t="shared" si="3"/>
        <v>8648.6299999999992</v>
      </c>
      <c r="M64" s="243">
        <f t="shared" si="3"/>
        <v>-4090.4000000000015</v>
      </c>
      <c r="N64" s="243">
        <f t="shared" si="3"/>
        <v>2968.2</v>
      </c>
      <c r="O64" s="243">
        <f t="shared" si="3"/>
        <v>9585.623333333333</v>
      </c>
      <c r="P64" s="243">
        <f t="shared" si="3"/>
        <v>207.16466666666673</v>
      </c>
      <c r="Q64" s="243">
        <f t="shared" si="3"/>
        <v>207.16466666666673</v>
      </c>
      <c r="R64" s="243">
        <f t="shared" si="3"/>
        <v>-1899.0263194601632</v>
      </c>
      <c r="S64" s="243">
        <f t="shared" si="3"/>
        <v>-54002.800444162909</v>
      </c>
      <c r="T64" s="243">
        <f t="shared" si="3"/>
        <v>-37240.835333333329</v>
      </c>
      <c r="U64" s="243">
        <f t="shared" si="3"/>
        <v>18546.854649672645</v>
      </c>
      <c r="V64" s="243">
        <f t="shared" si="3"/>
        <v>23826.503398524728</v>
      </c>
      <c r="W64" s="243">
        <f t="shared" si="3"/>
        <v>2374.6789624005978</v>
      </c>
      <c r="X64" s="243">
        <f t="shared" si="3"/>
        <v>26757.698405866871</v>
      </c>
      <c r="Y64" s="243">
        <f t="shared" si="3"/>
        <v>22702.270907528375</v>
      </c>
      <c r="Z64" s="243">
        <f t="shared" si="3"/>
        <v>12413.045614539315</v>
      </c>
      <c r="AA64" s="243">
        <f t="shared" si="3"/>
        <v>14413.978847390779</v>
      </c>
      <c r="AB64" s="243">
        <f t="shared" si="3"/>
        <v>-6793.6559869013199</v>
      </c>
      <c r="AC64" s="243">
        <f t="shared" si="3"/>
        <v>-70357.104860754393</v>
      </c>
      <c r="AD64" s="243">
        <f t="shared" si="3"/>
        <v>-2895.5684530090257</v>
      </c>
      <c r="AE64" s="243">
        <f t="shared" si="3"/>
        <v>33357.736022682329</v>
      </c>
      <c r="AF64" s="243">
        <f t="shared" si="3"/>
        <v>-6274.4448413207792</v>
      </c>
      <c r="AG64" s="243">
        <f t="shared" si="3"/>
        <v>28889.219214980185</v>
      </c>
      <c r="AH64" s="243">
        <f t="shared" si="3"/>
        <v>43998.803934600146</v>
      </c>
      <c r="AI64" s="243">
        <f t="shared" si="3"/>
        <v>31128.942361393485</v>
      </c>
      <c r="AJ64" s="243">
        <f t="shared" si="3"/>
        <v>9424.9519579885346</v>
      </c>
      <c r="AK64" s="243">
        <f t="shared" si="3"/>
        <v>12424.951957988535</v>
      </c>
      <c r="AL64" s="243">
        <f t="shared" si="3"/>
        <v>6424.9519579885346</v>
      </c>
      <c r="AM64" s="243">
        <f t="shared" si="3"/>
        <v>60455.860637739548</v>
      </c>
      <c r="AN64" s="243">
        <f t="shared" si="3"/>
        <v>-8689.6582847796872</v>
      </c>
      <c r="AO64" s="243">
        <f t="shared" si="3"/>
        <v>-99787.365149151214</v>
      </c>
      <c r="AP64" s="243">
        <f t="shared" si="3"/>
        <v>-13873.558284779689</v>
      </c>
      <c r="AQ64" s="243">
        <f t="shared" si="3"/>
        <v>53718.015637865014</v>
      </c>
      <c r="AR64" s="243">
        <f t="shared" si="3"/>
        <v>-14127.469480447558</v>
      </c>
      <c r="AS64" s="243">
        <f t="shared" si="3"/>
        <v>48462.266380454974</v>
      </c>
      <c r="AT64" s="243">
        <f t="shared" si="3"/>
        <v>47462.266380454974</v>
      </c>
      <c r="AU64" s="243">
        <f t="shared" si="3"/>
        <v>42043.668043194826</v>
      </c>
      <c r="AV64" s="243">
        <f t="shared" si="3"/>
        <v>18971.16827651715</v>
      </c>
      <c r="AW64" s="243">
        <f t="shared" si="3"/>
        <v>3338.6160560372373</v>
      </c>
      <c r="AX64" s="243">
        <f t="shared" si="3"/>
        <v>21338.616056037237</v>
      </c>
      <c r="AY64" s="243">
        <f t="shared" si="3"/>
        <v>47270.852075679715</v>
      </c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</row>
    <row r="65" spans="1:155" s="220" customFormat="1" ht="13">
      <c r="A65" s="17"/>
      <c r="B65" s="90" t="s">
        <v>366</v>
      </c>
      <c r="C65" s="17"/>
      <c r="D65" s="243">
        <f>D64</f>
        <v>-648.57999999999993</v>
      </c>
      <c r="E65" s="243">
        <f>D65+E64</f>
        <v>-1498.8600000000001</v>
      </c>
      <c r="F65" s="243">
        <f t="shared" ref="F65:P65" si="4">E65+F64</f>
        <v>-22575.880000000005</v>
      </c>
      <c r="G65" s="243">
        <f t="shared" si="4"/>
        <v>-25748.220000000005</v>
      </c>
      <c r="H65" s="243">
        <f t="shared" si="4"/>
        <v>-33039.070000000007</v>
      </c>
      <c r="I65" s="243">
        <f t="shared" si="4"/>
        <v>-30941.770000000008</v>
      </c>
      <c r="J65" s="243">
        <f t="shared" si="4"/>
        <v>-7454.080000000009</v>
      </c>
      <c r="K65" s="243">
        <f t="shared" si="4"/>
        <v>7099.6699999999928</v>
      </c>
      <c r="L65" s="243">
        <f t="shared" si="4"/>
        <v>15748.299999999992</v>
      </c>
      <c r="M65" s="243">
        <f t="shared" si="4"/>
        <v>11657.899999999991</v>
      </c>
      <c r="N65" s="243">
        <f t="shared" si="4"/>
        <v>14626.099999999991</v>
      </c>
      <c r="O65" s="243">
        <f t="shared" si="4"/>
        <v>24211.723333333324</v>
      </c>
      <c r="P65" s="243">
        <f t="shared" si="4"/>
        <v>24418.887999999992</v>
      </c>
      <c r="Q65" s="243">
        <f>(P68+P7+Q11+Q12+Q17+P23+Q37+Q38+Q39+Q40+Q52+Q61)</f>
        <v>24626.052666666659</v>
      </c>
      <c r="R65" s="243">
        <f>(Q68+Q7+R11+R12+R17+Q23+R37+R38+R39+R40+R52+R61)</f>
        <v>22727.026347206494</v>
      </c>
      <c r="S65" s="243">
        <f t="shared" ref="S65:AY65" si="5">(R65+R7+S11+S12+S17+R23+S37+S38+S39+S40+S52+S61)</f>
        <v>-30360.774096956418</v>
      </c>
      <c r="T65" s="243">
        <f t="shared" si="5"/>
        <v>-67441.60943028974</v>
      </c>
      <c r="U65" s="243">
        <f t="shared" si="5"/>
        <v>-74009.444763623062</v>
      </c>
      <c r="V65" s="243">
        <f t="shared" si="5"/>
        <v>-65883.20886000013</v>
      </c>
      <c r="W65" s="243">
        <f t="shared" si="5"/>
        <v>-62508.529897599539</v>
      </c>
      <c r="X65" s="243">
        <f t="shared" si="5"/>
        <v>-29774.951086358433</v>
      </c>
      <c r="Y65" s="243">
        <f t="shared" si="5"/>
        <v>-1017.2526804915599</v>
      </c>
      <c r="Z65" s="243">
        <f t="shared" si="5"/>
        <v>22185.018227036813</v>
      </c>
      <c r="AA65" s="243">
        <f t="shared" si="5"/>
        <v>28598.063841576131</v>
      </c>
      <c r="AB65" s="243">
        <f t="shared" si="5"/>
        <v>45178.709355633582</v>
      </c>
      <c r="AC65" s="243">
        <f t="shared" si="5"/>
        <v>-27704.514620183014</v>
      </c>
      <c r="AD65" s="243">
        <f t="shared" si="5"/>
        <v>-32472.051492022132</v>
      </c>
      <c r="AE65" s="243">
        <f t="shared" si="5"/>
        <v>-35367.619945031161</v>
      </c>
      <c r="AF65" s="243">
        <f t="shared" si="5"/>
        <v>-49748.409551856435</v>
      </c>
      <c r="AG65" s="243">
        <f t="shared" si="5"/>
        <v>-4489.3287636696059</v>
      </c>
      <c r="AH65" s="243">
        <f t="shared" si="5"/>
        <v>30399.890451310581</v>
      </c>
      <c r="AI65" s="243">
        <f t="shared" si="5"/>
        <v>67898.694385910712</v>
      </c>
      <c r="AJ65" s="243">
        <f t="shared" si="5"/>
        <v>103027.63674730418</v>
      </c>
      <c r="AK65" s="243">
        <f t="shared" si="5"/>
        <v>115452.5887052927</v>
      </c>
      <c r="AL65" s="243">
        <f t="shared" si="5"/>
        <v>121877.54066328124</v>
      </c>
      <c r="AM65" s="243">
        <f t="shared" si="5"/>
        <v>125802.49262126976</v>
      </c>
      <c r="AN65" s="243">
        <f t="shared" si="5"/>
        <v>195258.35325900934</v>
      </c>
      <c r="AO65" s="243">
        <f t="shared" si="5"/>
        <v>95470.988109858125</v>
      </c>
      <c r="AP65" s="243">
        <f t="shared" si="5"/>
        <v>81597.429825078434</v>
      </c>
      <c r="AQ65" s="243">
        <f t="shared" si="5"/>
        <v>63407.771540298745</v>
      </c>
      <c r="AR65" s="243">
        <f t="shared" si="5"/>
        <v>72539.914658448164</v>
      </c>
      <c r="AS65" s="243">
        <f t="shared" si="5"/>
        <v>100998.31769771618</v>
      </c>
      <c r="AT65" s="243">
        <f t="shared" si="5"/>
        <v>158460.58407817117</v>
      </c>
      <c r="AU65" s="243">
        <f t="shared" si="5"/>
        <v>195922.85045862617</v>
      </c>
      <c r="AV65" s="243">
        <f t="shared" si="5"/>
        <v>243966.51850182103</v>
      </c>
      <c r="AW65" s="243">
        <f t="shared" si="5"/>
        <v>264937.68677833822</v>
      </c>
      <c r="AX65" s="243">
        <f t="shared" si="5"/>
        <v>266276.30283437547</v>
      </c>
      <c r="AY65" s="243">
        <f t="shared" si="5"/>
        <v>280114.91889041272</v>
      </c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7"/>
      <c r="EQ65" s="17"/>
      <c r="ER65" s="17"/>
      <c r="ES65" s="17"/>
      <c r="ET65" s="17"/>
      <c r="EU65" s="17"/>
      <c r="EV65" s="17"/>
      <c r="EW65" s="17"/>
      <c r="EX65" s="17"/>
      <c r="EY65" s="17"/>
    </row>
    <row r="67" spans="1:155" s="220" customFormat="1">
      <c r="A67" s="17"/>
      <c r="B67" s="90" t="s">
        <v>372</v>
      </c>
      <c r="C67" s="244"/>
      <c r="D67" s="243">
        <f>D64</f>
        <v>-648.57999999999993</v>
      </c>
      <c r="E67" s="243">
        <f t="shared" ref="E67:AY67" si="6">E64</f>
        <v>-850.28000000000009</v>
      </c>
      <c r="F67" s="243">
        <f t="shared" si="6"/>
        <v>-21077.020000000004</v>
      </c>
      <c r="G67" s="243">
        <f t="shared" si="6"/>
        <v>-3172.34</v>
      </c>
      <c r="H67" s="243">
        <f t="shared" si="6"/>
        <v>-7290.8499999999995</v>
      </c>
      <c r="I67" s="243">
        <f t="shared" si="6"/>
        <v>2097.3000000000002</v>
      </c>
      <c r="J67" s="243">
        <f t="shared" si="6"/>
        <v>23487.69</v>
      </c>
      <c r="K67" s="243">
        <f t="shared" si="6"/>
        <v>14553.750000000002</v>
      </c>
      <c r="L67" s="243">
        <f t="shared" si="6"/>
        <v>8648.6299999999992</v>
      </c>
      <c r="M67" s="243">
        <f t="shared" si="6"/>
        <v>-4090.4000000000015</v>
      </c>
      <c r="N67" s="243">
        <f t="shared" si="6"/>
        <v>2968.2</v>
      </c>
      <c r="O67" s="243">
        <f t="shared" si="6"/>
        <v>9585.623333333333</v>
      </c>
      <c r="P67" s="243">
        <f t="shared" si="6"/>
        <v>207.16466666666673</v>
      </c>
      <c r="Q67" s="243">
        <f t="shared" si="6"/>
        <v>207.16466666666673</v>
      </c>
      <c r="R67" s="243">
        <f>R64+100000</f>
        <v>98100.973680539842</v>
      </c>
      <c r="S67" s="243">
        <f>S64</f>
        <v>-54002.800444162909</v>
      </c>
      <c r="T67" s="243">
        <f t="shared" si="6"/>
        <v>-37240.835333333329</v>
      </c>
      <c r="U67" s="243">
        <f t="shared" si="6"/>
        <v>18546.854649672645</v>
      </c>
      <c r="V67" s="243">
        <f t="shared" si="6"/>
        <v>23826.503398524728</v>
      </c>
      <c r="W67" s="243">
        <f t="shared" si="6"/>
        <v>2374.6789624005978</v>
      </c>
      <c r="X67" s="243">
        <f t="shared" si="6"/>
        <v>26757.698405866871</v>
      </c>
      <c r="Y67" s="243">
        <f t="shared" si="6"/>
        <v>22702.270907528375</v>
      </c>
      <c r="Z67" s="243">
        <f t="shared" si="6"/>
        <v>12413.045614539315</v>
      </c>
      <c r="AA67" s="243">
        <f t="shared" si="6"/>
        <v>14413.978847390779</v>
      </c>
      <c r="AB67" s="243">
        <f>AB64</f>
        <v>-6793.6559869013199</v>
      </c>
      <c r="AC67" s="243">
        <f t="shared" si="6"/>
        <v>-70357.104860754393</v>
      </c>
      <c r="AD67" s="243">
        <f t="shared" si="6"/>
        <v>-2895.5684530090257</v>
      </c>
      <c r="AE67" s="243">
        <f t="shared" si="6"/>
        <v>33357.736022682329</v>
      </c>
      <c r="AF67" s="243">
        <f t="shared" si="6"/>
        <v>-6274.4448413207792</v>
      </c>
      <c r="AG67" s="243">
        <f t="shared" si="6"/>
        <v>28889.219214980185</v>
      </c>
      <c r="AH67" s="243">
        <f t="shared" si="6"/>
        <v>43998.803934600146</v>
      </c>
      <c r="AI67" s="243">
        <f t="shared" si="6"/>
        <v>31128.942361393485</v>
      </c>
      <c r="AJ67" s="243">
        <f t="shared" si="6"/>
        <v>9424.9519579885346</v>
      </c>
      <c r="AK67" s="243">
        <f t="shared" si="6"/>
        <v>12424.951957988535</v>
      </c>
      <c r="AL67" s="243">
        <f t="shared" si="6"/>
        <v>6424.9519579885346</v>
      </c>
      <c r="AM67" s="243">
        <f t="shared" si="6"/>
        <v>60455.860637739548</v>
      </c>
      <c r="AN67" s="243">
        <f t="shared" si="6"/>
        <v>-8689.6582847796872</v>
      </c>
      <c r="AO67" s="243">
        <f t="shared" si="6"/>
        <v>-99787.365149151214</v>
      </c>
      <c r="AP67" s="243">
        <f t="shared" si="6"/>
        <v>-13873.558284779689</v>
      </c>
      <c r="AQ67" s="243">
        <f t="shared" si="6"/>
        <v>53718.015637865014</v>
      </c>
      <c r="AR67" s="243">
        <f t="shared" si="6"/>
        <v>-14127.469480447558</v>
      </c>
      <c r="AS67" s="243">
        <f t="shared" si="6"/>
        <v>48462.266380454974</v>
      </c>
      <c r="AT67" s="243">
        <f t="shared" si="6"/>
        <v>47462.266380454974</v>
      </c>
      <c r="AU67" s="243">
        <f t="shared" si="6"/>
        <v>42043.668043194826</v>
      </c>
      <c r="AV67" s="243">
        <f t="shared" si="6"/>
        <v>18971.16827651715</v>
      </c>
      <c r="AW67" s="243">
        <f t="shared" si="6"/>
        <v>3338.6160560372373</v>
      </c>
      <c r="AX67" s="243">
        <f t="shared" si="6"/>
        <v>21338.616056037237</v>
      </c>
      <c r="AY67" s="243">
        <f t="shared" si="6"/>
        <v>47270.852075679715</v>
      </c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</row>
    <row r="68" spans="1:155" s="220" customFormat="1" ht="13">
      <c r="A68" s="17"/>
      <c r="B68" s="90" t="s">
        <v>373</v>
      </c>
      <c r="C68" s="17"/>
      <c r="D68" s="243">
        <f>D65</f>
        <v>-648.57999999999993</v>
      </c>
      <c r="E68" s="243">
        <f>D68+E67</f>
        <v>-1498.8600000000001</v>
      </c>
      <c r="F68" s="243">
        <f t="shared" ref="F68:P68" si="7">E68+F67</f>
        <v>-22575.880000000005</v>
      </c>
      <c r="G68" s="243">
        <f t="shared" si="7"/>
        <v>-25748.220000000005</v>
      </c>
      <c r="H68" s="243">
        <f t="shared" si="7"/>
        <v>-33039.070000000007</v>
      </c>
      <c r="I68" s="243">
        <f t="shared" si="7"/>
        <v>-30941.770000000008</v>
      </c>
      <c r="J68" s="243">
        <f t="shared" si="7"/>
        <v>-7454.080000000009</v>
      </c>
      <c r="K68" s="243">
        <f t="shared" si="7"/>
        <v>7099.6699999999928</v>
      </c>
      <c r="L68" s="243">
        <f t="shared" si="7"/>
        <v>15748.299999999992</v>
      </c>
      <c r="M68" s="243">
        <f t="shared" si="7"/>
        <v>11657.899999999991</v>
      </c>
      <c r="N68" s="243">
        <f t="shared" si="7"/>
        <v>14626.099999999991</v>
      </c>
      <c r="O68" s="243">
        <f t="shared" si="7"/>
        <v>24211.723333333324</v>
      </c>
      <c r="P68" s="243">
        <f t="shared" si="7"/>
        <v>24418.887999999992</v>
      </c>
      <c r="Q68" s="577">
        <f>(P68+P7+Q11+Q12+Q17+P23+Q37+Q38+Q39+Q40+Q52+Q61)</f>
        <v>24626.052666666659</v>
      </c>
      <c r="R68" s="577">
        <f>(Q68+Q7+R11+R12+R17+Q23+R37+R38+R39+R40+R52+R61)+100000</f>
        <v>122727.0263472065</v>
      </c>
      <c r="S68" s="577">
        <f>(R68+R7+S11+S12+S17+R23+S37+S38+S39+S40+S52+S61)</f>
        <v>69639.225903043582</v>
      </c>
      <c r="T68" s="577">
        <f t="shared" ref="T68:AY68" si="8">(S68+S7+T11+T12+T17+S23+T37+T38+T39+T40+T52+T61)</f>
        <v>32558.390569710256</v>
      </c>
      <c r="U68" s="577">
        <f t="shared" si="8"/>
        <v>25990.555236376924</v>
      </c>
      <c r="V68" s="577">
        <f t="shared" si="8"/>
        <v>34116.791139999856</v>
      </c>
      <c r="W68" s="577">
        <f t="shared" si="8"/>
        <v>37491.470102400446</v>
      </c>
      <c r="X68" s="577">
        <f t="shared" si="8"/>
        <v>70225.048913641556</v>
      </c>
      <c r="Y68" s="577">
        <f t="shared" si="8"/>
        <v>98982.747319508431</v>
      </c>
      <c r="Z68" s="577">
        <f t="shared" si="8"/>
        <v>122185.01822703682</v>
      </c>
      <c r="AA68" s="577">
        <f t="shared" si="8"/>
        <v>128598.06384157615</v>
      </c>
      <c r="AB68" s="577">
        <f t="shared" si="8"/>
        <v>145178.70935563359</v>
      </c>
      <c r="AC68" s="577">
        <f t="shared" si="8"/>
        <v>72295.485379816993</v>
      </c>
      <c r="AD68" s="577">
        <f t="shared" si="8"/>
        <v>67527.948507977868</v>
      </c>
      <c r="AE68" s="577">
        <f t="shared" si="8"/>
        <v>64632.380054968839</v>
      </c>
      <c r="AF68" s="577">
        <f t="shared" si="8"/>
        <v>50251.590448143565</v>
      </c>
      <c r="AG68" s="577">
        <f t="shared" si="8"/>
        <v>95510.671236330381</v>
      </c>
      <c r="AH68" s="577">
        <f t="shared" si="8"/>
        <v>130399.89045131057</v>
      </c>
      <c r="AI68" s="577">
        <f t="shared" si="8"/>
        <v>167898.69438591073</v>
      </c>
      <c r="AJ68" s="577">
        <f t="shared" si="8"/>
        <v>203027.63674730423</v>
      </c>
      <c r="AK68" s="577">
        <f t="shared" si="8"/>
        <v>215452.58870529279</v>
      </c>
      <c r="AL68" s="577">
        <f t="shared" si="8"/>
        <v>221877.54066328134</v>
      </c>
      <c r="AM68" s="577">
        <f t="shared" si="8"/>
        <v>225802.49262126989</v>
      </c>
      <c r="AN68" s="577">
        <f t="shared" si="8"/>
        <v>295258.35325900943</v>
      </c>
      <c r="AO68" s="577">
        <f t="shared" si="8"/>
        <v>195470.98810985824</v>
      </c>
      <c r="AP68" s="577">
        <f t="shared" si="8"/>
        <v>181597.42982507858</v>
      </c>
      <c r="AQ68" s="577">
        <f t="shared" si="8"/>
        <v>163407.77154029891</v>
      </c>
      <c r="AR68" s="577">
        <f t="shared" si="8"/>
        <v>172539.91465844837</v>
      </c>
      <c r="AS68" s="577">
        <f t="shared" si="8"/>
        <v>200998.31769771641</v>
      </c>
      <c r="AT68" s="577">
        <f t="shared" si="8"/>
        <v>258460.58407817144</v>
      </c>
      <c r="AU68" s="577">
        <f t="shared" si="8"/>
        <v>295922.8504586264</v>
      </c>
      <c r="AV68" s="577">
        <f t="shared" si="8"/>
        <v>343966.51850182127</v>
      </c>
      <c r="AW68" s="577">
        <f t="shared" si="8"/>
        <v>364937.68677833845</v>
      </c>
      <c r="AX68" s="577">
        <f t="shared" si="8"/>
        <v>366276.3028343757</v>
      </c>
      <c r="AY68" s="577">
        <f t="shared" si="8"/>
        <v>380114.91889041296</v>
      </c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7"/>
      <c r="EQ68" s="17"/>
      <c r="ER68" s="17"/>
      <c r="ES68" s="17"/>
      <c r="ET68" s="17"/>
      <c r="EU68" s="17"/>
      <c r="EV68" s="17"/>
      <c r="EW68" s="17"/>
      <c r="EX68" s="17"/>
      <c r="EY68" s="17"/>
    </row>
    <row r="69" spans="1:155" s="220" customFormat="1" ht="13">
      <c r="A69" s="17"/>
      <c r="B69" s="90"/>
      <c r="C69" s="17"/>
      <c r="D69" s="545"/>
      <c r="E69" s="545"/>
      <c r="F69" s="545"/>
      <c r="G69" s="545"/>
      <c r="H69" s="545"/>
      <c r="I69" s="545"/>
      <c r="J69" s="545"/>
      <c r="K69" s="545"/>
      <c r="L69" s="545"/>
      <c r="M69" s="545"/>
      <c r="N69" s="545"/>
      <c r="O69" s="545"/>
      <c r="P69" s="545"/>
      <c r="Q69" s="545"/>
      <c r="R69" s="545"/>
      <c r="S69" s="545"/>
      <c r="T69" s="545"/>
      <c r="U69" s="545"/>
      <c r="V69" s="545"/>
      <c r="W69" s="545"/>
      <c r="X69" s="546"/>
      <c r="Y69" s="546"/>
      <c r="Z69" s="546"/>
      <c r="AA69" s="546"/>
      <c r="AB69" s="546"/>
      <c r="AC69" s="546"/>
      <c r="AD69" s="546"/>
      <c r="AE69" s="546"/>
      <c r="AF69" s="546"/>
      <c r="AG69" s="546"/>
      <c r="AH69" s="546"/>
      <c r="AI69" s="546"/>
      <c r="AJ69" s="546"/>
      <c r="AK69" s="546"/>
      <c r="AL69" s="546"/>
      <c r="AM69" s="546"/>
      <c r="AN69" s="546"/>
      <c r="AO69" s="546"/>
      <c r="AP69" s="546"/>
      <c r="AQ69" s="546"/>
      <c r="AR69" s="546"/>
      <c r="AS69" s="546"/>
      <c r="AT69" s="546"/>
      <c r="AU69" s="546"/>
      <c r="AV69" s="546"/>
      <c r="AW69" s="546"/>
      <c r="AX69" s="546"/>
      <c r="AY69" s="546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17"/>
      <c r="EF69" s="17"/>
      <c r="EG69" s="17"/>
      <c r="EH69" s="17"/>
      <c r="EI69" s="17"/>
      <c r="EJ69" s="17"/>
      <c r="EK69" s="17"/>
      <c r="EL69" s="17"/>
      <c r="EM69" s="17"/>
      <c r="EN69" s="17"/>
      <c r="EO69" s="17"/>
      <c r="EP69" s="17"/>
      <c r="EQ69" s="17"/>
      <c r="ER69" s="17"/>
      <c r="ES69" s="17"/>
      <c r="ET69" s="17"/>
      <c r="EU69" s="17"/>
      <c r="EV69" s="17"/>
      <c r="EW69" s="17"/>
      <c r="EX69" s="17"/>
      <c r="EY69" s="17"/>
    </row>
    <row r="70" spans="1:155" s="220" customFormat="1" ht="13">
      <c r="A70" s="544" t="s">
        <v>564</v>
      </c>
      <c r="B70" s="17"/>
      <c r="C70" s="17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7"/>
      <c r="EQ70" s="17"/>
      <c r="ER70" s="17"/>
      <c r="ES70" s="17"/>
      <c r="ET70" s="17"/>
      <c r="EU70" s="17"/>
      <c r="EV70" s="17"/>
      <c r="EW70" s="17"/>
      <c r="EX70" s="17"/>
      <c r="EY70" s="17"/>
    </row>
    <row r="71" spans="1:155" s="220" customFormat="1" ht="13">
      <c r="A71" s="17"/>
      <c r="B71" s="17"/>
      <c r="C71" s="17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31"/>
      <c r="P71" s="31"/>
      <c r="Q71" s="367" t="s">
        <v>661</v>
      </c>
      <c r="R71" s="31"/>
      <c r="S71" s="31"/>
      <c r="T71" s="28"/>
      <c r="U71" s="28"/>
      <c r="V71" s="29"/>
      <c r="W71" s="527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7"/>
      <c r="EQ71" s="17"/>
      <c r="ER71" s="17"/>
      <c r="ES71" s="17"/>
      <c r="ET71" s="17"/>
      <c r="EU71" s="17"/>
      <c r="EV71" s="17"/>
      <c r="EW71" s="17"/>
      <c r="EX71" s="17"/>
      <c r="EY71" s="17"/>
    </row>
    <row r="72" spans="1:155" s="220" customFormat="1" ht="13">
      <c r="A72" s="17"/>
      <c r="B72" s="17"/>
      <c r="C72" s="17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31"/>
      <c r="P72" s="31"/>
      <c r="Q72" s="368" t="s">
        <v>662</v>
      </c>
      <c r="R72" s="31"/>
      <c r="S72" s="31"/>
      <c r="T72" s="28"/>
      <c r="U72" s="28"/>
      <c r="V72" s="29"/>
      <c r="W72" s="29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7"/>
      <c r="EO72" s="17"/>
      <c r="EP72" s="17"/>
      <c r="EQ72" s="17"/>
      <c r="ER72" s="17"/>
      <c r="ES72" s="17"/>
      <c r="ET72" s="17"/>
      <c r="EU72" s="17"/>
      <c r="EV72" s="17"/>
      <c r="EW72" s="17"/>
      <c r="EX72" s="17"/>
      <c r="EY72" s="17"/>
    </row>
    <row r="73" spans="1:155" s="17" customFormat="1" ht="15" customHeight="1">
      <c r="C73" s="93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31"/>
      <c r="P73" s="31"/>
      <c r="Q73" s="543"/>
      <c r="R73" s="29"/>
      <c r="S73" s="31"/>
      <c r="T73" s="29"/>
      <c r="U73" s="29"/>
      <c r="V73" s="29"/>
      <c r="W73" s="29"/>
      <c r="X73" s="244"/>
      <c r="Y73" s="244"/>
      <c r="Z73" s="244"/>
      <c r="AA73" s="244"/>
      <c r="AB73" s="244"/>
      <c r="AC73" s="244"/>
      <c r="AD73" s="244"/>
      <c r="AE73" s="244"/>
      <c r="AF73" s="244"/>
      <c r="AG73" s="244"/>
      <c r="AH73" s="244"/>
      <c r="AI73" s="244"/>
      <c r="AJ73" s="244"/>
      <c r="AK73" s="244"/>
      <c r="AL73" s="244"/>
      <c r="AM73" s="244"/>
      <c r="AN73" s="244"/>
      <c r="AO73" s="244"/>
      <c r="AP73" s="244"/>
      <c r="AQ73" s="244"/>
      <c r="AR73" s="244"/>
      <c r="AS73" s="244"/>
      <c r="AT73" s="244"/>
      <c r="AU73" s="244"/>
      <c r="AV73" s="244"/>
      <c r="AW73" s="244"/>
      <c r="AX73" s="244"/>
      <c r="AY73" s="244"/>
    </row>
    <row r="74" spans="1:155" ht="15" customHeight="1">
      <c r="L74" s="591" t="s">
        <v>343</v>
      </c>
      <c r="M74" s="591" t="s">
        <v>347</v>
      </c>
      <c r="N74" s="591" t="s">
        <v>346</v>
      </c>
      <c r="O74" s="591" t="s">
        <v>349</v>
      </c>
      <c r="P74" s="591" t="s">
        <v>344</v>
      </c>
      <c r="Q74" s="594" t="s">
        <v>348</v>
      </c>
      <c r="R74" s="591" t="s">
        <v>350</v>
      </c>
      <c r="S74" s="591" t="s">
        <v>354</v>
      </c>
      <c r="T74" s="591" t="s">
        <v>345</v>
      </c>
      <c r="U74" s="591" t="s">
        <v>351</v>
      </c>
      <c r="V74" s="591" t="s">
        <v>352</v>
      </c>
      <c r="W74" s="591" t="s">
        <v>353</v>
      </c>
      <c r="X74" s="591" t="s">
        <v>367</v>
      </c>
      <c r="Y74" s="591" t="s">
        <v>368</v>
      </c>
      <c r="Z74" s="591" t="s">
        <v>369</v>
      </c>
      <c r="AA74" s="591" t="s">
        <v>370</v>
      </c>
      <c r="AB74" s="333"/>
      <c r="AC74" s="591"/>
      <c r="AD74" s="596">
        <v>2024</v>
      </c>
      <c r="AF74" s="596">
        <v>2025</v>
      </c>
      <c r="AG74" s="596"/>
      <c r="AH74" s="596">
        <v>2026</v>
      </c>
      <c r="AI74" s="596"/>
      <c r="AJ74" s="596">
        <v>2027</v>
      </c>
    </row>
    <row r="75" spans="1:155" s="17" customFormat="1">
      <c r="B75" s="246"/>
      <c r="C75" s="246"/>
      <c r="D75" s="246"/>
      <c r="E75" s="246"/>
      <c r="F75" s="246"/>
      <c r="G75" s="246"/>
      <c r="H75" s="246"/>
      <c r="I75" s="246"/>
      <c r="J75" s="246"/>
      <c r="K75" s="246"/>
      <c r="L75" s="592"/>
      <c r="M75" s="592"/>
      <c r="N75" s="592"/>
      <c r="O75" s="592"/>
      <c r="P75" s="592"/>
      <c r="Q75" s="595"/>
      <c r="R75" s="592"/>
      <c r="S75" s="592"/>
      <c r="T75" s="592"/>
      <c r="U75" s="592"/>
      <c r="V75" s="592"/>
      <c r="W75" s="592"/>
      <c r="X75" s="592"/>
      <c r="Y75" s="592"/>
      <c r="Z75" s="592"/>
      <c r="AA75" s="592"/>
      <c r="AB75" s="334"/>
      <c r="AC75" s="592"/>
      <c r="AD75" s="597"/>
      <c r="AE75" s="247"/>
      <c r="AF75" s="597"/>
      <c r="AG75" s="597"/>
      <c r="AH75" s="597"/>
      <c r="AI75" s="597"/>
      <c r="AJ75" s="597"/>
      <c r="AK75" s="244"/>
      <c r="AL75" s="244"/>
      <c r="AM75" s="244"/>
      <c r="AN75" s="244"/>
      <c r="AO75" s="244"/>
      <c r="AP75" s="244"/>
      <c r="AQ75" s="244"/>
      <c r="AR75" s="244"/>
      <c r="AS75" s="244"/>
      <c r="AT75" s="244"/>
      <c r="AU75" s="244"/>
      <c r="AV75" s="244"/>
      <c r="AW75" s="244"/>
      <c r="AX75" s="244"/>
    </row>
    <row r="76" spans="1:155">
      <c r="B76" s="14"/>
      <c r="C76" s="132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252"/>
      <c r="P76" s="252"/>
      <c r="Q76" s="362"/>
      <c r="R76" s="14"/>
      <c r="S76" s="252"/>
      <c r="T76" s="14"/>
      <c r="U76" s="14"/>
      <c r="V76" s="14"/>
      <c r="X76" s="14"/>
      <c r="Y76" s="14"/>
      <c r="Z76" s="14"/>
    </row>
    <row r="77" spans="1:155">
      <c r="B77" s="245" t="s">
        <v>131</v>
      </c>
      <c r="L77" s="249">
        <f>SUM(D8:F8)</f>
        <v>3613</v>
      </c>
      <c r="M77" s="249">
        <f>SUM(G8:I8)</f>
        <v>11483.130000000001</v>
      </c>
      <c r="N77" s="249">
        <f>SUM(J8:L8)</f>
        <v>82089.22</v>
      </c>
      <c r="O77" s="249">
        <f>SUM(M8:O8)</f>
        <v>43296.77</v>
      </c>
      <c r="P77" s="249">
        <f>SUM(P8:R8)</f>
        <v>1483.605</v>
      </c>
      <c r="Q77" s="363">
        <f>SUM(S8:U8)</f>
        <v>28939.961649672645</v>
      </c>
      <c r="R77" s="249">
        <f>SUM(V8:X8)</f>
        <v>132032.59702834909</v>
      </c>
      <c r="S77" s="249">
        <f>SUM(Y8:AA8)</f>
        <v>86337.036369458481</v>
      </c>
      <c r="T77" s="249">
        <f>SUM(AB8:AD8)</f>
        <v>29850.979688250536</v>
      </c>
      <c r="U77" s="249">
        <f>SUM(AE8:AG8)</f>
        <v>158547.11035918267</v>
      </c>
      <c r="V77" s="249">
        <f>SUM(AH8:AJ8)</f>
        <v>130460.43925398216</v>
      </c>
      <c r="W77" s="249">
        <f>SUM(AK8:AM8)</f>
        <v>129213.50555371662</v>
      </c>
      <c r="X77" s="249">
        <f>SUM(AN7:AP7)</f>
        <v>12113.766145660933</v>
      </c>
      <c r="Y77" s="249">
        <f>SUM(AQ7:AS7)</f>
        <v>206654.75939092133</v>
      </c>
      <c r="Z77" s="249">
        <f>SUM(AT7:AV7)</f>
        <v>175159.84370016694</v>
      </c>
      <c r="AA77" s="249">
        <f>SUM(AW7:AY7)</f>
        <v>142130.82518775418</v>
      </c>
      <c r="AB77" s="249"/>
      <c r="AC77" s="249"/>
      <c r="AD77" s="249">
        <f>SUM(L77:O77)</f>
        <v>140482.12</v>
      </c>
      <c r="AF77" s="249">
        <f>SUM(P77:S77)</f>
        <v>248793.2000474802</v>
      </c>
      <c r="AH77" s="249">
        <f>SUM(T77:W77)</f>
        <v>448072.03485513199</v>
      </c>
      <c r="AJ77" s="249">
        <f>SUM(X77:AA77)</f>
        <v>536059.19442450337</v>
      </c>
    </row>
    <row r="78" spans="1:155">
      <c r="Q78" s="364"/>
    </row>
    <row r="79" spans="1:155">
      <c r="B79" s="245" t="s">
        <v>130</v>
      </c>
      <c r="L79" s="249">
        <f>SUM(L80:L81,L87,L94,L109:L112,L125,L135)</f>
        <v>-26188.880000000005</v>
      </c>
      <c r="M79" s="249">
        <f t="shared" ref="M79:AA79" si="9">SUM(M80:M81,M87,M94,M109:M112,M125,M135)</f>
        <v>-19849.019999999997</v>
      </c>
      <c r="N79" s="249">
        <f t="shared" si="9"/>
        <v>-35399.15</v>
      </c>
      <c r="O79" s="249">
        <f t="shared" si="9"/>
        <v>-34833.346666666672</v>
      </c>
      <c r="P79" s="249">
        <f>SUM(P80:P81,P87,P94,P109:P112,P125,P135)</f>
        <v>-2968.3019861268303</v>
      </c>
      <c r="Q79" s="363">
        <f>SUM(Q80:Q81,Q87,Q94,Q109:Q112,Q125,Q135)</f>
        <v>-101636.74277749626</v>
      </c>
      <c r="R79" s="249">
        <f t="shared" si="9"/>
        <v>-79073.716261556881</v>
      </c>
      <c r="S79" s="249">
        <f t="shared" si="9"/>
        <v>-36807.741000000002</v>
      </c>
      <c r="T79" s="249">
        <f t="shared" si="9"/>
        <v>-109897.30898891528</v>
      </c>
      <c r="U79" s="249">
        <f t="shared" si="9"/>
        <v>-95279.599962840934</v>
      </c>
      <c r="V79" s="249">
        <f t="shared" si="9"/>
        <v>-45907.741000000002</v>
      </c>
      <c r="W79" s="249">
        <f t="shared" si="9"/>
        <v>-49907.741000000002</v>
      </c>
      <c r="X79" s="249">
        <f t="shared" si="9"/>
        <v>-134464.34786437152</v>
      </c>
      <c r="Y79" s="249">
        <f t="shared" si="9"/>
        <v>-118601.94685304892</v>
      </c>
      <c r="Z79" s="249">
        <f t="shared" si="9"/>
        <v>-66682.740999999995</v>
      </c>
      <c r="AA79" s="249">
        <f t="shared" si="9"/>
        <v>-70182.740999999995</v>
      </c>
      <c r="AB79" s="249"/>
      <c r="AC79" s="249"/>
      <c r="AD79" s="249">
        <f>SUM(L79:O79)</f>
        <v>-116270.39666666667</v>
      </c>
      <c r="AF79" s="249">
        <f>SUM(P79:S79)</f>
        <v>-220486.50202517997</v>
      </c>
      <c r="AG79" s="248"/>
      <c r="AH79" s="249">
        <f>SUM(T79:W79)</f>
        <v>-300992.39095175621</v>
      </c>
      <c r="AJ79" s="249">
        <f>SUM(X79:AA79)</f>
        <v>-389931.77671742043</v>
      </c>
    </row>
    <row r="80" spans="1:155">
      <c r="B80" s="17" t="s">
        <v>341</v>
      </c>
      <c r="L80" s="248">
        <f t="shared" ref="L80:L85" si="10">SUM(D11:F11)</f>
        <v>-20715.260000000002</v>
      </c>
      <c r="M80" s="248">
        <f t="shared" ref="M80:M85" si="11">SUM(G11:I11)</f>
        <v>-13844.45</v>
      </c>
      <c r="N80" s="248">
        <f t="shared" ref="N80:N85" si="12">SUM(J11:L11)</f>
        <v>-12438.45</v>
      </c>
      <c r="O80" s="248">
        <f t="shared" ref="O80:O85" si="13">SUM(M11:O11)</f>
        <v>-15381.240000000002</v>
      </c>
      <c r="P80" s="248">
        <f t="shared" ref="P80:P85" si="14">SUM(P11:R11)</f>
        <v>-2100</v>
      </c>
      <c r="Q80" s="365">
        <f t="shared" ref="Q80:Q85" si="15">SUM(S11:U11)</f>
        <v>-52938.896551724138</v>
      </c>
      <c r="R80" s="248">
        <f t="shared" ref="R80:R85" si="16">SUM(V11:X11)</f>
        <v>-27185.82902805258</v>
      </c>
      <c r="S80" s="248">
        <f t="shared" ref="S80:S85" si="17">SUM(Y11:AA11)</f>
        <v>0</v>
      </c>
      <c r="T80" s="248">
        <f t="shared" ref="T80:T85" si="18">SUM(AB11:AD11)</f>
        <v>-68387.954238471139</v>
      </c>
      <c r="U80" s="248">
        <f t="shared" ref="U80:U85" si="19">SUM(AE11:AG11)</f>
        <v>-30354.039231519226</v>
      </c>
      <c r="V80" s="248">
        <f t="shared" ref="V80:V85" si="20">SUM(AH11:AJ11)</f>
        <v>0</v>
      </c>
      <c r="W80" s="248">
        <f t="shared" ref="W80:W85" si="21">SUM(AK11:AM11)</f>
        <v>0</v>
      </c>
      <c r="X80" s="248">
        <f t="shared" ref="X80:X85" si="22">SUM(AN11:AP11)</f>
        <v>-86597.706864371517</v>
      </c>
      <c r="Y80" s="248">
        <f t="shared" ref="Y80:Y85" si="23">SUM(AQ11:AS11)</f>
        <v>-35481.27058924875</v>
      </c>
      <c r="Z80" s="248">
        <f t="shared" ref="Z80:Z85" si="24">SUM(AT11:AV11)</f>
        <v>0</v>
      </c>
      <c r="AA80" s="248">
        <f t="shared" ref="AA80:AA85" si="25">SUM(AW11:AY11)</f>
        <v>0</v>
      </c>
      <c r="AB80" s="248"/>
      <c r="AC80" s="248"/>
      <c r="AD80" s="248">
        <f>SUM(L80:O80)</f>
        <v>-62379.400000000009</v>
      </c>
      <c r="AF80" s="248">
        <f>SUM(P80:S80)</f>
        <v>-82224.725579776714</v>
      </c>
      <c r="AH80" s="248">
        <f>SUM(T80:W80)</f>
        <v>-98741.993469990368</v>
      </c>
      <c r="AJ80" s="248">
        <f>SUM(X80:AA80)</f>
        <v>-122078.97745362026</v>
      </c>
    </row>
    <row r="81" spans="2:36">
      <c r="B81" s="17" t="s">
        <v>326</v>
      </c>
      <c r="L81" s="248">
        <f t="shared" si="10"/>
        <v>-625.86</v>
      </c>
      <c r="M81" s="248">
        <f t="shared" si="11"/>
        <v>-2900.08</v>
      </c>
      <c r="N81" s="248">
        <f t="shared" si="12"/>
        <v>-7751.52</v>
      </c>
      <c r="O81" s="248">
        <f t="shared" si="13"/>
        <v>-3329.6000000000004</v>
      </c>
      <c r="P81" s="248">
        <f t="shared" si="14"/>
        <v>0</v>
      </c>
      <c r="Q81" s="365">
        <f t="shared" si="15"/>
        <v>-33173</v>
      </c>
      <c r="R81" s="248">
        <f t="shared" si="16"/>
        <v>0</v>
      </c>
      <c r="S81" s="248">
        <f t="shared" si="17"/>
        <v>0</v>
      </c>
      <c r="T81" s="248">
        <f t="shared" si="18"/>
        <v>0</v>
      </c>
      <c r="U81" s="248">
        <f t="shared" si="19"/>
        <v>0</v>
      </c>
      <c r="V81" s="248">
        <f t="shared" si="20"/>
        <v>0</v>
      </c>
      <c r="W81" s="248">
        <f t="shared" si="21"/>
        <v>0</v>
      </c>
      <c r="X81" s="248">
        <f t="shared" si="22"/>
        <v>0</v>
      </c>
      <c r="Y81" s="248">
        <f t="shared" si="23"/>
        <v>0</v>
      </c>
      <c r="Z81" s="248">
        <f t="shared" si="24"/>
        <v>0</v>
      </c>
      <c r="AA81" s="248">
        <f t="shared" si="25"/>
        <v>0</v>
      </c>
      <c r="AB81" s="248"/>
      <c r="AC81" s="248"/>
      <c r="AD81" s="248">
        <f>SUM(L81:O81)</f>
        <v>-14607.060000000001</v>
      </c>
      <c r="AF81" s="248">
        <f>SUM(P81:S81)</f>
        <v>-33173</v>
      </c>
      <c r="AH81" s="248">
        <f>SUM(T81:W81)</f>
        <v>0</v>
      </c>
      <c r="AJ81" s="248">
        <f>SUM(X81:AA81)</f>
        <v>0</v>
      </c>
    </row>
    <row r="82" spans="2:36" ht="16" hidden="1" customHeight="1" outlineLevel="1">
      <c r="B82" s="300" t="s">
        <v>243</v>
      </c>
      <c r="L82" s="248">
        <f t="shared" si="10"/>
        <v>-44.73</v>
      </c>
      <c r="M82" s="248">
        <f t="shared" si="11"/>
        <v>-2053.42</v>
      </c>
      <c r="N82" s="248">
        <f t="shared" si="12"/>
        <v>-3388.5400000000004</v>
      </c>
      <c r="O82" s="248">
        <f t="shared" si="13"/>
        <v>-1772.41</v>
      </c>
      <c r="P82" s="248">
        <f t="shared" si="14"/>
        <v>0</v>
      </c>
      <c r="Q82" s="365">
        <f t="shared" si="15"/>
        <v>-24000</v>
      </c>
      <c r="R82" s="248">
        <f t="shared" si="16"/>
        <v>0</v>
      </c>
      <c r="S82" s="248">
        <f t="shared" si="17"/>
        <v>0</v>
      </c>
      <c r="T82" s="248">
        <f t="shared" si="18"/>
        <v>0</v>
      </c>
      <c r="U82" s="248">
        <f t="shared" si="19"/>
        <v>0</v>
      </c>
      <c r="V82" s="248">
        <f t="shared" si="20"/>
        <v>0</v>
      </c>
      <c r="W82" s="248">
        <f t="shared" si="21"/>
        <v>0</v>
      </c>
      <c r="X82" s="248">
        <f t="shared" si="22"/>
        <v>0</v>
      </c>
      <c r="Y82" s="248">
        <f t="shared" si="23"/>
        <v>0</v>
      </c>
      <c r="Z82" s="248">
        <f t="shared" si="24"/>
        <v>0</v>
      </c>
      <c r="AA82" s="248">
        <f t="shared" si="25"/>
        <v>0</v>
      </c>
      <c r="AB82" s="248"/>
      <c r="AC82" s="248"/>
      <c r="AD82" s="248">
        <f t="shared" ref="AD82:AD85" si="26">SUM(L82:O82)</f>
        <v>-7259.1</v>
      </c>
      <c r="AF82" s="248">
        <f t="shared" ref="AF82:AF85" si="27">SUM(P82:S82)</f>
        <v>-24000</v>
      </c>
      <c r="AH82" s="248">
        <f t="shared" ref="AH82:AH85" si="28">SUM(T82:W82)</f>
        <v>0</v>
      </c>
      <c r="AJ82" s="248">
        <f t="shared" ref="AJ82:AJ85" si="29">SUM(X82:AA82)</f>
        <v>0</v>
      </c>
    </row>
    <row r="83" spans="2:36" ht="16" hidden="1" customHeight="1" outlineLevel="1">
      <c r="B83" s="300" t="s">
        <v>365</v>
      </c>
      <c r="L83" s="248">
        <f t="shared" si="10"/>
        <v>-581.13</v>
      </c>
      <c r="M83" s="248">
        <f t="shared" si="11"/>
        <v>-562.51</v>
      </c>
      <c r="N83" s="248">
        <f t="shared" si="12"/>
        <v>-1733.4900000000002</v>
      </c>
      <c r="O83" s="248">
        <f t="shared" si="13"/>
        <v>-241.83999999999997</v>
      </c>
      <c r="P83" s="248">
        <f t="shared" si="14"/>
        <v>0</v>
      </c>
      <c r="Q83" s="365">
        <f t="shared" si="15"/>
        <v>-24000</v>
      </c>
      <c r="R83" s="248">
        <f t="shared" si="16"/>
        <v>0</v>
      </c>
      <c r="S83" s="248">
        <f t="shared" si="17"/>
        <v>0</v>
      </c>
      <c r="T83" s="248">
        <f t="shared" si="18"/>
        <v>0</v>
      </c>
      <c r="U83" s="248">
        <f t="shared" si="19"/>
        <v>0</v>
      </c>
      <c r="V83" s="248">
        <f t="shared" si="20"/>
        <v>0</v>
      </c>
      <c r="W83" s="248">
        <f t="shared" si="21"/>
        <v>0</v>
      </c>
      <c r="X83" s="248">
        <f t="shared" si="22"/>
        <v>0</v>
      </c>
      <c r="Y83" s="248">
        <f t="shared" si="23"/>
        <v>0</v>
      </c>
      <c r="Z83" s="248">
        <f t="shared" si="24"/>
        <v>0</v>
      </c>
      <c r="AA83" s="248">
        <f t="shared" si="25"/>
        <v>0</v>
      </c>
      <c r="AB83" s="248"/>
      <c r="AC83" s="248"/>
      <c r="AD83" s="248">
        <f t="shared" si="26"/>
        <v>-3118.9700000000003</v>
      </c>
      <c r="AF83" s="248">
        <f t="shared" si="27"/>
        <v>-24000</v>
      </c>
      <c r="AH83" s="248">
        <f t="shared" si="28"/>
        <v>0</v>
      </c>
      <c r="AJ83" s="248">
        <f t="shared" si="29"/>
        <v>0</v>
      </c>
    </row>
    <row r="84" spans="2:36" ht="16" hidden="1" customHeight="1" outlineLevel="1">
      <c r="B84" s="300" t="s">
        <v>244</v>
      </c>
      <c r="L84" s="248">
        <f t="shared" si="10"/>
        <v>0</v>
      </c>
      <c r="M84" s="248">
        <f t="shared" si="11"/>
        <v>0</v>
      </c>
      <c r="N84" s="248">
        <f t="shared" si="12"/>
        <v>0</v>
      </c>
      <c r="O84" s="248">
        <f t="shared" si="13"/>
        <v>0</v>
      </c>
      <c r="P84" s="248">
        <f t="shared" si="14"/>
        <v>0</v>
      </c>
      <c r="Q84" s="365">
        <f t="shared" si="15"/>
        <v>-3224</v>
      </c>
      <c r="R84" s="248">
        <f t="shared" si="16"/>
        <v>0</v>
      </c>
      <c r="S84" s="248">
        <f t="shared" si="17"/>
        <v>0</v>
      </c>
      <c r="T84" s="248">
        <f t="shared" si="18"/>
        <v>0</v>
      </c>
      <c r="U84" s="248">
        <f t="shared" si="19"/>
        <v>0</v>
      </c>
      <c r="V84" s="248">
        <f t="shared" si="20"/>
        <v>0</v>
      </c>
      <c r="W84" s="248">
        <f t="shared" si="21"/>
        <v>0</v>
      </c>
      <c r="X84" s="248">
        <f t="shared" si="22"/>
        <v>0</v>
      </c>
      <c r="Y84" s="248">
        <f t="shared" si="23"/>
        <v>0</v>
      </c>
      <c r="Z84" s="248">
        <f t="shared" si="24"/>
        <v>0</v>
      </c>
      <c r="AA84" s="248">
        <f t="shared" si="25"/>
        <v>0</v>
      </c>
      <c r="AB84" s="248"/>
      <c r="AC84" s="248"/>
      <c r="AD84" s="248">
        <f t="shared" si="26"/>
        <v>0</v>
      </c>
      <c r="AF84" s="248">
        <f t="shared" si="27"/>
        <v>-3224</v>
      </c>
      <c r="AH84" s="248">
        <f t="shared" si="28"/>
        <v>0</v>
      </c>
      <c r="AJ84" s="248">
        <f t="shared" si="29"/>
        <v>0</v>
      </c>
    </row>
    <row r="85" spans="2:36" ht="16" hidden="1" customHeight="1" outlineLevel="1">
      <c r="B85" s="300" t="s">
        <v>245</v>
      </c>
      <c r="L85" s="248">
        <f t="shared" si="10"/>
        <v>0</v>
      </c>
      <c r="M85" s="248">
        <f t="shared" si="11"/>
        <v>0</v>
      </c>
      <c r="N85" s="248">
        <f t="shared" si="12"/>
        <v>0</v>
      </c>
      <c r="O85" s="248">
        <f t="shared" si="13"/>
        <v>0</v>
      </c>
      <c r="P85" s="248">
        <f t="shared" si="14"/>
        <v>0</v>
      </c>
      <c r="Q85" s="365">
        <f t="shared" si="15"/>
        <v>-5949</v>
      </c>
      <c r="R85" s="248">
        <f t="shared" si="16"/>
        <v>0</v>
      </c>
      <c r="S85" s="248">
        <f t="shared" si="17"/>
        <v>0</v>
      </c>
      <c r="T85" s="248">
        <f t="shared" si="18"/>
        <v>0</v>
      </c>
      <c r="U85" s="248">
        <f t="shared" si="19"/>
        <v>0</v>
      </c>
      <c r="V85" s="248">
        <f t="shared" si="20"/>
        <v>0</v>
      </c>
      <c r="W85" s="248">
        <f t="shared" si="21"/>
        <v>0</v>
      </c>
      <c r="X85" s="248">
        <f t="shared" si="22"/>
        <v>0</v>
      </c>
      <c r="Y85" s="248">
        <f t="shared" si="23"/>
        <v>0</v>
      </c>
      <c r="Z85" s="248">
        <f t="shared" si="24"/>
        <v>0</v>
      </c>
      <c r="AA85" s="248">
        <f t="shared" si="25"/>
        <v>0</v>
      </c>
      <c r="AB85" s="248"/>
      <c r="AC85" s="248"/>
      <c r="AD85" s="248">
        <f t="shared" si="26"/>
        <v>0</v>
      </c>
      <c r="AF85" s="248">
        <f t="shared" si="27"/>
        <v>-5949</v>
      </c>
      <c r="AH85" s="248">
        <f t="shared" si="28"/>
        <v>0</v>
      </c>
      <c r="AJ85" s="248">
        <f t="shared" si="29"/>
        <v>0</v>
      </c>
    </row>
    <row r="86" spans="2:36" ht="16" hidden="1" customHeight="1" outlineLevel="1">
      <c r="B86" s="300"/>
      <c r="L86" s="248"/>
      <c r="M86" s="248"/>
      <c r="N86" s="248"/>
      <c r="O86" s="248"/>
      <c r="P86" s="248"/>
      <c r="Q86" s="365"/>
      <c r="R86" s="248"/>
      <c r="S86" s="248"/>
      <c r="T86" s="248"/>
      <c r="U86" s="248"/>
      <c r="V86" s="248"/>
      <c r="W86" s="248"/>
      <c r="X86" s="248"/>
      <c r="Y86" s="248"/>
      <c r="Z86" s="248"/>
      <c r="AA86" s="248"/>
      <c r="AB86" s="248"/>
      <c r="AC86" s="248"/>
      <c r="AD86" s="248"/>
      <c r="AF86" s="248"/>
      <c r="AH86" s="248"/>
      <c r="AJ86" s="248"/>
    </row>
    <row r="87" spans="2:36" collapsed="1">
      <c r="B87" s="17" t="s">
        <v>257</v>
      </c>
      <c r="L87" s="248">
        <f t="shared" ref="L87:L92" si="30">SUM(D17:F17)</f>
        <v>-2596.5100000000002</v>
      </c>
      <c r="M87" s="248">
        <f t="shared" ref="M87:M92" si="31">SUM(G17:I17)</f>
        <v>0</v>
      </c>
      <c r="N87" s="248">
        <f t="shared" ref="N87:N92" si="32">SUM(J17:L17)</f>
        <v>0</v>
      </c>
      <c r="O87" s="248">
        <f t="shared" ref="O87:O92" si="33">SUM(M17:O17)</f>
        <v>-1229.29</v>
      </c>
      <c r="P87" s="248">
        <f t="shared" ref="P87:P92" si="34">SUM(P17:R17)</f>
        <v>0</v>
      </c>
      <c r="Q87" s="365">
        <f t="shared" ref="Q87:Q92" si="35">SUM(S17:U17)</f>
        <v>-1500</v>
      </c>
      <c r="R87" s="248">
        <f t="shared" ref="R87:R92" si="36">SUM(V17:X17)</f>
        <v>-4500</v>
      </c>
      <c r="S87" s="248">
        <f t="shared" ref="S87:S92" si="37">SUM(Y17:AA17)</f>
        <v>-4500</v>
      </c>
      <c r="T87" s="248">
        <f t="shared" ref="T87:T92" si="38">SUM(AB17:AD17)</f>
        <v>-4500</v>
      </c>
      <c r="U87" s="248">
        <f t="shared" ref="U87:U92" si="39">SUM(AE17:AG17)</f>
        <v>-4500</v>
      </c>
      <c r="V87" s="248">
        <f t="shared" ref="V87:V92" si="40">SUM(AH17:AJ17)</f>
        <v>-4500</v>
      </c>
      <c r="W87" s="248">
        <f t="shared" ref="W87:W92" si="41">SUM(AK17:AM17)</f>
        <v>-4500</v>
      </c>
      <c r="X87" s="248">
        <f t="shared" ref="X87:X92" si="42">SUM(AN17:AP17)</f>
        <v>-4500</v>
      </c>
      <c r="Y87" s="248">
        <f t="shared" ref="Y87:Y92" si="43">SUM(AQ17:AS17)</f>
        <v>-4500</v>
      </c>
      <c r="Z87" s="248">
        <f t="shared" ref="Z87:Z92" si="44">SUM(AT17:AV17)</f>
        <v>-4500</v>
      </c>
      <c r="AA87" s="248">
        <f t="shared" ref="AA87:AA92" si="45">SUM(AW17:AY17)</f>
        <v>-4500</v>
      </c>
      <c r="AB87" s="248"/>
      <c r="AC87" s="248"/>
      <c r="AD87" s="248">
        <f>SUM(L87:O87)</f>
        <v>-3825.8</v>
      </c>
      <c r="AF87" s="248">
        <f>SUM(P87:S87)</f>
        <v>-10500</v>
      </c>
      <c r="AH87" s="248">
        <f>SUM(T87:W87)</f>
        <v>-18000</v>
      </c>
      <c r="AJ87" s="248">
        <f>SUM(X87:AA87)</f>
        <v>-18000</v>
      </c>
    </row>
    <row r="88" spans="2:36" ht="16" hidden="1" customHeight="1" outlineLevel="1">
      <c r="B88" s="300" t="s">
        <v>258</v>
      </c>
      <c r="L88" s="248">
        <f t="shared" si="30"/>
        <v>0</v>
      </c>
      <c r="M88" s="248">
        <f t="shared" si="31"/>
        <v>0</v>
      </c>
      <c r="N88" s="248">
        <f t="shared" si="32"/>
        <v>0</v>
      </c>
      <c r="O88" s="248">
        <f t="shared" si="33"/>
        <v>-480.29</v>
      </c>
      <c r="P88" s="248">
        <f t="shared" si="34"/>
        <v>0</v>
      </c>
      <c r="Q88" s="365">
        <f t="shared" si="35"/>
        <v>-1500</v>
      </c>
      <c r="R88" s="248">
        <f t="shared" si="36"/>
        <v>-4500</v>
      </c>
      <c r="S88" s="248">
        <f t="shared" si="37"/>
        <v>-4500</v>
      </c>
      <c r="T88" s="248">
        <f t="shared" si="38"/>
        <v>-4500</v>
      </c>
      <c r="U88" s="248">
        <f t="shared" si="39"/>
        <v>-4500</v>
      </c>
      <c r="V88" s="248">
        <f t="shared" si="40"/>
        <v>-4500</v>
      </c>
      <c r="W88" s="248">
        <f t="shared" si="41"/>
        <v>-4500</v>
      </c>
      <c r="X88" s="248">
        <f t="shared" si="42"/>
        <v>-4500</v>
      </c>
      <c r="Y88" s="248">
        <f t="shared" si="43"/>
        <v>-4500</v>
      </c>
      <c r="Z88" s="248">
        <f t="shared" si="44"/>
        <v>-4500</v>
      </c>
      <c r="AA88" s="248">
        <f t="shared" si="45"/>
        <v>-4500</v>
      </c>
      <c r="AB88" s="248"/>
      <c r="AC88" s="248"/>
      <c r="AD88" s="248">
        <f t="shared" ref="AD88:AD92" si="46">SUM(L88:O88)</f>
        <v>-480.29</v>
      </c>
      <c r="AF88" s="248">
        <f t="shared" ref="AF88:AF92" si="47">SUM(P88:S88)</f>
        <v>-10500</v>
      </c>
      <c r="AH88" s="248">
        <f t="shared" ref="AH88:AH92" si="48">SUM(T88:W88)</f>
        <v>-18000</v>
      </c>
      <c r="AJ88" s="248">
        <f t="shared" ref="AJ88:AJ92" si="49">SUM(X88:AA88)</f>
        <v>-18000</v>
      </c>
    </row>
    <row r="89" spans="2:36" ht="16" hidden="1" customHeight="1" outlineLevel="1">
      <c r="B89" s="300" t="s">
        <v>259</v>
      </c>
      <c r="L89" s="248">
        <f t="shared" si="30"/>
        <v>-2596.5100000000002</v>
      </c>
      <c r="M89" s="248">
        <f t="shared" si="31"/>
        <v>0</v>
      </c>
      <c r="N89" s="248">
        <f t="shared" si="32"/>
        <v>0</v>
      </c>
      <c r="O89" s="248">
        <f t="shared" si="33"/>
        <v>0</v>
      </c>
      <c r="P89" s="248">
        <f t="shared" si="34"/>
        <v>0</v>
      </c>
      <c r="Q89" s="365">
        <f t="shared" si="35"/>
        <v>0</v>
      </c>
      <c r="R89" s="248">
        <f t="shared" si="36"/>
        <v>0</v>
      </c>
      <c r="S89" s="248">
        <f t="shared" si="37"/>
        <v>0</v>
      </c>
      <c r="T89" s="248">
        <f t="shared" si="38"/>
        <v>0</v>
      </c>
      <c r="U89" s="248">
        <f t="shared" si="39"/>
        <v>0</v>
      </c>
      <c r="V89" s="248">
        <f t="shared" si="40"/>
        <v>0</v>
      </c>
      <c r="W89" s="248">
        <f t="shared" si="41"/>
        <v>0</v>
      </c>
      <c r="X89" s="248">
        <f t="shared" si="42"/>
        <v>0</v>
      </c>
      <c r="Y89" s="248">
        <f t="shared" si="43"/>
        <v>0</v>
      </c>
      <c r="Z89" s="248">
        <f t="shared" si="44"/>
        <v>0</v>
      </c>
      <c r="AA89" s="248">
        <f t="shared" si="45"/>
        <v>0</v>
      </c>
      <c r="AB89" s="248"/>
      <c r="AC89" s="248"/>
      <c r="AD89" s="248">
        <f t="shared" si="46"/>
        <v>-2596.5100000000002</v>
      </c>
      <c r="AF89" s="248">
        <f t="shared" si="47"/>
        <v>0</v>
      </c>
      <c r="AH89" s="248">
        <f t="shared" si="48"/>
        <v>0</v>
      </c>
      <c r="AJ89" s="248">
        <f t="shared" si="49"/>
        <v>0</v>
      </c>
    </row>
    <row r="90" spans="2:36" ht="16" hidden="1" customHeight="1" outlineLevel="1">
      <c r="B90" s="300" t="s">
        <v>260</v>
      </c>
      <c r="L90" s="248">
        <f t="shared" si="30"/>
        <v>0</v>
      </c>
      <c r="M90" s="248">
        <f t="shared" si="31"/>
        <v>0</v>
      </c>
      <c r="N90" s="248">
        <f t="shared" si="32"/>
        <v>0</v>
      </c>
      <c r="O90" s="248">
        <f t="shared" si="33"/>
        <v>-749</v>
      </c>
      <c r="P90" s="248">
        <f t="shared" si="34"/>
        <v>0</v>
      </c>
      <c r="Q90" s="365">
        <f t="shared" si="35"/>
        <v>0</v>
      </c>
      <c r="R90" s="248">
        <f t="shared" si="36"/>
        <v>0</v>
      </c>
      <c r="S90" s="248">
        <f t="shared" si="37"/>
        <v>0</v>
      </c>
      <c r="T90" s="248">
        <f t="shared" si="38"/>
        <v>0</v>
      </c>
      <c r="U90" s="248">
        <f t="shared" si="39"/>
        <v>0</v>
      </c>
      <c r="V90" s="248">
        <f t="shared" si="40"/>
        <v>0</v>
      </c>
      <c r="W90" s="248">
        <f t="shared" si="41"/>
        <v>0</v>
      </c>
      <c r="X90" s="248">
        <f t="shared" si="42"/>
        <v>0</v>
      </c>
      <c r="Y90" s="248">
        <f t="shared" si="43"/>
        <v>0</v>
      </c>
      <c r="Z90" s="248">
        <f t="shared" si="44"/>
        <v>0</v>
      </c>
      <c r="AA90" s="248">
        <f t="shared" si="45"/>
        <v>0</v>
      </c>
      <c r="AB90" s="248"/>
      <c r="AC90" s="248"/>
      <c r="AD90" s="248">
        <f t="shared" si="46"/>
        <v>-749</v>
      </c>
      <c r="AF90" s="248">
        <f t="shared" si="47"/>
        <v>0</v>
      </c>
      <c r="AH90" s="248">
        <f t="shared" si="48"/>
        <v>0</v>
      </c>
      <c r="AJ90" s="248">
        <f t="shared" si="49"/>
        <v>0</v>
      </c>
    </row>
    <row r="91" spans="2:36" ht="16" hidden="1" customHeight="1" outlineLevel="1">
      <c r="B91" s="300" t="s">
        <v>409</v>
      </c>
      <c r="L91" s="248">
        <f t="shared" si="30"/>
        <v>0</v>
      </c>
      <c r="M91" s="248">
        <f t="shared" si="31"/>
        <v>0</v>
      </c>
      <c r="N91" s="248">
        <f t="shared" si="32"/>
        <v>0</v>
      </c>
      <c r="O91" s="248">
        <f t="shared" si="33"/>
        <v>0</v>
      </c>
      <c r="P91" s="248">
        <f t="shared" si="34"/>
        <v>0</v>
      </c>
      <c r="Q91" s="365">
        <f t="shared" si="35"/>
        <v>0</v>
      </c>
      <c r="R91" s="248">
        <f t="shared" si="36"/>
        <v>0</v>
      </c>
      <c r="S91" s="248">
        <f t="shared" si="37"/>
        <v>0</v>
      </c>
      <c r="T91" s="248">
        <f t="shared" si="38"/>
        <v>0</v>
      </c>
      <c r="U91" s="248">
        <f t="shared" si="39"/>
        <v>0</v>
      </c>
      <c r="V91" s="248">
        <f t="shared" si="40"/>
        <v>0</v>
      </c>
      <c r="W91" s="248">
        <f t="shared" si="41"/>
        <v>0</v>
      </c>
      <c r="X91" s="248">
        <f t="shared" si="42"/>
        <v>0</v>
      </c>
      <c r="Y91" s="248">
        <f t="shared" si="43"/>
        <v>0</v>
      </c>
      <c r="Z91" s="248">
        <f t="shared" si="44"/>
        <v>0</v>
      </c>
      <c r="AA91" s="248">
        <f t="shared" si="45"/>
        <v>0</v>
      </c>
      <c r="AB91" s="248"/>
      <c r="AC91" s="248"/>
      <c r="AD91" s="248">
        <f t="shared" si="46"/>
        <v>0</v>
      </c>
      <c r="AF91" s="248">
        <f t="shared" si="47"/>
        <v>0</v>
      </c>
      <c r="AH91" s="248">
        <f t="shared" si="48"/>
        <v>0</v>
      </c>
      <c r="AJ91" s="248">
        <f t="shared" si="49"/>
        <v>0</v>
      </c>
    </row>
    <row r="92" spans="2:36" ht="16" hidden="1" customHeight="1" outlineLevel="1">
      <c r="B92" s="300" t="s">
        <v>408</v>
      </c>
      <c r="L92" s="248">
        <f t="shared" si="30"/>
        <v>0</v>
      </c>
      <c r="M92" s="248">
        <f t="shared" si="31"/>
        <v>0</v>
      </c>
      <c r="N92" s="248">
        <f t="shared" si="32"/>
        <v>0</v>
      </c>
      <c r="O92" s="248">
        <f t="shared" si="33"/>
        <v>0</v>
      </c>
      <c r="P92" s="248">
        <f t="shared" si="34"/>
        <v>0</v>
      </c>
      <c r="Q92" s="365">
        <f t="shared" si="35"/>
        <v>0</v>
      </c>
      <c r="R92" s="248">
        <f t="shared" si="36"/>
        <v>0</v>
      </c>
      <c r="S92" s="248">
        <f t="shared" si="37"/>
        <v>0</v>
      </c>
      <c r="T92" s="248">
        <f t="shared" si="38"/>
        <v>0</v>
      </c>
      <c r="U92" s="248">
        <f t="shared" si="39"/>
        <v>0</v>
      </c>
      <c r="V92" s="248">
        <f t="shared" si="40"/>
        <v>0</v>
      </c>
      <c r="W92" s="248">
        <f t="shared" si="41"/>
        <v>0</v>
      </c>
      <c r="X92" s="248">
        <f t="shared" si="42"/>
        <v>0</v>
      </c>
      <c r="Y92" s="248">
        <f t="shared" si="43"/>
        <v>0</v>
      </c>
      <c r="Z92" s="248">
        <f t="shared" si="44"/>
        <v>0</v>
      </c>
      <c r="AA92" s="248">
        <f t="shared" si="45"/>
        <v>0</v>
      </c>
      <c r="AB92" s="248"/>
      <c r="AC92" s="248"/>
      <c r="AD92" s="248">
        <f t="shared" si="46"/>
        <v>0</v>
      </c>
      <c r="AF92" s="248">
        <f t="shared" si="47"/>
        <v>0</v>
      </c>
      <c r="AH92" s="248">
        <f t="shared" si="48"/>
        <v>0</v>
      </c>
      <c r="AJ92" s="248">
        <f t="shared" si="49"/>
        <v>0</v>
      </c>
    </row>
    <row r="93" spans="2:36" ht="16" hidden="1" customHeight="1" outlineLevel="1">
      <c r="B93" s="300"/>
      <c r="L93" s="248"/>
      <c r="M93" s="248"/>
      <c r="N93" s="248"/>
      <c r="O93" s="248"/>
      <c r="P93" s="248"/>
      <c r="Q93" s="365"/>
      <c r="R93" s="248"/>
      <c r="S93" s="248"/>
      <c r="T93" s="248"/>
      <c r="U93" s="248"/>
      <c r="V93" s="248"/>
      <c r="W93" s="248"/>
      <c r="X93" s="248"/>
      <c r="Y93" s="248"/>
      <c r="Z93" s="248"/>
      <c r="AA93" s="248"/>
      <c r="AB93" s="248"/>
      <c r="AC93" s="248"/>
      <c r="AD93" s="248"/>
      <c r="AF93" s="248"/>
      <c r="AH93" s="248"/>
      <c r="AJ93" s="248"/>
    </row>
    <row r="94" spans="2:36" collapsed="1">
      <c r="B94" s="17" t="s">
        <v>235</v>
      </c>
      <c r="L94" s="248">
        <f t="shared" ref="L94:L107" si="50">SUM(D23:F23)</f>
        <v>-825.2</v>
      </c>
      <c r="M94" s="248">
        <f t="shared" ref="M94:M107" si="51">SUM(G23:I23)</f>
        <v>-1805.5</v>
      </c>
      <c r="N94" s="248">
        <f t="shared" ref="N94:N107" si="52">SUM(J23:L23)</f>
        <v>-3620.67</v>
      </c>
      <c r="O94" s="248">
        <f t="shared" ref="O94:O107" si="53">SUM(M23:O23)</f>
        <v>-2442</v>
      </c>
      <c r="P94" s="248">
        <f t="shared" ref="P94:P107" si="54">SUM(P23:R23)</f>
        <v>-612.11099999999988</v>
      </c>
      <c r="Q94" s="365">
        <f t="shared" ref="Q94:Q107" si="55">SUM(S23:U23)</f>
        <v>-6018.7776666666668</v>
      </c>
      <c r="R94" s="248">
        <f t="shared" ref="R94:R107" si="56">SUM(V23:X23)</f>
        <v>-19917.111000000001</v>
      </c>
      <c r="S94" s="248">
        <f t="shared" ref="S94:S107" si="57">SUM(Y23:AA23)</f>
        <v>-18917.111000000001</v>
      </c>
      <c r="T94" s="248">
        <f t="shared" ref="T94:T107" si="58">SUM(AB23:AD23)</f>
        <v>-20417.111000000001</v>
      </c>
      <c r="U94" s="248">
        <f t="shared" ref="U94:U107" si="59">SUM(AE23:AG23)</f>
        <v>-19650.444333333333</v>
      </c>
      <c r="V94" s="248">
        <f t="shared" ref="V94:V107" si="60">SUM(AH23:AJ23)</f>
        <v>-20017.111000000001</v>
      </c>
      <c r="W94" s="248">
        <f t="shared" ref="W94:W107" si="61">SUM(AK23:AM23)</f>
        <v>-20017.111000000001</v>
      </c>
      <c r="X94" s="248">
        <f t="shared" ref="X94:X107" si="62">SUM(AN23:AP23)</f>
        <v>-24292.111000000001</v>
      </c>
      <c r="Y94" s="248">
        <f t="shared" ref="Y94:Y107" si="63">SUM(AQ23:AS23)</f>
        <v>-29625.444333333333</v>
      </c>
      <c r="Z94" s="248">
        <f t="shared" ref="Z94:Z107" si="64">SUM(AT23:AV23)</f>
        <v>-31292.110999999997</v>
      </c>
      <c r="AA94" s="248">
        <f t="shared" ref="AA94:AA107" si="65">SUM(AW23:AY23)</f>
        <v>-31292.110999999997</v>
      </c>
      <c r="AB94" s="248"/>
      <c r="AC94" s="248"/>
      <c r="AD94" s="248">
        <f>SUM(L94:O94)</f>
        <v>-8693.369999999999</v>
      </c>
      <c r="AF94" s="248">
        <f>SUM(P94:S94)</f>
        <v>-45465.110666666667</v>
      </c>
      <c r="AH94" s="248">
        <f>SUM(T94:W94)</f>
        <v>-80101.777333333346</v>
      </c>
      <c r="AJ94" s="248">
        <f>SUM(X94:AA94)</f>
        <v>-116501.77733333333</v>
      </c>
    </row>
    <row r="95" spans="2:36" ht="16" hidden="1" customHeight="1" outlineLevel="1">
      <c r="B95" s="300" t="s">
        <v>398</v>
      </c>
      <c r="L95" s="248">
        <f t="shared" si="50"/>
        <v>0</v>
      </c>
      <c r="M95" s="248">
        <f t="shared" si="51"/>
        <v>0</v>
      </c>
      <c r="N95" s="248">
        <f t="shared" si="52"/>
        <v>-1111</v>
      </c>
      <c r="O95" s="248">
        <f t="shared" si="53"/>
        <v>-800</v>
      </c>
      <c r="P95" s="248">
        <f t="shared" si="54"/>
        <v>0</v>
      </c>
      <c r="Q95" s="365">
        <f t="shared" si="55"/>
        <v>-2745</v>
      </c>
      <c r="R95" s="248">
        <f t="shared" si="56"/>
        <v>-6000</v>
      </c>
      <c r="S95" s="248">
        <f t="shared" si="57"/>
        <v>-6000</v>
      </c>
      <c r="T95" s="248">
        <f t="shared" si="58"/>
        <v>-6000</v>
      </c>
      <c r="U95" s="248">
        <f t="shared" si="59"/>
        <v>-6000</v>
      </c>
      <c r="V95" s="248">
        <f t="shared" si="60"/>
        <v>-6000</v>
      </c>
      <c r="W95" s="248">
        <f t="shared" si="61"/>
        <v>-6000</v>
      </c>
      <c r="X95" s="248">
        <f t="shared" si="62"/>
        <v>-6000</v>
      </c>
      <c r="Y95" s="248">
        <f t="shared" si="63"/>
        <v>-6000</v>
      </c>
      <c r="Z95" s="248">
        <f t="shared" si="64"/>
        <v>-6000</v>
      </c>
      <c r="AA95" s="248">
        <f t="shared" si="65"/>
        <v>-6000</v>
      </c>
      <c r="AB95" s="248"/>
      <c r="AC95" s="248"/>
      <c r="AD95" s="248">
        <f t="shared" ref="AD95:AD107" si="66">SUM(L95:O95)</f>
        <v>-1911</v>
      </c>
      <c r="AF95" s="248">
        <f t="shared" ref="AF95:AF107" si="67">SUM(P95:S95)</f>
        <v>-14745</v>
      </c>
      <c r="AH95" s="248">
        <f t="shared" ref="AH95:AH107" si="68">SUM(T95:W95)</f>
        <v>-24000</v>
      </c>
      <c r="AJ95" s="248">
        <f t="shared" ref="AJ95:AJ107" si="69">SUM(X95:AA95)</f>
        <v>-24000</v>
      </c>
    </row>
    <row r="96" spans="2:36" ht="16" hidden="1" customHeight="1" outlineLevel="1">
      <c r="B96" s="300" t="s">
        <v>397</v>
      </c>
      <c r="L96" s="248">
        <f t="shared" si="50"/>
        <v>-588</v>
      </c>
      <c r="M96" s="248">
        <f t="shared" si="51"/>
        <v>0</v>
      </c>
      <c r="N96" s="248">
        <f t="shared" si="52"/>
        <v>-1500</v>
      </c>
      <c r="O96" s="248">
        <f t="shared" si="53"/>
        <v>-500</v>
      </c>
      <c r="P96" s="248">
        <f t="shared" si="54"/>
        <v>0</v>
      </c>
      <c r="Q96" s="365">
        <f t="shared" si="55"/>
        <v>0</v>
      </c>
      <c r="R96" s="248">
        <f t="shared" si="56"/>
        <v>-4800</v>
      </c>
      <c r="S96" s="248">
        <f t="shared" si="57"/>
        <v>-4800</v>
      </c>
      <c r="T96" s="248">
        <f t="shared" si="58"/>
        <v>-4800</v>
      </c>
      <c r="U96" s="248">
        <f t="shared" si="59"/>
        <v>-4800</v>
      </c>
      <c r="V96" s="248">
        <f t="shared" si="60"/>
        <v>-4800</v>
      </c>
      <c r="W96" s="248">
        <f t="shared" si="61"/>
        <v>-4800</v>
      </c>
      <c r="X96" s="248">
        <f t="shared" si="62"/>
        <v>-5400</v>
      </c>
      <c r="Y96" s="248">
        <f t="shared" si="63"/>
        <v>-5400</v>
      </c>
      <c r="Z96" s="248">
        <f t="shared" si="64"/>
        <v>-5400</v>
      </c>
      <c r="AA96" s="248">
        <f t="shared" si="65"/>
        <v>-5400</v>
      </c>
      <c r="AB96" s="248"/>
      <c r="AC96" s="248"/>
      <c r="AD96" s="248">
        <f t="shared" si="66"/>
        <v>-2588</v>
      </c>
      <c r="AF96" s="248">
        <f t="shared" si="67"/>
        <v>-9600</v>
      </c>
      <c r="AH96" s="248">
        <f t="shared" si="68"/>
        <v>-19200</v>
      </c>
      <c r="AJ96" s="248">
        <f t="shared" si="69"/>
        <v>-21600</v>
      </c>
    </row>
    <row r="97" spans="2:36" ht="16" hidden="1" customHeight="1" outlineLevel="1">
      <c r="B97" s="300" t="s">
        <v>401</v>
      </c>
      <c r="L97" s="248">
        <f t="shared" si="50"/>
        <v>0</v>
      </c>
      <c r="M97" s="248">
        <f t="shared" si="51"/>
        <v>0</v>
      </c>
      <c r="N97" s="248">
        <f t="shared" si="52"/>
        <v>0</v>
      </c>
      <c r="O97" s="248">
        <f t="shared" si="53"/>
        <v>0</v>
      </c>
      <c r="P97" s="248">
        <f t="shared" si="54"/>
        <v>0</v>
      </c>
      <c r="Q97" s="365">
        <f t="shared" si="55"/>
        <v>0</v>
      </c>
      <c r="R97" s="248">
        <f t="shared" si="56"/>
        <v>0</v>
      </c>
      <c r="S97" s="248">
        <f t="shared" si="57"/>
        <v>0</v>
      </c>
      <c r="T97" s="248">
        <f t="shared" si="58"/>
        <v>0</v>
      </c>
      <c r="U97" s="248">
        <f t="shared" si="59"/>
        <v>0</v>
      </c>
      <c r="V97" s="248">
        <f t="shared" si="60"/>
        <v>0</v>
      </c>
      <c r="W97" s="248">
        <f t="shared" si="61"/>
        <v>0</v>
      </c>
      <c r="X97" s="248">
        <f t="shared" si="62"/>
        <v>0</v>
      </c>
      <c r="Y97" s="248">
        <f t="shared" si="63"/>
        <v>0</v>
      </c>
      <c r="Z97" s="248">
        <f t="shared" si="64"/>
        <v>0</v>
      </c>
      <c r="AA97" s="248">
        <f t="shared" si="65"/>
        <v>0</v>
      </c>
      <c r="AB97" s="248"/>
      <c r="AC97" s="248"/>
      <c r="AD97" s="248">
        <f t="shared" si="66"/>
        <v>0</v>
      </c>
      <c r="AF97" s="248">
        <f t="shared" si="67"/>
        <v>0</v>
      </c>
      <c r="AH97" s="248">
        <f t="shared" si="68"/>
        <v>0</v>
      </c>
      <c r="AJ97" s="248">
        <f t="shared" si="69"/>
        <v>0</v>
      </c>
    </row>
    <row r="98" spans="2:36" ht="16" hidden="1" customHeight="1" outlineLevel="1">
      <c r="B98" s="300" t="s">
        <v>402</v>
      </c>
      <c r="L98" s="248">
        <f t="shared" si="50"/>
        <v>0</v>
      </c>
      <c r="M98" s="248">
        <f t="shared" si="51"/>
        <v>0</v>
      </c>
      <c r="N98" s="248">
        <f t="shared" si="52"/>
        <v>0</v>
      </c>
      <c r="O98" s="248">
        <f t="shared" si="53"/>
        <v>0</v>
      </c>
      <c r="P98" s="248">
        <f t="shared" si="54"/>
        <v>0</v>
      </c>
      <c r="Q98" s="365">
        <f t="shared" si="55"/>
        <v>0</v>
      </c>
      <c r="R98" s="248">
        <f t="shared" si="56"/>
        <v>0</v>
      </c>
      <c r="S98" s="248">
        <f t="shared" si="57"/>
        <v>0</v>
      </c>
      <c r="T98" s="248">
        <f t="shared" si="58"/>
        <v>0</v>
      </c>
      <c r="U98" s="248">
        <f t="shared" si="59"/>
        <v>0</v>
      </c>
      <c r="V98" s="248">
        <f t="shared" si="60"/>
        <v>0</v>
      </c>
      <c r="W98" s="248">
        <f t="shared" si="61"/>
        <v>0</v>
      </c>
      <c r="X98" s="248">
        <f t="shared" si="62"/>
        <v>0</v>
      </c>
      <c r="Y98" s="248">
        <f t="shared" si="63"/>
        <v>0</v>
      </c>
      <c r="Z98" s="248">
        <f t="shared" si="64"/>
        <v>0</v>
      </c>
      <c r="AA98" s="248">
        <f t="shared" si="65"/>
        <v>0</v>
      </c>
      <c r="AB98" s="248"/>
      <c r="AC98" s="248"/>
      <c r="AD98" s="248">
        <f t="shared" si="66"/>
        <v>0</v>
      </c>
      <c r="AF98" s="248">
        <f t="shared" si="67"/>
        <v>0</v>
      </c>
      <c r="AH98" s="248">
        <f t="shared" si="68"/>
        <v>0</v>
      </c>
      <c r="AJ98" s="248">
        <f t="shared" si="69"/>
        <v>0</v>
      </c>
    </row>
    <row r="99" spans="2:36" ht="16" hidden="1" customHeight="1" outlineLevel="1">
      <c r="B99" s="300" t="s">
        <v>399</v>
      </c>
      <c r="L99" s="248">
        <f t="shared" si="50"/>
        <v>0</v>
      </c>
      <c r="M99" s="248">
        <f t="shared" si="51"/>
        <v>0</v>
      </c>
      <c r="N99" s="248">
        <f t="shared" si="52"/>
        <v>0</v>
      </c>
      <c r="O99" s="248">
        <f t="shared" si="53"/>
        <v>0</v>
      </c>
      <c r="P99" s="248">
        <f t="shared" si="54"/>
        <v>0</v>
      </c>
      <c r="Q99" s="365">
        <f t="shared" si="55"/>
        <v>0</v>
      </c>
      <c r="R99" s="248">
        <f t="shared" si="56"/>
        <v>0</v>
      </c>
      <c r="S99" s="248">
        <f t="shared" si="57"/>
        <v>0</v>
      </c>
      <c r="T99" s="248">
        <f t="shared" si="58"/>
        <v>0</v>
      </c>
      <c r="U99" s="248">
        <f t="shared" si="59"/>
        <v>0</v>
      </c>
      <c r="V99" s="248">
        <f t="shared" si="60"/>
        <v>0</v>
      </c>
      <c r="W99" s="248">
        <f t="shared" si="61"/>
        <v>0</v>
      </c>
      <c r="X99" s="248">
        <f t="shared" si="62"/>
        <v>0</v>
      </c>
      <c r="Y99" s="248">
        <f t="shared" si="63"/>
        <v>0</v>
      </c>
      <c r="Z99" s="248">
        <f t="shared" si="64"/>
        <v>0</v>
      </c>
      <c r="AA99" s="248">
        <f t="shared" si="65"/>
        <v>0</v>
      </c>
      <c r="AB99" s="248"/>
      <c r="AC99" s="248"/>
      <c r="AD99" s="248">
        <f t="shared" si="66"/>
        <v>0</v>
      </c>
      <c r="AF99" s="248">
        <f t="shared" si="67"/>
        <v>0</v>
      </c>
      <c r="AH99" s="248">
        <f t="shared" si="68"/>
        <v>0</v>
      </c>
      <c r="AJ99" s="248">
        <f t="shared" si="69"/>
        <v>0</v>
      </c>
    </row>
    <row r="100" spans="2:36" ht="16" hidden="1" customHeight="1" outlineLevel="1">
      <c r="B100" s="300" t="s">
        <v>400</v>
      </c>
      <c r="L100" s="248">
        <f t="shared" si="50"/>
        <v>0</v>
      </c>
      <c r="M100" s="248">
        <f t="shared" si="51"/>
        <v>0</v>
      </c>
      <c r="N100" s="248">
        <f t="shared" si="52"/>
        <v>0</v>
      </c>
      <c r="O100" s="248">
        <f t="shared" si="53"/>
        <v>0</v>
      </c>
      <c r="P100" s="248">
        <f t="shared" si="54"/>
        <v>0</v>
      </c>
      <c r="Q100" s="365">
        <f t="shared" si="55"/>
        <v>-375</v>
      </c>
      <c r="R100" s="248">
        <f t="shared" si="56"/>
        <v>-1125</v>
      </c>
      <c r="S100" s="248">
        <f t="shared" si="57"/>
        <v>-1125</v>
      </c>
      <c r="T100" s="248">
        <f t="shared" si="58"/>
        <v>-1125</v>
      </c>
      <c r="U100" s="248">
        <f t="shared" si="59"/>
        <v>-1125</v>
      </c>
      <c r="V100" s="248">
        <f t="shared" si="60"/>
        <v>-1125</v>
      </c>
      <c r="W100" s="248">
        <f t="shared" si="61"/>
        <v>-1125</v>
      </c>
      <c r="X100" s="248">
        <f t="shared" si="62"/>
        <v>-4800</v>
      </c>
      <c r="Y100" s="248">
        <f t="shared" si="63"/>
        <v>-4800</v>
      </c>
      <c r="Z100" s="248">
        <f t="shared" si="64"/>
        <v>-4800</v>
      </c>
      <c r="AA100" s="248">
        <f t="shared" si="65"/>
        <v>-4800</v>
      </c>
      <c r="AB100" s="248"/>
      <c r="AC100" s="248"/>
      <c r="AD100" s="248">
        <f t="shared" si="66"/>
        <v>0</v>
      </c>
      <c r="AF100" s="248">
        <f t="shared" si="67"/>
        <v>-2625</v>
      </c>
      <c r="AH100" s="248">
        <f t="shared" si="68"/>
        <v>-4500</v>
      </c>
      <c r="AJ100" s="248">
        <f t="shared" si="69"/>
        <v>-19200</v>
      </c>
    </row>
    <row r="101" spans="2:36" ht="16" hidden="1" customHeight="1" outlineLevel="1">
      <c r="B101" s="300" t="s">
        <v>406</v>
      </c>
      <c r="L101" s="248">
        <f t="shared" si="50"/>
        <v>0</v>
      </c>
      <c r="M101" s="248">
        <f t="shared" si="51"/>
        <v>0</v>
      </c>
      <c r="N101" s="248">
        <f t="shared" si="52"/>
        <v>0</v>
      </c>
      <c r="O101" s="248">
        <f t="shared" si="53"/>
        <v>0</v>
      </c>
      <c r="P101" s="248">
        <f t="shared" si="54"/>
        <v>0</v>
      </c>
      <c r="Q101" s="365">
        <f t="shared" si="55"/>
        <v>0</v>
      </c>
      <c r="R101" s="248">
        <f t="shared" si="56"/>
        <v>-1000</v>
      </c>
      <c r="S101" s="248">
        <f t="shared" si="57"/>
        <v>0</v>
      </c>
      <c r="T101" s="248">
        <f t="shared" si="58"/>
        <v>0</v>
      </c>
      <c r="U101" s="248">
        <f t="shared" si="59"/>
        <v>0</v>
      </c>
      <c r="V101" s="248">
        <f t="shared" si="60"/>
        <v>0</v>
      </c>
      <c r="W101" s="248">
        <f t="shared" si="61"/>
        <v>0</v>
      </c>
      <c r="X101" s="248">
        <f t="shared" si="62"/>
        <v>0</v>
      </c>
      <c r="Y101" s="248">
        <f t="shared" si="63"/>
        <v>0</v>
      </c>
      <c r="Z101" s="248">
        <f t="shared" si="64"/>
        <v>0</v>
      </c>
      <c r="AA101" s="248">
        <f t="shared" si="65"/>
        <v>0</v>
      </c>
      <c r="AB101" s="248"/>
      <c r="AC101" s="248"/>
      <c r="AD101" s="248">
        <f t="shared" si="66"/>
        <v>0</v>
      </c>
      <c r="AF101" s="248">
        <f t="shared" si="67"/>
        <v>-1000</v>
      </c>
      <c r="AH101" s="248">
        <f t="shared" si="68"/>
        <v>0</v>
      </c>
      <c r="AJ101" s="248">
        <f t="shared" si="69"/>
        <v>0</v>
      </c>
    </row>
    <row r="102" spans="2:36" ht="16" hidden="1" customHeight="1" outlineLevel="1">
      <c r="B102" s="300" t="s">
        <v>403</v>
      </c>
      <c r="L102" s="248">
        <f t="shared" si="50"/>
        <v>0</v>
      </c>
      <c r="M102" s="248">
        <f t="shared" si="51"/>
        <v>0</v>
      </c>
      <c r="N102" s="248">
        <f t="shared" si="52"/>
        <v>0</v>
      </c>
      <c r="O102" s="248">
        <f t="shared" si="53"/>
        <v>0</v>
      </c>
      <c r="P102" s="248">
        <f t="shared" si="54"/>
        <v>0</v>
      </c>
      <c r="Q102" s="365">
        <f t="shared" si="55"/>
        <v>0</v>
      </c>
      <c r="R102" s="248">
        <f t="shared" si="56"/>
        <v>0</v>
      </c>
      <c r="S102" s="248">
        <f t="shared" si="57"/>
        <v>0</v>
      </c>
      <c r="T102" s="248">
        <f t="shared" si="58"/>
        <v>0</v>
      </c>
      <c r="U102" s="248">
        <f t="shared" si="59"/>
        <v>0</v>
      </c>
      <c r="V102" s="248">
        <f t="shared" si="60"/>
        <v>0</v>
      </c>
      <c r="W102" s="248">
        <f t="shared" si="61"/>
        <v>0</v>
      </c>
      <c r="X102" s="248">
        <f t="shared" si="62"/>
        <v>0</v>
      </c>
      <c r="Y102" s="248">
        <f t="shared" si="63"/>
        <v>0</v>
      </c>
      <c r="Z102" s="248">
        <f t="shared" si="64"/>
        <v>0</v>
      </c>
      <c r="AA102" s="248">
        <f t="shared" si="65"/>
        <v>0</v>
      </c>
      <c r="AB102" s="248"/>
      <c r="AC102" s="248"/>
      <c r="AD102" s="248">
        <f t="shared" si="66"/>
        <v>0</v>
      </c>
      <c r="AF102" s="248">
        <f t="shared" si="67"/>
        <v>0</v>
      </c>
      <c r="AH102" s="248">
        <f t="shared" si="68"/>
        <v>0</v>
      </c>
      <c r="AJ102" s="248">
        <f t="shared" si="69"/>
        <v>0</v>
      </c>
    </row>
    <row r="103" spans="2:36" ht="16" hidden="1" customHeight="1" outlineLevel="1">
      <c r="B103" s="300" t="s">
        <v>404</v>
      </c>
      <c r="L103" s="248">
        <f t="shared" si="50"/>
        <v>0</v>
      </c>
      <c r="M103" s="248">
        <f t="shared" si="51"/>
        <v>0</v>
      </c>
      <c r="N103" s="248">
        <f t="shared" si="52"/>
        <v>0</v>
      </c>
      <c r="O103" s="248">
        <f t="shared" si="53"/>
        <v>0</v>
      </c>
      <c r="P103" s="248">
        <f t="shared" si="54"/>
        <v>0</v>
      </c>
      <c r="Q103" s="365">
        <f t="shared" si="55"/>
        <v>-1500</v>
      </c>
      <c r="R103" s="248">
        <f t="shared" si="56"/>
        <v>-4500</v>
      </c>
      <c r="S103" s="248">
        <f t="shared" si="57"/>
        <v>-4500</v>
      </c>
      <c r="T103" s="248">
        <f t="shared" si="58"/>
        <v>-6000</v>
      </c>
      <c r="U103" s="248">
        <f t="shared" si="59"/>
        <v>-4500</v>
      </c>
      <c r="V103" s="248">
        <f t="shared" si="60"/>
        <v>-4500</v>
      </c>
      <c r="W103" s="248">
        <f t="shared" si="61"/>
        <v>-4500</v>
      </c>
      <c r="X103" s="248">
        <f t="shared" si="62"/>
        <v>-4500</v>
      </c>
      <c r="Y103" s="248">
        <f t="shared" si="63"/>
        <v>-9000</v>
      </c>
      <c r="Z103" s="248">
        <f t="shared" si="64"/>
        <v>-9000</v>
      </c>
      <c r="AA103" s="248">
        <f t="shared" si="65"/>
        <v>-9000</v>
      </c>
      <c r="AB103" s="248"/>
      <c r="AC103" s="248"/>
      <c r="AD103" s="248">
        <f t="shared" si="66"/>
        <v>0</v>
      </c>
      <c r="AF103" s="248">
        <f t="shared" si="67"/>
        <v>-10500</v>
      </c>
      <c r="AH103" s="248">
        <f t="shared" si="68"/>
        <v>-19500</v>
      </c>
      <c r="AJ103" s="248">
        <f t="shared" si="69"/>
        <v>-31500</v>
      </c>
    </row>
    <row r="104" spans="2:36" ht="16" hidden="1" customHeight="1" outlineLevel="1">
      <c r="B104" s="300" t="s">
        <v>234</v>
      </c>
      <c r="L104" s="248">
        <f t="shared" si="50"/>
        <v>-237.2</v>
      </c>
      <c r="M104" s="248">
        <f t="shared" si="51"/>
        <v>-205.5</v>
      </c>
      <c r="N104" s="248">
        <f t="shared" si="52"/>
        <v>-939.67</v>
      </c>
      <c r="O104" s="248">
        <f t="shared" si="53"/>
        <v>-1142</v>
      </c>
      <c r="P104" s="248">
        <f t="shared" si="54"/>
        <v>-612.11099999999988</v>
      </c>
      <c r="Q104" s="365">
        <f t="shared" si="55"/>
        <v>-612.11099999999988</v>
      </c>
      <c r="R104" s="248">
        <f t="shared" si="56"/>
        <v>-612.11099999999988</v>
      </c>
      <c r="S104" s="248">
        <f t="shared" si="57"/>
        <v>-612.11099999999988</v>
      </c>
      <c r="T104" s="248">
        <f t="shared" si="58"/>
        <v>-612.11099999999988</v>
      </c>
      <c r="U104" s="248">
        <f t="shared" si="59"/>
        <v>-612.11099999999988</v>
      </c>
      <c r="V104" s="248">
        <f t="shared" si="60"/>
        <v>-612.11099999999988</v>
      </c>
      <c r="W104" s="248">
        <f t="shared" si="61"/>
        <v>-612.11099999999988</v>
      </c>
      <c r="X104" s="248">
        <f t="shared" si="62"/>
        <v>-612.11099999999988</v>
      </c>
      <c r="Y104" s="248">
        <f t="shared" si="63"/>
        <v>-612.11099999999988</v>
      </c>
      <c r="Z104" s="248">
        <f t="shared" si="64"/>
        <v>-612.11099999999988</v>
      </c>
      <c r="AA104" s="248">
        <f t="shared" si="65"/>
        <v>-612.11099999999988</v>
      </c>
      <c r="AB104" s="248"/>
      <c r="AC104" s="248"/>
      <c r="AD104" s="248">
        <f t="shared" si="66"/>
        <v>-2524.37</v>
      </c>
      <c r="AF104" s="248">
        <f t="shared" si="67"/>
        <v>-2448.4439999999995</v>
      </c>
      <c r="AH104" s="248">
        <f t="shared" si="68"/>
        <v>-2448.4439999999995</v>
      </c>
      <c r="AJ104" s="248">
        <f t="shared" si="69"/>
        <v>-2448.4439999999995</v>
      </c>
    </row>
    <row r="105" spans="2:36" ht="16" hidden="1" customHeight="1" outlineLevel="1">
      <c r="B105" s="300" t="s">
        <v>236</v>
      </c>
      <c r="L105" s="248">
        <f t="shared" si="50"/>
        <v>0</v>
      </c>
      <c r="M105" s="248">
        <f t="shared" si="51"/>
        <v>-1600</v>
      </c>
      <c r="N105" s="248">
        <f t="shared" si="52"/>
        <v>0</v>
      </c>
      <c r="O105" s="248">
        <f t="shared" si="53"/>
        <v>0</v>
      </c>
      <c r="P105" s="248">
        <f t="shared" si="54"/>
        <v>0</v>
      </c>
      <c r="Q105" s="365">
        <f t="shared" si="55"/>
        <v>-320</v>
      </c>
      <c r="R105" s="248">
        <f t="shared" si="56"/>
        <v>-480</v>
      </c>
      <c r="S105" s="248">
        <f t="shared" si="57"/>
        <v>-480</v>
      </c>
      <c r="T105" s="248">
        <f t="shared" si="58"/>
        <v>-480</v>
      </c>
      <c r="U105" s="248">
        <f t="shared" si="59"/>
        <v>-480</v>
      </c>
      <c r="V105" s="248">
        <f t="shared" si="60"/>
        <v>-480</v>
      </c>
      <c r="W105" s="248">
        <f t="shared" si="61"/>
        <v>-480</v>
      </c>
      <c r="X105" s="248">
        <f t="shared" si="62"/>
        <v>-480</v>
      </c>
      <c r="Y105" s="248">
        <f t="shared" si="63"/>
        <v>-480</v>
      </c>
      <c r="Z105" s="248">
        <f t="shared" si="64"/>
        <v>-480</v>
      </c>
      <c r="AA105" s="248">
        <f t="shared" si="65"/>
        <v>-480</v>
      </c>
      <c r="AB105" s="248"/>
      <c r="AC105" s="248"/>
      <c r="AD105" s="248">
        <f t="shared" si="66"/>
        <v>-1600</v>
      </c>
      <c r="AF105" s="248">
        <f t="shared" si="67"/>
        <v>-1280</v>
      </c>
      <c r="AH105" s="248">
        <f t="shared" si="68"/>
        <v>-1920</v>
      </c>
      <c r="AJ105" s="248">
        <f t="shared" si="69"/>
        <v>-1920</v>
      </c>
    </row>
    <row r="106" spans="2:36" ht="16" hidden="1" customHeight="1" outlineLevel="1">
      <c r="B106" s="300" t="s">
        <v>237</v>
      </c>
      <c r="L106" s="248">
        <f t="shared" si="50"/>
        <v>0</v>
      </c>
      <c r="M106" s="248">
        <f t="shared" si="51"/>
        <v>0</v>
      </c>
      <c r="N106" s="248">
        <f t="shared" si="52"/>
        <v>-70</v>
      </c>
      <c r="O106" s="248">
        <f t="shared" si="53"/>
        <v>0</v>
      </c>
      <c r="P106" s="248">
        <f t="shared" si="54"/>
        <v>0</v>
      </c>
      <c r="Q106" s="365">
        <f t="shared" si="55"/>
        <v>0</v>
      </c>
      <c r="R106" s="248">
        <f t="shared" si="56"/>
        <v>0</v>
      </c>
      <c r="S106" s="248">
        <f t="shared" si="57"/>
        <v>0</v>
      </c>
      <c r="T106" s="248">
        <f t="shared" si="58"/>
        <v>0</v>
      </c>
      <c r="U106" s="248">
        <f t="shared" si="59"/>
        <v>0</v>
      </c>
      <c r="V106" s="248">
        <f t="shared" si="60"/>
        <v>0</v>
      </c>
      <c r="W106" s="248">
        <f t="shared" si="61"/>
        <v>0</v>
      </c>
      <c r="X106" s="248">
        <f t="shared" si="62"/>
        <v>0</v>
      </c>
      <c r="Y106" s="248">
        <f t="shared" si="63"/>
        <v>0</v>
      </c>
      <c r="Z106" s="248">
        <f t="shared" si="64"/>
        <v>0</v>
      </c>
      <c r="AA106" s="248">
        <f t="shared" si="65"/>
        <v>0</v>
      </c>
      <c r="AB106" s="248"/>
      <c r="AC106" s="248"/>
      <c r="AD106" s="248">
        <f t="shared" si="66"/>
        <v>-70</v>
      </c>
      <c r="AF106" s="248">
        <f t="shared" si="67"/>
        <v>0</v>
      </c>
      <c r="AH106" s="248">
        <f t="shared" si="68"/>
        <v>0</v>
      </c>
      <c r="AJ106" s="248">
        <f t="shared" si="69"/>
        <v>0</v>
      </c>
    </row>
    <row r="107" spans="2:36" ht="16" hidden="1" customHeight="1" outlineLevel="1">
      <c r="B107" s="300" t="s">
        <v>405</v>
      </c>
      <c r="L107" s="248">
        <f t="shared" si="50"/>
        <v>0</v>
      </c>
      <c r="M107" s="248">
        <f t="shared" si="51"/>
        <v>0</v>
      </c>
      <c r="N107" s="248">
        <f t="shared" si="52"/>
        <v>0</v>
      </c>
      <c r="O107" s="248">
        <f t="shared" si="53"/>
        <v>0</v>
      </c>
      <c r="P107" s="248">
        <f t="shared" si="54"/>
        <v>0</v>
      </c>
      <c r="Q107" s="365">
        <f t="shared" si="55"/>
        <v>-466.66666666666669</v>
      </c>
      <c r="R107" s="248">
        <f t="shared" si="56"/>
        <v>-1400</v>
      </c>
      <c r="S107" s="248">
        <f t="shared" si="57"/>
        <v>-1400</v>
      </c>
      <c r="T107" s="248">
        <f t="shared" si="58"/>
        <v>-1400</v>
      </c>
      <c r="U107" s="248">
        <f t="shared" si="59"/>
        <v>-2133.3333333333335</v>
      </c>
      <c r="V107" s="248">
        <f t="shared" si="60"/>
        <v>-2500</v>
      </c>
      <c r="W107" s="248">
        <f t="shared" si="61"/>
        <v>-2500</v>
      </c>
      <c r="X107" s="248">
        <f t="shared" si="62"/>
        <v>-2500</v>
      </c>
      <c r="Y107" s="248">
        <f t="shared" si="63"/>
        <v>-3333.3333333333335</v>
      </c>
      <c r="Z107" s="248">
        <f t="shared" si="64"/>
        <v>-5000</v>
      </c>
      <c r="AA107" s="248">
        <f t="shared" si="65"/>
        <v>-5000</v>
      </c>
      <c r="AB107" s="248"/>
      <c r="AC107" s="248"/>
      <c r="AD107" s="248">
        <f t="shared" si="66"/>
        <v>0</v>
      </c>
      <c r="AF107" s="248">
        <f t="shared" si="67"/>
        <v>-3266.666666666667</v>
      </c>
      <c r="AH107" s="248">
        <f t="shared" si="68"/>
        <v>-8533.3333333333339</v>
      </c>
      <c r="AJ107" s="248">
        <f t="shared" si="69"/>
        <v>-15833.333333333334</v>
      </c>
    </row>
    <row r="108" spans="2:36" ht="16" hidden="1" customHeight="1" outlineLevel="1">
      <c r="B108" s="300"/>
      <c r="L108" s="248"/>
      <c r="M108" s="248"/>
      <c r="N108" s="248"/>
      <c r="O108" s="248"/>
      <c r="P108" s="248"/>
      <c r="Q108" s="365"/>
      <c r="R108" s="248"/>
      <c r="S108" s="248"/>
      <c r="T108" s="248"/>
      <c r="U108" s="248"/>
      <c r="V108" s="248"/>
      <c r="W108" s="248"/>
      <c r="X108" s="248"/>
      <c r="Y108" s="248"/>
      <c r="Z108" s="248"/>
      <c r="AA108" s="248"/>
      <c r="AB108" s="248"/>
      <c r="AC108" s="248"/>
      <c r="AD108" s="248"/>
      <c r="AF108" s="248"/>
      <c r="AH108" s="248"/>
      <c r="AJ108" s="248"/>
    </row>
    <row r="109" spans="2:36" collapsed="1">
      <c r="B109" s="17" t="s">
        <v>407</v>
      </c>
      <c r="L109" s="248">
        <f t="shared" ref="L109:L123" si="70">SUM(D37:F37)</f>
        <v>-17.850000000000001</v>
      </c>
      <c r="M109" s="248">
        <f t="shared" ref="M109:M123" si="71">SUM(G37:I37)</f>
        <v>-240</v>
      </c>
      <c r="N109" s="248">
        <f t="shared" ref="N109:N123" si="72">SUM(J37:L37)</f>
        <v>-1627.45</v>
      </c>
      <c r="O109" s="248">
        <f t="shared" ref="O109:O123" si="73">SUM(M37:O37)</f>
        <v>-42.975000000000001</v>
      </c>
      <c r="P109" s="248">
        <f t="shared" ref="P109:P123" si="74">SUM(P37:R37)</f>
        <v>0</v>
      </c>
      <c r="Q109" s="365">
        <f t="shared" ref="Q109:Q123" si="75">SUM(S37:U37)</f>
        <v>-2000</v>
      </c>
      <c r="R109" s="248">
        <f t="shared" ref="R109:R123" si="76">SUM(V37:X37)</f>
        <v>-17500</v>
      </c>
      <c r="S109" s="248">
        <f t="shared" ref="S109:S123" si="77">SUM(Y37:AA37)</f>
        <v>-6500</v>
      </c>
      <c r="T109" s="248">
        <f t="shared" ref="T109:T123" si="78">SUM(AB37:AD37)</f>
        <v>-4000</v>
      </c>
      <c r="U109" s="248">
        <f t="shared" ref="U109:U123" si="79">SUM(AE37:AG37)</f>
        <v>-14000</v>
      </c>
      <c r="V109" s="248">
        <f t="shared" ref="V109:V123" si="80">SUM(AH37:AJ37)</f>
        <v>-10000</v>
      </c>
      <c r="W109" s="248">
        <f t="shared" ref="W109:W123" si="81">SUM(AK37:AM37)</f>
        <v>-15000</v>
      </c>
      <c r="X109" s="248">
        <f t="shared" ref="X109:X123" si="82">SUM(AN37:AP37)</f>
        <v>-5000</v>
      </c>
      <c r="Y109" s="248">
        <f t="shared" ref="Y109:Y123" si="83">SUM(AQ37:AS37)</f>
        <v>-19000</v>
      </c>
      <c r="Z109" s="248">
        <f t="shared" ref="Z109:Z123" si="84">SUM(AT37:AV37)</f>
        <v>-14000</v>
      </c>
      <c r="AA109" s="248">
        <f t="shared" ref="AA109:AA123" si="85">SUM(AW37:AY37)</f>
        <v>-18000</v>
      </c>
      <c r="AB109" s="248"/>
      <c r="AC109" s="248"/>
      <c r="AD109" s="248">
        <f t="shared" ref="AD109" si="86">SUM(L109:O109)</f>
        <v>-1928.2750000000001</v>
      </c>
      <c r="AF109" s="248">
        <f t="shared" ref="AF109" si="87">SUM(P109:S109)</f>
        <v>-26000</v>
      </c>
      <c r="AH109" s="248">
        <f>SUM(T109:W109)</f>
        <v>-43000</v>
      </c>
      <c r="AJ109" s="248">
        <f>SUM(X109:AA109)</f>
        <v>-56000</v>
      </c>
    </row>
    <row r="110" spans="2:36">
      <c r="B110" s="17" t="s">
        <v>559</v>
      </c>
      <c r="L110" s="248">
        <f t="shared" si="70"/>
        <v>0</v>
      </c>
      <c r="M110" s="248">
        <f t="shared" si="71"/>
        <v>0</v>
      </c>
      <c r="N110" s="248">
        <f t="shared" si="72"/>
        <v>0</v>
      </c>
      <c r="O110" s="248">
        <f t="shared" si="73"/>
        <v>0</v>
      </c>
      <c r="P110" s="248">
        <f t="shared" si="74"/>
        <v>0</v>
      </c>
      <c r="Q110" s="365">
        <f t="shared" si="75"/>
        <v>-5000</v>
      </c>
      <c r="R110" s="248">
        <f t="shared" si="76"/>
        <v>-6000</v>
      </c>
      <c r="S110" s="248">
        <f t="shared" si="77"/>
        <v>-3000</v>
      </c>
      <c r="T110" s="248">
        <f t="shared" si="78"/>
        <v>-7500</v>
      </c>
      <c r="U110" s="248">
        <f t="shared" si="79"/>
        <v>-14500</v>
      </c>
      <c r="V110" s="248">
        <f t="shared" si="80"/>
        <v>-6500</v>
      </c>
      <c r="W110" s="248">
        <f t="shared" si="81"/>
        <v>-5500</v>
      </c>
      <c r="X110" s="248">
        <f t="shared" si="82"/>
        <v>-9000</v>
      </c>
      <c r="Y110" s="248">
        <f t="shared" si="83"/>
        <v>-25000</v>
      </c>
      <c r="Z110" s="248">
        <f t="shared" si="84"/>
        <v>-12000</v>
      </c>
      <c r="AA110" s="248">
        <f t="shared" si="85"/>
        <v>-11500</v>
      </c>
      <c r="AB110" s="248"/>
      <c r="AC110" s="248"/>
      <c r="AD110" s="248">
        <f>SUM(L110:O110)</f>
        <v>0</v>
      </c>
      <c r="AF110" s="248">
        <f>SUM(P110:S110)</f>
        <v>-14000</v>
      </c>
      <c r="AH110" s="248">
        <f>SUM(T110:W110)</f>
        <v>-34000</v>
      </c>
      <c r="AJ110" s="248">
        <f>SUM(X110:AA110)</f>
        <v>-57500</v>
      </c>
    </row>
    <row r="111" spans="2:36">
      <c r="B111" s="17" t="s">
        <v>327</v>
      </c>
      <c r="L111" s="248">
        <f t="shared" si="70"/>
        <v>0</v>
      </c>
      <c r="M111" s="248">
        <f t="shared" si="71"/>
        <v>0</v>
      </c>
      <c r="N111" s="248">
        <f t="shared" si="72"/>
        <v>0</v>
      </c>
      <c r="O111" s="248">
        <f t="shared" si="73"/>
        <v>0</v>
      </c>
      <c r="P111" s="248">
        <f t="shared" si="74"/>
        <v>0</v>
      </c>
      <c r="Q111" s="365">
        <f t="shared" si="75"/>
        <v>0</v>
      </c>
      <c r="R111" s="248">
        <f t="shared" si="76"/>
        <v>0</v>
      </c>
      <c r="S111" s="248">
        <f t="shared" si="77"/>
        <v>0</v>
      </c>
      <c r="T111" s="248">
        <f t="shared" si="78"/>
        <v>0</v>
      </c>
      <c r="U111" s="248">
        <f t="shared" si="79"/>
        <v>0</v>
      </c>
      <c r="V111" s="248">
        <f t="shared" si="80"/>
        <v>0</v>
      </c>
      <c r="W111" s="248">
        <f t="shared" si="81"/>
        <v>0</v>
      </c>
      <c r="X111" s="248">
        <f t="shared" si="82"/>
        <v>0</v>
      </c>
      <c r="Y111" s="248">
        <f t="shared" si="83"/>
        <v>0</v>
      </c>
      <c r="Z111" s="248">
        <f t="shared" si="84"/>
        <v>0</v>
      </c>
      <c r="AA111" s="248">
        <f t="shared" si="85"/>
        <v>0</v>
      </c>
      <c r="AB111" s="248"/>
      <c r="AC111" s="248"/>
      <c r="AD111" s="248">
        <f>SUM(L111:O111)</f>
        <v>0</v>
      </c>
      <c r="AF111" s="248">
        <f>SUM(P111:S111)</f>
        <v>0</v>
      </c>
      <c r="AH111" s="248">
        <f>SUM(T111:W111)</f>
        <v>0</v>
      </c>
      <c r="AJ111" s="248">
        <f>SUM(X111:AA111)</f>
        <v>0</v>
      </c>
    </row>
    <row r="112" spans="2:36">
      <c r="B112" s="17" t="s">
        <v>396</v>
      </c>
      <c r="L112" s="248">
        <f t="shared" si="70"/>
        <v>0</v>
      </c>
      <c r="M112" s="248">
        <f t="shared" si="71"/>
        <v>0</v>
      </c>
      <c r="N112" s="248">
        <f t="shared" si="72"/>
        <v>0</v>
      </c>
      <c r="O112" s="248">
        <f t="shared" si="73"/>
        <v>0</v>
      </c>
      <c r="P112" s="248">
        <f t="shared" si="74"/>
        <v>0</v>
      </c>
      <c r="Q112" s="365">
        <f t="shared" si="75"/>
        <v>0</v>
      </c>
      <c r="R112" s="248">
        <f t="shared" si="76"/>
        <v>0</v>
      </c>
      <c r="S112" s="248">
        <f t="shared" si="77"/>
        <v>0</v>
      </c>
      <c r="T112" s="248">
        <f t="shared" si="78"/>
        <v>0</v>
      </c>
      <c r="U112" s="248">
        <f t="shared" si="79"/>
        <v>-7295</v>
      </c>
      <c r="V112" s="248">
        <f t="shared" si="80"/>
        <v>0</v>
      </c>
      <c r="W112" s="248">
        <f t="shared" si="81"/>
        <v>0</v>
      </c>
      <c r="X112" s="248">
        <f t="shared" si="82"/>
        <v>0</v>
      </c>
      <c r="Y112" s="248">
        <f t="shared" si="83"/>
        <v>0</v>
      </c>
      <c r="Z112" s="248">
        <f t="shared" si="84"/>
        <v>0</v>
      </c>
      <c r="AA112" s="248">
        <f t="shared" si="85"/>
        <v>0</v>
      </c>
      <c r="AB112" s="248"/>
      <c r="AC112" s="248"/>
      <c r="AD112" s="248">
        <f>SUM(L112:O112)</f>
        <v>0</v>
      </c>
      <c r="AF112" s="248">
        <f>SUM(P112:S112)</f>
        <v>0</v>
      </c>
      <c r="AH112" s="248">
        <f>SUM(T112:W112)</f>
        <v>-7295</v>
      </c>
      <c r="AJ112" s="248">
        <f>SUM(X112:AA112)</f>
        <v>0</v>
      </c>
    </row>
    <row r="113" spans="2:36" ht="16" hidden="1" customHeight="1" outlineLevel="1">
      <c r="B113" s="300" t="s">
        <v>248</v>
      </c>
      <c r="L113" s="248">
        <f t="shared" si="70"/>
        <v>0</v>
      </c>
      <c r="M113" s="248">
        <f t="shared" si="71"/>
        <v>0</v>
      </c>
      <c r="N113" s="248">
        <f t="shared" si="72"/>
        <v>0</v>
      </c>
      <c r="O113" s="248">
        <f t="shared" si="73"/>
        <v>0</v>
      </c>
      <c r="P113" s="248">
        <f t="shared" si="74"/>
        <v>0</v>
      </c>
      <c r="Q113" s="365">
        <f t="shared" si="75"/>
        <v>0</v>
      </c>
      <c r="R113" s="248">
        <f t="shared" si="76"/>
        <v>0</v>
      </c>
      <c r="S113" s="248">
        <f t="shared" si="77"/>
        <v>0</v>
      </c>
      <c r="T113" s="248">
        <f t="shared" si="78"/>
        <v>0</v>
      </c>
      <c r="U113" s="248">
        <f t="shared" si="79"/>
        <v>-1500</v>
      </c>
      <c r="V113" s="248">
        <f t="shared" si="80"/>
        <v>0</v>
      </c>
      <c r="W113" s="248">
        <f t="shared" si="81"/>
        <v>0</v>
      </c>
      <c r="X113" s="248">
        <f t="shared" si="82"/>
        <v>0</v>
      </c>
      <c r="Y113" s="248">
        <f t="shared" si="83"/>
        <v>0</v>
      </c>
      <c r="Z113" s="248">
        <f t="shared" si="84"/>
        <v>0</v>
      </c>
      <c r="AA113" s="248">
        <f t="shared" si="85"/>
        <v>0</v>
      </c>
      <c r="AB113" s="248"/>
      <c r="AC113" s="248"/>
      <c r="AD113" s="248">
        <f t="shared" ref="AD113:AD123" si="88">SUM(L113:O113)</f>
        <v>0</v>
      </c>
      <c r="AF113" s="248">
        <f t="shared" ref="AF113:AF123" si="89">SUM(P113:S113)</f>
        <v>0</v>
      </c>
      <c r="AH113" s="248">
        <f t="shared" ref="AH113:AH123" si="90">SUM(T113:W113)</f>
        <v>-1500</v>
      </c>
      <c r="AJ113" s="248">
        <f t="shared" ref="AJ113:AJ123" si="91">SUM(X113:AA113)</f>
        <v>0</v>
      </c>
    </row>
    <row r="114" spans="2:36" ht="16" hidden="1" customHeight="1" outlineLevel="1">
      <c r="B114" s="300" t="s">
        <v>249</v>
      </c>
      <c r="L114" s="248">
        <f t="shared" si="70"/>
        <v>0</v>
      </c>
      <c r="M114" s="248">
        <f t="shared" si="71"/>
        <v>0</v>
      </c>
      <c r="N114" s="248">
        <f t="shared" si="72"/>
        <v>0</v>
      </c>
      <c r="O114" s="248">
        <f t="shared" si="73"/>
        <v>0</v>
      </c>
      <c r="P114" s="248">
        <f t="shared" si="74"/>
        <v>0</v>
      </c>
      <c r="Q114" s="365">
        <f t="shared" si="75"/>
        <v>0</v>
      </c>
      <c r="R114" s="248">
        <f t="shared" si="76"/>
        <v>0</v>
      </c>
      <c r="S114" s="248">
        <f t="shared" si="77"/>
        <v>0</v>
      </c>
      <c r="T114" s="248">
        <f t="shared" si="78"/>
        <v>0</v>
      </c>
      <c r="U114" s="248">
        <f t="shared" si="79"/>
        <v>-500</v>
      </c>
      <c r="V114" s="248">
        <f t="shared" si="80"/>
        <v>0</v>
      </c>
      <c r="W114" s="248">
        <f t="shared" si="81"/>
        <v>0</v>
      </c>
      <c r="X114" s="248">
        <f t="shared" si="82"/>
        <v>0</v>
      </c>
      <c r="Y114" s="248">
        <f t="shared" si="83"/>
        <v>0</v>
      </c>
      <c r="Z114" s="248">
        <f t="shared" si="84"/>
        <v>0</v>
      </c>
      <c r="AA114" s="248">
        <f t="shared" si="85"/>
        <v>0</v>
      </c>
      <c r="AB114" s="248"/>
      <c r="AC114" s="248"/>
      <c r="AD114" s="248">
        <f t="shared" si="88"/>
        <v>0</v>
      </c>
      <c r="AF114" s="248">
        <f t="shared" si="89"/>
        <v>0</v>
      </c>
      <c r="AH114" s="248">
        <f t="shared" si="90"/>
        <v>-500</v>
      </c>
      <c r="AJ114" s="248">
        <f t="shared" si="91"/>
        <v>0</v>
      </c>
    </row>
    <row r="115" spans="2:36" ht="16" hidden="1" customHeight="1" outlineLevel="1">
      <c r="B115" s="300" t="s">
        <v>392</v>
      </c>
      <c r="L115" s="248">
        <f t="shared" si="70"/>
        <v>0</v>
      </c>
      <c r="M115" s="248">
        <f t="shared" si="71"/>
        <v>0</v>
      </c>
      <c r="N115" s="248">
        <f t="shared" si="72"/>
        <v>0</v>
      </c>
      <c r="O115" s="248">
        <f t="shared" si="73"/>
        <v>0</v>
      </c>
      <c r="P115" s="248">
        <f t="shared" si="74"/>
        <v>0</v>
      </c>
      <c r="Q115" s="365">
        <f t="shared" si="75"/>
        <v>0</v>
      </c>
      <c r="R115" s="248">
        <f t="shared" si="76"/>
        <v>0</v>
      </c>
      <c r="S115" s="248">
        <f t="shared" si="77"/>
        <v>0</v>
      </c>
      <c r="T115" s="248">
        <f t="shared" si="78"/>
        <v>0</v>
      </c>
      <c r="U115" s="248">
        <f t="shared" si="79"/>
        <v>-1000</v>
      </c>
      <c r="V115" s="248">
        <f t="shared" si="80"/>
        <v>0</v>
      </c>
      <c r="W115" s="248">
        <f t="shared" si="81"/>
        <v>0</v>
      </c>
      <c r="X115" s="248">
        <f t="shared" si="82"/>
        <v>0</v>
      </c>
      <c r="Y115" s="248">
        <f t="shared" si="83"/>
        <v>0</v>
      </c>
      <c r="Z115" s="248">
        <f t="shared" si="84"/>
        <v>0</v>
      </c>
      <c r="AA115" s="248">
        <f t="shared" si="85"/>
        <v>0</v>
      </c>
      <c r="AB115" s="248"/>
      <c r="AC115" s="248"/>
      <c r="AD115" s="248">
        <f t="shared" si="88"/>
        <v>0</v>
      </c>
      <c r="AF115" s="248">
        <f t="shared" si="89"/>
        <v>0</v>
      </c>
      <c r="AH115" s="248">
        <f t="shared" si="90"/>
        <v>-1000</v>
      </c>
      <c r="AJ115" s="248">
        <f t="shared" si="91"/>
        <v>0</v>
      </c>
    </row>
    <row r="116" spans="2:36" ht="16" hidden="1" customHeight="1" outlineLevel="1">
      <c r="B116" s="300" t="s">
        <v>250</v>
      </c>
      <c r="L116" s="248">
        <f t="shared" si="70"/>
        <v>0</v>
      </c>
      <c r="M116" s="248">
        <f t="shared" si="71"/>
        <v>0</v>
      </c>
      <c r="N116" s="248">
        <f t="shared" si="72"/>
        <v>0</v>
      </c>
      <c r="O116" s="248">
        <f t="shared" si="73"/>
        <v>0</v>
      </c>
      <c r="P116" s="248">
        <f t="shared" si="74"/>
        <v>0</v>
      </c>
      <c r="Q116" s="365">
        <f t="shared" si="75"/>
        <v>0</v>
      </c>
      <c r="R116" s="248">
        <f t="shared" si="76"/>
        <v>0</v>
      </c>
      <c r="S116" s="248">
        <f t="shared" si="77"/>
        <v>0</v>
      </c>
      <c r="T116" s="248">
        <f t="shared" si="78"/>
        <v>0</v>
      </c>
      <c r="U116" s="248">
        <f t="shared" si="79"/>
        <v>-900</v>
      </c>
      <c r="V116" s="248">
        <f t="shared" si="80"/>
        <v>0</v>
      </c>
      <c r="W116" s="248">
        <f t="shared" si="81"/>
        <v>0</v>
      </c>
      <c r="X116" s="248">
        <f t="shared" si="82"/>
        <v>0</v>
      </c>
      <c r="Y116" s="248">
        <f t="shared" si="83"/>
        <v>0</v>
      </c>
      <c r="Z116" s="248">
        <f t="shared" si="84"/>
        <v>0</v>
      </c>
      <c r="AA116" s="248">
        <f t="shared" si="85"/>
        <v>0</v>
      </c>
      <c r="AB116" s="248"/>
      <c r="AC116" s="248"/>
      <c r="AD116" s="248">
        <f t="shared" si="88"/>
        <v>0</v>
      </c>
      <c r="AF116" s="248">
        <f t="shared" si="89"/>
        <v>0</v>
      </c>
      <c r="AH116" s="248">
        <f t="shared" si="90"/>
        <v>-900</v>
      </c>
      <c r="AJ116" s="248">
        <f t="shared" si="91"/>
        <v>0</v>
      </c>
    </row>
    <row r="117" spans="2:36" ht="16" hidden="1" customHeight="1" outlineLevel="1">
      <c r="B117" s="300" t="s">
        <v>251</v>
      </c>
      <c r="L117" s="248">
        <f t="shared" si="70"/>
        <v>0</v>
      </c>
      <c r="M117" s="248">
        <f t="shared" si="71"/>
        <v>0</v>
      </c>
      <c r="N117" s="248">
        <f t="shared" si="72"/>
        <v>0</v>
      </c>
      <c r="O117" s="248">
        <f t="shared" si="73"/>
        <v>0</v>
      </c>
      <c r="P117" s="248">
        <f t="shared" si="74"/>
        <v>0</v>
      </c>
      <c r="Q117" s="365">
        <f t="shared" si="75"/>
        <v>0</v>
      </c>
      <c r="R117" s="248">
        <f t="shared" si="76"/>
        <v>0</v>
      </c>
      <c r="S117" s="248">
        <f t="shared" si="77"/>
        <v>0</v>
      </c>
      <c r="T117" s="248">
        <f t="shared" si="78"/>
        <v>0</v>
      </c>
      <c r="U117" s="248">
        <f t="shared" si="79"/>
        <v>-600</v>
      </c>
      <c r="V117" s="248">
        <f t="shared" si="80"/>
        <v>0</v>
      </c>
      <c r="W117" s="248">
        <f t="shared" si="81"/>
        <v>0</v>
      </c>
      <c r="X117" s="248">
        <f t="shared" si="82"/>
        <v>0</v>
      </c>
      <c r="Y117" s="248">
        <f t="shared" si="83"/>
        <v>0</v>
      </c>
      <c r="Z117" s="248">
        <f t="shared" si="84"/>
        <v>0</v>
      </c>
      <c r="AA117" s="248">
        <f t="shared" si="85"/>
        <v>0</v>
      </c>
      <c r="AB117" s="248"/>
      <c r="AC117" s="248"/>
      <c r="AD117" s="248">
        <f t="shared" si="88"/>
        <v>0</v>
      </c>
      <c r="AF117" s="248">
        <f t="shared" si="89"/>
        <v>0</v>
      </c>
      <c r="AH117" s="248">
        <f t="shared" si="90"/>
        <v>-600</v>
      </c>
      <c r="AJ117" s="248">
        <f t="shared" si="91"/>
        <v>0</v>
      </c>
    </row>
    <row r="118" spans="2:36" ht="16" hidden="1" customHeight="1" outlineLevel="1">
      <c r="B118" s="300" t="s">
        <v>252</v>
      </c>
      <c r="L118" s="248">
        <f t="shared" si="70"/>
        <v>0</v>
      </c>
      <c r="M118" s="248">
        <f t="shared" si="71"/>
        <v>0</v>
      </c>
      <c r="N118" s="248">
        <f t="shared" si="72"/>
        <v>0</v>
      </c>
      <c r="O118" s="248">
        <f t="shared" si="73"/>
        <v>0</v>
      </c>
      <c r="P118" s="248">
        <f t="shared" si="74"/>
        <v>0</v>
      </c>
      <c r="Q118" s="365">
        <f t="shared" si="75"/>
        <v>0</v>
      </c>
      <c r="R118" s="248">
        <f t="shared" si="76"/>
        <v>0</v>
      </c>
      <c r="S118" s="248">
        <f t="shared" si="77"/>
        <v>0</v>
      </c>
      <c r="T118" s="248">
        <f t="shared" si="78"/>
        <v>0</v>
      </c>
      <c r="U118" s="248">
        <f t="shared" si="79"/>
        <v>-1000</v>
      </c>
      <c r="V118" s="248">
        <f t="shared" si="80"/>
        <v>0</v>
      </c>
      <c r="W118" s="248">
        <f t="shared" si="81"/>
        <v>0</v>
      </c>
      <c r="X118" s="248">
        <f t="shared" si="82"/>
        <v>0</v>
      </c>
      <c r="Y118" s="248">
        <f t="shared" si="83"/>
        <v>0</v>
      </c>
      <c r="Z118" s="248">
        <f t="shared" si="84"/>
        <v>0</v>
      </c>
      <c r="AA118" s="248">
        <f t="shared" si="85"/>
        <v>0</v>
      </c>
      <c r="AB118" s="248"/>
      <c r="AC118" s="248"/>
      <c r="AD118" s="248">
        <f t="shared" si="88"/>
        <v>0</v>
      </c>
      <c r="AF118" s="248">
        <f t="shared" si="89"/>
        <v>0</v>
      </c>
      <c r="AH118" s="248">
        <f t="shared" si="90"/>
        <v>-1000</v>
      </c>
      <c r="AJ118" s="248">
        <f t="shared" si="91"/>
        <v>0</v>
      </c>
    </row>
    <row r="119" spans="2:36" ht="16" hidden="1" customHeight="1" outlineLevel="1">
      <c r="B119" s="300" t="s">
        <v>253</v>
      </c>
      <c r="L119" s="248">
        <f t="shared" si="70"/>
        <v>0</v>
      </c>
      <c r="M119" s="248">
        <f t="shared" si="71"/>
        <v>0</v>
      </c>
      <c r="N119" s="248">
        <f t="shared" si="72"/>
        <v>0</v>
      </c>
      <c r="O119" s="248">
        <f t="shared" si="73"/>
        <v>0</v>
      </c>
      <c r="P119" s="248">
        <f t="shared" si="74"/>
        <v>0</v>
      </c>
      <c r="Q119" s="365">
        <f t="shared" si="75"/>
        <v>0</v>
      </c>
      <c r="R119" s="248">
        <f t="shared" si="76"/>
        <v>0</v>
      </c>
      <c r="S119" s="248">
        <f t="shared" si="77"/>
        <v>0</v>
      </c>
      <c r="T119" s="248">
        <f t="shared" si="78"/>
        <v>0</v>
      </c>
      <c r="U119" s="248">
        <f t="shared" si="79"/>
        <v>-500</v>
      </c>
      <c r="V119" s="248">
        <f t="shared" si="80"/>
        <v>0</v>
      </c>
      <c r="W119" s="248">
        <f t="shared" si="81"/>
        <v>0</v>
      </c>
      <c r="X119" s="248">
        <f t="shared" si="82"/>
        <v>0</v>
      </c>
      <c r="Y119" s="248">
        <f t="shared" si="83"/>
        <v>0</v>
      </c>
      <c r="Z119" s="248">
        <f t="shared" si="84"/>
        <v>0</v>
      </c>
      <c r="AA119" s="248">
        <f t="shared" si="85"/>
        <v>0</v>
      </c>
      <c r="AB119" s="248"/>
      <c r="AC119" s="248"/>
      <c r="AD119" s="248">
        <f t="shared" si="88"/>
        <v>0</v>
      </c>
      <c r="AF119" s="248">
        <f t="shared" si="89"/>
        <v>0</v>
      </c>
      <c r="AH119" s="248">
        <f t="shared" si="90"/>
        <v>-500</v>
      </c>
      <c r="AJ119" s="248">
        <f t="shared" si="91"/>
        <v>0</v>
      </c>
    </row>
    <row r="120" spans="2:36" ht="16" hidden="1" customHeight="1" outlineLevel="1">
      <c r="B120" s="300" t="s">
        <v>244</v>
      </c>
      <c r="L120" s="248">
        <f t="shared" si="70"/>
        <v>0</v>
      </c>
      <c r="M120" s="248">
        <f t="shared" si="71"/>
        <v>0</v>
      </c>
      <c r="N120" s="248">
        <f t="shared" si="72"/>
        <v>0</v>
      </c>
      <c r="O120" s="248">
        <f t="shared" si="73"/>
        <v>0</v>
      </c>
      <c r="P120" s="248">
        <f t="shared" si="74"/>
        <v>0</v>
      </c>
      <c r="Q120" s="365">
        <f t="shared" si="75"/>
        <v>0</v>
      </c>
      <c r="R120" s="248">
        <f t="shared" si="76"/>
        <v>0</v>
      </c>
      <c r="S120" s="248">
        <f t="shared" si="77"/>
        <v>0</v>
      </c>
      <c r="T120" s="248">
        <f t="shared" si="78"/>
        <v>0</v>
      </c>
      <c r="U120" s="248">
        <f t="shared" si="79"/>
        <v>-500</v>
      </c>
      <c r="V120" s="248">
        <f t="shared" si="80"/>
        <v>0</v>
      </c>
      <c r="W120" s="248">
        <f t="shared" si="81"/>
        <v>0</v>
      </c>
      <c r="X120" s="248">
        <f t="shared" si="82"/>
        <v>0</v>
      </c>
      <c r="Y120" s="248">
        <f t="shared" si="83"/>
        <v>0</v>
      </c>
      <c r="Z120" s="248">
        <f t="shared" si="84"/>
        <v>0</v>
      </c>
      <c r="AA120" s="248">
        <f t="shared" si="85"/>
        <v>0</v>
      </c>
      <c r="AB120" s="248"/>
      <c r="AC120" s="248"/>
      <c r="AD120" s="248">
        <f t="shared" si="88"/>
        <v>0</v>
      </c>
      <c r="AF120" s="248">
        <f t="shared" si="89"/>
        <v>0</v>
      </c>
      <c r="AH120" s="248">
        <f t="shared" si="90"/>
        <v>-500</v>
      </c>
      <c r="AJ120" s="248">
        <f t="shared" si="91"/>
        <v>0</v>
      </c>
    </row>
    <row r="121" spans="2:36" ht="16" hidden="1" customHeight="1" outlineLevel="1">
      <c r="B121" s="300" t="s">
        <v>254</v>
      </c>
      <c r="L121" s="248">
        <f t="shared" si="70"/>
        <v>0</v>
      </c>
      <c r="M121" s="248">
        <f t="shared" si="71"/>
        <v>0</v>
      </c>
      <c r="N121" s="248">
        <f t="shared" si="72"/>
        <v>0</v>
      </c>
      <c r="O121" s="248">
        <f t="shared" si="73"/>
        <v>0</v>
      </c>
      <c r="P121" s="248">
        <f t="shared" si="74"/>
        <v>0</v>
      </c>
      <c r="Q121" s="365">
        <f t="shared" si="75"/>
        <v>0</v>
      </c>
      <c r="R121" s="248">
        <f t="shared" si="76"/>
        <v>0</v>
      </c>
      <c r="S121" s="248">
        <f t="shared" si="77"/>
        <v>0</v>
      </c>
      <c r="T121" s="248">
        <f t="shared" si="78"/>
        <v>0</v>
      </c>
      <c r="U121" s="248">
        <f t="shared" si="79"/>
        <v>-420</v>
      </c>
      <c r="V121" s="248">
        <f t="shared" si="80"/>
        <v>0</v>
      </c>
      <c r="W121" s="248">
        <f t="shared" si="81"/>
        <v>0</v>
      </c>
      <c r="X121" s="248">
        <f t="shared" si="82"/>
        <v>0</v>
      </c>
      <c r="Y121" s="248">
        <f t="shared" si="83"/>
        <v>0</v>
      </c>
      <c r="Z121" s="248">
        <f t="shared" si="84"/>
        <v>0</v>
      </c>
      <c r="AA121" s="248">
        <f t="shared" si="85"/>
        <v>0</v>
      </c>
      <c r="AB121" s="248"/>
      <c r="AC121" s="248"/>
      <c r="AD121" s="248">
        <f t="shared" si="88"/>
        <v>0</v>
      </c>
      <c r="AF121" s="248">
        <f t="shared" si="89"/>
        <v>0</v>
      </c>
      <c r="AH121" s="248">
        <f t="shared" si="90"/>
        <v>-420</v>
      </c>
      <c r="AJ121" s="248">
        <f t="shared" si="91"/>
        <v>0</v>
      </c>
    </row>
    <row r="122" spans="2:36" ht="16" hidden="1" customHeight="1" outlineLevel="1">
      <c r="B122" s="300" t="s">
        <v>255</v>
      </c>
      <c r="L122" s="248">
        <f t="shared" si="70"/>
        <v>0</v>
      </c>
      <c r="M122" s="248">
        <f t="shared" si="71"/>
        <v>0</v>
      </c>
      <c r="N122" s="248">
        <f t="shared" si="72"/>
        <v>0</v>
      </c>
      <c r="O122" s="248">
        <f t="shared" si="73"/>
        <v>0</v>
      </c>
      <c r="P122" s="248">
        <f t="shared" si="74"/>
        <v>0</v>
      </c>
      <c r="Q122" s="365">
        <f t="shared" si="75"/>
        <v>0</v>
      </c>
      <c r="R122" s="248">
        <f t="shared" si="76"/>
        <v>0</v>
      </c>
      <c r="S122" s="248">
        <f t="shared" si="77"/>
        <v>0</v>
      </c>
      <c r="T122" s="248">
        <f t="shared" si="78"/>
        <v>0</v>
      </c>
      <c r="U122" s="248">
        <f t="shared" si="79"/>
        <v>-375</v>
      </c>
      <c r="V122" s="248">
        <f t="shared" si="80"/>
        <v>0</v>
      </c>
      <c r="W122" s="248">
        <f t="shared" si="81"/>
        <v>0</v>
      </c>
      <c r="X122" s="248">
        <f t="shared" si="82"/>
        <v>0</v>
      </c>
      <c r="Y122" s="248">
        <f t="shared" si="83"/>
        <v>0</v>
      </c>
      <c r="Z122" s="248">
        <f t="shared" si="84"/>
        <v>0</v>
      </c>
      <c r="AA122" s="248">
        <f t="shared" si="85"/>
        <v>0</v>
      </c>
      <c r="AB122" s="248"/>
      <c r="AC122" s="248"/>
      <c r="AD122" s="248">
        <f t="shared" si="88"/>
        <v>0</v>
      </c>
      <c r="AF122" s="248">
        <f t="shared" si="89"/>
        <v>0</v>
      </c>
      <c r="AH122" s="248">
        <f t="shared" si="90"/>
        <v>-375</v>
      </c>
      <c r="AJ122" s="248">
        <f t="shared" si="91"/>
        <v>0</v>
      </c>
    </row>
    <row r="123" spans="2:36" ht="16" hidden="1" customHeight="1" outlineLevel="1">
      <c r="B123" s="300" t="s">
        <v>256</v>
      </c>
      <c r="L123" s="248">
        <f t="shared" si="70"/>
        <v>0</v>
      </c>
      <c r="M123" s="248">
        <f t="shared" si="71"/>
        <v>0</v>
      </c>
      <c r="N123" s="248">
        <f t="shared" si="72"/>
        <v>0</v>
      </c>
      <c r="O123" s="248">
        <f t="shared" si="73"/>
        <v>0</v>
      </c>
      <c r="P123" s="248">
        <f t="shared" si="74"/>
        <v>0</v>
      </c>
      <c r="Q123" s="365">
        <f t="shared" si="75"/>
        <v>0</v>
      </c>
      <c r="R123" s="248">
        <f t="shared" si="76"/>
        <v>0</v>
      </c>
      <c r="S123" s="248">
        <f t="shared" si="77"/>
        <v>0</v>
      </c>
      <c r="T123" s="248">
        <f t="shared" si="78"/>
        <v>0</v>
      </c>
      <c r="U123" s="248">
        <f t="shared" si="79"/>
        <v>0</v>
      </c>
      <c r="V123" s="248">
        <f t="shared" si="80"/>
        <v>0</v>
      </c>
      <c r="W123" s="248">
        <f t="shared" si="81"/>
        <v>0</v>
      </c>
      <c r="X123" s="248">
        <f t="shared" si="82"/>
        <v>0</v>
      </c>
      <c r="Y123" s="248">
        <f t="shared" si="83"/>
        <v>0</v>
      </c>
      <c r="Z123" s="248">
        <f t="shared" si="84"/>
        <v>0</v>
      </c>
      <c r="AA123" s="248">
        <f t="shared" si="85"/>
        <v>0</v>
      </c>
      <c r="AB123" s="248"/>
      <c r="AC123" s="248"/>
      <c r="AD123" s="248">
        <f t="shared" si="88"/>
        <v>0</v>
      </c>
      <c r="AF123" s="248">
        <f t="shared" si="89"/>
        <v>0</v>
      </c>
      <c r="AH123" s="248">
        <f t="shared" si="90"/>
        <v>0</v>
      </c>
      <c r="AJ123" s="248">
        <f t="shared" si="91"/>
        <v>0</v>
      </c>
    </row>
    <row r="124" spans="2:36" ht="16" hidden="1" customHeight="1" outlineLevel="1">
      <c r="B124" s="300"/>
      <c r="L124" s="248"/>
      <c r="M124" s="248"/>
      <c r="N124" s="248"/>
      <c r="O124" s="248"/>
      <c r="P124" s="248"/>
      <c r="Q124" s="365"/>
      <c r="R124" s="248"/>
      <c r="S124" s="248"/>
      <c r="T124" s="248"/>
      <c r="U124" s="248"/>
      <c r="V124" s="248"/>
      <c r="W124" s="248"/>
      <c r="X124" s="248"/>
      <c r="Y124" s="248"/>
      <c r="Z124" s="248"/>
      <c r="AA124" s="248"/>
      <c r="AB124" s="248"/>
      <c r="AC124" s="248"/>
      <c r="AD124" s="248"/>
      <c r="AF124" s="248"/>
      <c r="AH124" s="248"/>
      <c r="AJ124" s="248"/>
    </row>
    <row r="125" spans="2:36" collapsed="1">
      <c r="B125" s="17" t="s">
        <v>261</v>
      </c>
      <c r="L125" s="248">
        <f t="shared" ref="L125:L133" si="92">SUM(D52:F52)</f>
        <v>-1408.2</v>
      </c>
      <c r="M125" s="248">
        <f t="shared" ref="M125:M133" si="93">SUM(G52:I52)</f>
        <v>-1058.9899999999998</v>
      </c>
      <c r="N125" s="248">
        <f t="shared" ref="N125:N133" si="94">SUM(J52:L52)</f>
        <v>-9961.06</v>
      </c>
      <c r="O125" s="248">
        <f t="shared" ref="O125:O133" si="95">SUM(M52:O52)</f>
        <v>-12408.241666666667</v>
      </c>
      <c r="P125" s="248">
        <f t="shared" ref="P125:P133" si="96">SUM(P52:R52)</f>
        <v>-256.19098612683035</v>
      </c>
      <c r="Q125" s="365">
        <f t="shared" ref="Q125:Q133" si="97">SUM(S52:U52)</f>
        <v>-1006.068559105443</v>
      </c>
      <c r="R125" s="248">
        <f t="shared" ref="R125:R133" si="98">SUM(V52:X52)</f>
        <v>-3970.7762335043108</v>
      </c>
      <c r="S125" s="248">
        <f t="shared" ref="S125:S133" si="99">SUM(Y52:AA52)</f>
        <v>-3890.6299999999992</v>
      </c>
      <c r="T125" s="248">
        <f t="shared" ref="T125:T133" si="100">SUM(AB52:AD52)</f>
        <v>-5092.2437504441332</v>
      </c>
      <c r="U125" s="248">
        <f t="shared" ref="U125:U133" si="101">SUM(AE52:AG52)</f>
        <v>-4980.1163979883786</v>
      </c>
      <c r="V125" s="248">
        <f t="shared" ref="V125:V133" si="102">SUM(AH52:AJ52)</f>
        <v>-4890.6299999999992</v>
      </c>
      <c r="W125" s="248">
        <f t="shared" ref="W125:W133" si="103">SUM(AK52:AM52)</f>
        <v>-4890.6299999999992</v>
      </c>
      <c r="X125" s="248">
        <f t="shared" ref="X125:X133" si="104">SUM(AN52:AP52)</f>
        <v>-5074.5299999999988</v>
      </c>
      <c r="Y125" s="248">
        <f t="shared" ref="Y125:Y133" si="105">SUM(AQ52:AS52)</f>
        <v>-4995.2319304668326</v>
      </c>
      <c r="Z125" s="248">
        <f t="shared" ref="Z125:Z133" si="106">SUM(AT52:AV52)</f>
        <v>-4890.6299999999992</v>
      </c>
      <c r="AA125" s="248">
        <f t="shared" ref="AA125:AA133" si="107">SUM(AW52:AY52)</f>
        <v>-4890.6299999999992</v>
      </c>
      <c r="AB125" s="248"/>
      <c r="AC125" s="248"/>
      <c r="AD125" s="248">
        <f>SUM(L125:O125)</f>
        <v>-24836.491666666669</v>
      </c>
      <c r="AF125" s="248">
        <f>SUM(P125:S125)</f>
        <v>-9123.6657787365839</v>
      </c>
      <c r="AH125" s="248">
        <f>SUM(T125:W125)</f>
        <v>-19853.62014843251</v>
      </c>
      <c r="AJ125" s="248">
        <f>SUM(X125:AA125)</f>
        <v>-19851.021930466828</v>
      </c>
    </row>
    <row r="126" spans="2:36" ht="16" hidden="1" customHeight="1" outlineLevel="1">
      <c r="B126" s="300" t="s">
        <v>324</v>
      </c>
      <c r="L126" s="248">
        <f t="shared" si="92"/>
        <v>0</v>
      </c>
      <c r="M126" s="248">
        <f t="shared" si="93"/>
        <v>-68.38</v>
      </c>
      <c r="N126" s="248">
        <f t="shared" si="94"/>
        <v>0</v>
      </c>
      <c r="O126" s="248">
        <f t="shared" si="95"/>
        <v>-122.51</v>
      </c>
      <c r="P126" s="248">
        <f t="shared" si="96"/>
        <v>0</v>
      </c>
      <c r="Q126" s="365">
        <f t="shared" si="97"/>
        <v>0</v>
      </c>
      <c r="R126" s="248">
        <f t="shared" si="98"/>
        <v>-600</v>
      </c>
      <c r="S126" s="248">
        <f t="shared" si="99"/>
        <v>-600</v>
      </c>
      <c r="T126" s="248">
        <f t="shared" si="100"/>
        <v>-600</v>
      </c>
      <c r="U126" s="248">
        <f t="shared" si="101"/>
        <v>-600</v>
      </c>
      <c r="V126" s="248">
        <f t="shared" si="102"/>
        <v>-600</v>
      </c>
      <c r="W126" s="248">
        <f t="shared" si="103"/>
        <v>-600</v>
      </c>
      <c r="X126" s="248">
        <f t="shared" si="104"/>
        <v>-600</v>
      </c>
      <c r="Y126" s="248">
        <f t="shared" si="105"/>
        <v>-600</v>
      </c>
      <c r="Z126" s="248">
        <f t="shared" si="106"/>
        <v>-600</v>
      </c>
      <c r="AA126" s="248">
        <f t="shared" si="107"/>
        <v>-600</v>
      </c>
      <c r="AB126" s="248"/>
      <c r="AC126" s="248"/>
      <c r="AD126" s="248">
        <f t="shared" ref="AD126:AD133" si="108">SUM(L126:O126)</f>
        <v>-190.89</v>
      </c>
      <c r="AF126" s="248">
        <f t="shared" ref="AF126:AF133" si="109">SUM(P126:S126)</f>
        <v>-1200</v>
      </c>
      <c r="AH126" s="248">
        <f t="shared" ref="AH126:AH133" si="110">SUM(T126:W126)</f>
        <v>-2400</v>
      </c>
      <c r="AJ126" s="248">
        <f t="shared" ref="AJ126:AJ133" si="111">SUM(X126:AA126)</f>
        <v>-2400</v>
      </c>
    </row>
    <row r="127" spans="2:36" ht="16" hidden="1" customHeight="1" outlineLevel="1">
      <c r="B127" s="300" t="s">
        <v>241</v>
      </c>
      <c r="L127" s="248">
        <f t="shared" si="92"/>
        <v>-701.94</v>
      </c>
      <c r="M127" s="248">
        <f t="shared" si="93"/>
        <v>0</v>
      </c>
      <c r="N127" s="248">
        <f t="shared" si="94"/>
        <v>-1812</v>
      </c>
      <c r="O127" s="248">
        <f t="shared" si="95"/>
        <v>0</v>
      </c>
      <c r="P127" s="248">
        <f t="shared" si="96"/>
        <v>0</v>
      </c>
      <c r="Q127" s="365">
        <f t="shared" si="97"/>
        <v>0</v>
      </c>
      <c r="R127" s="248">
        <f t="shared" si="98"/>
        <v>-300</v>
      </c>
      <c r="S127" s="248">
        <f t="shared" si="99"/>
        <v>-300</v>
      </c>
      <c r="T127" s="248">
        <f t="shared" si="100"/>
        <v>-300</v>
      </c>
      <c r="U127" s="248">
        <f t="shared" si="101"/>
        <v>-300</v>
      </c>
      <c r="V127" s="248">
        <f t="shared" si="102"/>
        <v>-300</v>
      </c>
      <c r="W127" s="248">
        <f t="shared" si="103"/>
        <v>-300</v>
      </c>
      <c r="X127" s="248">
        <f t="shared" si="104"/>
        <v>-300</v>
      </c>
      <c r="Y127" s="248">
        <f t="shared" si="105"/>
        <v>-300</v>
      </c>
      <c r="Z127" s="248">
        <f t="shared" si="106"/>
        <v>-300</v>
      </c>
      <c r="AA127" s="248">
        <f t="shared" si="107"/>
        <v>-300</v>
      </c>
      <c r="AB127" s="248"/>
      <c r="AC127" s="248"/>
      <c r="AD127" s="248">
        <f t="shared" si="108"/>
        <v>-2513.94</v>
      </c>
      <c r="AF127" s="248">
        <f t="shared" si="109"/>
        <v>-600</v>
      </c>
      <c r="AH127" s="248">
        <f t="shared" si="110"/>
        <v>-1200</v>
      </c>
      <c r="AJ127" s="248">
        <f t="shared" si="111"/>
        <v>-1200</v>
      </c>
    </row>
    <row r="128" spans="2:36" ht="16" hidden="1" customHeight="1" outlineLevel="1">
      <c r="B128" s="300" t="s">
        <v>232</v>
      </c>
      <c r="L128" s="248">
        <f t="shared" si="92"/>
        <v>-22.71</v>
      </c>
      <c r="M128" s="248">
        <f t="shared" si="93"/>
        <v>-161.19</v>
      </c>
      <c r="N128" s="248">
        <f t="shared" si="94"/>
        <v>0</v>
      </c>
      <c r="O128" s="248">
        <f t="shared" si="95"/>
        <v>0</v>
      </c>
      <c r="P128" s="248">
        <f t="shared" si="96"/>
        <v>-6.1909861268303317</v>
      </c>
      <c r="Q128" s="365">
        <f t="shared" si="97"/>
        <v>-156.06855910544297</v>
      </c>
      <c r="R128" s="248">
        <f t="shared" si="98"/>
        <v>-80.146233504311837</v>
      </c>
      <c r="S128" s="248">
        <f t="shared" si="99"/>
        <v>0</v>
      </c>
      <c r="T128" s="248">
        <f t="shared" si="100"/>
        <v>-201.6137504441345</v>
      </c>
      <c r="U128" s="248">
        <f t="shared" si="101"/>
        <v>-89.486397988380546</v>
      </c>
      <c r="V128" s="248">
        <f t="shared" si="102"/>
        <v>0</v>
      </c>
      <c r="W128" s="248">
        <f t="shared" si="103"/>
        <v>0</v>
      </c>
      <c r="X128" s="248">
        <f t="shared" si="104"/>
        <v>-183.9</v>
      </c>
      <c r="Y128" s="248">
        <f t="shared" si="105"/>
        <v>-104.60193046683433</v>
      </c>
      <c r="Z128" s="248">
        <f t="shared" si="106"/>
        <v>0</v>
      </c>
      <c r="AA128" s="248">
        <f t="shared" si="107"/>
        <v>0</v>
      </c>
      <c r="AB128" s="248"/>
      <c r="AC128" s="248"/>
      <c r="AD128" s="248">
        <f t="shared" si="108"/>
        <v>-183.9</v>
      </c>
      <c r="AF128" s="248">
        <f t="shared" si="109"/>
        <v>-242.40577873658515</v>
      </c>
      <c r="AH128" s="248">
        <f t="shared" si="110"/>
        <v>-291.10014843251503</v>
      </c>
      <c r="AJ128" s="248">
        <f t="shared" si="111"/>
        <v>-288.50193046683432</v>
      </c>
    </row>
    <row r="129" spans="2:36" ht="16" hidden="1" customHeight="1" outlineLevel="1">
      <c r="B129" s="300" t="s">
        <v>238</v>
      </c>
      <c r="L129" s="248">
        <f t="shared" si="92"/>
        <v>-110.80000000000001</v>
      </c>
      <c r="M129" s="248">
        <f t="shared" si="93"/>
        <v>-818.52</v>
      </c>
      <c r="N129" s="248">
        <f t="shared" si="94"/>
        <v>-199.82999999999998</v>
      </c>
      <c r="O129" s="248">
        <f t="shared" si="95"/>
        <v>-1011.48</v>
      </c>
      <c r="P129" s="248">
        <f t="shared" si="96"/>
        <v>0</v>
      </c>
      <c r="Q129" s="365">
        <f t="shared" si="97"/>
        <v>0</v>
      </c>
      <c r="R129" s="248">
        <f t="shared" si="98"/>
        <v>-2140.6299999999997</v>
      </c>
      <c r="S129" s="248">
        <f t="shared" si="99"/>
        <v>-2140.6299999999997</v>
      </c>
      <c r="T129" s="248">
        <f t="shared" si="100"/>
        <v>-2140.6299999999997</v>
      </c>
      <c r="U129" s="248">
        <f t="shared" si="101"/>
        <v>-2140.6299999999997</v>
      </c>
      <c r="V129" s="248">
        <f t="shared" si="102"/>
        <v>-2140.6299999999997</v>
      </c>
      <c r="W129" s="248">
        <f t="shared" si="103"/>
        <v>-2140.6299999999997</v>
      </c>
      <c r="X129" s="248">
        <f t="shared" si="104"/>
        <v>-2140.6299999999997</v>
      </c>
      <c r="Y129" s="248">
        <f t="shared" si="105"/>
        <v>-2140.6299999999997</v>
      </c>
      <c r="Z129" s="248">
        <f t="shared" si="106"/>
        <v>-2140.6299999999997</v>
      </c>
      <c r="AA129" s="248">
        <f t="shared" si="107"/>
        <v>-2140.6299999999997</v>
      </c>
      <c r="AB129" s="248"/>
      <c r="AC129" s="248"/>
      <c r="AD129" s="248">
        <f t="shared" si="108"/>
        <v>-2140.63</v>
      </c>
      <c r="AF129" s="248">
        <f t="shared" si="109"/>
        <v>-4281.2599999999993</v>
      </c>
      <c r="AH129" s="248">
        <f t="shared" si="110"/>
        <v>-8562.5199999999986</v>
      </c>
      <c r="AJ129" s="248">
        <f t="shared" si="111"/>
        <v>-8562.5199999999986</v>
      </c>
    </row>
    <row r="130" spans="2:36" ht="16" hidden="1" customHeight="1" outlineLevel="1">
      <c r="B130" s="300" t="s">
        <v>246</v>
      </c>
      <c r="L130" s="248">
        <f t="shared" si="92"/>
        <v>0</v>
      </c>
      <c r="M130" s="248">
        <f t="shared" si="93"/>
        <v>0</v>
      </c>
      <c r="N130" s="248">
        <f t="shared" si="94"/>
        <v>-1941.7800000000002</v>
      </c>
      <c r="O130" s="248">
        <f t="shared" si="95"/>
        <v>-7394.39</v>
      </c>
      <c r="P130" s="248">
        <f t="shared" si="96"/>
        <v>0</v>
      </c>
      <c r="Q130" s="365">
        <f t="shared" si="97"/>
        <v>0</v>
      </c>
      <c r="R130" s="248">
        <f t="shared" si="98"/>
        <v>0</v>
      </c>
      <c r="S130" s="248">
        <f t="shared" si="99"/>
        <v>0</v>
      </c>
      <c r="T130" s="248">
        <f t="shared" si="100"/>
        <v>0</v>
      </c>
      <c r="U130" s="248">
        <f t="shared" si="101"/>
        <v>0</v>
      </c>
      <c r="V130" s="248">
        <f t="shared" si="102"/>
        <v>0</v>
      </c>
      <c r="W130" s="248">
        <f t="shared" si="103"/>
        <v>0</v>
      </c>
      <c r="X130" s="248">
        <f t="shared" si="104"/>
        <v>0</v>
      </c>
      <c r="Y130" s="248">
        <f t="shared" si="105"/>
        <v>0</v>
      </c>
      <c r="Z130" s="248">
        <f t="shared" si="106"/>
        <v>0</v>
      </c>
      <c r="AA130" s="248">
        <f t="shared" si="107"/>
        <v>0</v>
      </c>
      <c r="AB130" s="248"/>
      <c r="AC130" s="248"/>
      <c r="AD130" s="248">
        <f t="shared" si="108"/>
        <v>-9336.17</v>
      </c>
      <c r="AF130" s="248">
        <f t="shared" si="109"/>
        <v>0</v>
      </c>
      <c r="AH130" s="248">
        <f t="shared" si="110"/>
        <v>0</v>
      </c>
      <c r="AJ130" s="248">
        <f t="shared" si="111"/>
        <v>0</v>
      </c>
    </row>
    <row r="131" spans="2:36" ht="16" hidden="1" customHeight="1" outlineLevel="1">
      <c r="B131" s="300" t="s">
        <v>560</v>
      </c>
      <c r="L131" s="248">
        <f t="shared" si="92"/>
        <v>0</v>
      </c>
      <c r="M131" s="248">
        <f t="shared" si="93"/>
        <v>0</v>
      </c>
      <c r="N131" s="248">
        <f t="shared" si="94"/>
        <v>0</v>
      </c>
      <c r="O131" s="248">
        <f t="shared" si="95"/>
        <v>-1400</v>
      </c>
      <c r="P131" s="248">
        <f t="shared" si="96"/>
        <v>0</v>
      </c>
      <c r="Q131" s="365">
        <f t="shared" si="97"/>
        <v>0</v>
      </c>
      <c r="R131" s="248">
        <f t="shared" si="98"/>
        <v>0</v>
      </c>
      <c r="S131" s="248">
        <f t="shared" si="99"/>
        <v>0</v>
      </c>
      <c r="T131" s="248">
        <f t="shared" si="100"/>
        <v>-1000</v>
      </c>
      <c r="U131" s="248">
        <f t="shared" si="101"/>
        <v>-1000</v>
      </c>
      <c r="V131" s="248">
        <f t="shared" si="102"/>
        <v>-1000</v>
      </c>
      <c r="W131" s="248">
        <f t="shared" si="103"/>
        <v>-1000</v>
      </c>
      <c r="X131" s="248">
        <f t="shared" si="104"/>
        <v>-1000</v>
      </c>
      <c r="Y131" s="248">
        <f t="shared" si="105"/>
        <v>-1000</v>
      </c>
      <c r="Z131" s="248">
        <f t="shared" si="106"/>
        <v>-1000</v>
      </c>
      <c r="AA131" s="248">
        <f t="shared" si="107"/>
        <v>-1000</v>
      </c>
      <c r="AB131" s="248"/>
      <c r="AC131" s="248"/>
      <c r="AD131" s="248">
        <f t="shared" si="108"/>
        <v>-1400</v>
      </c>
      <c r="AF131" s="248">
        <f t="shared" si="109"/>
        <v>0</v>
      </c>
      <c r="AH131" s="248">
        <f t="shared" si="110"/>
        <v>-4000</v>
      </c>
      <c r="AJ131" s="248">
        <f t="shared" si="111"/>
        <v>-4000</v>
      </c>
    </row>
    <row r="132" spans="2:36" ht="16" hidden="1" customHeight="1" outlineLevel="1">
      <c r="B132" s="300" t="s">
        <v>660</v>
      </c>
      <c r="L132" s="248">
        <f t="shared" si="92"/>
        <v>-459.55</v>
      </c>
      <c r="M132" s="248">
        <f t="shared" si="93"/>
        <v>0</v>
      </c>
      <c r="N132" s="248">
        <f t="shared" si="94"/>
        <v>-5626.16</v>
      </c>
      <c r="O132" s="248">
        <f t="shared" si="95"/>
        <v>-3649.49</v>
      </c>
      <c r="P132" s="248">
        <f t="shared" si="96"/>
        <v>0</v>
      </c>
      <c r="Q132" s="365">
        <f t="shared" si="97"/>
        <v>0</v>
      </c>
      <c r="R132" s="248">
        <f t="shared" si="98"/>
        <v>0</v>
      </c>
      <c r="S132" s="248">
        <f t="shared" si="99"/>
        <v>0</v>
      </c>
      <c r="T132" s="248">
        <f t="shared" si="100"/>
        <v>0</v>
      </c>
      <c r="U132" s="248">
        <f t="shared" si="101"/>
        <v>0</v>
      </c>
      <c r="V132" s="248">
        <f t="shared" si="102"/>
        <v>0</v>
      </c>
      <c r="W132" s="248">
        <f t="shared" si="103"/>
        <v>0</v>
      </c>
      <c r="X132" s="248">
        <f t="shared" si="104"/>
        <v>0</v>
      </c>
      <c r="Y132" s="248">
        <f t="shared" si="105"/>
        <v>0</v>
      </c>
      <c r="Z132" s="248">
        <f t="shared" si="106"/>
        <v>0</v>
      </c>
      <c r="AA132" s="248">
        <f t="shared" si="107"/>
        <v>0</v>
      </c>
      <c r="AB132" s="248"/>
      <c r="AC132" s="248"/>
      <c r="AD132" s="248">
        <f t="shared" si="108"/>
        <v>-9735.2000000000007</v>
      </c>
      <c r="AF132" s="248">
        <f t="shared" si="109"/>
        <v>0</v>
      </c>
      <c r="AH132" s="248">
        <f t="shared" si="110"/>
        <v>0</v>
      </c>
      <c r="AJ132" s="248">
        <f t="shared" si="111"/>
        <v>0</v>
      </c>
    </row>
    <row r="133" spans="2:36" ht="16" hidden="1" customHeight="1" outlineLevel="1">
      <c r="B133" s="300" t="s">
        <v>261</v>
      </c>
      <c r="L133" s="248">
        <f t="shared" si="92"/>
        <v>-113.2</v>
      </c>
      <c r="M133" s="248">
        <f t="shared" si="93"/>
        <v>-10.9</v>
      </c>
      <c r="N133" s="248">
        <f t="shared" si="94"/>
        <v>-381.28999999999996</v>
      </c>
      <c r="O133" s="248">
        <f t="shared" si="95"/>
        <v>-676.49</v>
      </c>
      <c r="P133" s="248">
        <f t="shared" si="96"/>
        <v>0</v>
      </c>
      <c r="Q133" s="365">
        <f t="shared" si="97"/>
        <v>-600</v>
      </c>
      <c r="R133" s="248">
        <f t="shared" si="98"/>
        <v>-600</v>
      </c>
      <c r="S133" s="248">
        <f t="shared" si="99"/>
        <v>-600</v>
      </c>
      <c r="T133" s="248">
        <f t="shared" si="100"/>
        <v>-600</v>
      </c>
      <c r="U133" s="248">
        <f t="shared" si="101"/>
        <v>-600</v>
      </c>
      <c r="V133" s="248">
        <f t="shared" si="102"/>
        <v>-600</v>
      </c>
      <c r="W133" s="248">
        <f t="shared" si="103"/>
        <v>-600</v>
      </c>
      <c r="X133" s="248">
        <f t="shared" si="104"/>
        <v>-600</v>
      </c>
      <c r="Y133" s="248">
        <f t="shared" si="105"/>
        <v>-600</v>
      </c>
      <c r="Z133" s="248">
        <f t="shared" si="106"/>
        <v>-600</v>
      </c>
      <c r="AA133" s="248">
        <f t="shared" si="107"/>
        <v>-600</v>
      </c>
      <c r="AB133" s="248"/>
      <c r="AC133" s="248"/>
      <c r="AD133" s="248">
        <f t="shared" si="108"/>
        <v>-1181.8800000000001</v>
      </c>
      <c r="AF133" s="248">
        <f t="shared" si="109"/>
        <v>-1800</v>
      </c>
      <c r="AH133" s="248">
        <f t="shared" si="110"/>
        <v>-2400</v>
      </c>
      <c r="AJ133" s="248">
        <f t="shared" si="111"/>
        <v>-2400</v>
      </c>
    </row>
    <row r="134" spans="2:36" ht="16" hidden="1" customHeight="1" outlineLevel="1">
      <c r="B134" s="300"/>
      <c r="L134" s="248"/>
      <c r="M134" s="248"/>
      <c r="N134" s="248"/>
      <c r="O134" s="248"/>
      <c r="P134" s="248"/>
      <c r="Q134" s="365"/>
      <c r="R134" s="248"/>
      <c r="S134" s="248"/>
      <c r="T134" s="248"/>
      <c r="U134" s="248"/>
      <c r="V134" s="248"/>
      <c r="W134" s="248"/>
      <c r="X134" s="248"/>
      <c r="Y134" s="248"/>
      <c r="Z134" s="248"/>
      <c r="AA134" s="248"/>
      <c r="AB134" s="248"/>
      <c r="AC134" s="248"/>
      <c r="AD134" s="248"/>
      <c r="AF134" s="248"/>
      <c r="AH134" s="248"/>
      <c r="AJ134" s="248"/>
    </row>
    <row r="135" spans="2:36" collapsed="1">
      <c r="B135" s="17" t="s">
        <v>328</v>
      </c>
      <c r="L135" s="248">
        <f>SUM(D61:F61)</f>
        <v>0</v>
      </c>
      <c r="M135" s="248">
        <f>SUM(G61:I61)</f>
        <v>0</v>
      </c>
      <c r="N135" s="248">
        <f>SUM(J61:L61)</f>
        <v>0</v>
      </c>
      <c r="O135" s="248">
        <f>SUM(M61:O61)</f>
        <v>0</v>
      </c>
      <c r="P135" s="248">
        <f>SUM(P61:R61)</f>
        <v>0</v>
      </c>
      <c r="Q135" s="365">
        <f>SUM(S61:U61)</f>
        <v>0</v>
      </c>
      <c r="R135" s="248">
        <v>0</v>
      </c>
      <c r="S135" s="248">
        <f>SUM(Y61:AA61)</f>
        <v>0</v>
      </c>
      <c r="T135" s="248">
        <f>SUM(AB61:AD61)</f>
        <v>0</v>
      </c>
      <c r="U135" s="248">
        <f>SUM(AE61:AG61)</f>
        <v>0</v>
      </c>
      <c r="V135" s="248">
        <f>SUM(AH61:AJ61)</f>
        <v>0</v>
      </c>
      <c r="W135" s="248">
        <f>SUM(AK61:AM61)</f>
        <v>0</v>
      </c>
      <c r="X135" s="248">
        <f>SUM(AN61:AP61)</f>
        <v>0</v>
      </c>
      <c r="Y135" s="248">
        <f>SUM(AQ61:AS61)</f>
        <v>0</v>
      </c>
      <c r="Z135" s="248">
        <f>SUM(AT61:AV61)</f>
        <v>0</v>
      </c>
      <c r="AA135" s="248">
        <f>SUM(AW61:AY61)</f>
        <v>0</v>
      </c>
      <c r="AB135" s="248"/>
      <c r="AC135" s="248"/>
      <c r="AD135" s="248">
        <f>SUM(L135:O135)</f>
        <v>0</v>
      </c>
      <c r="AF135" s="248">
        <f>SUM(P135:S135)</f>
        <v>0</v>
      </c>
      <c r="AH135" s="248">
        <f>SUM(T135:W135)</f>
        <v>0</v>
      </c>
      <c r="AJ135" s="248">
        <f>SUM(X135:AA135)</f>
        <v>0</v>
      </c>
    </row>
    <row r="136" spans="2:36">
      <c r="Q136" s="364"/>
    </row>
    <row r="137" spans="2:36">
      <c r="B137" s="369" t="s">
        <v>329</v>
      </c>
      <c r="C137" s="370"/>
      <c r="D137" s="370"/>
      <c r="E137" s="370"/>
      <c r="F137" s="370"/>
      <c r="G137" s="370"/>
      <c r="H137" s="370"/>
      <c r="I137" s="370"/>
      <c r="J137" s="370"/>
      <c r="K137" s="370"/>
      <c r="L137" s="371">
        <f t="shared" ref="L137:AA137" si="112">L77+L79</f>
        <v>-22575.880000000005</v>
      </c>
      <c r="M137" s="371">
        <f t="shared" si="112"/>
        <v>-8365.8899999999958</v>
      </c>
      <c r="N137" s="371">
        <f t="shared" si="112"/>
        <v>46690.07</v>
      </c>
      <c r="O137" s="371">
        <f t="shared" si="112"/>
        <v>8463.423333333325</v>
      </c>
      <c r="P137" s="371">
        <f t="shared" si="112"/>
        <v>-1484.6969861268303</v>
      </c>
      <c r="Q137" s="372">
        <f>Q77+Q79</f>
        <v>-72696.781127823604</v>
      </c>
      <c r="R137" s="371">
        <f t="shared" si="112"/>
        <v>52958.880766792208</v>
      </c>
      <c r="S137" s="371">
        <f t="shared" si="112"/>
        <v>49529.295369458479</v>
      </c>
      <c r="T137" s="371">
        <f t="shared" si="112"/>
        <v>-80046.329300664744</v>
      </c>
      <c r="U137" s="371">
        <f t="shared" si="112"/>
        <v>63267.510396341735</v>
      </c>
      <c r="V137" s="371">
        <f t="shared" si="112"/>
        <v>84552.698253982147</v>
      </c>
      <c r="W137" s="371">
        <f t="shared" si="112"/>
        <v>79305.76455371661</v>
      </c>
      <c r="X137" s="371">
        <f t="shared" si="112"/>
        <v>-122350.58171871059</v>
      </c>
      <c r="Y137" s="371">
        <f t="shared" si="112"/>
        <v>88052.812537872407</v>
      </c>
      <c r="Z137" s="371">
        <f t="shared" si="112"/>
        <v>108477.10270016694</v>
      </c>
      <c r="AA137" s="371">
        <f t="shared" si="112"/>
        <v>71948.084187754182</v>
      </c>
      <c r="AB137" s="371"/>
      <c r="AC137" s="371"/>
      <c r="AD137" s="371">
        <f>SUM(L137:O137)</f>
        <v>24211.723333333324</v>
      </c>
      <c r="AE137" s="373"/>
      <c r="AF137" s="371">
        <f>SUM(P137:S137)</f>
        <v>28306.698022300254</v>
      </c>
      <c r="AG137" s="373"/>
      <c r="AH137" s="371">
        <f>SUM(T137:W137)</f>
        <v>147079.64390337575</v>
      </c>
      <c r="AI137" s="373"/>
      <c r="AJ137" s="371">
        <f>SUM(X137:AA137)</f>
        <v>146127.41770708293</v>
      </c>
    </row>
    <row r="138" spans="2:36">
      <c r="B138" s="374" t="s">
        <v>371</v>
      </c>
      <c r="C138" s="375"/>
      <c r="D138" s="375"/>
      <c r="E138" s="375"/>
      <c r="F138" s="375"/>
      <c r="G138" s="375"/>
      <c r="H138" s="375"/>
      <c r="I138" s="375"/>
      <c r="J138" s="375"/>
      <c r="K138" s="375"/>
      <c r="L138" s="376">
        <f>L137</f>
        <v>-22575.880000000005</v>
      </c>
      <c r="M138" s="376">
        <f t="shared" ref="M138:AA138" si="113">L138+M137</f>
        <v>-30941.77</v>
      </c>
      <c r="N138" s="376">
        <f t="shared" si="113"/>
        <v>15748.3</v>
      </c>
      <c r="O138" s="376">
        <f t="shared" si="113"/>
        <v>24211.723333333324</v>
      </c>
      <c r="P138" s="376">
        <f t="shared" si="113"/>
        <v>22727.026347206494</v>
      </c>
      <c r="Q138" s="377">
        <f t="shared" si="113"/>
        <v>-49969.754780617106</v>
      </c>
      <c r="R138" s="376">
        <f t="shared" si="113"/>
        <v>2989.1259861751023</v>
      </c>
      <c r="S138" s="376">
        <f t="shared" si="113"/>
        <v>52518.421355633582</v>
      </c>
      <c r="T138" s="376">
        <f t="shared" si="113"/>
        <v>-27527.907945031162</v>
      </c>
      <c r="U138" s="376">
        <f t="shared" si="113"/>
        <v>35739.602451310573</v>
      </c>
      <c r="V138" s="376">
        <f t="shared" si="113"/>
        <v>120292.30070529273</v>
      </c>
      <c r="W138" s="376">
        <f t="shared" si="113"/>
        <v>199598.06525900934</v>
      </c>
      <c r="X138" s="376">
        <f t="shared" si="113"/>
        <v>77247.483540298752</v>
      </c>
      <c r="Y138" s="376">
        <f t="shared" si="113"/>
        <v>165300.29607817117</v>
      </c>
      <c r="Z138" s="376">
        <f t="shared" si="113"/>
        <v>273777.3987783381</v>
      </c>
      <c r="AA138" s="376">
        <f t="shared" si="113"/>
        <v>345725.4829660923</v>
      </c>
      <c r="AB138" s="376"/>
      <c r="AC138" s="376"/>
      <c r="AD138" s="376">
        <f>AD137</f>
        <v>24211.723333333324</v>
      </c>
      <c r="AE138" s="378"/>
      <c r="AF138" s="376">
        <f>AD138+AF137</f>
        <v>52518.421355633574</v>
      </c>
      <c r="AG138" s="378"/>
      <c r="AH138" s="376">
        <f>AF138+AH137</f>
        <v>199598.06525900931</v>
      </c>
      <c r="AI138" s="378"/>
      <c r="AJ138" s="376">
        <f>AH138+AJ137</f>
        <v>345725.48296609224</v>
      </c>
    </row>
    <row r="139" spans="2:36">
      <c r="B139" s="245"/>
      <c r="L139" s="360"/>
      <c r="M139" s="360"/>
      <c r="N139" s="360"/>
      <c r="O139" s="360"/>
      <c r="P139" s="360"/>
      <c r="Q139" s="366"/>
      <c r="R139" s="360"/>
      <c r="S139" s="360"/>
      <c r="T139" s="360"/>
      <c r="U139" s="360"/>
      <c r="V139" s="360"/>
      <c r="W139" s="360"/>
      <c r="X139" s="360"/>
      <c r="Y139" s="360"/>
      <c r="Z139" s="360"/>
      <c r="AA139" s="360"/>
      <c r="AB139" s="360"/>
      <c r="AC139" s="360"/>
      <c r="AD139" s="360"/>
      <c r="AE139" s="361"/>
      <c r="AF139" s="360"/>
      <c r="AG139" s="361"/>
      <c r="AH139" s="360"/>
      <c r="AI139" s="361"/>
      <c r="AJ139" s="360"/>
    </row>
    <row r="140" spans="2:36">
      <c r="B140" s="245" t="s">
        <v>372</v>
      </c>
      <c r="L140" s="360">
        <f>L137</f>
        <v>-22575.880000000005</v>
      </c>
      <c r="M140" s="360">
        <f>M137</f>
        <v>-8365.8899999999958</v>
      </c>
      <c r="N140" s="360">
        <f>N137</f>
        <v>46690.07</v>
      </c>
      <c r="O140" s="360">
        <f>O137</f>
        <v>8463.423333333325</v>
      </c>
      <c r="P140" s="360">
        <f>P137</f>
        <v>-1484.6969861268303</v>
      </c>
      <c r="Q140" s="366">
        <f>Q137+100000</f>
        <v>27303.218872176396</v>
      </c>
      <c r="R140" s="360">
        <f t="shared" ref="R140:AA140" si="114">R137</f>
        <v>52958.880766792208</v>
      </c>
      <c r="S140" s="360">
        <f t="shared" si="114"/>
        <v>49529.295369458479</v>
      </c>
      <c r="T140" s="360">
        <f>T137</f>
        <v>-80046.329300664744</v>
      </c>
      <c r="U140" s="360">
        <f t="shared" si="114"/>
        <v>63267.510396341735</v>
      </c>
      <c r="V140" s="360">
        <f t="shared" si="114"/>
        <v>84552.698253982147</v>
      </c>
      <c r="W140" s="360">
        <f t="shared" si="114"/>
        <v>79305.76455371661</v>
      </c>
      <c r="X140" s="360">
        <f t="shared" si="114"/>
        <v>-122350.58171871059</v>
      </c>
      <c r="Y140" s="360">
        <f t="shared" si="114"/>
        <v>88052.812537872407</v>
      </c>
      <c r="Z140" s="360">
        <f t="shared" si="114"/>
        <v>108477.10270016694</v>
      </c>
      <c r="AA140" s="360">
        <f t="shared" si="114"/>
        <v>71948.084187754182</v>
      </c>
      <c r="AB140" s="360"/>
      <c r="AC140" s="360"/>
      <c r="AD140" s="360">
        <f>SUM(L140:O140)</f>
        <v>24211.723333333324</v>
      </c>
      <c r="AE140" s="360"/>
      <c r="AF140" s="360">
        <f>SUM(P140:S140)</f>
        <v>128306.69802230026</v>
      </c>
      <c r="AG140" s="360"/>
      <c r="AH140" s="360">
        <f>SUM(T140:W140)</f>
        <v>147079.64390337575</v>
      </c>
      <c r="AI140" s="360"/>
      <c r="AJ140" s="360">
        <f>SUM(X140:AA140)</f>
        <v>146127.41770708293</v>
      </c>
    </row>
    <row r="141" spans="2:36" ht="17" thickBot="1">
      <c r="B141" s="329" t="s">
        <v>373</v>
      </c>
      <c r="C141" s="330"/>
      <c r="D141" s="330"/>
      <c r="E141" s="330"/>
      <c r="F141" s="330"/>
      <c r="G141" s="330"/>
      <c r="H141" s="330"/>
      <c r="I141" s="330"/>
      <c r="J141" s="330"/>
      <c r="K141" s="330"/>
      <c r="L141" s="331">
        <f>L140</f>
        <v>-22575.880000000005</v>
      </c>
      <c r="M141" s="331">
        <f>L141+M140</f>
        <v>-30941.77</v>
      </c>
      <c r="N141" s="331">
        <f t="shared" ref="N141:AD141" si="115">M141+N140</f>
        <v>15748.3</v>
      </c>
      <c r="O141" s="331">
        <f t="shared" si="115"/>
        <v>24211.723333333324</v>
      </c>
      <c r="P141" s="331">
        <f>O141+P140</f>
        <v>22727.026347206494</v>
      </c>
      <c r="Q141" s="379">
        <f t="shared" si="115"/>
        <v>50030.245219382894</v>
      </c>
      <c r="R141" s="331">
        <f t="shared" si="115"/>
        <v>102989.1259861751</v>
      </c>
      <c r="S141" s="331">
        <f>R141+S140</f>
        <v>152518.42135563359</v>
      </c>
      <c r="T141" s="331">
        <f t="shared" si="115"/>
        <v>72472.092054968845</v>
      </c>
      <c r="U141" s="331">
        <f t="shared" si="115"/>
        <v>135739.60245131058</v>
      </c>
      <c r="V141" s="331">
        <f t="shared" si="115"/>
        <v>220292.30070529273</v>
      </c>
      <c r="W141" s="331">
        <f t="shared" si="115"/>
        <v>299598.06525900937</v>
      </c>
      <c r="X141" s="331">
        <f t="shared" si="115"/>
        <v>177247.48354029877</v>
      </c>
      <c r="Y141" s="331">
        <f t="shared" si="115"/>
        <v>265300.29607817117</v>
      </c>
      <c r="Z141" s="331">
        <f t="shared" si="115"/>
        <v>373777.3987783381</v>
      </c>
      <c r="AA141" s="331">
        <f t="shared" si="115"/>
        <v>445725.4829660923</v>
      </c>
      <c r="AB141" s="331"/>
      <c r="AC141" s="331"/>
      <c r="AD141" s="331">
        <f t="shared" si="115"/>
        <v>24211.723333333324</v>
      </c>
      <c r="AE141" s="331"/>
      <c r="AF141" s="331">
        <f>AD141+AF140</f>
        <v>152518.42135563359</v>
      </c>
      <c r="AG141" s="331"/>
      <c r="AH141" s="331">
        <f>AF141+AH140</f>
        <v>299598.06525900937</v>
      </c>
      <c r="AI141" s="331"/>
      <c r="AJ141" s="331">
        <f>AH141+AJ140</f>
        <v>445725.4829660923</v>
      </c>
    </row>
    <row r="142" spans="2:36" ht="17" thickTop="1">
      <c r="AB142" s="248"/>
      <c r="AD142" s="248"/>
    </row>
    <row r="143" spans="2:36">
      <c r="AB143" s="248"/>
      <c r="AD143" s="248"/>
    </row>
  </sheetData>
  <mergeCells count="27">
    <mergeCell ref="D2:O2"/>
    <mergeCell ref="P2:AA2"/>
    <mergeCell ref="AB2:AM2"/>
    <mergeCell ref="AN2:AY2"/>
    <mergeCell ref="L74:L75"/>
    <mergeCell ref="M74:M75"/>
    <mergeCell ref="N74:N75"/>
    <mergeCell ref="O74:O75"/>
    <mergeCell ref="P74:P75"/>
    <mergeCell ref="Q74:Q75"/>
    <mergeCell ref="AD74:AD75"/>
    <mergeCell ref="R74:R75"/>
    <mergeCell ref="S74:S75"/>
    <mergeCell ref="T74:T75"/>
    <mergeCell ref="U74:U75"/>
    <mergeCell ref="V74:V75"/>
    <mergeCell ref="W74:W75"/>
    <mergeCell ref="X74:X75"/>
    <mergeCell ref="Y74:Y75"/>
    <mergeCell ref="Z74:Z75"/>
    <mergeCell ref="AA74:AA75"/>
    <mergeCell ref="AJ74:AJ75"/>
    <mergeCell ref="AC74:AC75"/>
    <mergeCell ref="AF74:AF75"/>
    <mergeCell ref="AG74:AG75"/>
    <mergeCell ref="AH74:AH75"/>
    <mergeCell ref="AI74:AI75"/>
  </mergeCells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45334-A84E-0C4A-A7E4-3B3C5FE6702C}">
  <sheetPr>
    <tabColor theme="4" tint="0.79998168889431442"/>
  </sheetPr>
  <dimension ref="A1:IV870"/>
  <sheetViews>
    <sheetView zoomScale="81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ColWidth="0" defaultRowHeight="16"/>
  <cols>
    <col min="1" max="1" width="10.83203125" customWidth="1"/>
    <col min="2" max="2" width="41" bestFit="1" customWidth="1"/>
    <col min="3" max="16" width="10.83203125" customWidth="1"/>
    <col min="17" max="17" width="11.6640625" bestFit="1" customWidth="1"/>
    <col min="18" max="19" width="10.83203125" customWidth="1"/>
    <col min="20" max="20" width="11.6640625" customWidth="1"/>
    <col min="21" max="25" width="10.83203125" customWidth="1"/>
    <col min="26" max="26" width="11.1640625" bestFit="1" customWidth="1"/>
    <col min="27" max="61" width="10.83203125" customWidth="1"/>
    <col min="62" max="256" width="0" hidden="1" customWidth="1"/>
    <col min="257" max="16384" width="10.83203125" hidden="1"/>
  </cols>
  <sheetData>
    <row r="1" spans="1:61" s="8" customFormat="1" ht="13">
      <c r="C1" s="91"/>
    </row>
    <row r="2" spans="1:61" s="8" customFormat="1">
      <c r="B2" s="219" t="s">
        <v>39</v>
      </c>
      <c r="C2" s="91"/>
      <c r="D2" s="593">
        <v>2024</v>
      </c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>
        <v>2025</v>
      </c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>
        <v>2026</v>
      </c>
      <c r="AC2" s="593"/>
      <c r="AD2" s="593"/>
      <c r="AE2" s="593"/>
      <c r="AF2" s="593"/>
      <c r="AG2" s="593"/>
      <c r="AH2" s="593"/>
      <c r="AI2" s="593"/>
      <c r="AJ2" s="593"/>
      <c r="AK2" s="593"/>
      <c r="AL2" s="593"/>
      <c r="AM2" s="593"/>
      <c r="AN2" s="593">
        <v>2027</v>
      </c>
      <c r="AO2" s="593"/>
      <c r="AP2" s="593"/>
      <c r="AQ2" s="593"/>
      <c r="AR2" s="593"/>
      <c r="AS2" s="593"/>
      <c r="AT2" s="593"/>
      <c r="AU2" s="593"/>
      <c r="AV2" s="593"/>
      <c r="AW2" s="593"/>
      <c r="AX2" s="593"/>
      <c r="AY2" s="593"/>
    </row>
    <row r="3" spans="1:61" s="128" customFormat="1" ht="13">
      <c r="B3" s="9" t="s">
        <v>17</v>
      </c>
      <c r="C3" s="129"/>
      <c r="D3" s="32" t="s">
        <v>7</v>
      </c>
      <c r="E3" s="32" t="s">
        <v>8</v>
      </c>
      <c r="F3" s="32" t="s">
        <v>9</v>
      </c>
      <c r="G3" s="32" t="s">
        <v>10</v>
      </c>
      <c r="H3" s="32" t="s">
        <v>3</v>
      </c>
      <c r="I3" s="32" t="s">
        <v>4</v>
      </c>
      <c r="J3" s="32" t="s">
        <v>5</v>
      </c>
      <c r="K3" s="32" t="s">
        <v>11</v>
      </c>
      <c r="L3" s="32" t="s">
        <v>12</v>
      </c>
      <c r="M3" s="32" t="s">
        <v>13</v>
      </c>
      <c r="N3" s="32" t="s">
        <v>14</v>
      </c>
      <c r="O3" s="32" t="s">
        <v>15</v>
      </c>
      <c r="P3" s="32" t="s">
        <v>7</v>
      </c>
      <c r="Q3" s="32" t="s">
        <v>8</v>
      </c>
      <c r="R3" s="32" t="s">
        <v>9</v>
      </c>
      <c r="S3" s="32" t="s">
        <v>10</v>
      </c>
      <c r="T3" s="32" t="s">
        <v>3</v>
      </c>
      <c r="U3" s="32" t="s">
        <v>4</v>
      </c>
      <c r="V3" s="32" t="s">
        <v>5</v>
      </c>
      <c r="W3" s="32" t="s">
        <v>11</v>
      </c>
      <c r="X3" s="32" t="s">
        <v>12</v>
      </c>
      <c r="Y3" s="32" t="s">
        <v>13</v>
      </c>
      <c r="Z3" s="32" t="s">
        <v>14</v>
      </c>
      <c r="AA3" s="32" t="s">
        <v>15</v>
      </c>
      <c r="AB3" s="32" t="s">
        <v>7</v>
      </c>
      <c r="AC3" s="32" t="s">
        <v>8</v>
      </c>
      <c r="AD3" s="32" t="s">
        <v>9</v>
      </c>
      <c r="AE3" s="32" t="s">
        <v>10</v>
      </c>
      <c r="AF3" s="32" t="s">
        <v>3</v>
      </c>
      <c r="AG3" s="32" t="s">
        <v>4</v>
      </c>
      <c r="AH3" s="32" t="s">
        <v>5</v>
      </c>
      <c r="AI3" s="32" t="s">
        <v>11</v>
      </c>
      <c r="AJ3" s="32" t="s">
        <v>12</v>
      </c>
      <c r="AK3" s="32" t="s">
        <v>13</v>
      </c>
      <c r="AL3" s="32" t="s">
        <v>14</v>
      </c>
      <c r="AM3" s="32" t="s">
        <v>15</v>
      </c>
      <c r="AN3" s="32" t="s">
        <v>7</v>
      </c>
      <c r="AO3" s="32" t="s">
        <v>8</v>
      </c>
      <c r="AP3" s="32" t="s">
        <v>9</v>
      </c>
      <c r="AQ3" s="32" t="s">
        <v>10</v>
      </c>
      <c r="AR3" s="32" t="s">
        <v>3</v>
      </c>
      <c r="AS3" s="32" t="s">
        <v>4</v>
      </c>
      <c r="AT3" s="32" t="s">
        <v>5</v>
      </c>
      <c r="AU3" s="32" t="s">
        <v>11</v>
      </c>
      <c r="AV3" s="32" t="s">
        <v>12</v>
      </c>
      <c r="AW3" s="32" t="s">
        <v>13</v>
      </c>
      <c r="AX3" s="32" t="s">
        <v>14</v>
      </c>
      <c r="AY3" s="32" t="s">
        <v>15</v>
      </c>
      <c r="BA3" s="9">
        <v>2024</v>
      </c>
      <c r="BB3" s="9"/>
      <c r="BC3" s="9">
        <v>2025</v>
      </c>
      <c r="BE3" s="9">
        <v>2026</v>
      </c>
      <c r="BG3" s="9">
        <v>2026</v>
      </c>
    </row>
    <row r="4" spans="1:6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</row>
    <row r="5" spans="1:61" s="12" customFormat="1" ht="13">
      <c r="B5" s="13" t="s">
        <v>325</v>
      </c>
      <c r="C5" s="137"/>
    </row>
    <row r="6" spans="1:61" s="17" customFormat="1" ht="13.75" customHeight="1">
      <c r="C6" s="93"/>
    </row>
    <row r="7" spans="1:61" s="90" customFormat="1" ht="13">
      <c r="B7" s="90" t="s">
        <v>285</v>
      </c>
      <c r="C7" s="98" t="s">
        <v>17</v>
      </c>
      <c r="D7" s="65">
        <f t="shared" ref="D7:AM7" si="0">SUM(D8,D11,D14,D17,D20,D23,D26,D29,D32)</f>
        <v>0</v>
      </c>
      <c r="E7" s="65">
        <f t="shared" si="0"/>
        <v>0</v>
      </c>
      <c r="F7" s="65">
        <f t="shared" si="0"/>
        <v>16118.869999999999</v>
      </c>
      <c r="G7" s="65">
        <f>SUM($G$8,$G$11,$G$14,$G$17,$G$20,$G$23,$G$26,$G$29,$G$32)</f>
        <v>0</v>
      </c>
      <c r="H7" s="65">
        <f t="shared" si="0"/>
        <v>8230.7199999999993</v>
      </c>
      <c r="I7" s="65">
        <f t="shared" si="0"/>
        <v>800.75</v>
      </c>
      <c r="J7" s="65">
        <f t="shared" si="0"/>
        <v>0</v>
      </c>
      <c r="K7" s="65">
        <f t="shared" si="0"/>
        <v>0</v>
      </c>
      <c r="L7" s="65">
        <f t="shared" si="0"/>
        <v>63</v>
      </c>
      <c r="M7" s="65">
        <f t="shared" si="0"/>
        <v>0</v>
      </c>
      <c r="N7" s="65">
        <f t="shared" si="0"/>
        <v>0</v>
      </c>
      <c r="O7" s="65">
        <f t="shared" si="0"/>
        <v>1127.03</v>
      </c>
      <c r="P7" s="65">
        <f t="shared" si="0"/>
        <v>0</v>
      </c>
      <c r="Q7" s="65">
        <f t="shared" si="0"/>
        <v>0</v>
      </c>
      <c r="R7" s="65">
        <f t="shared" si="0"/>
        <v>0</v>
      </c>
      <c r="S7" s="65">
        <f>SUM(S8,S11,S14,S17,S20,S23,S26,S29,S32)</f>
        <v>50738.896551724138</v>
      </c>
      <c r="T7" s="65">
        <f t="shared" ref="T7:U7" si="1">SUM(T8,T11,T14,T17,T20,T23,T26,T29,T32)</f>
        <v>0</v>
      </c>
      <c r="U7" s="65">
        <f t="shared" si="1"/>
        <v>0</v>
      </c>
      <c r="V7" s="65">
        <f t="shared" ref="V7" si="2">SUM(V8,V11,V14,V17,V20,V23,V26,V29,V32)</f>
        <v>0</v>
      </c>
      <c r="W7" s="65">
        <f t="shared" ref="W7" si="3">SUM(W8,W11,W14,W17,W20,W23,W26,W29,W32)</f>
        <v>24785.82902805258</v>
      </c>
      <c r="X7" s="65">
        <f t="shared" ref="X7" si="4">SUM(X8,X11,X14,X17,X20,X23,X26,X29,X32)</f>
        <v>0</v>
      </c>
      <c r="Y7" s="65">
        <f t="shared" si="0"/>
        <v>0</v>
      </c>
      <c r="Z7" s="65">
        <f t="shared" si="0"/>
        <v>0</v>
      </c>
      <c r="AA7" s="65">
        <f t="shared" si="0"/>
        <v>0</v>
      </c>
      <c r="AB7" s="65">
        <f>SUM(AB8,AB11,AB14,AB17,AB20,AB23,AB26,AB29,AB32)</f>
        <v>0</v>
      </c>
      <c r="AC7" s="65">
        <f>SUM(AC8,AC11,AC14,AC17,AC20,AC23,AC26,AC29,AC32)</f>
        <v>65387.954238471139</v>
      </c>
      <c r="AD7" s="65">
        <f t="shared" si="0"/>
        <v>0</v>
      </c>
      <c r="AE7" s="65">
        <f t="shared" si="0"/>
        <v>0</v>
      </c>
      <c r="AF7" s="65">
        <f t="shared" si="0"/>
        <v>30354.039231519226</v>
      </c>
      <c r="AG7" s="65">
        <f t="shared" si="0"/>
        <v>0</v>
      </c>
      <c r="AH7" s="65">
        <f t="shared" si="0"/>
        <v>0</v>
      </c>
      <c r="AI7" s="65">
        <f t="shared" si="0"/>
        <v>0</v>
      </c>
      <c r="AJ7" s="65">
        <f t="shared" si="0"/>
        <v>0</v>
      </c>
      <c r="AK7" s="65">
        <f t="shared" si="0"/>
        <v>0</v>
      </c>
      <c r="AL7" s="65">
        <f t="shared" si="0"/>
        <v>0</v>
      </c>
      <c r="AM7" s="65">
        <f t="shared" si="0"/>
        <v>0</v>
      </c>
      <c r="AN7" s="65">
        <f>SUM(AN8,AN11,AN14,AN17,AN20,AN23,AN26,AN29,AN32)</f>
        <v>0</v>
      </c>
      <c r="AO7" s="65">
        <f>SUM(AO8,AO11,AO14,AO17,AO20,AO23,AO26,AO29,AO32)</f>
        <v>82097.706864371517</v>
      </c>
      <c r="AP7" s="65">
        <f t="shared" ref="AP7:AY7" si="5">SUM(AP8,AP11,AP14,AP17,AP20,AP23,AP26,AP29,AP32)</f>
        <v>0</v>
      </c>
      <c r="AQ7" s="65">
        <f t="shared" si="5"/>
        <v>0</v>
      </c>
      <c r="AR7" s="65">
        <f t="shared" si="5"/>
        <v>35481.27058924875</v>
      </c>
      <c r="AS7" s="65">
        <f t="shared" si="5"/>
        <v>0</v>
      </c>
      <c r="AT7" s="65">
        <f t="shared" si="5"/>
        <v>0</v>
      </c>
      <c r="AU7" s="65">
        <f t="shared" si="5"/>
        <v>0</v>
      </c>
      <c r="AV7" s="65">
        <f t="shared" si="5"/>
        <v>0</v>
      </c>
      <c r="AW7" s="65">
        <f t="shared" si="5"/>
        <v>0</v>
      </c>
      <c r="AX7" s="65">
        <f t="shared" si="5"/>
        <v>0</v>
      </c>
      <c r="AY7" s="65">
        <f t="shared" si="5"/>
        <v>0</v>
      </c>
      <c r="BA7" s="65">
        <f t="shared" ref="BA7" si="6">SUM(BA8,BA11,BA14,BA17,BA20,BA23,BA26,BA29,BA32)</f>
        <v>26340.37</v>
      </c>
      <c r="BC7" s="65">
        <f>SUM(BC8,BC11,BC14,BC17,BC20,BC23,BC26,BC29,BC32)</f>
        <v>63815.140495867774</v>
      </c>
      <c r="BE7" s="65">
        <f>SUM(BE8,BE11,BE14,BE17,BE20,BE23,BE26,BE29,BE32)</f>
        <v>88639.42103171935</v>
      </c>
      <c r="BG7" s="65">
        <f>SUM(BG8,BG11,BG14,BG17,BG20,BG23,BG26,BG29,BG32)</f>
        <v>110860.1524791539</v>
      </c>
    </row>
    <row r="8" spans="1:61" s="17" customFormat="1" ht="13">
      <c r="B8" s="33" t="s">
        <v>212</v>
      </c>
      <c r="C8" s="94" t="s">
        <v>17</v>
      </c>
      <c r="D8" s="57">
        <v>0</v>
      </c>
      <c r="E8" s="57">
        <v>0</v>
      </c>
      <c r="F8" s="57">
        <v>7080</v>
      </c>
      <c r="G8" s="57">
        <v>0</v>
      </c>
      <c r="H8" s="57">
        <v>2110.7199999999998</v>
      </c>
      <c r="I8" s="57">
        <v>591.79999999999995</v>
      </c>
      <c r="J8" s="57">
        <v>0</v>
      </c>
      <c r="K8" s="57">
        <v>0</v>
      </c>
      <c r="L8" s="57">
        <v>0</v>
      </c>
      <c r="M8" s="57">
        <v>0</v>
      </c>
      <c r="N8" s="57">
        <v>0</v>
      </c>
      <c r="O8" s="57">
        <v>1127.03</v>
      </c>
      <c r="P8" s="46">
        <f>P9*P10</f>
        <v>0</v>
      </c>
      <c r="Q8" s="46">
        <f t="shared" ref="Q8:R8" si="7">Q9*Q10</f>
        <v>0</v>
      </c>
      <c r="R8" s="46">
        <f t="shared" si="7"/>
        <v>0</v>
      </c>
      <c r="S8" s="46">
        <f>(S9*S10)</f>
        <v>13405.000000000002</v>
      </c>
      <c r="T8" s="46">
        <f t="shared" ref="T8" si="8">T9*T10</f>
        <v>0</v>
      </c>
      <c r="U8" s="46">
        <f t="shared" ref="U8:AB8" si="9">U9*U10</f>
        <v>0</v>
      </c>
      <c r="V8" s="46">
        <f t="shared" ref="V8" si="10">V9*V10</f>
        <v>0</v>
      </c>
      <c r="W8" s="46">
        <f>(W9*W10)</f>
        <v>3006.1047727847222</v>
      </c>
      <c r="X8" s="46">
        <f t="shared" si="9"/>
        <v>0</v>
      </c>
      <c r="Y8" s="46">
        <f t="shared" si="9"/>
        <v>0</v>
      </c>
      <c r="Z8" s="46">
        <f t="shared" si="9"/>
        <v>0</v>
      </c>
      <c r="AA8" s="46">
        <f t="shared" si="9"/>
        <v>0</v>
      </c>
      <c r="AB8" s="46">
        <f t="shared" si="9"/>
        <v>0</v>
      </c>
      <c r="AC8" s="46">
        <f>(AC9*AC10)</f>
        <v>18938.659506292319</v>
      </c>
      <c r="AD8" s="46">
        <f t="shared" ref="AD8" si="11">AD9*AD10</f>
        <v>0</v>
      </c>
      <c r="AE8" s="46">
        <f t="shared" ref="AE8" si="12">AE9*AE10</f>
        <v>0</v>
      </c>
      <c r="AF8" s="46">
        <f>(AF9*AF10)</f>
        <v>3788.0630256488184</v>
      </c>
      <c r="AG8" s="46">
        <f t="shared" ref="AG8" si="13">AG9*AG10</f>
        <v>0</v>
      </c>
      <c r="AH8" s="46">
        <f t="shared" ref="AH8" si="14">AH9*AH10</f>
        <v>0</v>
      </c>
      <c r="AI8" s="46">
        <f t="shared" ref="AI8" si="15">AI9*AI10</f>
        <v>0</v>
      </c>
      <c r="AJ8" s="46">
        <f t="shared" ref="AJ8" si="16">AJ9*AJ10</f>
        <v>0</v>
      </c>
      <c r="AK8" s="46">
        <f t="shared" ref="AK8" si="17">AK9*AK10</f>
        <v>0</v>
      </c>
      <c r="AL8" s="46">
        <f t="shared" ref="AL8" si="18">AL9*AL10</f>
        <v>0</v>
      </c>
      <c r="AM8" s="46">
        <f t="shared" ref="AM8:AN8" si="19">AM9*AM10</f>
        <v>0</v>
      </c>
      <c r="AN8" s="46">
        <f t="shared" si="19"/>
        <v>0</v>
      </c>
      <c r="AO8" s="46">
        <f>(AO9*AO10)</f>
        <v>23475.847174376551</v>
      </c>
      <c r="AP8" s="46">
        <f t="shared" ref="AP8:AQ8" si="20">AP9*AP10</f>
        <v>0</v>
      </c>
      <c r="AQ8" s="46">
        <f t="shared" si="20"/>
        <v>0</v>
      </c>
      <c r="AR8" s="46">
        <f>(AR9*AR10)</f>
        <v>4695.5798876626941</v>
      </c>
      <c r="AS8" s="46">
        <f t="shared" ref="AS8:AY8" si="21">AS9*AS10</f>
        <v>0</v>
      </c>
      <c r="AT8" s="46">
        <f t="shared" si="21"/>
        <v>0</v>
      </c>
      <c r="AU8" s="46">
        <f t="shared" si="21"/>
        <v>0</v>
      </c>
      <c r="AV8" s="46">
        <f t="shared" si="21"/>
        <v>0</v>
      </c>
      <c r="AW8" s="46">
        <f t="shared" si="21"/>
        <v>0</v>
      </c>
      <c r="AX8" s="46">
        <f t="shared" si="21"/>
        <v>0</v>
      </c>
      <c r="AY8" s="46">
        <f t="shared" si="21"/>
        <v>0</v>
      </c>
      <c r="BA8" s="46">
        <f>SUM(D8:O8)</f>
        <v>10909.55</v>
      </c>
      <c r="BC8" s="46">
        <f>(BC9*BC10)/1.21</f>
        <v>14140.495867768595</v>
      </c>
      <c r="BE8" s="46">
        <f>BE9*BE10</f>
        <v>22032.649018160402</v>
      </c>
      <c r="BG8" s="46">
        <f>BG9*BG10</f>
        <v>27311.072413819002</v>
      </c>
    </row>
    <row r="9" spans="1:61" s="17" customFormat="1" ht="13">
      <c r="B9" s="34" t="s">
        <v>213</v>
      </c>
      <c r="C9" s="94" t="s">
        <v>18</v>
      </c>
      <c r="D9" s="63">
        <f t="shared" ref="D9:E9" si="22">D8/D10</f>
        <v>0</v>
      </c>
      <c r="E9" s="63">
        <f t="shared" si="22"/>
        <v>0</v>
      </c>
      <c r="F9" s="63">
        <f>F8/F10</f>
        <v>382.70270270270271</v>
      </c>
      <c r="G9" s="63">
        <f t="shared" ref="G9:O9" si="23">G8/G10</f>
        <v>0</v>
      </c>
      <c r="H9" s="63">
        <f t="shared" si="23"/>
        <v>114.09297297297296</v>
      </c>
      <c r="I9" s="63">
        <f t="shared" si="23"/>
        <v>31.989189189189187</v>
      </c>
      <c r="J9" s="63">
        <f t="shared" si="23"/>
        <v>0</v>
      </c>
      <c r="K9" s="63">
        <f t="shared" si="23"/>
        <v>0</v>
      </c>
      <c r="L9" s="63">
        <f t="shared" si="23"/>
        <v>0</v>
      </c>
      <c r="M9" s="63">
        <f t="shared" si="23"/>
        <v>0</v>
      </c>
      <c r="N9" s="63">
        <f t="shared" si="23"/>
        <v>0</v>
      </c>
      <c r="O9" s="63">
        <f t="shared" si="23"/>
        <v>60.920540540540536</v>
      </c>
      <c r="P9" s="57">
        <v>0</v>
      </c>
      <c r="Q9" s="57">
        <v>0</v>
      </c>
      <c r="R9" s="57">
        <v>0</v>
      </c>
      <c r="S9" s="46">
        <f>F56</f>
        <v>750</v>
      </c>
      <c r="T9" s="57">
        <v>0</v>
      </c>
      <c r="U9" s="57">
        <v>0</v>
      </c>
      <c r="V9" s="57">
        <v>0</v>
      </c>
      <c r="W9" s="46">
        <f>H56</f>
        <v>150</v>
      </c>
      <c r="X9" s="57">
        <v>0</v>
      </c>
      <c r="Y9" s="57">
        <v>0</v>
      </c>
      <c r="Z9" s="57">
        <v>0</v>
      </c>
      <c r="AA9" s="57">
        <v>0</v>
      </c>
      <c r="AB9" s="57">
        <v>0</v>
      </c>
      <c r="AC9" s="46">
        <f>Y56*AA56</f>
        <v>1026.4856100971447</v>
      </c>
      <c r="AD9" s="57">
        <v>0</v>
      </c>
      <c r="AE9" s="57">
        <v>0</v>
      </c>
      <c r="AF9" s="46">
        <f>Y56*AC56</f>
        <v>132.44975614156706</v>
      </c>
      <c r="AG9" s="57">
        <v>0</v>
      </c>
      <c r="AH9" s="57">
        <v>0</v>
      </c>
      <c r="AI9" s="57">
        <v>0</v>
      </c>
      <c r="AJ9" s="57">
        <v>0</v>
      </c>
      <c r="AK9" s="57">
        <v>0</v>
      </c>
      <c r="AL9" s="57">
        <v>0</v>
      </c>
      <c r="AM9" s="57">
        <v>0</v>
      </c>
      <c r="AN9" s="57">
        <v>0</v>
      </c>
      <c r="AO9" s="46">
        <f>AS56*AU56</f>
        <v>1272.4036408876179</v>
      </c>
      <c r="AP9" s="57">
        <v>0</v>
      </c>
      <c r="AQ9" s="57">
        <v>0</v>
      </c>
      <c r="AR9" s="46">
        <f>AS56*AW56</f>
        <v>164.18111495324104</v>
      </c>
      <c r="AS9" s="57">
        <v>0</v>
      </c>
      <c r="AT9" s="57">
        <v>0</v>
      </c>
      <c r="AU9" s="57">
        <v>0</v>
      </c>
      <c r="AV9" s="57">
        <v>0</v>
      </c>
      <c r="AW9" s="57">
        <v>0</v>
      </c>
      <c r="AX9" s="57">
        <v>0</v>
      </c>
      <c r="AY9" s="57">
        <v>0</v>
      </c>
      <c r="BA9" s="46">
        <f>SUM(D9:O9)</f>
        <v>589.70540540540537</v>
      </c>
      <c r="BC9" s="46">
        <f>SUM(P9:AA9)</f>
        <v>900</v>
      </c>
      <c r="BE9" s="46">
        <f>SUM(AB9:AM9)</f>
        <v>1158.9353662387118</v>
      </c>
      <c r="BG9" s="46">
        <f>SUM(AN9:AY9)</f>
        <v>1436.5847558408591</v>
      </c>
    </row>
    <row r="10" spans="1:61" s="17" customFormat="1" ht="13">
      <c r="B10" s="34" t="s">
        <v>230</v>
      </c>
      <c r="C10" s="94" t="s">
        <v>17</v>
      </c>
      <c r="D10" s="57">
        <v>18.5</v>
      </c>
      <c r="E10" s="57">
        <v>18.5</v>
      </c>
      <c r="F10" s="57">
        <v>18.5</v>
      </c>
      <c r="G10" s="57">
        <v>18.5</v>
      </c>
      <c r="H10" s="57">
        <v>18.5</v>
      </c>
      <c r="I10" s="57">
        <v>18.5</v>
      </c>
      <c r="J10" s="57">
        <v>18.5</v>
      </c>
      <c r="K10" s="57">
        <v>18.5</v>
      </c>
      <c r="L10" s="57">
        <v>18.5</v>
      </c>
      <c r="M10" s="57">
        <v>18.5</v>
      </c>
      <c r="N10" s="57">
        <v>18.5</v>
      </c>
      <c r="O10" s="57">
        <v>18.5</v>
      </c>
      <c r="P10" s="57">
        <v>0</v>
      </c>
      <c r="Q10" s="57">
        <v>0</v>
      </c>
      <c r="R10" s="57">
        <v>0</v>
      </c>
      <c r="S10" s="46">
        <f>J56</f>
        <v>17.873333333333335</v>
      </c>
      <c r="T10" s="57">
        <v>0</v>
      </c>
      <c r="U10" s="57">
        <v>0</v>
      </c>
      <c r="V10" s="57">
        <v>0</v>
      </c>
      <c r="W10" s="46">
        <f>L56</f>
        <v>20.040698485231481</v>
      </c>
      <c r="X10" s="57">
        <v>0</v>
      </c>
      <c r="Y10" s="57">
        <v>0</v>
      </c>
      <c r="Z10" s="57">
        <v>0</v>
      </c>
      <c r="AA10" s="57">
        <v>0</v>
      </c>
      <c r="AB10" s="57">
        <v>0</v>
      </c>
      <c r="AC10" s="46">
        <f>$AD$56</f>
        <v>18.45</v>
      </c>
      <c r="AD10" s="57">
        <v>0</v>
      </c>
      <c r="AE10" s="57">
        <v>0</v>
      </c>
      <c r="AF10" s="46">
        <f>$AE$56</f>
        <v>28.6</v>
      </c>
      <c r="AG10" s="57">
        <v>0</v>
      </c>
      <c r="AH10" s="57">
        <v>0</v>
      </c>
      <c r="AI10" s="57">
        <v>0</v>
      </c>
      <c r="AJ10" s="57">
        <v>0</v>
      </c>
      <c r="AK10" s="57">
        <v>0</v>
      </c>
      <c r="AL10" s="57">
        <v>0</v>
      </c>
      <c r="AM10" s="57">
        <v>0</v>
      </c>
      <c r="AN10" s="57">
        <v>0</v>
      </c>
      <c r="AO10" s="46">
        <f>$AD$56</f>
        <v>18.45</v>
      </c>
      <c r="AP10" s="57">
        <v>0</v>
      </c>
      <c r="AQ10" s="57">
        <v>0</v>
      </c>
      <c r="AR10" s="46">
        <f>$AE$56</f>
        <v>28.6</v>
      </c>
      <c r="AS10" s="57">
        <v>0</v>
      </c>
      <c r="AT10" s="57">
        <v>0</v>
      </c>
      <c r="AU10" s="57">
        <v>0</v>
      </c>
      <c r="AV10" s="57">
        <v>0</v>
      </c>
      <c r="AW10" s="57">
        <v>0</v>
      </c>
      <c r="AX10" s="57">
        <v>0</v>
      </c>
      <c r="AY10" s="57">
        <v>0</v>
      </c>
      <c r="BA10" s="57">
        <v>18.5</v>
      </c>
      <c r="BC10" s="57">
        <f>Purchases!U56</f>
        <v>19.011111111111113</v>
      </c>
      <c r="BE10" s="57">
        <f>BC10</f>
        <v>19.011111111111113</v>
      </c>
      <c r="BG10" s="57">
        <f>BE10</f>
        <v>19.011111111111113</v>
      </c>
    </row>
    <row r="11" spans="1:61" s="17" customFormat="1" ht="13">
      <c r="B11" s="35" t="s">
        <v>215</v>
      </c>
      <c r="C11" s="94" t="s">
        <v>17</v>
      </c>
      <c r="D11" s="57">
        <v>0</v>
      </c>
      <c r="E11" s="57">
        <v>0</v>
      </c>
      <c r="F11" s="57">
        <v>5970</v>
      </c>
      <c r="G11" s="57">
        <v>0</v>
      </c>
      <c r="H11" s="57">
        <v>0</v>
      </c>
      <c r="I11" s="57">
        <v>208.95</v>
      </c>
      <c r="J11" s="57">
        <v>0</v>
      </c>
      <c r="K11" s="57">
        <v>0</v>
      </c>
      <c r="L11" s="57">
        <v>63</v>
      </c>
      <c r="M11" s="57">
        <v>0</v>
      </c>
      <c r="N11" s="57">
        <v>0</v>
      </c>
      <c r="O11" s="57">
        <v>0</v>
      </c>
      <c r="P11" s="46">
        <f>-P12*P13</f>
        <v>0</v>
      </c>
      <c r="Q11" s="46">
        <f t="shared" ref="Q11:R11" si="24">-Q12*Q13</f>
        <v>0</v>
      </c>
      <c r="R11" s="46">
        <f t="shared" si="24"/>
        <v>0</v>
      </c>
      <c r="S11" s="46">
        <f>(S12*S13)</f>
        <v>7900</v>
      </c>
      <c r="T11" s="46">
        <f t="shared" ref="T11" si="25">-T12*T13</f>
        <v>0</v>
      </c>
      <c r="U11" s="46">
        <f t="shared" ref="U11:AB11" si="26">-U12*U13</f>
        <v>0</v>
      </c>
      <c r="V11" s="46">
        <f t="shared" ref="V11" si="27">-V12*V13</f>
        <v>0</v>
      </c>
      <c r="W11" s="46">
        <f>(W12*W13)</f>
        <v>9797.1073555907678</v>
      </c>
      <c r="X11" s="46">
        <f t="shared" si="26"/>
        <v>0</v>
      </c>
      <c r="Y11" s="46">
        <f t="shared" si="26"/>
        <v>0</v>
      </c>
      <c r="Z11" s="46">
        <f t="shared" si="26"/>
        <v>0</v>
      </c>
      <c r="AA11" s="46">
        <f t="shared" si="26"/>
        <v>0</v>
      </c>
      <c r="AB11" s="46">
        <f t="shared" si="26"/>
        <v>0</v>
      </c>
      <c r="AC11" s="46">
        <f>(AC12*AC13)</f>
        <v>11402.756628775116</v>
      </c>
      <c r="AD11" s="46">
        <f t="shared" ref="AD11" si="28">-AD12*AD13</f>
        <v>0</v>
      </c>
      <c r="AE11" s="46">
        <f t="shared" ref="AE11" si="29">-AE12*AE13</f>
        <v>0</v>
      </c>
      <c r="AF11" s="46">
        <f>(AF12*AF13)</f>
        <v>3800.9188762583717</v>
      </c>
      <c r="AG11" s="46">
        <f t="shared" ref="AG11" si="30">-AG12*AG13</f>
        <v>0</v>
      </c>
      <c r="AH11" s="46">
        <f t="shared" ref="AH11" si="31">-AH12*AH13</f>
        <v>0</v>
      </c>
      <c r="AI11" s="46">
        <f t="shared" ref="AI11" si="32">-AI12*AI13</f>
        <v>0</v>
      </c>
      <c r="AJ11" s="46">
        <f t="shared" ref="AJ11" si="33">-AJ12*AJ13</f>
        <v>0</v>
      </c>
      <c r="AK11" s="46">
        <f t="shared" ref="AK11" si="34">-AK12*AK13</f>
        <v>0</v>
      </c>
      <c r="AL11" s="46">
        <f t="shared" ref="AL11" si="35">-AL12*AL13</f>
        <v>0</v>
      </c>
      <c r="AM11" s="46">
        <f t="shared" ref="AM11:AN11" si="36">-AM12*AM13</f>
        <v>0</v>
      </c>
      <c r="AN11" s="46">
        <f t="shared" si="36"/>
        <v>0</v>
      </c>
      <c r="AO11" s="46">
        <f>(AO12*AO13)</f>
        <v>13108.165521554038</v>
      </c>
      <c r="AP11" s="46">
        <f t="shared" ref="AP11:AQ11" si="37">-AP12*AP13</f>
        <v>0</v>
      </c>
      <c r="AQ11" s="46">
        <f t="shared" si="37"/>
        <v>0</v>
      </c>
      <c r="AR11" s="46">
        <f>(AR12*AR13)</f>
        <v>4369.3885071846789</v>
      </c>
      <c r="AS11" s="46">
        <f t="shared" ref="AS11:AY11" si="38">-AS12*AS13</f>
        <v>0</v>
      </c>
      <c r="AT11" s="46">
        <f t="shared" si="38"/>
        <v>0</v>
      </c>
      <c r="AU11" s="46">
        <f t="shared" si="38"/>
        <v>0</v>
      </c>
      <c r="AV11" s="46">
        <f t="shared" si="38"/>
        <v>0</v>
      </c>
      <c r="AW11" s="46">
        <f t="shared" si="38"/>
        <v>0</v>
      </c>
      <c r="AX11" s="46">
        <f t="shared" si="38"/>
        <v>0</v>
      </c>
      <c r="AY11" s="46">
        <f t="shared" si="38"/>
        <v>0</v>
      </c>
      <c r="BA11" s="46">
        <f>SUM(D11:O11)</f>
        <v>6241.95</v>
      </c>
      <c r="BC11" s="46">
        <f>(BC13*BC12)/1.21</f>
        <v>12904.958677685952</v>
      </c>
      <c r="BE11" s="46">
        <f>BE12*BE13</f>
        <v>13501.408573887704</v>
      </c>
      <c r="BG11" s="46">
        <f>BG12*BG13</f>
        <v>15520.694172673921</v>
      </c>
    </row>
    <row r="12" spans="1:61" s="17" customFormat="1" ht="13">
      <c r="B12" s="34" t="s">
        <v>213</v>
      </c>
      <c r="C12" s="94" t="s">
        <v>18</v>
      </c>
      <c r="D12" s="46">
        <f t="shared" ref="D12:E12" si="39">D11/D13</f>
        <v>0</v>
      </c>
      <c r="E12" s="46">
        <f t="shared" si="39"/>
        <v>0</v>
      </c>
      <c r="F12" s="46">
        <f>F11/F13</f>
        <v>191.65329052969503</v>
      </c>
      <c r="G12" s="46">
        <f t="shared" ref="G12:O12" si="40">G11/G13</f>
        <v>0</v>
      </c>
      <c r="H12" s="46">
        <f t="shared" si="40"/>
        <v>0</v>
      </c>
      <c r="I12" s="46">
        <f t="shared" si="40"/>
        <v>6.7078651685393256</v>
      </c>
      <c r="J12" s="46">
        <f t="shared" si="40"/>
        <v>0</v>
      </c>
      <c r="K12" s="46">
        <f t="shared" si="40"/>
        <v>0</v>
      </c>
      <c r="L12" s="46">
        <f t="shared" si="40"/>
        <v>2.0224719101123596</v>
      </c>
      <c r="M12" s="46">
        <f t="shared" si="40"/>
        <v>0</v>
      </c>
      <c r="N12" s="46">
        <f t="shared" si="40"/>
        <v>0</v>
      </c>
      <c r="O12" s="46">
        <f t="shared" si="40"/>
        <v>0</v>
      </c>
      <c r="P12" s="57">
        <v>0</v>
      </c>
      <c r="Q12" s="57">
        <v>0</v>
      </c>
      <c r="R12" s="57">
        <v>0</v>
      </c>
      <c r="S12" s="46">
        <f>F57</f>
        <v>200</v>
      </c>
      <c r="T12" s="57">
        <v>0</v>
      </c>
      <c r="U12" s="57">
        <v>0</v>
      </c>
      <c r="V12" s="57">
        <v>0</v>
      </c>
      <c r="W12" s="46">
        <f>H57</f>
        <v>250</v>
      </c>
      <c r="X12" s="57">
        <v>0</v>
      </c>
      <c r="Y12" s="57">
        <v>0</v>
      </c>
      <c r="Z12" s="57">
        <v>0</v>
      </c>
      <c r="AA12" s="57">
        <v>0</v>
      </c>
      <c r="AB12" s="57">
        <v>0</v>
      </c>
      <c r="AC12" s="46">
        <f>Y57*AA57</f>
        <v>291.81718819642009</v>
      </c>
      <c r="AD12" s="57">
        <v>0</v>
      </c>
      <c r="AE12" s="57">
        <v>0</v>
      </c>
      <c r="AF12" s="46">
        <f>Y57*AC57</f>
        <v>97.272396065473359</v>
      </c>
      <c r="AG12" s="57">
        <v>0</v>
      </c>
      <c r="AH12" s="57">
        <v>0</v>
      </c>
      <c r="AI12" s="57">
        <v>0</v>
      </c>
      <c r="AJ12" s="57">
        <v>0</v>
      </c>
      <c r="AK12" s="57">
        <v>0</v>
      </c>
      <c r="AL12" s="57">
        <v>0</v>
      </c>
      <c r="AM12" s="57">
        <v>0</v>
      </c>
      <c r="AN12" s="57">
        <v>0</v>
      </c>
      <c r="AO12" s="46">
        <f>AS57*AU57</f>
        <v>335.46168961110777</v>
      </c>
      <c r="AP12" s="57">
        <v>0</v>
      </c>
      <c r="AQ12" s="57">
        <v>0</v>
      </c>
      <c r="AR12" s="46">
        <f>AS57*AW57</f>
        <v>111.82056320370259</v>
      </c>
      <c r="AS12" s="57">
        <v>0</v>
      </c>
      <c r="AT12" s="57">
        <v>0</v>
      </c>
      <c r="AU12" s="57">
        <v>0</v>
      </c>
      <c r="AV12" s="57">
        <v>0</v>
      </c>
      <c r="AW12" s="57">
        <v>0</v>
      </c>
      <c r="AX12" s="57">
        <v>0</v>
      </c>
      <c r="AY12" s="57">
        <v>0</v>
      </c>
      <c r="BA12" s="46">
        <f>SUM(D12:O12)</f>
        <v>200.3836276083467</v>
      </c>
      <c r="BC12" s="46">
        <f>SUM(P12:AA12)</f>
        <v>450</v>
      </c>
      <c r="BE12" s="46">
        <f>SUM(AB12:AM12)</f>
        <v>389.08958426189344</v>
      </c>
      <c r="BG12" s="46">
        <f>SUM(AN12:AY12)</f>
        <v>447.28225281481036</v>
      </c>
    </row>
    <row r="13" spans="1:61" s="17" customFormat="1" ht="13">
      <c r="B13" s="34" t="s">
        <v>230</v>
      </c>
      <c r="C13" s="94" t="s">
        <v>17</v>
      </c>
      <c r="D13" s="57">
        <v>31.15</v>
      </c>
      <c r="E13" s="57">
        <v>31.15</v>
      </c>
      <c r="F13" s="57">
        <v>31.15</v>
      </c>
      <c r="G13" s="57">
        <v>31.15</v>
      </c>
      <c r="H13" s="57">
        <v>31.15</v>
      </c>
      <c r="I13" s="57">
        <v>31.15</v>
      </c>
      <c r="J13" s="57">
        <v>31.15</v>
      </c>
      <c r="K13" s="57">
        <v>31.15</v>
      </c>
      <c r="L13" s="57">
        <v>31.15</v>
      </c>
      <c r="M13" s="57">
        <v>31.15</v>
      </c>
      <c r="N13" s="57">
        <v>31.15</v>
      </c>
      <c r="O13" s="57">
        <v>31.15</v>
      </c>
      <c r="P13" s="57">
        <v>0</v>
      </c>
      <c r="Q13" s="57">
        <v>0</v>
      </c>
      <c r="R13" s="57">
        <v>0</v>
      </c>
      <c r="S13" s="46">
        <f>J57</f>
        <v>39.5</v>
      </c>
      <c r="T13" s="57">
        <v>0</v>
      </c>
      <c r="U13" s="57">
        <v>0</v>
      </c>
      <c r="V13" s="57">
        <v>0</v>
      </c>
      <c r="W13" s="46">
        <f>L57</f>
        <v>39.188429422363072</v>
      </c>
      <c r="X13" s="57">
        <v>0</v>
      </c>
      <c r="Y13" s="57">
        <v>0</v>
      </c>
      <c r="Z13" s="57">
        <v>0</v>
      </c>
      <c r="AA13" s="57">
        <v>0</v>
      </c>
      <c r="AB13" s="57">
        <v>0</v>
      </c>
      <c r="AC13" s="46">
        <f>$AD$57</f>
        <v>39.075000000000003</v>
      </c>
      <c r="AD13" s="57">
        <v>0</v>
      </c>
      <c r="AE13" s="57">
        <v>0</v>
      </c>
      <c r="AF13" s="46">
        <f>$AE$57</f>
        <v>39.075000000000003</v>
      </c>
      <c r="AG13" s="57">
        <v>0</v>
      </c>
      <c r="AH13" s="57">
        <v>0</v>
      </c>
      <c r="AI13" s="57">
        <v>0</v>
      </c>
      <c r="AJ13" s="57">
        <v>0</v>
      </c>
      <c r="AK13" s="57">
        <v>0</v>
      </c>
      <c r="AL13" s="57">
        <v>0</v>
      </c>
      <c r="AM13" s="57">
        <v>0</v>
      </c>
      <c r="AN13" s="57">
        <v>0</v>
      </c>
      <c r="AO13" s="46">
        <f>$AD$57</f>
        <v>39.075000000000003</v>
      </c>
      <c r="AP13" s="57">
        <v>0</v>
      </c>
      <c r="AQ13" s="57">
        <v>0</v>
      </c>
      <c r="AR13" s="46">
        <f>$AE$57</f>
        <v>39.075000000000003</v>
      </c>
      <c r="AS13" s="57">
        <v>0</v>
      </c>
      <c r="AT13" s="57">
        <v>0</v>
      </c>
      <c r="AU13" s="57">
        <v>0</v>
      </c>
      <c r="AV13" s="57">
        <v>0</v>
      </c>
      <c r="AW13" s="57">
        <v>0</v>
      </c>
      <c r="AX13" s="57">
        <v>0</v>
      </c>
      <c r="AY13" s="57">
        <v>0</v>
      </c>
      <c r="BA13" s="57">
        <v>31.15</v>
      </c>
      <c r="BC13" s="57">
        <f>C57</f>
        <v>34.700000000000003</v>
      </c>
      <c r="BE13" s="57">
        <f>BC13</f>
        <v>34.700000000000003</v>
      </c>
      <c r="BG13" s="57">
        <f>BE13</f>
        <v>34.700000000000003</v>
      </c>
    </row>
    <row r="14" spans="1:61" s="17" customFormat="1" ht="13">
      <c r="B14" s="35" t="s">
        <v>216</v>
      </c>
      <c r="C14" s="94" t="s">
        <v>17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  <c r="N14" s="57">
        <f>AVERAGE(D14:M14)</f>
        <v>0</v>
      </c>
      <c r="O14" s="57">
        <v>0</v>
      </c>
      <c r="P14" s="46">
        <f>-P15*P16</f>
        <v>0</v>
      </c>
      <c r="Q14" s="46">
        <f t="shared" ref="Q14:R14" si="41">-Q15*Q16</f>
        <v>0</v>
      </c>
      <c r="R14" s="46">
        <f t="shared" si="41"/>
        <v>0</v>
      </c>
      <c r="S14" s="46">
        <f>(S15*S16)</f>
        <v>3606.8965517241381</v>
      </c>
      <c r="T14" s="46">
        <f t="shared" ref="T14" si="42">-T15*T16</f>
        <v>0</v>
      </c>
      <c r="U14" s="46">
        <f t="shared" ref="U14:AB14" si="43">-U15*U16</f>
        <v>0</v>
      </c>
      <c r="V14" s="46">
        <f t="shared" ref="V14" si="44">-V15*V16</f>
        <v>0</v>
      </c>
      <c r="W14" s="46">
        <f>(W15*W16)</f>
        <v>2298.3436862460626</v>
      </c>
      <c r="X14" s="46">
        <f t="shared" si="43"/>
        <v>0</v>
      </c>
      <c r="Y14" s="46">
        <f t="shared" si="43"/>
        <v>0</v>
      </c>
      <c r="Z14" s="46">
        <f t="shared" si="43"/>
        <v>0</v>
      </c>
      <c r="AA14" s="46">
        <f t="shared" si="43"/>
        <v>0</v>
      </c>
      <c r="AB14" s="46">
        <f t="shared" si="43"/>
        <v>0</v>
      </c>
      <c r="AC14" s="46">
        <f>(AC15*AC16)</f>
        <v>4041.8956083414687</v>
      </c>
      <c r="AD14" s="46">
        <f t="shared" ref="AD14" si="45">-AD15*AD16</f>
        <v>0</v>
      </c>
      <c r="AE14" s="46">
        <f t="shared" ref="AE14" si="46">-AE15*AE16</f>
        <v>0</v>
      </c>
      <c r="AF14" s="46">
        <f>(AF15*AF16)</f>
        <v>19366.6398392706</v>
      </c>
      <c r="AG14" s="46">
        <f t="shared" ref="AG14" si="47">-AG15*AG16</f>
        <v>0</v>
      </c>
      <c r="AH14" s="46">
        <f t="shared" ref="AH14" si="48">-AH15*AH16</f>
        <v>0</v>
      </c>
      <c r="AI14" s="46">
        <f t="shared" ref="AI14" si="49">-AI15*AI16</f>
        <v>0</v>
      </c>
      <c r="AJ14" s="46">
        <f t="shared" ref="AJ14" si="50">-AJ15*AJ16</f>
        <v>0</v>
      </c>
      <c r="AK14" s="46">
        <f t="shared" ref="AK14" si="51">-AK15*AK16</f>
        <v>0</v>
      </c>
      <c r="AL14" s="46">
        <f t="shared" ref="AL14" si="52">-AL15*AL16</f>
        <v>0</v>
      </c>
      <c r="AM14" s="46">
        <f t="shared" ref="AM14:AN14" si="53">-AM15*AM16</f>
        <v>0</v>
      </c>
      <c r="AN14" s="46">
        <f t="shared" si="53"/>
        <v>0</v>
      </c>
      <c r="AO14" s="46">
        <f>(AO15*AO16)</f>
        <v>7562.1735190031413</v>
      </c>
      <c r="AP14" s="46">
        <f t="shared" ref="AP14:AQ14" si="54">-AP15*AP16</f>
        <v>0</v>
      </c>
      <c r="AQ14" s="46">
        <f t="shared" si="54"/>
        <v>0</v>
      </c>
      <c r="AR14" s="46">
        <f>(AR15*AR16)</f>
        <v>16723.366970041589</v>
      </c>
      <c r="AS14" s="46">
        <f t="shared" ref="AS14:AY14" si="55">-AS15*AS16</f>
        <v>0</v>
      </c>
      <c r="AT14" s="46">
        <f t="shared" si="55"/>
        <v>0</v>
      </c>
      <c r="AU14" s="46">
        <f t="shared" si="55"/>
        <v>0</v>
      </c>
      <c r="AV14" s="46">
        <f t="shared" si="55"/>
        <v>0</v>
      </c>
      <c r="AW14" s="46">
        <f t="shared" si="55"/>
        <v>0</v>
      </c>
      <c r="AX14" s="46">
        <f t="shared" si="55"/>
        <v>0</v>
      </c>
      <c r="AY14" s="46">
        <f t="shared" si="55"/>
        <v>0</v>
      </c>
      <c r="BA14" s="46">
        <f>SUM(D14:O14)</f>
        <v>0</v>
      </c>
      <c r="BC14" s="46">
        <f>(BC16*BC15)/1.21</f>
        <v>4628.0991735537191</v>
      </c>
      <c r="BE14" s="46">
        <f>BE15*BE16</f>
        <v>16668.955239467505</v>
      </c>
      <c r="BG14" s="46">
        <f>BG15*BG16</f>
        <v>18345.138914407715</v>
      </c>
    </row>
    <row r="15" spans="1:61" s="17" customFormat="1" ht="13">
      <c r="B15" s="34" t="s">
        <v>213</v>
      </c>
      <c r="C15" s="94" t="s">
        <v>18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f>AVERAGE(D15:I15)</f>
        <v>0</v>
      </c>
      <c r="O15" s="46">
        <f>AVERAGE(D15:I15)</f>
        <v>0</v>
      </c>
      <c r="P15" s="57">
        <v>0</v>
      </c>
      <c r="Q15" s="57">
        <v>0</v>
      </c>
      <c r="R15" s="57">
        <v>0</v>
      </c>
      <c r="S15" s="46">
        <f>F58</f>
        <v>100</v>
      </c>
      <c r="T15" s="57">
        <v>0</v>
      </c>
      <c r="U15" s="57">
        <v>0</v>
      </c>
      <c r="V15" s="57">
        <v>0</v>
      </c>
      <c r="W15" s="46">
        <f>H58</f>
        <v>60</v>
      </c>
      <c r="X15" s="57">
        <v>0</v>
      </c>
      <c r="Y15" s="57">
        <v>0</v>
      </c>
      <c r="Z15" s="57">
        <v>0</v>
      </c>
      <c r="AA15" s="57">
        <v>0</v>
      </c>
      <c r="AB15" s="57">
        <v>0</v>
      </c>
      <c r="AC15" s="46">
        <f>Y58*AA58</f>
        <v>112.06020329053784</v>
      </c>
      <c r="AD15" s="57">
        <v>0</v>
      </c>
      <c r="AE15" s="57">
        <v>0</v>
      </c>
      <c r="AF15" s="46">
        <f>Y58*AC58</f>
        <v>364.19566069424798</v>
      </c>
      <c r="AG15" s="57">
        <v>0</v>
      </c>
      <c r="AH15" s="57">
        <v>0</v>
      </c>
      <c r="AI15" s="57">
        <v>0</v>
      </c>
      <c r="AJ15" s="57">
        <v>0</v>
      </c>
      <c r="AK15" s="57">
        <v>0</v>
      </c>
      <c r="AL15" s="57">
        <v>0</v>
      </c>
      <c r="AM15" s="57">
        <v>0</v>
      </c>
      <c r="AN15" s="57">
        <v>0</v>
      </c>
      <c r="AO15" s="46">
        <f>AS58*AU58</f>
        <v>209.65873045037389</v>
      </c>
      <c r="AP15" s="57">
        <v>0</v>
      </c>
      <c r="AQ15" s="57">
        <v>0</v>
      </c>
      <c r="AR15" s="46">
        <f>AS58*AW58</f>
        <v>314.48809567556083</v>
      </c>
      <c r="AS15" s="57">
        <v>0</v>
      </c>
      <c r="AT15" s="57">
        <v>0</v>
      </c>
      <c r="AU15" s="57">
        <v>0</v>
      </c>
      <c r="AV15" s="57">
        <v>0</v>
      </c>
      <c r="AW15" s="57">
        <v>0</v>
      </c>
      <c r="AX15" s="57">
        <v>0</v>
      </c>
      <c r="AY15" s="57">
        <v>0</v>
      </c>
      <c r="BA15" s="46">
        <f>SUM(D15:O15)</f>
        <v>0</v>
      </c>
      <c r="BC15" s="46">
        <f>SUM(P15:AA15)</f>
        <v>160</v>
      </c>
      <c r="BE15" s="46">
        <f>SUM(AB15:AM15)</f>
        <v>476.25586398478583</v>
      </c>
      <c r="BG15" s="46">
        <f>SUM(AN15:AY15)</f>
        <v>524.14682612593469</v>
      </c>
    </row>
    <row r="16" spans="1:61" s="17" customFormat="1" ht="13">
      <c r="B16" s="34" t="s">
        <v>230</v>
      </c>
      <c r="C16" s="94" t="s">
        <v>17</v>
      </c>
      <c r="D16" s="57">
        <v>0</v>
      </c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  <c r="N16" s="57">
        <v>0</v>
      </c>
      <c r="O16" s="57">
        <v>0</v>
      </c>
      <c r="P16" s="57">
        <v>0</v>
      </c>
      <c r="Q16" s="57">
        <v>0</v>
      </c>
      <c r="R16" s="57">
        <v>0</v>
      </c>
      <c r="S16" s="46">
        <f>J58</f>
        <v>36.068965517241381</v>
      </c>
      <c r="T16" s="57">
        <v>0</v>
      </c>
      <c r="U16" s="57">
        <v>0</v>
      </c>
      <c r="V16" s="57">
        <v>0</v>
      </c>
      <c r="W16" s="46">
        <f>L58</f>
        <v>38.305728104101043</v>
      </c>
      <c r="X16" s="57">
        <v>0</v>
      </c>
      <c r="Y16" s="57">
        <v>0</v>
      </c>
      <c r="Z16" s="57">
        <v>0</v>
      </c>
      <c r="AA16" s="57">
        <v>0</v>
      </c>
      <c r="AB16" s="57">
        <v>0</v>
      </c>
      <c r="AC16" s="46">
        <f>$AD58</f>
        <v>36.068965517241381</v>
      </c>
      <c r="AD16" s="57">
        <v>0</v>
      </c>
      <c r="AE16" s="57">
        <v>0</v>
      </c>
      <c r="AF16" s="46">
        <f>$AE58</f>
        <v>53.176470588235297</v>
      </c>
      <c r="AG16" s="57">
        <v>0</v>
      </c>
      <c r="AH16" s="57">
        <v>0</v>
      </c>
      <c r="AI16" s="57">
        <v>0</v>
      </c>
      <c r="AJ16" s="57">
        <v>0</v>
      </c>
      <c r="AK16" s="57">
        <v>0</v>
      </c>
      <c r="AL16" s="57">
        <v>0</v>
      </c>
      <c r="AM16" s="57">
        <v>0</v>
      </c>
      <c r="AN16" s="57">
        <v>0</v>
      </c>
      <c r="AO16" s="46">
        <f>$AD58</f>
        <v>36.068965517241381</v>
      </c>
      <c r="AP16" s="57">
        <v>0</v>
      </c>
      <c r="AQ16" s="57">
        <v>0</v>
      </c>
      <c r="AR16" s="46">
        <f>$AE58</f>
        <v>53.176470588235297</v>
      </c>
      <c r="AS16" s="57">
        <v>0</v>
      </c>
      <c r="AT16" s="57">
        <v>0</v>
      </c>
      <c r="AU16" s="57">
        <v>0</v>
      </c>
      <c r="AV16" s="57">
        <v>0</v>
      </c>
      <c r="AW16" s="57">
        <v>0</v>
      </c>
      <c r="AX16" s="57">
        <v>0</v>
      </c>
      <c r="AY16" s="57">
        <v>0</v>
      </c>
      <c r="BA16" s="57">
        <v>0</v>
      </c>
      <c r="BC16" s="57">
        <f>C58</f>
        <v>35</v>
      </c>
      <c r="BE16" s="57">
        <f>BC16</f>
        <v>35</v>
      </c>
      <c r="BG16" s="57">
        <f>BE16</f>
        <v>35</v>
      </c>
    </row>
    <row r="17" spans="2:59" s="17" customFormat="1" ht="13">
      <c r="B17" s="35" t="s">
        <v>217</v>
      </c>
      <c r="C17" s="94" t="s">
        <v>17</v>
      </c>
      <c r="D17" s="57">
        <v>0</v>
      </c>
      <c r="E17" s="57">
        <v>0</v>
      </c>
      <c r="F17" s="57">
        <v>814.5</v>
      </c>
      <c r="G17" s="57">
        <v>0</v>
      </c>
      <c r="H17" s="57">
        <v>6120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46">
        <f>-P18*P19</f>
        <v>0</v>
      </c>
      <c r="Q17" s="46">
        <f t="shared" ref="Q17:R17" si="56">-Q18*Q19</f>
        <v>0</v>
      </c>
      <c r="R17" s="46">
        <f t="shared" si="56"/>
        <v>0</v>
      </c>
      <c r="S17" s="46">
        <f>(S18*S19)</f>
        <v>12250</v>
      </c>
      <c r="T17" s="46">
        <f t="shared" ref="T17" si="57">-T18*T19</f>
        <v>0</v>
      </c>
      <c r="U17" s="46">
        <f t="shared" ref="U17:AB17" si="58">-U18*U19</f>
        <v>0</v>
      </c>
      <c r="V17" s="46">
        <f t="shared" ref="V17" si="59">-V18*V19</f>
        <v>0</v>
      </c>
      <c r="W17" s="46">
        <f>(W18*W19)</f>
        <v>8443.6184152235146</v>
      </c>
      <c r="X17" s="46">
        <f t="shared" si="58"/>
        <v>0</v>
      </c>
      <c r="Y17" s="46">
        <f t="shared" si="58"/>
        <v>0</v>
      </c>
      <c r="Z17" s="46">
        <f t="shared" si="58"/>
        <v>0</v>
      </c>
      <c r="AA17" s="46">
        <f t="shared" si="58"/>
        <v>0</v>
      </c>
      <c r="AB17" s="46">
        <f t="shared" si="58"/>
        <v>0</v>
      </c>
      <c r="AC17" s="46">
        <f>(AC18*AC19)</f>
        <v>13225.17651329547</v>
      </c>
      <c r="AD17" s="46">
        <f t="shared" ref="AD17" si="60">-AD18*AD19</f>
        <v>0</v>
      </c>
      <c r="AE17" s="46">
        <f t="shared" ref="AE17" si="61">-AE18*AE19</f>
        <v>0</v>
      </c>
      <c r="AF17" s="46">
        <f>(AF18*AF19)</f>
        <v>0</v>
      </c>
      <c r="AG17" s="46">
        <f t="shared" ref="AG17" si="62">-AG18*AG19</f>
        <v>0</v>
      </c>
      <c r="AH17" s="46">
        <f t="shared" ref="AH17" si="63">-AH18*AH19</f>
        <v>0</v>
      </c>
      <c r="AI17" s="46">
        <f t="shared" ref="AI17" si="64">-AI18*AI19</f>
        <v>0</v>
      </c>
      <c r="AJ17" s="46">
        <f t="shared" ref="AJ17" si="65">-AJ18*AJ19</f>
        <v>0</v>
      </c>
      <c r="AK17" s="46">
        <f t="shared" ref="AK17" si="66">-AK18*AK19</f>
        <v>0</v>
      </c>
      <c r="AL17" s="46">
        <f t="shared" ref="AL17" si="67">-AL18*AL19</f>
        <v>0</v>
      </c>
      <c r="AM17" s="46">
        <f t="shared" ref="AM17:AN17" si="68">-AM18*AM19</f>
        <v>0</v>
      </c>
      <c r="AN17" s="46">
        <f t="shared" si="68"/>
        <v>0</v>
      </c>
      <c r="AO17" s="46">
        <f>(AO18*AO19)</f>
        <v>15206.859095635864</v>
      </c>
      <c r="AP17" s="46">
        <f t="shared" ref="AP17:AQ17" si="69">-AP18*AP19</f>
        <v>0</v>
      </c>
      <c r="AQ17" s="46">
        <f t="shared" si="69"/>
        <v>0</v>
      </c>
      <c r="AR17" s="46">
        <f>(AR18*AR19)</f>
        <v>6698.9364183522493</v>
      </c>
      <c r="AS17" s="46">
        <f t="shared" ref="AS17:AY17" si="70">-AS18*AS19</f>
        <v>0</v>
      </c>
      <c r="AT17" s="46">
        <f t="shared" si="70"/>
        <v>0</v>
      </c>
      <c r="AU17" s="46">
        <f t="shared" si="70"/>
        <v>0</v>
      </c>
      <c r="AV17" s="46">
        <f t="shared" si="70"/>
        <v>0</v>
      </c>
      <c r="AW17" s="46">
        <f t="shared" si="70"/>
        <v>0</v>
      </c>
      <c r="AX17" s="46">
        <f t="shared" si="70"/>
        <v>0</v>
      </c>
      <c r="AY17" s="46">
        <f t="shared" si="70"/>
        <v>0</v>
      </c>
      <c r="BA17" s="46">
        <f>SUM(D17:O17)</f>
        <v>6934.5</v>
      </c>
      <c r="BC17" s="46">
        <f>(BC19*BC18)/1.21</f>
        <v>17039.669421487608</v>
      </c>
      <c r="BE17" s="46">
        <f>BE18*BE19</f>
        <v>13074.256298001823</v>
      </c>
      <c r="BG17" s="46">
        <f>BG18*BG19</f>
        <v>21610.40431763601</v>
      </c>
    </row>
    <row r="18" spans="2:59" s="17" customFormat="1" ht="13">
      <c r="B18" s="34" t="s">
        <v>213</v>
      </c>
      <c r="C18" s="94" t="s">
        <v>18</v>
      </c>
      <c r="D18" s="46">
        <v>0</v>
      </c>
      <c r="E18" s="46">
        <f t="shared" ref="E18:O18" si="71">E17/E19</f>
        <v>0</v>
      </c>
      <c r="F18" s="46">
        <f t="shared" si="71"/>
        <v>21.628525755073209</v>
      </c>
      <c r="G18" s="46">
        <f t="shared" si="71"/>
        <v>0</v>
      </c>
      <c r="H18" s="46">
        <f>H17/H19</f>
        <v>162.51267970662744</v>
      </c>
      <c r="I18" s="46">
        <f t="shared" si="71"/>
        <v>0</v>
      </c>
      <c r="J18" s="46">
        <f t="shared" si="71"/>
        <v>0</v>
      </c>
      <c r="K18" s="46">
        <f t="shared" si="71"/>
        <v>0</v>
      </c>
      <c r="L18" s="46">
        <f t="shared" si="71"/>
        <v>0</v>
      </c>
      <c r="M18" s="46">
        <f t="shared" si="71"/>
        <v>0</v>
      </c>
      <c r="N18" s="46">
        <f t="shared" si="71"/>
        <v>0</v>
      </c>
      <c r="O18" s="46">
        <f t="shared" si="71"/>
        <v>0</v>
      </c>
      <c r="P18" s="57">
        <v>0</v>
      </c>
      <c r="Q18" s="57">
        <v>0</v>
      </c>
      <c r="R18" s="57">
        <v>0</v>
      </c>
      <c r="S18" s="46">
        <f>F59</f>
        <v>350</v>
      </c>
      <c r="T18" s="57">
        <v>0</v>
      </c>
      <c r="U18" s="57">
        <v>0</v>
      </c>
      <c r="V18" s="57">
        <v>0</v>
      </c>
      <c r="W18" s="46">
        <f>H59</f>
        <v>250</v>
      </c>
      <c r="X18" s="57">
        <v>0</v>
      </c>
      <c r="Y18" s="57">
        <v>0</v>
      </c>
      <c r="Z18" s="57">
        <v>0</v>
      </c>
      <c r="AA18" s="57">
        <v>0</v>
      </c>
      <c r="AB18" s="57">
        <v>0</v>
      </c>
      <c r="AC18" s="46">
        <f>Y59*AA59</f>
        <v>380.47113099238982</v>
      </c>
      <c r="AD18" s="57">
        <v>0</v>
      </c>
      <c r="AE18" s="57">
        <v>0</v>
      </c>
      <c r="AF18" s="46">
        <f>Y69*AC59</f>
        <v>0</v>
      </c>
      <c r="AG18" s="57">
        <v>0</v>
      </c>
      <c r="AH18" s="57">
        <v>0</v>
      </c>
      <c r="AI18" s="57">
        <v>0</v>
      </c>
      <c r="AJ18" s="57">
        <v>0</v>
      </c>
      <c r="AK18" s="57">
        <v>0</v>
      </c>
      <c r="AL18" s="57">
        <v>0</v>
      </c>
      <c r="AM18" s="57">
        <v>0</v>
      </c>
      <c r="AN18" s="57">
        <v>0</v>
      </c>
      <c r="AO18" s="46">
        <f>AS59*AU59</f>
        <v>437.48156201484073</v>
      </c>
      <c r="AP18" s="57">
        <v>0</v>
      </c>
      <c r="AQ18" s="57">
        <v>0</v>
      </c>
      <c r="AR18" s="46">
        <f>AS59*AW59</f>
        <v>191.39818338149283</v>
      </c>
      <c r="AS18" s="57">
        <v>0</v>
      </c>
      <c r="AT18" s="57">
        <v>0</v>
      </c>
      <c r="AU18" s="57">
        <v>0</v>
      </c>
      <c r="AV18" s="57">
        <v>0</v>
      </c>
      <c r="AW18" s="57">
        <v>0</v>
      </c>
      <c r="AX18" s="57">
        <v>0</v>
      </c>
      <c r="AY18" s="57">
        <v>0</v>
      </c>
      <c r="BA18" s="46">
        <f>SUM(D18:O18)</f>
        <v>184.14120546170065</v>
      </c>
      <c r="BC18" s="46">
        <f>SUM(P18:AA18)</f>
        <v>600</v>
      </c>
      <c r="BE18" s="46">
        <f>SUM(AB18:AM18)</f>
        <v>380.47113099238982</v>
      </c>
      <c r="BG18" s="46">
        <f>SUM(AN18:AY18)</f>
        <v>628.87974539633353</v>
      </c>
    </row>
    <row r="19" spans="2:59" s="17" customFormat="1" ht="13">
      <c r="B19" s="34" t="s">
        <v>230</v>
      </c>
      <c r="C19" s="94" t="s">
        <v>17</v>
      </c>
      <c r="D19" s="57">
        <v>37.6586</v>
      </c>
      <c r="E19" s="57">
        <v>37.6586</v>
      </c>
      <c r="F19" s="57">
        <v>37.6586</v>
      </c>
      <c r="G19" s="57">
        <v>37.6586</v>
      </c>
      <c r="H19" s="57">
        <v>37.6586</v>
      </c>
      <c r="I19" s="57">
        <v>37.6586</v>
      </c>
      <c r="J19" s="57">
        <v>37.6586</v>
      </c>
      <c r="K19" s="57">
        <v>37.6586</v>
      </c>
      <c r="L19" s="57">
        <v>37.6586</v>
      </c>
      <c r="M19" s="57">
        <v>37.6586</v>
      </c>
      <c r="N19" s="57">
        <v>37.6586</v>
      </c>
      <c r="O19" s="57">
        <v>37.6586</v>
      </c>
      <c r="P19" s="57">
        <v>0</v>
      </c>
      <c r="Q19" s="57">
        <v>0</v>
      </c>
      <c r="R19" s="57">
        <v>0</v>
      </c>
      <c r="S19" s="46">
        <f>J59</f>
        <v>35</v>
      </c>
      <c r="T19" s="57">
        <v>0</v>
      </c>
      <c r="U19" s="57">
        <v>0</v>
      </c>
      <c r="V19" s="57">
        <v>0</v>
      </c>
      <c r="W19" s="46">
        <f>L59</f>
        <v>33.77447366089406</v>
      </c>
      <c r="X19" s="57">
        <v>0</v>
      </c>
      <c r="Y19" s="57">
        <v>0</v>
      </c>
      <c r="Z19" s="57">
        <v>0</v>
      </c>
      <c r="AA19" s="57">
        <v>0</v>
      </c>
      <c r="AB19" s="57">
        <v>0</v>
      </c>
      <c r="AC19" s="46">
        <f>$AD59</f>
        <v>34.76</v>
      </c>
      <c r="AD19" s="57">
        <v>0</v>
      </c>
      <c r="AE19" s="57">
        <v>0</v>
      </c>
      <c r="AF19" s="46">
        <f>$J59</f>
        <v>35</v>
      </c>
      <c r="AG19" s="57">
        <v>0</v>
      </c>
      <c r="AH19" s="57">
        <v>0</v>
      </c>
      <c r="AI19" s="57">
        <v>0</v>
      </c>
      <c r="AJ19" s="57">
        <v>0</v>
      </c>
      <c r="AK19" s="57">
        <v>0</v>
      </c>
      <c r="AL19" s="57">
        <v>0</v>
      </c>
      <c r="AM19" s="57">
        <v>0</v>
      </c>
      <c r="AN19" s="57">
        <v>0</v>
      </c>
      <c r="AO19" s="46">
        <f>$AD59</f>
        <v>34.76</v>
      </c>
      <c r="AP19" s="57">
        <v>0</v>
      </c>
      <c r="AQ19" s="57">
        <v>0</v>
      </c>
      <c r="AR19" s="46">
        <f>$J59</f>
        <v>35</v>
      </c>
      <c r="AS19" s="57">
        <v>0</v>
      </c>
      <c r="AT19" s="57">
        <v>0</v>
      </c>
      <c r="AU19" s="57">
        <v>0</v>
      </c>
      <c r="AV19" s="57">
        <v>0</v>
      </c>
      <c r="AW19" s="57">
        <v>0</v>
      </c>
      <c r="AX19" s="57">
        <v>0</v>
      </c>
      <c r="AY19" s="57">
        <v>0</v>
      </c>
      <c r="BA19" s="57">
        <v>37.6586</v>
      </c>
      <c r="BC19" s="57">
        <f>C59</f>
        <v>34.363333333333337</v>
      </c>
      <c r="BE19" s="57">
        <f>BC19</f>
        <v>34.363333333333337</v>
      </c>
      <c r="BG19" s="57">
        <f>BE19</f>
        <v>34.363333333333337</v>
      </c>
    </row>
    <row r="20" spans="2:59" s="17" customFormat="1" ht="13">
      <c r="B20" s="35" t="s">
        <v>218</v>
      </c>
      <c r="C20" s="94" t="s">
        <v>17</v>
      </c>
      <c r="D20" s="57">
        <v>0</v>
      </c>
      <c r="E20" s="57">
        <v>0</v>
      </c>
      <c r="F20" s="57">
        <v>680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46">
        <f>-P21*P22</f>
        <v>0</v>
      </c>
      <c r="Q20" s="46">
        <f t="shared" ref="Q20:R20" si="72">-Q21*Q22</f>
        <v>0</v>
      </c>
      <c r="R20" s="46">
        <f t="shared" si="72"/>
        <v>0</v>
      </c>
      <c r="S20" s="46">
        <f>(S21*S22)</f>
        <v>2150</v>
      </c>
      <c r="T20" s="46">
        <f t="shared" ref="T20" si="73">-T21*T22</f>
        <v>0</v>
      </c>
      <c r="U20" s="46">
        <f t="shared" ref="U20:AB20" si="74">-U21*U22</f>
        <v>0</v>
      </c>
      <c r="V20" s="46">
        <f t="shared" ref="V20" si="75">-V21*V22</f>
        <v>0</v>
      </c>
      <c r="W20" s="46">
        <f>(W21*W22)</f>
        <v>0</v>
      </c>
      <c r="X20" s="46">
        <f t="shared" si="74"/>
        <v>0</v>
      </c>
      <c r="Y20" s="46">
        <f t="shared" si="74"/>
        <v>0</v>
      </c>
      <c r="Z20" s="46">
        <f t="shared" si="74"/>
        <v>0</v>
      </c>
      <c r="AA20" s="46">
        <f t="shared" si="74"/>
        <v>0</v>
      </c>
      <c r="AB20" s="46">
        <f t="shared" si="74"/>
        <v>0</v>
      </c>
      <c r="AC20" s="46">
        <f>(AC21*AC22)</f>
        <v>4285.4803610735062</v>
      </c>
      <c r="AD20" s="46">
        <f t="shared" ref="AD20" si="76">-AD21*AD22</f>
        <v>0</v>
      </c>
      <c r="AE20" s="46">
        <f t="shared" ref="AE20" si="77">-AE21*AE22</f>
        <v>0</v>
      </c>
      <c r="AF20" s="46">
        <f>AF21*AF22</f>
        <v>0</v>
      </c>
      <c r="AG20" s="46">
        <f t="shared" ref="AG20" si="78">-AG21*AG22</f>
        <v>0</v>
      </c>
      <c r="AH20" s="46">
        <f t="shared" ref="AH20" si="79">-AH21*AH22</f>
        <v>0</v>
      </c>
      <c r="AI20" s="46">
        <f t="shared" ref="AI20" si="80">-AI21*AI22</f>
        <v>0</v>
      </c>
      <c r="AJ20" s="46">
        <f t="shared" ref="AJ20" si="81">-AJ21*AJ22</f>
        <v>0</v>
      </c>
      <c r="AK20" s="46">
        <f t="shared" ref="AK20" si="82">-AK21*AK22</f>
        <v>0</v>
      </c>
      <c r="AL20" s="46">
        <f t="shared" ref="AL20" si="83">-AL21*AL22</f>
        <v>0</v>
      </c>
      <c r="AM20" s="46">
        <f t="shared" ref="AM20:AN20" si="84">-AM21*AM22</f>
        <v>0</v>
      </c>
      <c r="AN20" s="46">
        <f t="shared" si="84"/>
        <v>0</v>
      </c>
      <c r="AO20" s="46">
        <f>(AO21*AO22)</f>
        <v>5579.4709352560994</v>
      </c>
      <c r="AP20" s="46">
        <f t="shared" ref="AP20:AQ20" si="85">-AP21*AP22</f>
        <v>0</v>
      </c>
      <c r="AQ20" s="46">
        <f t="shared" si="85"/>
        <v>0</v>
      </c>
      <c r="AR20" s="46">
        <f>AR21*AR22</f>
        <v>0</v>
      </c>
      <c r="AS20" s="46">
        <f t="shared" ref="AS20:AY20" si="86">-AS21*AS22</f>
        <v>0</v>
      </c>
      <c r="AT20" s="46">
        <f t="shared" si="86"/>
        <v>0</v>
      </c>
      <c r="AU20" s="46">
        <f t="shared" si="86"/>
        <v>0</v>
      </c>
      <c r="AV20" s="46">
        <f t="shared" si="86"/>
        <v>0</v>
      </c>
      <c r="AW20" s="46">
        <f t="shared" si="86"/>
        <v>0</v>
      </c>
      <c r="AX20" s="46">
        <f t="shared" si="86"/>
        <v>0</v>
      </c>
      <c r="AY20" s="46">
        <f t="shared" si="86"/>
        <v>0</v>
      </c>
      <c r="BA20" s="46">
        <f>SUM(D20:O20)</f>
        <v>680</v>
      </c>
      <c r="BC20" s="46">
        <f>(BC22*BC21)/1.21</f>
        <v>1949.5867768595042</v>
      </c>
      <c r="BE20" s="46">
        <f>BE21*BE22</f>
        <v>5251.1453048570711</v>
      </c>
      <c r="BG20" s="46">
        <f>BG21*BG22</f>
        <v>6836.7161057103294</v>
      </c>
    </row>
    <row r="21" spans="2:59" s="17" customFormat="1" ht="13">
      <c r="B21" s="34" t="s">
        <v>213</v>
      </c>
      <c r="C21" s="94" t="s">
        <v>18</v>
      </c>
      <c r="D21" s="46">
        <f>D17/D19</f>
        <v>0</v>
      </c>
      <c r="E21" s="46">
        <f t="shared" ref="E21:O21" si="87">E17/E19</f>
        <v>0</v>
      </c>
      <c r="F21" s="46">
        <f t="shared" si="87"/>
        <v>21.628525755073209</v>
      </c>
      <c r="G21" s="46">
        <f t="shared" si="87"/>
        <v>0</v>
      </c>
      <c r="H21" s="46">
        <f>H20/H22</f>
        <v>0</v>
      </c>
      <c r="I21" s="46">
        <f t="shared" si="87"/>
        <v>0</v>
      </c>
      <c r="J21" s="46">
        <f t="shared" si="87"/>
        <v>0</v>
      </c>
      <c r="K21" s="46">
        <f t="shared" si="87"/>
        <v>0</v>
      </c>
      <c r="L21" s="46">
        <f t="shared" si="87"/>
        <v>0</v>
      </c>
      <c r="M21" s="46">
        <f t="shared" si="87"/>
        <v>0</v>
      </c>
      <c r="N21" s="46">
        <f t="shared" si="87"/>
        <v>0</v>
      </c>
      <c r="O21" s="46">
        <f t="shared" si="87"/>
        <v>0</v>
      </c>
      <c r="P21" s="57">
        <v>0</v>
      </c>
      <c r="Q21" s="57">
        <v>0</v>
      </c>
      <c r="R21" s="57">
        <v>0</v>
      </c>
      <c r="S21" s="46">
        <f>F60</f>
        <v>120</v>
      </c>
      <c r="T21" s="57">
        <v>0</v>
      </c>
      <c r="U21" s="57">
        <v>0</v>
      </c>
      <c r="V21" s="57">
        <v>0</v>
      </c>
      <c r="W21" s="46">
        <f>H60</f>
        <v>0</v>
      </c>
      <c r="X21" s="57">
        <v>0</v>
      </c>
      <c r="Y21" s="57">
        <v>0</v>
      </c>
      <c r="Z21" s="57">
        <v>0</v>
      </c>
      <c r="AA21" s="57">
        <v>0</v>
      </c>
      <c r="AB21" s="57">
        <v>0</v>
      </c>
      <c r="AC21" s="46">
        <f>Y60*AA60</f>
        <v>267.12057506691332</v>
      </c>
      <c r="AD21" s="57">
        <v>0</v>
      </c>
      <c r="AE21" s="57">
        <v>0</v>
      </c>
      <c r="AF21" s="46">
        <f>Y60*AC60</f>
        <v>0</v>
      </c>
      <c r="AG21" s="57">
        <v>0</v>
      </c>
      <c r="AH21" s="57">
        <v>0</v>
      </c>
      <c r="AI21" s="57">
        <v>0</v>
      </c>
      <c r="AJ21" s="57">
        <v>0</v>
      </c>
      <c r="AK21" s="57">
        <v>0</v>
      </c>
      <c r="AL21" s="57">
        <v>0</v>
      </c>
      <c r="AM21" s="57">
        <v>0</v>
      </c>
      <c r="AN21" s="57">
        <v>0</v>
      </c>
      <c r="AO21" s="46">
        <f>AS60*AU60</f>
        <v>347.77699562748597</v>
      </c>
      <c r="AP21" s="57">
        <v>0</v>
      </c>
      <c r="AQ21" s="57">
        <v>0</v>
      </c>
      <c r="AR21" s="46">
        <f>AS60*AW60</f>
        <v>0</v>
      </c>
      <c r="AS21" s="57">
        <v>0</v>
      </c>
      <c r="AT21" s="57">
        <v>0</v>
      </c>
      <c r="AU21" s="57">
        <v>0</v>
      </c>
      <c r="AV21" s="57">
        <v>0</v>
      </c>
      <c r="AW21" s="57">
        <v>0</v>
      </c>
      <c r="AX21" s="57">
        <v>0</v>
      </c>
      <c r="AY21" s="57">
        <v>0</v>
      </c>
      <c r="BA21" s="46">
        <f>SUM(D21:O21)</f>
        <v>21.628525755073209</v>
      </c>
      <c r="BC21" s="46">
        <f>SUM(P21:AA21)</f>
        <v>120</v>
      </c>
      <c r="BE21" s="46">
        <f>SUM(AB21:AM21)</f>
        <v>267.12057506691332</v>
      </c>
      <c r="BG21" s="46">
        <f>SUM(AN21:AY21)</f>
        <v>347.77699562748597</v>
      </c>
    </row>
    <row r="22" spans="2:59" s="17" customFormat="1" ht="13">
      <c r="B22" s="34" t="s">
        <v>230</v>
      </c>
      <c r="C22" s="94" t="s">
        <v>17</v>
      </c>
      <c r="D22" s="57">
        <v>21.54</v>
      </c>
      <c r="E22" s="57">
        <v>21.54</v>
      </c>
      <c r="F22" s="57">
        <v>21.54</v>
      </c>
      <c r="G22" s="57">
        <v>21.54</v>
      </c>
      <c r="H22" s="57">
        <v>21.54</v>
      </c>
      <c r="I22" s="57">
        <v>21.54</v>
      </c>
      <c r="J22" s="57">
        <v>21.54</v>
      </c>
      <c r="K22" s="57">
        <v>21.54</v>
      </c>
      <c r="L22" s="57">
        <v>21.54</v>
      </c>
      <c r="M22" s="57">
        <v>21.54</v>
      </c>
      <c r="N22" s="57">
        <v>21.54</v>
      </c>
      <c r="O22" s="57">
        <v>21.54</v>
      </c>
      <c r="P22" s="57">
        <v>0</v>
      </c>
      <c r="Q22" s="57">
        <v>0</v>
      </c>
      <c r="R22" s="57">
        <v>0</v>
      </c>
      <c r="S22" s="46">
        <f>J60</f>
        <v>17.916666666666668</v>
      </c>
      <c r="T22" s="57">
        <v>0</v>
      </c>
      <c r="U22" s="57">
        <v>0</v>
      </c>
      <c r="V22" s="57">
        <v>0</v>
      </c>
      <c r="W22" s="46">
        <f>L60</f>
        <v>17.916666666666668</v>
      </c>
      <c r="X22" s="57">
        <v>0</v>
      </c>
      <c r="Y22" s="57">
        <v>0</v>
      </c>
      <c r="Z22" s="57">
        <v>0</v>
      </c>
      <c r="AA22" s="57">
        <v>0</v>
      </c>
      <c r="AB22" s="57">
        <v>0</v>
      </c>
      <c r="AC22" s="46">
        <f>$AD60</f>
        <v>16.043243243243243</v>
      </c>
      <c r="AD22" s="57">
        <v>0</v>
      </c>
      <c r="AE22" s="57">
        <v>0</v>
      </c>
      <c r="AF22" s="46">
        <f>$J60</f>
        <v>17.916666666666668</v>
      </c>
      <c r="AG22" s="57">
        <v>0</v>
      </c>
      <c r="AH22" s="57">
        <v>0</v>
      </c>
      <c r="AI22" s="57">
        <v>0</v>
      </c>
      <c r="AJ22" s="57">
        <v>0</v>
      </c>
      <c r="AK22" s="57">
        <v>0</v>
      </c>
      <c r="AL22" s="57">
        <v>0</v>
      </c>
      <c r="AM22" s="57">
        <v>0</v>
      </c>
      <c r="AN22" s="57">
        <v>0</v>
      </c>
      <c r="AO22" s="46">
        <f>$AD60</f>
        <v>16.043243243243243</v>
      </c>
      <c r="AP22" s="57">
        <v>0</v>
      </c>
      <c r="AQ22" s="57">
        <v>0</v>
      </c>
      <c r="AR22" s="46">
        <f>$J60</f>
        <v>17.916666666666668</v>
      </c>
      <c r="AS22" s="57">
        <v>0</v>
      </c>
      <c r="AT22" s="57">
        <v>0</v>
      </c>
      <c r="AU22" s="57">
        <v>0</v>
      </c>
      <c r="AV22" s="57">
        <v>0</v>
      </c>
      <c r="AW22" s="57">
        <v>0</v>
      </c>
      <c r="AX22" s="57">
        <v>0</v>
      </c>
      <c r="AY22" s="57">
        <v>0</v>
      </c>
      <c r="BA22" s="57">
        <v>21.54</v>
      </c>
      <c r="BC22" s="57">
        <f>C60</f>
        <v>19.658333333333335</v>
      </c>
      <c r="BE22" s="57">
        <f>BC22</f>
        <v>19.658333333333335</v>
      </c>
      <c r="BG22" s="57">
        <f>BE22</f>
        <v>19.658333333333335</v>
      </c>
    </row>
    <row r="23" spans="2:59" s="17" customFormat="1" ht="13">
      <c r="B23" s="35" t="s">
        <v>219</v>
      </c>
      <c r="C23" s="94" t="s">
        <v>17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v>0</v>
      </c>
      <c r="M23" s="57">
        <v>0</v>
      </c>
      <c r="N23" s="57">
        <f>AVERAGE(D23:M23)</f>
        <v>0</v>
      </c>
      <c r="O23" s="57">
        <v>0</v>
      </c>
      <c r="P23" s="46">
        <f>-P24*P25</f>
        <v>0</v>
      </c>
      <c r="Q23" s="46">
        <f t="shared" ref="Q23:R23" si="88">-Q24*Q25</f>
        <v>0</v>
      </c>
      <c r="R23" s="46">
        <f t="shared" si="88"/>
        <v>0</v>
      </c>
      <c r="S23" s="46">
        <f>(S24*S25)</f>
        <v>6976</v>
      </c>
      <c r="T23" s="46">
        <f t="shared" ref="T23" si="89">-T24*T25</f>
        <v>0</v>
      </c>
      <c r="U23" s="46">
        <f t="shared" ref="U23:AB23" si="90">-U24*U25</f>
        <v>0</v>
      </c>
      <c r="V23" s="46">
        <f t="shared" ref="V23" si="91">-V24*V25</f>
        <v>0</v>
      </c>
      <c r="W23" s="46">
        <f>(W24*W25)</f>
        <v>1240.6547982075126</v>
      </c>
      <c r="X23" s="46">
        <f t="shared" si="90"/>
        <v>0</v>
      </c>
      <c r="Y23" s="46">
        <f t="shared" si="90"/>
        <v>0</v>
      </c>
      <c r="Z23" s="46">
        <f t="shared" si="90"/>
        <v>0</v>
      </c>
      <c r="AA23" s="46">
        <f t="shared" si="90"/>
        <v>0</v>
      </c>
      <c r="AB23" s="46">
        <f t="shared" si="90"/>
        <v>0</v>
      </c>
      <c r="AC23" s="46">
        <f>(AC24*AC25)</f>
        <v>8916.2758737522709</v>
      </c>
      <c r="AD23" s="46">
        <f t="shared" ref="AD23" si="92">-AD24*AD25</f>
        <v>0</v>
      </c>
      <c r="AE23" s="46">
        <f t="shared" ref="AE23" si="93">-AE24*AE25</f>
        <v>0</v>
      </c>
      <c r="AF23" s="46">
        <f>(AF24*AF25)</f>
        <v>1898.4174903414357</v>
      </c>
      <c r="AG23" s="46">
        <f t="shared" ref="AG23" si="94">-AG24*AG25</f>
        <v>0</v>
      </c>
      <c r="AH23" s="46">
        <f t="shared" ref="AH23" si="95">-AH24*AH25</f>
        <v>0</v>
      </c>
      <c r="AI23" s="46">
        <f t="shared" ref="AI23" si="96">-AI24*AI25</f>
        <v>0</v>
      </c>
      <c r="AJ23" s="46">
        <f t="shared" ref="AJ23" si="97">-AJ24*AJ25</f>
        <v>0</v>
      </c>
      <c r="AK23" s="46">
        <f t="shared" ref="AK23" si="98">-AK24*AK25</f>
        <v>0</v>
      </c>
      <c r="AL23" s="46">
        <f t="shared" ref="AL23" si="99">-AL24*AL25</f>
        <v>0</v>
      </c>
      <c r="AM23" s="46">
        <f t="shared" ref="AM23:AN23" si="100">-AM24*AM25</f>
        <v>0</v>
      </c>
      <c r="AN23" s="46">
        <f t="shared" si="100"/>
        <v>0</v>
      </c>
      <c r="AO23" s="46">
        <f>(AO24*AO25)</f>
        <v>10133.305627764708</v>
      </c>
      <c r="AP23" s="46">
        <f t="shared" ref="AP23:AQ23" si="101">-AP24*AP25</f>
        <v>0</v>
      </c>
      <c r="AQ23" s="46">
        <f t="shared" si="101"/>
        <v>0</v>
      </c>
      <c r="AR23" s="46">
        <f>(AR24*AR25)</f>
        <v>2157.5425560075387</v>
      </c>
      <c r="AS23" s="46">
        <f t="shared" ref="AS23:AY23" si="102">-AS24*AS25</f>
        <v>0</v>
      </c>
      <c r="AT23" s="46">
        <f t="shared" si="102"/>
        <v>0</v>
      </c>
      <c r="AU23" s="46">
        <f t="shared" si="102"/>
        <v>0</v>
      </c>
      <c r="AV23" s="46">
        <f t="shared" si="102"/>
        <v>0</v>
      </c>
      <c r="AW23" s="46">
        <f t="shared" si="102"/>
        <v>0</v>
      </c>
      <c r="AX23" s="46">
        <f t="shared" si="102"/>
        <v>0</v>
      </c>
      <c r="AY23" s="46">
        <f t="shared" si="102"/>
        <v>0</v>
      </c>
      <c r="BA23" s="46">
        <f>SUM(D23:O23)</f>
        <v>0</v>
      </c>
      <c r="BC23" s="46">
        <f>(BC25*BC24)/1.21</f>
        <v>6989.2561983471087</v>
      </c>
      <c r="BE23" s="46">
        <f>BE24*BE25</f>
        <v>12033.296850403862</v>
      </c>
      <c r="BG23" s="46">
        <f>BG24*BG25</f>
        <v>13675.78531903876</v>
      </c>
    </row>
    <row r="24" spans="2:59" s="17" customFormat="1" ht="13">
      <c r="B24" s="34" t="s">
        <v>213</v>
      </c>
      <c r="C24" s="94" t="s">
        <v>18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f>AVERAGE(D24:I24)</f>
        <v>0</v>
      </c>
      <c r="O24" s="46">
        <f>AVERAGE(D24:I24)</f>
        <v>0</v>
      </c>
      <c r="P24" s="57">
        <v>0</v>
      </c>
      <c r="Q24" s="57">
        <v>0</v>
      </c>
      <c r="R24" s="57">
        <v>0</v>
      </c>
      <c r="S24" s="46">
        <f>F61</f>
        <v>900</v>
      </c>
      <c r="T24" s="57">
        <v>0</v>
      </c>
      <c r="U24" s="57">
        <v>0</v>
      </c>
      <c r="V24" s="57">
        <v>0</v>
      </c>
      <c r="W24" s="46">
        <f>H61</f>
        <v>150</v>
      </c>
      <c r="X24" s="57">
        <v>0</v>
      </c>
      <c r="Y24" s="57">
        <v>0</v>
      </c>
      <c r="Z24" s="57">
        <v>0</v>
      </c>
      <c r="AA24" s="57">
        <v>0</v>
      </c>
      <c r="AB24" s="57">
        <v>0</v>
      </c>
      <c r="AC24" s="46">
        <f>Y61*AA61</f>
        <v>1249.1021044534391</v>
      </c>
      <c r="AD24" s="57">
        <v>0</v>
      </c>
      <c r="AE24" s="57">
        <v>0</v>
      </c>
      <c r="AF24" s="46">
        <f>Y61*AC61</f>
        <v>244.92198126538017</v>
      </c>
      <c r="AG24" s="57">
        <v>0</v>
      </c>
      <c r="AH24" s="57">
        <v>0</v>
      </c>
      <c r="AI24" s="57">
        <v>0</v>
      </c>
      <c r="AJ24" s="57">
        <v>0</v>
      </c>
      <c r="AK24" s="57">
        <v>0</v>
      </c>
      <c r="AL24" s="57">
        <v>0</v>
      </c>
      <c r="AM24" s="57">
        <v>0</v>
      </c>
      <c r="AN24" s="57">
        <v>0</v>
      </c>
      <c r="AO24" s="46">
        <f>AS61*AU61</f>
        <v>1419.5986714556484</v>
      </c>
      <c r="AP24" s="57">
        <v>0</v>
      </c>
      <c r="AQ24" s="57">
        <v>0</v>
      </c>
      <c r="AR24" s="46">
        <f>AS61*AW61</f>
        <v>278.35268067757806</v>
      </c>
      <c r="AS24" s="57">
        <v>0</v>
      </c>
      <c r="AT24" s="57">
        <v>0</v>
      </c>
      <c r="AU24" s="57">
        <v>0</v>
      </c>
      <c r="AV24" s="57">
        <v>0</v>
      </c>
      <c r="AW24" s="57">
        <v>0</v>
      </c>
      <c r="AX24" s="57">
        <v>0</v>
      </c>
      <c r="AY24" s="57">
        <v>0</v>
      </c>
      <c r="BA24" s="46">
        <f>SUM(D24:O24)</f>
        <v>0</v>
      </c>
      <c r="BC24" s="46">
        <f>SUM(P24:AA24)</f>
        <v>1050</v>
      </c>
      <c r="BE24" s="46">
        <f>SUM(AB24:AM24)</f>
        <v>1494.0240857188192</v>
      </c>
      <c r="BG24" s="46">
        <f>SUM(AN24:AY24)</f>
        <v>1697.9513521332265</v>
      </c>
    </row>
    <row r="25" spans="2:59" s="17" customFormat="1" ht="13">
      <c r="B25" s="34" t="s">
        <v>230</v>
      </c>
      <c r="C25" s="94" t="s">
        <v>17</v>
      </c>
      <c r="D25" s="57">
        <v>0</v>
      </c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>
        <v>0</v>
      </c>
      <c r="M25" s="57">
        <v>0</v>
      </c>
      <c r="N25" s="57">
        <v>0</v>
      </c>
      <c r="O25" s="57">
        <v>0</v>
      </c>
      <c r="P25" s="57">
        <v>0</v>
      </c>
      <c r="Q25" s="57">
        <v>0</v>
      </c>
      <c r="R25" s="57">
        <v>0</v>
      </c>
      <c r="S25" s="46">
        <f>J61</f>
        <v>7.7511111111111113</v>
      </c>
      <c r="T25" s="57">
        <v>0</v>
      </c>
      <c r="U25" s="57">
        <v>0</v>
      </c>
      <c r="V25" s="57">
        <v>0</v>
      </c>
      <c r="W25" s="46">
        <f>L61</f>
        <v>8.2710319880500833</v>
      </c>
      <c r="X25" s="57">
        <v>0</v>
      </c>
      <c r="Y25" s="57">
        <v>0</v>
      </c>
      <c r="Z25" s="57">
        <v>0</v>
      </c>
      <c r="AA25" s="57">
        <v>0</v>
      </c>
      <c r="AB25" s="57">
        <v>0</v>
      </c>
      <c r="AC25" s="46">
        <f>$AD61</f>
        <v>7.1381481481481481</v>
      </c>
      <c r="AD25" s="57">
        <v>0</v>
      </c>
      <c r="AE25" s="57">
        <v>0</v>
      </c>
      <c r="AF25" s="46">
        <f>$J61</f>
        <v>7.7511111111111113</v>
      </c>
      <c r="AG25" s="57">
        <v>0</v>
      </c>
      <c r="AH25" s="57">
        <v>0</v>
      </c>
      <c r="AI25" s="57">
        <v>0</v>
      </c>
      <c r="AJ25" s="57">
        <v>0</v>
      </c>
      <c r="AK25" s="57">
        <v>0</v>
      </c>
      <c r="AL25" s="57">
        <v>0</v>
      </c>
      <c r="AM25" s="57">
        <v>0</v>
      </c>
      <c r="AN25" s="57">
        <v>0</v>
      </c>
      <c r="AO25" s="46">
        <f>$AD61</f>
        <v>7.1381481481481481</v>
      </c>
      <c r="AP25" s="57">
        <v>0</v>
      </c>
      <c r="AQ25" s="57">
        <v>0</v>
      </c>
      <c r="AR25" s="46">
        <f>$J61</f>
        <v>7.7511111111111113</v>
      </c>
      <c r="AS25" s="57">
        <v>0</v>
      </c>
      <c r="AT25" s="57">
        <v>0</v>
      </c>
      <c r="AU25" s="57">
        <v>0</v>
      </c>
      <c r="AV25" s="57">
        <v>0</v>
      </c>
      <c r="AW25" s="57">
        <v>0</v>
      </c>
      <c r="AX25" s="57">
        <v>0</v>
      </c>
      <c r="AY25" s="57">
        <v>0</v>
      </c>
      <c r="BA25" s="57">
        <v>0</v>
      </c>
      <c r="BC25" s="57">
        <f>C61</f>
        <v>8.0542857142857152</v>
      </c>
      <c r="BE25" s="57">
        <f>BC25</f>
        <v>8.0542857142857152</v>
      </c>
      <c r="BG25" s="57">
        <f>BE25</f>
        <v>8.0542857142857152</v>
      </c>
    </row>
    <row r="26" spans="2:59" s="17" customFormat="1" ht="13">
      <c r="B26" s="35" t="s">
        <v>220</v>
      </c>
      <c r="C26" s="94" t="s">
        <v>17</v>
      </c>
      <c r="D26" s="57">
        <v>0</v>
      </c>
      <c r="E26" s="57">
        <v>0</v>
      </c>
      <c r="F26" s="57">
        <v>1574.37</v>
      </c>
      <c r="G26" s="57">
        <v>0</v>
      </c>
      <c r="H26" s="57">
        <v>0</v>
      </c>
      <c r="I26" s="57">
        <v>0</v>
      </c>
      <c r="J26" s="57">
        <v>0</v>
      </c>
      <c r="K26" s="57">
        <v>0</v>
      </c>
      <c r="L26" s="57">
        <v>0</v>
      </c>
      <c r="M26" s="57">
        <v>0</v>
      </c>
      <c r="N26" s="57">
        <v>0</v>
      </c>
      <c r="O26" s="57">
        <v>0</v>
      </c>
      <c r="P26" s="46">
        <f>-P27*P28</f>
        <v>0</v>
      </c>
      <c r="Q26" s="46">
        <f t="shared" ref="Q26:R26" si="103">-Q27*Q28</f>
        <v>0</v>
      </c>
      <c r="R26" s="46">
        <f t="shared" si="103"/>
        <v>0</v>
      </c>
      <c r="S26" s="46">
        <f>(S27*S28)</f>
        <v>1659</v>
      </c>
      <c r="T26" s="46">
        <f t="shared" ref="T26" si="104">-T27*T28</f>
        <v>0</v>
      </c>
      <c r="U26" s="46">
        <f t="shared" ref="U26:AB26" si="105">-U27*U28</f>
        <v>0</v>
      </c>
      <c r="V26" s="46">
        <f t="shared" ref="V26" si="106">-V27*V28</f>
        <v>0</v>
      </c>
      <c r="W26" s="46">
        <f>W27*W28</f>
        <v>0</v>
      </c>
      <c r="X26" s="46">
        <f t="shared" si="105"/>
        <v>0</v>
      </c>
      <c r="Y26" s="46">
        <f t="shared" si="105"/>
        <v>0</v>
      </c>
      <c r="Z26" s="46">
        <f t="shared" si="105"/>
        <v>0</v>
      </c>
      <c r="AA26" s="46">
        <f t="shared" si="105"/>
        <v>0</v>
      </c>
      <c r="AB26" s="46">
        <f t="shared" si="105"/>
        <v>0</v>
      </c>
      <c r="AC26" s="46">
        <f>(AC27*AC28)</f>
        <v>1559.7552014864523</v>
      </c>
      <c r="AD26" s="46">
        <f t="shared" ref="AD26" si="107">-AD27*AD28</f>
        <v>0</v>
      </c>
      <c r="AE26" s="46">
        <f t="shared" ref="AE26" si="108">-AE27*AE28</f>
        <v>0</v>
      </c>
      <c r="AF26" s="46">
        <f>AF27*AF28</f>
        <v>0</v>
      </c>
      <c r="AG26" s="46">
        <f t="shared" ref="AG26" si="109">-AG27*AG28</f>
        <v>0</v>
      </c>
      <c r="AH26" s="46">
        <f t="shared" ref="AH26" si="110">-AH27*AH28</f>
        <v>0</v>
      </c>
      <c r="AI26" s="46">
        <f t="shared" ref="AI26" si="111">-AI27*AI28</f>
        <v>0</v>
      </c>
      <c r="AJ26" s="46">
        <f t="shared" ref="AJ26" si="112">-AJ27*AJ28</f>
        <v>0</v>
      </c>
      <c r="AK26" s="46">
        <f t="shared" ref="AK26" si="113">-AK27*AK28</f>
        <v>0</v>
      </c>
      <c r="AL26" s="46">
        <f t="shared" ref="AL26" si="114">-AL27*AL28</f>
        <v>0</v>
      </c>
      <c r="AM26" s="46">
        <f t="shared" ref="AM26:AN26" si="115">-AM27*AM28</f>
        <v>0</v>
      </c>
      <c r="AN26" s="46">
        <f t="shared" si="115"/>
        <v>0</v>
      </c>
      <c r="AO26" s="46">
        <f>(AO27*AO28)</f>
        <v>2114.7244176863337</v>
      </c>
      <c r="AP26" s="46">
        <f t="shared" ref="AP26:AQ26" si="116">-AP27*AP28</f>
        <v>0</v>
      </c>
      <c r="AQ26" s="46">
        <f t="shared" si="116"/>
        <v>0</v>
      </c>
      <c r="AR26" s="46">
        <f>AR27*AR28</f>
        <v>0</v>
      </c>
      <c r="AS26" s="46">
        <f t="shared" ref="AS26:AY26" si="117">-AS27*AS28</f>
        <v>0</v>
      </c>
      <c r="AT26" s="46">
        <f t="shared" si="117"/>
        <v>0</v>
      </c>
      <c r="AU26" s="46">
        <f t="shared" si="117"/>
        <v>0</v>
      </c>
      <c r="AV26" s="46">
        <f t="shared" si="117"/>
        <v>0</v>
      </c>
      <c r="AW26" s="46">
        <f t="shared" si="117"/>
        <v>0</v>
      </c>
      <c r="AX26" s="46">
        <f t="shared" si="117"/>
        <v>0</v>
      </c>
      <c r="AY26" s="46">
        <f t="shared" si="117"/>
        <v>0</v>
      </c>
      <c r="BA26" s="46">
        <f>SUM(D26:O26)</f>
        <v>1574.37</v>
      </c>
      <c r="BC26" s="46">
        <f>(BC28*BC27)/1.21</f>
        <v>1371.0743801652893</v>
      </c>
      <c r="BE26" s="46">
        <f>BE27*BE28</f>
        <v>1559.7552014864523</v>
      </c>
      <c r="BG26" s="46">
        <f>BG27*BG28</f>
        <v>2114.7244176863337</v>
      </c>
    </row>
    <row r="27" spans="2:59" s="17" customFormat="1" ht="13">
      <c r="B27" s="34" t="s">
        <v>213</v>
      </c>
      <c r="C27" s="94" t="s">
        <v>18</v>
      </c>
      <c r="D27" s="46">
        <f>D26/D28</f>
        <v>0</v>
      </c>
      <c r="E27" s="46">
        <f t="shared" ref="E27:O27" si="118">E26/E28</f>
        <v>0</v>
      </c>
      <c r="F27" s="46">
        <f t="shared" si="118"/>
        <v>73.090529247910865</v>
      </c>
      <c r="G27" s="46">
        <f t="shared" si="118"/>
        <v>0</v>
      </c>
      <c r="H27" s="46">
        <f t="shared" si="118"/>
        <v>0</v>
      </c>
      <c r="I27" s="46">
        <f t="shared" si="118"/>
        <v>0</v>
      </c>
      <c r="J27" s="46">
        <f t="shared" si="118"/>
        <v>0</v>
      </c>
      <c r="K27" s="46">
        <f t="shared" si="118"/>
        <v>0</v>
      </c>
      <c r="L27" s="46">
        <f t="shared" si="118"/>
        <v>0</v>
      </c>
      <c r="M27" s="46">
        <f t="shared" si="118"/>
        <v>0</v>
      </c>
      <c r="N27" s="46">
        <f t="shared" si="118"/>
        <v>0</v>
      </c>
      <c r="O27" s="46">
        <f t="shared" si="118"/>
        <v>0</v>
      </c>
      <c r="P27" s="57">
        <v>0</v>
      </c>
      <c r="Q27" s="57">
        <v>0</v>
      </c>
      <c r="R27" s="57">
        <v>0</v>
      </c>
      <c r="S27" s="46">
        <f>F62</f>
        <v>100</v>
      </c>
      <c r="T27" s="57">
        <v>0</v>
      </c>
      <c r="U27" s="57">
        <v>0</v>
      </c>
      <c r="V27" s="57">
        <v>0</v>
      </c>
      <c r="W27" s="46">
        <f>H62</f>
        <v>0</v>
      </c>
      <c r="X27" s="57">
        <v>0</v>
      </c>
      <c r="Y27" s="57">
        <v>0</v>
      </c>
      <c r="Z27" s="57">
        <v>0</v>
      </c>
      <c r="AA27" s="57">
        <v>0</v>
      </c>
      <c r="AB27" s="57">
        <v>0</v>
      </c>
      <c r="AC27" s="46">
        <f>Y62*AA62</f>
        <v>94.017793941317194</v>
      </c>
      <c r="AD27" s="57">
        <v>0</v>
      </c>
      <c r="AE27" s="57">
        <v>0</v>
      </c>
      <c r="AF27" s="46">
        <f>Y62*AC62</f>
        <v>0</v>
      </c>
      <c r="AG27" s="57">
        <v>0</v>
      </c>
      <c r="AH27" s="57">
        <v>0</v>
      </c>
      <c r="AI27" s="57">
        <v>0</v>
      </c>
      <c r="AJ27" s="57">
        <v>0</v>
      </c>
      <c r="AK27" s="57">
        <v>0</v>
      </c>
      <c r="AL27" s="57">
        <v>0</v>
      </c>
      <c r="AM27" s="57">
        <v>0</v>
      </c>
      <c r="AN27" s="57">
        <v>0</v>
      </c>
      <c r="AO27" s="46">
        <f>AS62*AU62</f>
        <v>127.46982626198516</v>
      </c>
      <c r="AP27" s="57">
        <v>0</v>
      </c>
      <c r="AQ27" s="57">
        <v>0</v>
      </c>
      <c r="AR27" s="46">
        <f>AS62*AW62</f>
        <v>0</v>
      </c>
      <c r="AS27" s="57">
        <v>0</v>
      </c>
      <c r="AT27" s="57">
        <v>0</v>
      </c>
      <c r="AU27" s="57">
        <v>0</v>
      </c>
      <c r="AV27" s="57">
        <v>0</v>
      </c>
      <c r="AW27" s="57">
        <v>0</v>
      </c>
      <c r="AX27" s="57">
        <v>0</v>
      </c>
      <c r="AY27" s="57">
        <v>0</v>
      </c>
      <c r="BA27" s="46">
        <f>SUM(D27:O27)</f>
        <v>73.090529247910865</v>
      </c>
      <c r="BC27" s="46">
        <f>SUM(P27:AA27)</f>
        <v>100</v>
      </c>
      <c r="BE27" s="46">
        <f>SUM(AB27:AM27)</f>
        <v>94.017793941317194</v>
      </c>
      <c r="BG27" s="46">
        <f>SUM(AN27:AY27)</f>
        <v>127.46982626198516</v>
      </c>
    </row>
    <row r="28" spans="2:59" s="17" customFormat="1" ht="13">
      <c r="B28" s="34" t="s">
        <v>230</v>
      </c>
      <c r="C28" s="94" t="s">
        <v>17</v>
      </c>
      <c r="D28" s="57">
        <v>21.54</v>
      </c>
      <c r="E28" s="57">
        <v>21.54</v>
      </c>
      <c r="F28" s="57">
        <v>21.54</v>
      </c>
      <c r="G28" s="57">
        <v>21.54</v>
      </c>
      <c r="H28" s="57">
        <v>21.54</v>
      </c>
      <c r="I28" s="57">
        <v>21.54</v>
      </c>
      <c r="J28" s="57">
        <v>21.54</v>
      </c>
      <c r="K28" s="57">
        <v>21.54</v>
      </c>
      <c r="L28" s="57">
        <v>21.54</v>
      </c>
      <c r="M28" s="57">
        <v>21.54</v>
      </c>
      <c r="N28" s="57">
        <v>21.54</v>
      </c>
      <c r="O28" s="57">
        <v>21.54</v>
      </c>
      <c r="P28" s="57">
        <v>0</v>
      </c>
      <c r="Q28" s="57">
        <v>0</v>
      </c>
      <c r="R28" s="57">
        <v>0</v>
      </c>
      <c r="S28" s="46">
        <f>J62</f>
        <v>16.59</v>
      </c>
      <c r="T28" s="57">
        <v>0</v>
      </c>
      <c r="U28" s="57">
        <v>0</v>
      </c>
      <c r="V28" s="57">
        <v>0</v>
      </c>
      <c r="W28" s="46">
        <f>L62</f>
        <v>16.59</v>
      </c>
      <c r="X28" s="57">
        <v>0</v>
      </c>
      <c r="Y28" s="57">
        <v>0</v>
      </c>
      <c r="Z28" s="57">
        <v>0</v>
      </c>
      <c r="AA28" s="57">
        <v>0</v>
      </c>
      <c r="AB28" s="57">
        <v>0</v>
      </c>
      <c r="AC28" s="46">
        <f>$AD62</f>
        <v>16.59</v>
      </c>
      <c r="AD28" s="57">
        <v>0</v>
      </c>
      <c r="AE28" s="57">
        <v>0</v>
      </c>
      <c r="AF28" s="46">
        <f>$J62</f>
        <v>16.59</v>
      </c>
      <c r="AG28" s="57">
        <v>0</v>
      </c>
      <c r="AH28" s="57">
        <v>0</v>
      </c>
      <c r="AI28" s="57">
        <v>0</v>
      </c>
      <c r="AJ28" s="57">
        <v>0</v>
      </c>
      <c r="AK28" s="57">
        <v>0</v>
      </c>
      <c r="AL28" s="57">
        <v>0</v>
      </c>
      <c r="AM28" s="57">
        <v>0</v>
      </c>
      <c r="AN28" s="57">
        <v>0</v>
      </c>
      <c r="AO28" s="46">
        <f>$AD62</f>
        <v>16.59</v>
      </c>
      <c r="AP28" s="57">
        <v>0</v>
      </c>
      <c r="AQ28" s="57">
        <v>0</v>
      </c>
      <c r="AR28" s="46">
        <f>$J62</f>
        <v>16.59</v>
      </c>
      <c r="AS28" s="57">
        <v>0</v>
      </c>
      <c r="AT28" s="57">
        <v>0</v>
      </c>
      <c r="AU28" s="57">
        <v>0</v>
      </c>
      <c r="AV28" s="57">
        <v>0</v>
      </c>
      <c r="AW28" s="57">
        <v>0</v>
      </c>
      <c r="AX28" s="57">
        <v>0</v>
      </c>
      <c r="AY28" s="57">
        <v>0</v>
      </c>
      <c r="BA28" s="57">
        <v>22</v>
      </c>
      <c r="BC28" s="57">
        <f>C62</f>
        <v>16.59</v>
      </c>
      <c r="BE28" s="57">
        <f>BC28</f>
        <v>16.59</v>
      </c>
      <c r="BG28" s="57">
        <f>BE28</f>
        <v>16.59</v>
      </c>
    </row>
    <row r="29" spans="2:59" s="17" customFormat="1" ht="13">
      <c r="B29" s="35" t="s">
        <v>221</v>
      </c>
      <c r="C29" s="94" t="s">
        <v>17</v>
      </c>
      <c r="D29" s="57">
        <v>0</v>
      </c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>
        <v>0</v>
      </c>
      <c r="M29" s="57">
        <v>0</v>
      </c>
      <c r="N29" s="57">
        <v>0</v>
      </c>
      <c r="O29" s="57">
        <v>0</v>
      </c>
      <c r="P29" s="46">
        <f>-P30*P31</f>
        <v>0</v>
      </c>
      <c r="Q29" s="46">
        <f t="shared" ref="Q29:R29" si="119">-Q30*Q31</f>
        <v>0</v>
      </c>
      <c r="R29" s="46">
        <f t="shared" si="119"/>
        <v>0</v>
      </c>
      <c r="S29" s="46">
        <f>(S30*S31)</f>
        <v>1000</v>
      </c>
      <c r="T29" s="46">
        <f t="shared" ref="T29" si="120">-T30*T31</f>
        <v>0</v>
      </c>
      <c r="U29" s="46">
        <f t="shared" ref="U29:AB29" si="121">-U30*U31</f>
        <v>0</v>
      </c>
      <c r="V29" s="46">
        <f t="shared" ref="V29" si="122">-V30*V31</f>
        <v>0</v>
      </c>
      <c r="W29" s="46">
        <f>W30*W31</f>
        <v>0</v>
      </c>
      <c r="X29" s="46">
        <f t="shared" si="121"/>
        <v>0</v>
      </c>
      <c r="Y29" s="46">
        <f t="shared" si="121"/>
        <v>0</v>
      </c>
      <c r="Z29" s="46">
        <f t="shared" si="121"/>
        <v>0</v>
      </c>
      <c r="AA29" s="46">
        <f t="shared" si="121"/>
        <v>0</v>
      </c>
      <c r="AB29" s="46">
        <f t="shared" si="121"/>
        <v>0</v>
      </c>
      <c r="AC29" s="46">
        <f>(AC30*AC31)</f>
        <v>2697.9545454545455</v>
      </c>
      <c r="AD29" s="46">
        <f t="shared" ref="AD29" si="123">-AD30*AD31</f>
        <v>0</v>
      </c>
      <c r="AE29" s="46">
        <f t="shared" ref="AE29" si="124">-AE30*AE31</f>
        <v>0</v>
      </c>
      <c r="AF29" s="46">
        <f>AF30*AF31</f>
        <v>0</v>
      </c>
      <c r="AG29" s="46">
        <f t="shared" ref="AG29" si="125">-AG30*AG31</f>
        <v>0</v>
      </c>
      <c r="AH29" s="46">
        <f t="shared" ref="AH29" si="126">-AH30*AH31</f>
        <v>0</v>
      </c>
      <c r="AI29" s="46">
        <f t="shared" ref="AI29" si="127">-AI30*AI31</f>
        <v>0</v>
      </c>
      <c r="AJ29" s="46">
        <f t="shared" ref="AJ29" si="128">-AJ30*AJ31</f>
        <v>0</v>
      </c>
      <c r="AK29" s="46">
        <f t="shared" ref="AK29" si="129">-AK30*AK31</f>
        <v>0</v>
      </c>
      <c r="AL29" s="46">
        <f t="shared" ref="AL29" si="130">-AL30*AL31</f>
        <v>0</v>
      </c>
      <c r="AM29" s="46">
        <f t="shared" ref="AM29:AN29" si="131">-AM30*AM31</f>
        <v>0</v>
      </c>
      <c r="AN29" s="46">
        <f t="shared" si="131"/>
        <v>0</v>
      </c>
      <c r="AO29" s="46">
        <f>(AO30*AO31)</f>
        <v>3995.7593181818188</v>
      </c>
      <c r="AP29" s="46">
        <f t="shared" ref="AP29:AQ29" si="132">-AP30*AP31</f>
        <v>0</v>
      </c>
      <c r="AQ29" s="46">
        <f t="shared" si="132"/>
        <v>0</v>
      </c>
      <c r="AR29" s="46">
        <f>AR30*AR31</f>
        <v>0</v>
      </c>
      <c r="AS29" s="46">
        <f t="shared" ref="AS29:AY29" si="133">-AS30*AS31</f>
        <v>0</v>
      </c>
      <c r="AT29" s="46">
        <f t="shared" si="133"/>
        <v>0</v>
      </c>
      <c r="AU29" s="46">
        <f t="shared" si="133"/>
        <v>0</v>
      </c>
      <c r="AV29" s="46">
        <f t="shared" si="133"/>
        <v>0</v>
      </c>
      <c r="AW29" s="46">
        <f t="shared" si="133"/>
        <v>0</v>
      </c>
      <c r="AX29" s="46">
        <f t="shared" si="133"/>
        <v>0</v>
      </c>
      <c r="AY29" s="46">
        <f t="shared" si="133"/>
        <v>0</v>
      </c>
      <c r="BA29" s="46">
        <f>SUM(D29:O29)</f>
        <v>0</v>
      </c>
      <c r="BC29" s="46">
        <f>BC31*BC30</f>
        <v>3000</v>
      </c>
      <c r="BE29" s="46">
        <f>BE30*BE31</f>
        <v>2697.9545454545455</v>
      </c>
      <c r="BG29" s="46">
        <f>BG30*BG31</f>
        <v>3995.7593181818188</v>
      </c>
    </row>
    <row r="30" spans="2:59" s="17" customFormat="1" ht="13">
      <c r="B30" s="34" t="s">
        <v>213</v>
      </c>
      <c r="C30" s="94" t="s">
        <v>18</v>
      </c>
      <c r="D30" s="57">
        <v>0</v>
      </c>
      <c r="E30" s="57">
        <v>0</v>
      </c>
      <c r="F30" s="57">
        <v>0</v>
      </c>
      <c r="G30" s="57">
        <v>0</v>
      </c>
      <c r="H30" s="57">
        <v>0</v>
      </c>
      <c r="I30" s="57">
        <v>0</v>
      </c>
      <c r="J30" s="57">
        <v>0</v>
      </c>
      <c r="K30" s="57">
        <v>0</v>
      </c>
      <c r="L30" s="57">
        <v>0</v>
      </c>
      <c r="M30" s="57">
        <v>0</v>
      </c>
      <c r="N30" s="57">
        <v>0</v>
      </c>
      <c r="O30" s="57">
        <v>0</v>
      </c>
      <c r="P30" s="57">
        <v>0</v>
      </c>
      <c r="Q30" s="57">
        <v>0</v>
      </c>
      <c r="R30" s="57">
        <v>0</v>
      </c>
      <c r="S30" s="46">
        <f>F63</f>
        <v>1</v>
      </c>
      <c r="T30" s="57">
        <v>0</v>
      </c>
      <c r="U30" s="57">
        <v>0</v>
      </c>
      <c r="V30" s="57">
        <v>0</v>
      </c>
      <c r="W30" s="46">
        <f>H63</f>
        <v>0</v>
      </c>
      <c r="X30" s="57">
        <v>0</v>
      </c>
      <c r="Y30" s="57">
        <v>0</v>
      </c>
      <c r="Z30" s="57">
        <v>0</v>
      </c>
      <c r="AA30" s="57">
        <v>0</v>
      </c>
      <c r="AB30" s="57">
        <v>0</v>
      </c>
      <c r="AC30" s="46">
        <f>Y63*AA63</f>
        <v>0.89931818181818191</v>
      </c>
      <c r="AD30" s="57">
        <v>0</v>
      </c>
      <c r="AE30" s="57">
        <v>0</v>
      </c>
      <c r="AF30" s="46">
        <f>Y63*AC63</f>
        <v>0</v>
      </c>
      <c r="AG30" s="57">
        <v>0</v>
      </c>
      <c r="AH30" s="57">
        <v>0</v>
      </c>
      <c r="AI30" s="57">
        <v>0</v>
      </c>
      <c r="AJ30" s="57">
        <v>0</v>
      </c>
      <c r="AK30" s="57">
        <v>0</v>
      </c>
      <c r="AL30" s="57">
        <v>0</v>
      </c>
      <c r="AM30" s="57">
        <v>0</v>
      </c>
      <c r="AN30" s="57">
        <v>0</v>
      </c>
      <c r="AO30" s="46">
        <f>AS63*AU63</f>
        <v>1.3319197727272729</v>
      </c>
      <c r="AP30" s="57">
        <v>0</v>
      </c>
      <c r="AQ30" s="57">
        <v>0</v>
      </c>
      <c r="AR30" s="46">
        <f>AS63*AW63</f>
        <v>0</v>
      </c>
      <c r="AS30" s="57">
        <v>0</v>
      </c>
      <c r="AT30" s="57">
        <v>0</v>
      </c>
      <c r="AU30" s="57">
        <v>0</v>
      </c>
      <c r="AV30" s="57">
        <v>0</v>
      </c>
      <c r="AW30" s="57">
        <v>0</v>
      </c>
      <c r="AX30" s="57">
        <v>0</v>
      </c>
      <c r="AY30" s="57">
        <v>0</v>
      </c>
      <c r="BA30" s="46">
        <f>SUM(D30:O30)</f>
        <v>0</v>
      </c>
      <c r="BC30" s="46">
        <f>SUM(P30:AA30)</f>
        <v>1</v>
      </c>
      <c r="BE30" s="46">
        <f>SUM(AB30:AM30)</f>
        <v>0.89931818181818191</v>
      </c>
      <c r="BG30" s="46">
        <f>SUM(AN30:AY30)</f>
        <v>1.3319197727272729</v>
      </c>
    </row>
    <row r="31" spans="2:59" s="17" customFormat="1" ht="13">
      <c r="B31" s="34" t="s">
        <v>230</v>
      </c>
      <c r="C31" s="94" t="s">
        <v>17</v>
      </c>
      <c r="D31" s="57">
        <v>0</v>
      </c>
      <c r="E31" s="57">
        <v>0</v>
      </c>
      <c r="F31" s="57">
        <v>0</v>
      </c>
      <c r="G31" s="57">
        <v>0</v>
      </c>
      <c r="H31" s="57">
        <v>0</v>
      </c>
      <c r="I31" s="57">
        <v>0</v>
      </c>
      <c r="J31" s="57">
        <v>0</v>
      </c>
      <c r="K31" s="57">
        <v>0</v>
      </c>
      <c r="L31" s="57">
        <v>0</v>
      </c>
      <c r="M31" s="57">
        <v>0</v>
      </c>
      <c r="N31" s="57">
        <v>0</v>
      </c>
      <c r="O31" s="57">
        <v>0</v>
      </c>
      <c r="P31" s="57">
        <v>0</v>
      </c>
      <c r="Q31" s="57">
        <v>0</v>
      </c>
      <c r="R31" s="57">
        <v>0</v>
      </c>
      <c r="S31" s="46">
        <f>J63</f>
        <v>1000</v>
      </c>
      <c r="T31" s="57">
        <v>0</v>
      </c>
      <c r="U31" s="57">
        <v>0</v>
      </c>
      <c r="V31" s="57">
        <v>0</v>
      </c>
      <c r="W31" s="46">
        <f>L63</f>
        <v>1000</v>
      </c>
      <c r="X31" s="57">
        <v>0</v>
      </c>
      <c r="Y31" s="57">
        <v>0</v>
      </c>
      <c r="Z31" s="57">
        <v>0</v>
      </c>
      <c r="AA31" s="57">
        <v>0</v>
      </c>
      <c r="AB31" s="57">
        <v>0</v>
      </c>
      <c r="AC31" s="46">
        <f>$AD63</f>
        <v>3000</v>
      </c>
      <c r="AD31" s="57">
        <v>0</v>
      </c>
      <c r="AE31" s="57">
        <v>0</v>
      </c>
      <c r="AF31" s="46">
        <f>$J63</f>
        <v>1000</v>
      </c>
      <c r="AG31" s="57">
        <v>0</v>
      </c>
      <c r="AH31" s="57">
        <v>0</v>
      </c>
      <c r="AI31" s="57">
        <v>0</v>
      </c>
      <c r="AJ31" s="57">
        <v>0</v>
      </c>
      <c r="AK31" s="57">
        <v>0</v>
      </c>
      <c r="AL31" s="57">
        <v>0</v>
      </c>
      <c r="AM31" s="57">
        <v>0</v>
      </c>
      <c r="AN31" s="57">
        <v>0</v>
      </c>
      <c r="AO31" s="46">
        <f>$AD63</f>
        <v>3000</v>
      </c>
      <c r="AP31" s="57">
        <v>0</v>
      </c>
      <c r="AQ31" s="57">
        <v>0</v>
      </c>
      <c r="AR31" s="46">
        <f>$J63</f>
        <v>1000</v>
      </c>
      <c r="AS31" s="57">
        <v>0</v>
      </c>
      <c r="AT31" s="57">
        <v>0</v>
      </c>
      <c r="AU31" s="57">
        <v>0</v>
      </c>
      <c r="AV31" s="57">
        <v>0</v>
      </c>
      <c r="AW31" s="57">
        <v>0</v>
      </c>
      <c r="AX31" s="57">
        <v>0</v>
      </c>
      <c r="AY31" s="57">
        <v>0</v>
      </c>
      <c r="BA31" s="57">
        <v>0</v>
      </c>
      <c r="BC31" s="57">
        <v>3000</v>
      </c>
      <c r="BE31" s="57">
        <f>BC31</f>
        <v>3000</v>
      </c>
      <c r="BG31" s="57">
        <f>BE31</f>
        <v>3000</v>
      </c>
    </row>
    <row r="32" spans="2:59" s="17" customFormat="1" ht="13">
      <c r="B32" s="35" t="s">
        <v>222</v>
      </c>
      <c r="C32" s="94" t="s">
        <v>17</v>
      </c>
      <c r="D32" s="57">
        <v>0</v>
      </c>
      <c r="E32" s="57">
        <v>0</v>
      </c>
      <c r="F32" s="57">
        <v>0</v>
      </c>
      <c r="G32" s="57">
        <v>0</v>
      </c>
      <c r="H32" s="57">
        <v>0</v>
      </c>
      <c r="I32" s="57">
        <v>0</v>
      </c>
      <c r="J32" s="57">
        <v>0</v>
      </c>
      <c r="K32" s="57">
        <v>0</v>
      </c>
      <c r="L32" s="57">
        <v>0</v>
      </c>
      <c r="M32" s="57">
        <v>0</v>
      </c>
      <c r="N32" s="57">
        <v>0</v>
      </c>
      <c r="O32" s="57">
        <v>0</v>
      </c>
      <c r="P32" s="46">
        <f>-P33*P34</f>
        <v>0</v>
      </c>
      <c r="Q32" s="46">
        <f t="shared" ref="Q32:R32" si="134">-Q33*Q34</f>
        <v>0</v>
      </c>
      <c r="R32" s="46">
        <f t="shared" si="134"/>
        <v>0</v>
      </c>
      <c r="S32" s="46">
        <f>(S33*S34)</f>
        <v>1792</v>
      </c>
      <c r="T32" s="46">
        <f t="shared" ref="T32" si="135">-T33*T34</f>
        <v>0</v>
      </c>
      <c r="U32" s="46">
        <f t="shared" ref="U32:AB32" si="136">-U33*U34</f>
        <v>0</v>
      </c>
      <c r="V32" s="46">
        <f t="shared" ref="V32" si="137">-V33*V34</f>
        <v>0</v>
      </c>
      <c r="W32" s="46">
        <f>W33*W34</f>
        <v>0</v>
      </c>
      <c r="X32" s="46">
        <f t="shared" si="136"/>
        <v>0</v>
      </c>
      <c r="Y32" s="46">
        <f t="shared" si="136"/>
        <v>0</v>
      </c>
      <c r="Z32" s="46">
        <f t="shared" si="136"/>
        <v>0</v>
      </c>
      <c r="AA32" s="46">
        <f t="shared" si="136"/>
        <v>0</v>
      </c>
      <c r="AB32" s="46">
        <f t="shared" si="136"/>
        <v>0</v>
      </c>
      <c r="AC32" s="46">
        <f>(AC33*AC34)</f>
        <v>320</v>
      </c>
      <c r="AD32" s="46">
        <f t="shared" ref="AD32" si="138">-AD33*AD34</f>
        <v>0</v>
      </c>
      <c r="AE32" s="46">
        <f t="shared" ref="AE32" si="139">-AE33*AE34</f>
        <v>0</v>
      </c>
      <c r="AF32" s="46">
        <f>AF33*AF34</f>
        <v>1500</v>
      </c>
      <c r="AG32" s="46">
        <f t="shared" ref="AG32" si="140">-AG33*AG34</f>
        <v>0</v>
      </c>
      <c r="AH32" s="46">
        <f t="shared" ref="AH32" si="141">-AH33*AH34</f>
        <v>0</v>
      </c>
      <c r="AI32" s="46">
        <f t="shared" ref="AI32" si="142">-AI33*AI34</f>
        <v>0</v>
      </c>
      <c r="AJ32" s="46">
        <f t="shared" ref="AJ32" si="143">-AJ33*AJ34</f>
        <v>0</v>
      </c>
      <c r="AK32" s="46">
        <f t="shared" ref="AK32" si="144">-AK33*AK34</f>
        <v>0</v>
      </c>
      <c r="AL32" s="46">
        <f t="shared" ref="AL32" si="145">-AL33*AL34</f>
        <v>0</v>
      </c>
      <c r="AM32" s="46">
        <f t="shared" ref="AM32:AN32" si="146">-AM33*AM34</f>
        <v>0</v>
      </c>
      <c r="AN32" s="46">
        <f t="shared" si="146"/>
        <v>0</v>
      </c>
      <c r="AO32" s="46">
        <f>(AO33*AO34)</f>
        <v>921.40125491297056</v>
      </c>
      <c r="AP32" s="46">
        <f t="shared" ref="AP32:AQ32" si="147">-AP33*AP34</f>
        <v>0</v>
      </c>
      <c r="AQ32" s="46">
        <f t="shared" si="147"/>
        <v>0</v>
      </c>
      <c r="AR32" s="46">
        <f>AR33*AR34</f>
        <v>836.45624999999995</v>
      </c>
      <c r="AS32" s="46">
        <f t="shared" ref="AS32:AY32" si="148">-AS33*AS34</f>
        <v>0</v>
      </c>
      <c r="AT32" s="46">
        <f t="shared" si="148"/>
        <v>0</v>
      </c>
      <c r="AU32" s="46">
        <f t="shared" si="148"/>
        <v>0</v>
      </c>
      <c r="AV32" s="46">
        <f t="shared" si="148"/>
        <v>0</v>
      </c>
      <c r="AW32" s="46">
        <f t="shared" si="148"/>
        <v>0</v>
      </c>
      <c r="AX32" s="46">
        <f t="shared" si="148"/>
        <v>0</v>
      </c>
      <c r="AY32" s="46">
        <f t="shared" si="148"/>
        <v>0</v>
      </c>
      <c r="BA32" s="46">
        <f>SUM(D32:O32)</f>
        <v>0</v>
      </c>
      <c r="BC32" s="46">
        <f>BC33*BC34</f>
        <v>1792</v>
      </c>
      <c r="BE32" s="46">
        <f>BE33*BE34</f>
        <v>1820</v>
      </c>
      <c r="BG32" s="46">
        <f>BG33*BG34</f>
        <v>1449.8575000000001</v>
      </c>
    </row>
    <row r="33" spans="2:59" s="17" customFormat="1" ht="13">
      <c r="B33" s="34" t="s">
        <v>213</v>
      </c>
      <c r="C33" s="94" t="s">
        <v>18</v>
      </c>
      <c r="D33" s="57">
        <v>0</v>
      </c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>
        <v>0</v>
      </c>
      <c r="M33" s="57">
        <v>0</v>
      </c>
      <c r="N33" s="57">
        <v>0</v>
      </c>
      <c r="O33" s="57">
        <v>0</v>
      </c>
      <c r="P33" s="57">
        <v>0</v>
      </c>
      <c r="Q33" s="57">
        <v>0</v>
      </c>
      <c r="R33" s="57">
        <v>0</v>
      </c>
      <c r="S33" s="46">
        <f>F64</f>
        <v>512</v>
      </c>
      <c r="T33" s="57">
        <v>0</v>
      </c>
      <c r="U33" s="57">
        <v>0</v>
      </c>
      <c r="V33" s="57">
        <v>0</v>
      </c>
      <c r="W33" s="46">
        <f>H64</f>
        <v>0</v>
      </c>
      <c r="X33" s="57">
        <v>0</v>
      </c>
      <c r="Y33" s="57">
        <v>0</v>
      </c>
      <c r="Z33" s="57">
        <v>0</v>
      </c>
      <c r="AA33" s="57">
        <v>0</v>
      </c>
      <c r="AB33" s="57">
        <v>0</v>
      </c>
      <c r="AC33" s="46">
        <f>Y64*AA64</f>
        <v>400</v>
      </c>
      <c r="AD33" s="57">
        <v>0</v>
      </c>
      <c r="AE33" s="57">
        <v>0</v>
      </c>
      <c r="AF33" s="46">
        <f>Y64*AC64</f>
        <v>100</v>
      </c>
      <c r="AG33" s="57">
        <v>0</v>
      </c>
      <c r="AH33" s="57">
        <v>0</v>
      </c>
      <c r="AI33" s="57">
        <v>0</v>
      </c>
      <c r="AJ33" s="57">
        <v>0</v>
      </c>
      <c r="AK33" s="57">
        <v>0</v>
      </c>
      <c r="AL33" s="57">
        <v>0</v>
      </c>
      <c r="AM33" s="57">
        <v>0</v>
      </c>
      <c r="AN33" s="57">
        <v>0</v>
      </c>
      <c r="AO33" s="46">
        <f>AS64*AU64</f>
        <v>159.32500000000002</v>
      </c>
      <c r="AP33" s="57">
        <v>0</v>
      </c>
      <c r="AQ33" s="57">
        <v>0</v>
      </c>
      <c r="AR33" s="46">
        <f>AS64*AW64</f>
        <v>238.98749999999998</v>
      </c>
      <c r="AS33" s="57">
        <v>0</v>
      </c>
      <c r="AT33" s="57">
        <v>0</v>
      </c>
      <c r="AU33" s="57">
        <v>0</v>
      </c>
      <c r="AV33" s="57">
        <v>0</v>
      </c>
      <c r="AW33" s="57">
        <v>0</v>
      </c>
      <c r="AX33" s="57">
        <v>0</v>
      </c>
      <c r="AY33" s="57">
        <v>0</v>
      </c>
      <c r="BA33" s="46">
        <f>SUM(D33:O33)</f>
        <v>0</v>
      </c>
      <c r="BC33" s="46">
        <f>SUM(P33:AA33)</f>
        <v>512</v>
      </c>
      <c r="BE33" s="46">
        <f>SUM(AB33:AM33)</f>
        <v>500</v>
      </c>
      <c r="BG33" s="46">
        <f>SUM(AN33:AY33)</f>
        <v>398.3125</v>
      </c>
    </row>
    <row r="34" spans="2:59" s="17" customFormat="1" ht="13">
      <c r="B34" s="34" t="s">
        <v>230</v>
      </c>
      <c r="C34" s="94" t="s">
        <v>17</v>
      </c>
      <c r="D34" s="57">
        <v>0</v>
      </c>
      <c r="E34" s="57">
        <v>0</v>
      </c>
      <c r="F34" s="57">
        <v>0</v>
      </c>
      <c r="G34" s="57">
        <v>0</v>
      </c>
      <c r="H34" s="57">
        <v>0</v>
      </c>
      <c r="I34" s="57">
        <v>0</v>
      </c>
      <c r="J34" s="57">
        <v>0</v>
      </c>
      <c r="K34" s="57">
        <v>0</v>
      </c>
      <c r="L34" s="57">
        <v>0</v>
      </c>
      <c r="M34" s="57">
        <v>0</v>
      </c>
      <c r="N34" s="57">
        <v>0</v>
      </c>
      <c r="O34" s="57">
        <v>0</v>
      </c>
      <c r="P34" s="57">
        <v>0</v>
      </c>
      <c r="Q34" s="57">
        <v>0</v>
      </c>
      <c r="R34" s="57">
        <v>0</v>
      </c>
      <c r="S34" s="46">
        <f>J64</f>
        <v>3.5</v>
      </c>
      <c r="T34" s="57">
        <v>0</v>
      </c>
      <c r="U34" s="57">
        <v>0</v>
      </c>
      <c r="V34" s="57">
        <v>0</v>
      </c>
      <c r="W34" s="46">
        <f>L64</f>
        <v>3.5</v>
      </c>
      <c r="X34" s="57">
        <v>0</v>
      </c>
      <c r="Y34" s="57">
        <v>0</v>
      </c>
      <c r="Z34" s="57">
        <v>0</v>
      </c>
      <c r="AA34" s="57">
        <v>0</v>
      </c>
      <c r="AB34" s="57">
        <v>0</v>
      </c>
      <c r="AC34" s="46">
        <f>$AD64</f>
        <v>0.8</v>
      </c>
      <c r="AD34" s="57">
        <v>0</v>
      </c>
      <c r="AE34" s="57">
        <v>0</v>
      </c>
      <c r="AF34" s="46">
        <f>$AE64</f>
        <v>15</v>
      </c>
      <c r="AG34" s="57">
        <v>0</v>
      </c>
      <c r="AH34" s="57">
        <v>0</v>
      </c>
      <c r="AI34" s="57">
        <v>0</v>
      </c>
      <c r="AJ34" s="57">
        <v>0</v>
      </c>
      <c r="AK34" s="57">
        <v>0</v>
      </c>
      <c r="AL34" s="57">
        <v>0</v>
      </c>
      <c r="AM34" s="57">
        <v>0</v>
      </c>
      <c r="AN34" s="57">
        <v>0</v>
      </c>
      <c r="AO34" s="46">
        <f>$AF64</f>
        <v>5.7831555306007871</v>
      </c>
      <c r="AP34" s="57">
        <v>0</v>
      </c>
      <c r="AQ34" s="57">
        <v>0</v>
      </c>
      <c r="AR34" s="46">
        <f>$J64</f>
        <v>3.5</v>
      </c>
      <c r="AS34" s="57">
        <v>0</v>
      </c>
      <c r="AT34" s="57">
        <v>0</v>
      </c>
      <c r="AU34" s="57">
        <v>0</v>
      </c>
      <c r="AV34" s="57">
        <v>0</v>
      </c>
      <c r="AW34" s="57">
        <v>0</v>
      </c>
      <c r="AX34" s="57">
        <v>0</v>
      </c>
      <c r="AY34" s="57">
        <v>0</v>
      </c>
      <c r="BA34" s="57">
        <f>D34</f>
        <v>0</v>
      </c>
      <c r="BC34" s="57">
        <f>C64</f>
        <v>3.5</v>
      </c>
      <c r="BE34" s="57">
        <f>U64</f>
        <v>3.64</v>
      </c>
      <c r="BG34" s="57">
        <f>BE34</f>
        <v>3.64</v>
      </c>
    </row>
    <row r="35" spans="2:59" s="17" customFormat="1" ht="13">
      <c r="C35" s="93"/>
      <c r="D35" s="78"/>
      <c r="E35" s="79"/>
      <c r="F35" s="79"/>
      <c r="G35" s="79"/>
      <c r="H35" s="79"/>
      <c r="I35" s="79"/>
      <c r="J35" s="80"/>
      <c r="K35" s="79"/>
      <c r="L35" s="79"/>
      <c r="M35" s="79"/>
      <c r="N35" s="79"/>
      <c r="O35" s="79"/>
    </row>
    <row r="36" spans="2:59" s="17" customFormat="1" ht="13">
      <c r="B36" s="144" t="s">
        <v>286</v>
      </c>
      <c r="C36" s="94" t="s">
        <v>17</v>
      </c>
      <c r="D36" s="57">
        <v>197.89999999999998</v>
      </c>
      <c r="E36" s="57">
        <v>0</v>
      </c>
      <c r="F36" s="57">
        <v>4398.49</v>
      </c>
      <c r="G36" s="57">
        <v>3923.96</v>
      </c>
      <c r="H36" s="57">
        <v>24.2</v>
      </c>
      <c r="I36" s="57">
        <v>864.82</v>
      </c>
      <c r="J36" s="57">
        <v>3964.8900000000003</v>
      </c>
      <c r="K36" s="57">
        <v>2552.38</v>
      </c>
      <c r="L36" s="57">
        <v>5858.18</v>
      </c>
      <c r="M36" s="57">
        <v>11484.2</v>
      </c>
      <c r="N36" s="57">
        <v>1190</v>
      </c>
      <c r="O36" s="57">
        <v>1580.01</v>
      </c>
      <c r="P36" s="46">
        <v>0</v>
      </c>
      <c r="Q36" s="46">
        <v>0</v>
      </c>
      <c r="R36" s="46">
        <f>Purchases!$F66*Purchases!$J66</f>
        <v>2100</v>
      </c>
      <c r="S36" s="46">
        <f>F65*J65</f>
        <v>2200</v>
      </c>
      <c r="T36" s="46">
        <v>0</v>
      </c>
      <c r="U36" s="46">
        <v>0</v>
      </c>
      <c r="V36" s="46">
        <f>Purchases!$H66*Purchases!$K66</f>
        <v>2400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f>0.4*AB7</f>
        <v>0</v>
      </c>
      <c r="AC36" s="46">
        <f>M139+M140</f>
        <v>3000</v>
      </c>
      <c r="AD36" s="46">
        <v>0</v>
      </c>
      <c r="AE36" s="46">
        <f t="shared" ref="AE36:AM36" si="149">0.4*AE7</f>
        <v>0</v>
      </c>
      <c r="AF36" s="46">
        <v>0</v>
      </c>
      <c r="AG36" s="46">
        <f t="shared" si="149"/>
        <v>0</v>
      </c>
      <c r="AH36" s="46">
        <f t="shared" si="149"/>
        <v>0</v>
      </c>
      <c r="AI36" s="46">
        <f t="shared" si="149"/>
        <v>0</v>
      </c>
      <c r="AJ36" s="46">
        <f t="shared" si="149"/>
        <v>0</v>
      </c>
      <c r="AK36" s="46">
        <f t="shared" si="149"/>
        <v>0</v>
      </c>
      <c r="AL36" s="46">
        <f t="shared" si="149"/>
        <v>0</v>
      </c>
      <c r="AM36" s="46">
        <f t="shared" si="149"/>
        <v>0</v>
      </c>
      <c r="AN36" s="46">
        <f>0.4*AN7</f>
        <v>0</v>
      </c>
      <c r="AO36" s="46">
        <f>AC36*1.5</f>
        <v>4500</v>
      </c>
      <c r="AP36" s="46">
        <v>0</v>
      </c>
      <c r="AQ36" s="46">
        <f t="shared" ref="AQ36" si="150">0.4*AQ7</f>
        <v>0</v>
      </c>
      <c r="AR36" s="46">
        <v>0</v>
      </c>
      <c r="AS36" s="46">
        <f t="shared" ref="AS36:AY36" si="151">0.4*AS7</f>
        <v>0</v>
      </c>
      <c r="AT36" s="46">
        <f t="shared" si="151"/>
        <v>0</v>
      </c>
      <c r="AU36" s="46">
        <f t="shared" si="151"/>
        <v>0</v>
      </c>
      <c r="AV36" s="46">
        <f t="shared" si="151"/>
        <v>0</v>
      </c>
      <c r="AW36" s="46">
        <f t="shared" si="151"/>
        <v>0</v>
      </c>
      <c r="AX36" s="46">
        <f t="shared" si="151"/>
        <v>0</v>
      </c>
      <c r="AY36" s="46">
        <f t="shared" si="151"/>
        <v>0</v>
      </c>
      <c r="BA36" s="46">
        <f>SUM(D36:O36)</f>
        <v>36039.030000000006</v>
      </c>
      <c r="BC36" s="46">
        <f>SUM(R36:AA36)</f>
        <v>6700</v>
      </c>
      <c r="BE36" s="46">
        <f>SUM(AB36:AM36)</f>
        <v>3000</v>
      </c>
      <c r="BG36" s="46">
        <f>SUM(AD36:AO36)</f>
        <v>4500</v>
      </c>
    </row>
    <row r="37" spans="2:59" s="29" customFormat="1" ht="13">
      <c r="B37" s="171"/>
      <c r="C37" s="112"/>
      <c r="D37" s="145"/>
      <c r="E37" s="145"/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BA37" s="102"/>
      <c r="BC37" s="102"/>
      <c r="BE37" s="102"/>
      <c r="BG37" s="102"/>
    </row>
    <row r="38" spans="2:59" s="172" customFormat="1" ht="13">
      <c r="B38" s="173" t="s">
        <v>287</v>
      </c>
      <c r="C38" s="136"/>
      <c r="D38" s="174">
        <f t="shared" ref="D38:R38" si="152">D36+D7</f>
        <v>197.89999999999998</v>
      </c>
      <c r="E38" s="174">
        <f t="shared" si="152"/>
        <v>0</v>
      </c>
      <c r="F38" s="174">
        <f t="shared" si="152"/>
        <v>20517.36</v>
      </c>
      <c r="G38" s="174">
        <f t="shared" si="152"/>
        <v>3923.96</v>
      </c>
      <c r="H38" s="174">
        <f t="shared" si="152"/>
        <v>8254.92</v>
      </c>
      <c r="I38" s="174">
        <f t="shared" si="152"/>
        <v>1665.5700000000002</v>
      </c>
      <c r="J38" s="174">
        <f t="shared" si="152"/>
        <v>3964.8900000000003</v>
      </c>
      <c r="K38" s="174">
        <f t="shared" si="152"/>
        <v>2552.38</v>
      </c>
      <c r="L38" s="174">
        <f>L36+L7</f>
        <v>5921.18</v>
      </c>
      <c r="M38" s="174">
        <f t="shared" si="152"/>
        <v>11484.2</v>
      </c>
      <c r="N38" s="174">
        <f t="shared" si="152"/>
        <v>1190</v>
      </c>
      <c r="O38" s="174">
        <f t="shared" si="152"/>
        <v>2707.04</v>
      </c>
      <c r="P38" s="174">
        <f t="shared" si="152"/>
        <v>0</v>
      </c>
      <c r="Q38" s="174">
        <f t="shared" si="152"/>
        <v>0</v>
      </c>
      <c r="R38" s="174">
        <f t="shared" si="152"/>
        <v>2100</v>
      </c>
      <c r="S38" s="174">
        <f>S36+S7</f>
        <v>52938.896551724138</v>
      </c>
      <c r="T38" s="174">
        <f t="shared" ref="T38:AY38" si="153">T36+T7</f>
        <v>0</v>
      </c>
      <c r="U38" s="174">
        <f t="shared" si="153"/>
        <v>0</v>
      </c>
      <c r="V38" s="174">
        <f t="shared" si="153"/>
        <v>2400</v>
      </c>
      <c r="W38" s="174">
        <f t="shared" si="153"/>
        <v>24785.82902805258</v>
      </c>
      <c r="X38" s="174">
        <f t="shared" si="153"/>
        <v>0</v>
      </c>
      <c r="Y38" s="174">
        <f t="shared" si="153"/>
        <v>0</v>
      </c>
      <c r="Z38" s="174">
        <f t="shared" si="153"/>
        <v>0</v>
      </c>
      <c r="AA38" s="174">
        <f t="shared" si="153"/>
        <v>0</v>
      </c>
      <c r="AB38" s="174">
        <f t="shared" si="153"/>
        <v>0</v>
      </c>
      <c r="AC38" s="174">
        <f t="shared" si="153"/>
        <v>68387.954238471139</v>
      </c>
      <c r="AD38" s="174">
        <f t="shared" si="153"/>
        <v>0</v>
      </c>
      <c r="AE38" s="174">
        <f t="shared" si="153"/>
        <v>0</v>
      </c>
      <c r="AF38" s="174">
        <f t="shared" si="153"/>
        <v>30354.039231519226</v>
      </c>
      <c r="AG38" s="174">
        <f t="shared" si="153"/>
        <v>0</v>
      </c>
      <c r="AH38" s="174">
        <f t="shared" si="153"/>
        <v>0</v>
      </c>
      <c r="AI38" s="174">
        <f t="shared" si="153"/>
        <v>0</v>
      </c>
      <c r="AJ38" s="174">
        <f t="shared" si="153"/>
        <v>0</v>
      </c>
      <c r="AK38" s="174">
        <f t="shared" si="153"/>
        <v>0</v>
      </c>
      <c r="AL38" s="174">
        <f t="shared" si="153"/>
        <v>0</v>
      </c>
      <c r="AM38" s="174">
        <f t="shared" si="153"/>
        <v>0</v>
      </c>
      <c r="AN38" s="174">
        <f t="shared" si="153"/>
        <v>0</v>
      </c>
      <c r="AO38" s="174">
        <f t="shared" si="153"/>
        <v>86597.706864371517</v>
      </c>
      <c r="AP38" s="174">
        <f t="shared" si="153"/>
        <v>0</v>
      </c>
      <c r="AQ38" s="174">
        <f t="shared" si="153"/>
        <v>0</v>
      </c>
      <c r="AR38" s="174">
        <f t="shared" si="153"/>
        <v>35481.27058924875</v>
      </c>
      <c r="AS38" s="174">
        <f t="shared" si="153"/>
        <v>0</v>
      </c>
      <c r="AT38" s="174">
        <f t="shared" si="153"/>
        <v>0</v>
      </c>
      <c r="AU38" s="174">
        <f t="shared" si="153"/>
        <v>0</v>
      </c>
      <c r="AV38" s="174">
        <f t="shared" si="153"/>
        <v>0</v>
      </c>
      <c r="AW38" s="174">
        <f t="shared" si="153"/>
        <v>0</v>
      </c>
      <c r="AX38" s="174">
        <f t="shared" si="153"/>
        <v>0</v>
      </c>
      <c r="AY38" s="174">
        <f t="shared" si="153"/>
        <v>0</v>
      </c>
      <c r="BA38" s="118">
        <f>SUM(D38:O38)</f>
        <v>62379.4</v>
      </c>
      <c r="BC38" s="118">
        <f>SUM(P38:AA38)</f>
        <v>82224.725579776714</v>
      </c>
      <c r="BE38" s="118">
        <f>SUM(AB38:AM38)</f>
        <v>98741.993469990368</v>
      </c>
      <c r="BG38" s="118">
        <f>SUM(AN38:AY38)</f>
        <v>122078.97745362026</v>
      </c>
    </row>
    <row r="39" spans="2:59" s="14" customFormat="1" ht="13">
      <c r="C39" s="132"/>
      <c r="O39" s="170"/>
    </row>
    <row r="40" spans="2:59" s="17" customFormat="1" ht="13">
      <c r="B40" s="144" t="s">
        <v>288</v>
      </c>
      <c r="C40" s="93"/>
      <c r="O40" s="22"/>
      <c r="BA40" s="90">
        <v>0</v>
      </c>
      <c r="BC40" s="22">
        <f>BA47</f>
        <v>-6333</v>
      </c>
      <c r="BE40" s="22">
        <f>BC47</f>
        <v>20696.760840329618</v>
      </c>
      <c r="BG40" s="22">
        <f>BE47</f>
        <v>37086.803360885824</v>
      </c>
    </row>
    <row r="41" spans="2:59" s="17" customFormat="1" ht="13">
      <c r="B41" s="11"/>
      <c r="C41" s="93"/>
    </row>
    <row r="42" spans="2:59" s="17" customFormat="1" ht="13">
      <c r="B42" s="17" t="s">
        <v>287</v>
      </c>
      <c r="C42" s="93"/>
      <c r="BA42" s="22">
        <f>+BA7</f>
        <v>26340.37</v>
      </c>
      <c r="BC42" s="22">
        <f>+BC38</f>
        <v>82224.725579776714</v>
      </c>
      <c r="BE42" s="22">
        <f>+BE38</f>
        <v>98741.993469990368</v>
      </c>
      <c r="BG42" s="22">
        <f>+BG38</f>
        <v>122078.97745362026</v>
      </c>
    </row>
    <row r="43" spans="2:59" s="17" customFormat="1" ht="13">
      <c r="B43" s="17" t="s">
        <v>289</v>
      </c>
      <c r="C43" s="93"/>
      <c r="BA43" s="22">
        <f>Assumptions!BD79</f>
        <v>32673.37</v>
      </c>
      <c r="BC43" s="22">
        <f>SUM(Assumptions!U79:AD79)</f>
        <v>55194.964739447096</v>
      </c>
      <c r="BE43" s="22">
        <f>SUM(Assumptions!AE79:AP79)</f>
        <v>82351.950949434162</v>
      </c>
      <c r="BG43" s="22">
        <f>Assumptions!BK79</f>
        <v>117149.34217850576</v>
      </c>
    </row>
    <row r="44" spans="2:59" s="17" customFormat="1" ht="13">
      <c r="C44" s="93"/>
    </row>
    <row r="45" spans="2:59" s="121" customFormat="1" ht="13">
      <c r="B45" s="133" t="s">
        <v>290</v>
      </c>
      <c r="C45" s="134"/>
      <c r="BA45" s="135">
        <f>BA42-BA43</f>
        <v>-6333</v>
      </c>
      <c r="BB45" s="133"/>
      <c r="BC45" s="135">
        <f>BC42-BC43</f>
        <v>27029.760840329618</v>
      </c>
      <c r="BD45" s="133"/>
      <c r="BE45" s="135">
        <f>BE42-BE43</f>
        <v>16390.042520556206</v>
      </c>
      <c r="BG45" s="135">
        <f>BG42-BG43</f>
        <v>4929.6352751145023</v>
      </c>
    </row>
    <row r="46" spans="2:59" s="14" customFormat="1" ht="13">
      <c r="C46" s="132"/>
    </row>
    <row r="47" spans="2:59" s="17" customFormat="1" ht="13">
      <c r="B47" s="17" t="s">
        <v>291</v>
      </c>
      <c r="C47" s="93"/>
      <c r="BA47" s="131">
        <f>BA40+BA45</f>
        <v>-6333</v>
      </c>
      <c r="BC47" s="131">
        <f>BC40+BC45</f>
        <v>20696.760840329618</v>
      </c>
      <c r="BD47" s="90"/>
      <c r="BE47" s="131">
        <f>BE40+BE45</f>
        <v>37086.803360885824</v>
      </c>
      <c r="BG47" s="131">
        <f>BG40+BG45</f>
        <v>42016.438636000326</v>
      </c>
    </row>
    <row r="48" spans="2:59" s="17" customFormat="1" ht="13">
      <c r="C48" s="93"/>
    </row>
    <row r="49" spans="1:58" s="17" customFormat="1" ht="13">
      <c r="C49" s="93"/>
    </row>
    <row r="50" spans="1:58" s="17" customFormat="1" ht="13">
      <c r="C50" s="93"/>
    </row>
    <row r="51" spans="1:58" s="12" customFormat="1" ht="13">
      <c r="B51" s="13" t="s">
        <v>292</v>
      </c>
      <c r="C51" s="137"/>
    </row>
    <row r="52" spans="1:58" s="17" customFormat="1" ht="13">
      <c r="C52" s="93"/>
    </row>
    <row r="53" spans="1:58" s="17" customFormat="1" ht="13">
      <c r="C53" s="93"/>
      <c r="AI53" s="52"/>
      <c r="AQ53" s="58"/>
      <c r="AT53" s="58"/>
    </row>
    <row r="54" spans="1:58" s="17" customFormat="1" ht="13">
      <c r="B54" s="29"/>
      <c r="C54" s="2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AB54" s="52"/>
      <c r="AC54" s="52"/>
      <c r="AI54" s="52"/>
      <c r="AM54" s="52"/>
    </row>
    <row r="55" spans="1:58" s="17" customFormat="1" ht="80">
      <c r="A55" s="25"/>
      <c r="B55" s="230" t="s">
        <v>293</v>
      </c>
      <c r="C55" s="231" t="s">
        <v>302</v>
      </c>
      <c r="D55" s="231" t="s">
        <v>311</v>
      </c>
      <c r="E55" s="232" t="s">
        <v>213</v>
      </c>
      <c r="F55" s="231" t="s">
        <v>303</v>
      </c>
      <c r="G55" s="231" t="s">
        <v>305</v>
      </c>
      <c r="H55" s="231" t="s">
        <v>304</v>
      </c>
      <c r="I55" s="231" t="s">
        <v>306</v>
      </c>
      <c r="J55" s="233" t="s">
        <v>308</v>
      </c>
      <c r="K55" s="233" t="s">
        <v>307</v>
      </c>
      <c r="L55" s="233" t="s">
        <v>309</v>
      </c>
      <c r="M55" s="233" t="s">
        <v>310</v>
      </c>
      <c r="N55" s="233" t="s">
        <v>312</v>
      </c>
      <c r="O55" s="233" t="s">
        <v>313</v>
      </c>
      <c r="P55" s="234" t="s">
        <v>314</v>
      </c>
      <c r="Q55" s="234" t="s">
        <v>315</v>
      </c>
      <c r="R55" s="234" t="s">
        <v>316</v>
      </c>
      <c r="T55" s="230" t="s">
        <v>301</v>
      </c>
      <c r="U55" s="231" t="s">
        <v>302</v>
      </c>
      <c r="V55" s="231" t="s">
        <v>311</v>
      </c>
      <c r="W55" s="232" t="s">
        <v>362</v>
      </c>
      <c r="X55" s="232" t="s">
        <v>317</v>
      </c>
      <c r="Y55" s="232" t="s">
        <v>363</v>
      </c>
      <c r="Z55" s="231" t="s">
        <v>303</v>
      </c>
      <c r="AA55" s="231" t="s">
        <v>305</v>
      </c>
      <c r="AB55" s="231" t="s">
        <v>304</v>
      </c>
      <c r="AC55" s="231" t="s">
        <v>306</v>
      </c>
      <c r="AD55" s="233" t="s">
        <v>308</v>
      </c>
      <c r="AE55" s="233" t="s">
        <v>307</v>
      </c>
      <c r="AF55" s="233" t="s">
        <v>309</v>
      </c>
      <c r="AG55" s="233" t="s">
        <v>310</v>
      </c>
      <c r="AH55" s="233" t="s">
        <v>312</v>
      </c>
      <c r="AI55" s="233" t="s">
        <v>313</v>
      </c>
      <c r="AJ55" s="234" t="s">
        <v>318</v>
      </c>
      <c r="AK55" s="234" t="s">
        <v>319</v>
      </c>
      <c r="AL55" s="234" t="s">
        <v>320</v>
      </c>
      <c r="AM55" s="55"/>
      <c r="AN55" s="230" t="s">
        <v>364</v>
      </c>
      <c r="AO55" s="231" t="s">
        <v>302</v>
      </c>
      <c r="AP55" s="231" t="s">
        <v>311</v>
      </c>
      <c r="AQ55" s="232" t="s">
        <v>213</v>
      </c>
      <c r="AR55" s="232" t="s">
        <v>317</v>
      </c>
      <c r="AS55" s="232" t="s">
        <v>363</v>
      </c>
      <c r="AT55" s="231" t="s">
        <v>303</v>
      </c>
      <c r="AU55" s="231" t="s">
        <v>305</v>
      </c>
      <c r="AV55" s="231" t="s">
        <v>304</v>
      </c>
      <c r="AW55" s="231" t="s">
        <v>306</v>
      </c>
      <c r="AX55" s="233" t="s">
        <v>308</v>
      </c>
      <c r="AY55" s="233" t="s">
        <v>307</v>
      </c>
      <c r="AZ55" s="233" t="s">
        <v>309</v>
      </c>
      <c r="BA55" s="233" t="s">
        <v>310</v>
      </c>
      <c r="BB55" s="233" t="s">
        <v>312</v>
      </c>
      <c r="BC55" s="233" t="s">
        <v>313</v>
      </c>
      <c r="BD55" s="234" t="s">
        <v>318</v>
      </c>
      <c r="BE55" s="234" t="s">
        <v>319</v>
      </c>
      <c r="BF55" s="234" t="s">
        <v>688</v>
      </c>
    </row>
    <row r="56" spans="1:58" s="17" customFormat="1" ht="15" customHeight="1">
      <c r="A56" s="25"/>
      <c r="B56" s="221" t="s">
        <v>212</v>
      </c>
      <c r="C56" s="235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D56" s="235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E56" s="235">
        <f>SUM(K111:K114,K120:K121,K108:K109,K188,K190,K192)</f>
        <v>900</v>
      </c>
      <c r="F56" s="235">
        <f>SUM(K111:K114,K108:K109,K188,K190)</f>
        <v>750</v>
      </c>
      <c r="G56" s="238">
        <f>F56/E56</f>
        <v>0.83333333333333337</v>
      </c>
      <c r="H56" s="235">
        <f>SUM(K192,K120:K121)</f>
        <v>150</v>
      </c>
      <c r="I56" s="238">
        <f t="shared" ref="I56:I65" si="154">H56/E56</f>
        <v>0.16666666666666666</v>
      </c>
      <c r="J56" s="235">
        <f>((C108*$K$108)+(C109*$K$109)+(C111*$K$111)+(C112*$K$112)+(E113*$K$113)+(E114*$K$114)+(E188*$K$188)+(E190*$K$190))/(SUM($K$190,$K$188,$K$111:$K$114,$K$108:$K$109))</f>
        <v>17.873333333333335</v>
      </c>
      <c r="K56" s="235">
        <f>((E120*$K$120)+(E121*$K$121)+(E192*$K$192))/(SUM($K$192,$K$121,$K$120))</f>
        <v>25</v>
      </c>
      <c r="L56" s="235">
        <f>(((Purchases!$F$56-SUM(Assumptions!$T$11:$W$11,Assumptions!T41:W41))*Purchases!$J$56)+(Purchases!$H$56*Purchases!$K$56))/(Purchases!$F$56-SUM(Assumptions!$T$11:$W$11,Assumptions!T41:W41)+Purchases!$H$56)</f>
        <v>20.040698485231481</v>
      </c>
      <c r="M56" s="235">
        <f>((I108*$K$108)+(I109*$K$109)+(I111*$K$111)+(I112*$K$112)+(I113*$K$113)+(I114*$K$114)+(I188*$K$188)+(I190*$K$190))/(SUM($K$190,$K$188,$K$111:$K$114,$K$108:$K$109))</f>
        <v>77.533333333333331</v>
      </c>
      <c r="N56" s="235">
        <f>((I120*$K$120)+(I121*$K$121)+(I192*$K$192))/(SUM($K$192,$K$121,$K$120))</f>
        <v>80</v>
      </c>
      <c r="O56" s="235">
        <f>(((Purchases!$F$56-SUM(Assumptions!$T$11:$W$11,Assumptions!T41:W41))*Purchases!$M$56)+(Purchases!$H$56*Purchases!$N$56))/(Purchases!$F$56-SUM(Assumptions!$T$11:$W$11,Assumptions!T41:W41)+Purchases!$H$56)</f>
        <v>78.283497137077305</v>
      </c>
      <c r="P56" s="238">
        <f t="shared" ref="P56:P63" si="155">R56</f>
        <v>0.9</v>
      </c>
      <c r="Q56" s="238">
        <f>(((F56+H56)*R56)-(F56*P56))/((F56+H56)-(F56*P56))</f>
        <v>0.6</v>
      </c>
      <c r="R56" s="250">
        <v>0.9</v>
      </c>
      <c r="S56" s="22"/>
      <c r="T56" s="221" t="s">
        <v>212</v>
      </c>
      <c r="U56" s="235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V56" s="235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W56" s="235">
        <f>SUM(L111:L114,L120:L121,L108:L109,L188,L190,L192)</f>
        <v>1250</v>
      </c>
      <c r="X56" s="235">
        <f>E56-(SUM(Assumptions!U81:AD81))</f>
        <v>91.064633761288178</v>
      </c>
      <c r="Y56" s="235">
        <f>W56-X56</f>
        <v>1158.9353662387118</v>
      </c>
      <c r="Z56" s="235">
        <f>SUM(L111:L114,L108:L109,L188,L190)</f>
        <v>1000</v>
      </c>
      <c r="AA56" s="238">
        <v>0.88571428571428568</v>
      </c>
      <c r="AB56" s="235">
        <f>SUM(L192,L120:L121)</f>
        <v>250</v>
      </c>
      <c r="AC56" s="238">
        <v>0.11428571428571428</v>
      </c>
      <c r="AD56" s="235">
        <f>((E108*$L$108)+(E109*$L$109)+(E111*$L$111)+(E112*$L$112)+(E113*$L$113)+(E114*$L$114)+(E188*$L$188)+(E190*$L$190))/(SUM($L$190,$L$188,$L$111:$L$114,$L$108:$L$109))</f>
        <v>18.45</v>
      </c>
      <c r="AE56" s="235">
        <f>((E120*$L$120)+(E121*$L$121)+(E192*$L$192))/(SUM($L$192,$L$121,$L$120))</f>
        <v>28.6</v>
      </c>
      <c r="AF56" s="235">
        <f>(((Purchases!$Z$56-SUM(Assumptions!$AF$11:$AI$11,Assumptions!AF41:AI41))*Purchases!$AD$56)+(Purchases!$AB$56*Purchases!$AE$56))/(Purchases!$Z$56-SUM(Assumptions!$AF$11:$AI$11,Assumptions!AF41:AI41)+Purchases!$AB$56)</f>
        <v>23.394270145310436</v>
      </c>
      <c r="AG56" s="235">
        <f>((I108*$L$108)+(I109*$L$109)+(I111*$L$111)+(I112*$L$112)+(I113*$L$113)+(I114*$L$114)+(I188*$L$188)+(I190*$L$190))/(SUM($L$190,$L$188,$L$111:$L$114,$L$108:$L$109))</f>
        <v>69.099999999999994</v>
      </c>
      <c r="AH56" s="235">
        <f>((I120*$L$120)+(I121*$L$121)+(I192*$L$192))/(SUM($L$192,$L$121,$L$120))</f>
        <v>115.6</v>
      </c>
      <c r="AI56" s="235">
        <f>(((Purchases!Z$56-SUM(Assumptions!$AF$11:$AI$11,Assumptions!AF41:AI41))*Purchases!AG$56)+(Purchases!AB$56*Purchases!AH$56))/(Purchases!Z$56-SUM(Assumptions!$AF$11:$AI$11,Assumptions!AF41:AI41)+Purchases!AB$56)</f>
        <v>91.751089828269471</v>
      </c>
      <c r="AJ56" s="238">
        <f t="shared" ref="AJ56:AJ63" si="156">AL56</f>
        <v>0.9</v>
      </c>
      <c r="AK56" s="238">
        <f>(((Z56+AB56)*AL56)-(Z56*AJ56))/((Z56+AB56)-(Z56*AJ56))</f>
        <v>0.6428571428571429</v>
      </c>
      <c r="AL56" s="250">
        <v>0.9</v>
      </c>
      <c r="AM56" s="55"/>
      <c r="AN56" s="221" t="s">
        <v>212</v>
      </c>
      <c r="AO56" s="235">
        <f>((E108*$K$108)+(E109*$K$109)+(E111*$K$111)+(E112*$K$112)+(E113*$K$113)+(E114*$K$114)+(E120*$K$120)+(E121*$K$121)+(E188*$K$188)+(E190*$K$190)+(E192*$K$192))/(SUM($K$192,$K$190,$K$188,$K$121,$K$120,$K$111:$K$114,$K$108:$K$109))</f>
        <v>19.011111111111113</v>
      </c>
      <c r="AP56" s="235">
        <f>((G108*$K$108)+(G109*$K$109)+(G111*$K$111)+(G112*$K$112)+(G113*$K$113)+(G114*$K$114)+(G120*$K$120)+(G121*$K$121)+(G188*$K$188)+(G190*$K$190)+(G192*$K$192))/(SUM($K$192,$K$190,$K$188,$K$121,$K$120,$K$111:$K$114,$K$108:$K$109))</f>
        <v>62.222222222222221</v>
      </c>
      <c r="AQ56" s="235">
        <f>W56*1.3</f>
        <v>1625</v>
      </c>
      <c r="AR56" s="235">
        <f>E56-(SUM(Assumptions!T81:AD81))+W56-(SUM(Assumptions!AE81:AP81))</f>
        <v>188.41524415914091</v>
      </c>
      <c r="AS56" s="235">
        <f>AQ56-AR56</f>
        <v>1436.5847558408591</v>
      </c>
      <c r="AT56" s="235">
        <f t="shared" ref="AT56:AT65" si="157">AQ56*AU56</f>
        <v>1439.2857142857142</v>
      </c>
      <c r="AU56" s="238">
        <v>0.88571428571428568</v>
      </c>
      <c r="AV56" s="235">
        <f t="shared" ref="AV56:AV65" si="158">AQ56*AW56</f>
        <v>185.71428571428572</v>
      </c>
      <c r="AW56" s="238">
        <v>0.11428571428571428</v>
      </c>
      <c r="AX56" s="235">
        <f>((E108*$L$108)+(E109*$L$109)+(E111*$L$111)+(E112*$L$112)+(E113*$L$113)+(E114*$L$114)+(E188*$L$188)+(E190*$L$190))/(SUM($L$190,$L$188,$L$111:$L$114,$L$108:$L$109))</f>
        <v>18.45</v>
      </c>
      <c r="AY56" s="235">
        <f>((E120*$L$120)+(E121*$L$121)+(E192*$L$192))/(SUM($L$192,$L$121,$L$120))</f>
        <v>28.6</v>
      </c>
      <c r="AZ56" s="235">
        <f>(((Purchases!$Z$56-SUM(Assumptions!$AF$11:$AI$11,Assumptions!AF41:AI41))*Purchases!$AD$56)+(Purchases!$AB$56*Purchases!$AE$56))/(Purchases!$Z$56-SUM(Assumptions!$AF$11:$AI$11,Assumptions!AF41:AI41)+Purchases!$AB$56)</f>
        <v>23.394270145310436</v>
      </c>
      <c r="BA56" s="235">
        <f>((I108*$L$108)+(I109*$L$109)+(I111*$L$111)+(I112*$L$112)+(I113*$L$113)+(I114*$L$114)+(I188*$L$188)+(I190*$L$190))/(SUM($L$190,$L$188,$L$111:$L$114,$L$108:$L$109))</f>
        <v>69.099999999999994</v>
      </c>
      <c r="BB56" s="235">
        <f>((I120*$L$120)+(I121*$L$121)+(I192*$L$192))/(SUM($L$192,$L$121,$L$120))</f>
        <v>115.6</v>
      </c>
      <c r="BC56" s="235">
        <f>(((Purchases!$AT$56-SUM(Assumptions!$AF$11:$AI$11,Assumptions!AF41:AI41))*Purchases!$BA$56)+(Purchases!$AV$56*Purchases!$BB$56))/(Purchases!$AT$56-SUM(Assumptions!$AF$11:$AI$11,Assumptions!AF41:AI41)+Purchases!$AV$56)</f>
        <v>78.822491038205186</v>
      </c>
      <c r="BD56" s="238">
        <f>BF56</f>
        <v>0.9</v>
      </c>
      <c r="BE56" s="238">
        <f>(((AT56+AV56)*BF56)-(AT56*BD56))/((AT56+AB56)-(AT56*BD56))</f>
        <v>0.42429737080689034</v>
      </c>
      <c r="BF56" s="250">
        <v>0.9</v>
      </c>
    </row>
    <row r="57" spans="1:58" s="17" customFormat="1" ht="15" customHeight="1">
      <c r="A57" s="25"/>
      <c r="B57" s="221" t="s">
        <v>215</v>
      </c>
      <c r="C57" s="235">
        <f>((E116*$K$116)+(E117*$K$117)+(E118*$K$118)+(E124*$K$124)+(E126*$K$126)+(E133*$K$133)+(E221*$K$221))/SUM($K$221,$K$133,$K$126,$K$124,$K$116:$K$118)</f>
        <v>34.700000000000003</v>
      </c>
      <c r="D57" s="235">
        <f>((G116*$K$116)+(G117*$K$117)+(G118*$K$118)+(G124*$K$124)+(G126*$K$126)+(G133*$K$133)+(G221*$K$221))/SUM($K$221,$K$133,$K$126,$K$124,$K$116:$K$118)</f>
        <v>120</v>
      </c>
      <c r="E57" s="235">
        <f>SUM(K116:K118,K124,K126,K133,K221)</f>
        <v>450</v>
      </c>
      <c r="F57" s="235">
        <f>SUM(K116:K118,K124,K126)</f>
        <v>200</v>
      </c>
      <c r="G57" s="238">
        <f t="shared" ref="G57:G63" si="159">F57/E57</f>
        <v>0.44444444444444442</v>
      </c>
      <c r="H57" s="235">
        <f>SUM(K221,K133)</f>
        <v>250</v>
      </c>
      <c r="I57" s="238">
        <f t="shared" si="154"/>
        <v>0.55555555555555558</v>
      </c>
      <c r="J57" s="235">
        <f>((C116*$K$116)+(C117*$K$117)+(C118*$K$118)+(C124*$K$124)+(C126*$K$126))/SUM($K$126,$K$124,$K$116:$K$118)</f>
        <v>39.5</v>
      </c>
      <c r="K57" s="235">
        <f>((E116*$K$116)+(E117*$K$117)+(E118*$K$118)+(E124*$K$124)+(E126*$K$126))/SUM($K$126,$K$124,$K$116:$K$118)</f>
        <v>39.075000000000003</v>
      </c>
      <c r="L57" s="235">
        <f>(((Purchases!$F$57-SUM(Assumptions!$T$14:$W$14,Assumptions!T44:W44))*Purchases!$J$57)+(Purchases!$H$57*Purchases!$K$57))/(Purchases!$F$57-SUM(Assumptions!$T$14:$W$14,Assumptions!T44:W44)+Purchases!$H$57)</f>
        <v>39.188429422363072</v>
      </c>
      <c r="M57" s="235">
        <f>((I116*$K$116)+(I117*$K$117)+(I118*$K$118)+(I124*$K$124)+(I126*$K$126))/SUM($K$126,$K$124,$K$116:$K$118)</f>
        <v>144</v>
      </c>
      <c r="N57" s="235">
        <f>((I116*$K$116)+(I117*$K$117)+(I118*$K$118)+(I124*$K$124)+(I126*$K$126))/SUM($K$126,$K$124,$K$116:$K$118)</f>
        <v>144</v>
      </c>
      <c r="O57" s="235">
        <f>(((Purchases!$F$57-SUM(Assumptions!$T$14:$W$14,Assumptions!T44:W44))*Purchases!$M$57)+(Purchases!$H$57*Purchases!$N$57))/(Purchases!$F$57-SUM(Assumptions!$T$14:$W$14,Assumptions!T44:W44)+Purchases!$H$57)</f>
        <v>144</v>
      </c>
      <c r="P57" s="238">
        <f t="shared" si="155"/>
        <v>0.9</v>
      </c>
      <c r="Q57" s="238">
        <f>(((F57+H57)*R57)-(F57*P57))/((F57+H57)-(F57*P57))</f>
        <v>0.83333333333333337</v>
      </c>
      <c r="R57" s="250">
        <v>0.9</v>
      </c>
      <c r="T57" s="221" t="s">
        <v>215</v>
      </c>
      <c r="U57" s="235">
        <f>((E116*$K$116)+(E117*$K$117)+(E118*$K$118)+(E124*$K$124)+(E126*$K$126)+(E133*$K$133)+(E221*$K$221))/SUM($K$221,$K$133,$K$126,$K$124,$K$116:$K$118)</f>
        <v>34.700000000000003</v>
      </c>
      <c r="V57" s="235">
        <f>((G116*$K$116)+(G117*$K$117)+(G118*$K$118)+(G124*$K$124)+(G126*$K$126)+(G133*$K$133)+(G221*$K$221))/SUM($K$221,$K$133,$K$126,$K$124,$K$116:$K$118)</f>
        <v>120</v>
      </c>
      <c r="W57" s="235">
        <f>SUM(L116:L118,L124,L126,L133,L221)</f>
        <v>450</v>
      </c>
      <c r="X57" s="235">
        <f>E57-(SUM(Assumptions!U84:AD84))</f>
        <v>60.910415738106565</v>
      </c>
      <c r="Y57" s="235">
        <f t="shared" ref="Y57:Y63" si="160">W57-X57</f>
        <v>389.08958426189344</v>
      </c>
      <c r="Z57" s="235">
        <f>SUM(L116:L118,L124,L126)</f>
        <v>200</v>
      </c>
      <c r="AA57" s="238">
        <v>0.75</v>
      </c>
      <c r="AB57" s="235">
        <f>SUM(L221,L133)</f>
        <v>250</v>
      </c>
      <c r="AC57" s="238">
        <v>0.25</v>
      </c>
      <c r="AD57" s="235">
        <f>((E116*$L$116)+(E117*$L$117)+(E118*$L$118)+(E124*$L$124)+(E126*$L$126))/SUM($L$126,$L$124,$L$116:$L$118)</f>
        <v>39.075000000000003</v>
      </c>
      <c r="AE57" s="235">
        <f>((E116*$L$116)+(E117*$L$117)+(E118*$L$118)+(E124*$L$124)+(E126*$L$126))/SUM($L$126,$L$124,$L$116:$L$118)</f>
        <v>39.075000000000003</v>
      </c>
      <c r="AF57" s="235">
        <f>(((Purchases!$Z$57-SUM(Assumptions!$AF$14:$AI$14,Assumptions!AF44:AI44))*Purchases!$AD$57)+(Purchases!$AB$57*Purchases!$AE$57))/(Purchases!$Z$57-SUM(Assumptions!$AF$14:$AI$14,Assumptions!AF44:AI44)+Purchases!$AB$57)</f>
        <v>39.075000000000003</v>
      </c>
      <c r="AG57" s="235">
        <f>((I116*$L$116)+(I117*$L$117)+(I118*$L$118)+(I124*$L$124)+(I126*$L$126))/SUM($L$126,$L$124,$L$116:$L$118)</f>
        <v>144</v>
      </c>
      <c r="AH57" s="235">
        <f>((I116*$L$116)+(I117*$L$117)+(I118*$L$118)+(I124*$L$124)+(I126*$L$126))/SUM($L$126,$L$124,$L$116:$L$118)</f>
        <v>144</v>
      </c>
      <c r="AI57" s="235">
        <f>(((Purchases!Z$57-SUM(Assumptions!$AF$14:$AI$14,Assumptions!AF44:AI44))*Purchases!AG$57)+(Purchases!AB$57*Purchases!AH$57))/(Purchases!Z$57-SUM(Assumptions!$AF$14:$AI$14,Assumptions!AF44:AI44)+Purchases!AB$57)</f>
        <v>144</v>
      </c>
      <c r="AJ57" s="238">
        <f t="shared" si="156"/>
        <v>0.8</v>
      </c>
      <c r="AK57" s="238">
        <f>(((Z57+AB57)*AL57)-(Z57*AJ57))/((Z57+AB57)-(Z57*AJ57))</f>
        <v>0.68965517241379315</v>
      </c>
      <c r="AL57" s="250">
        <v>0.8</v>
      </c>
      <c r="AM57" s="55"/>
      <c r="AN57" s="221" t="s">
        <v>215</v>
      </c>
      <c r="AO57" s="235">
        <f>((E116*$K$116)+(E117*$K$117)+(E118*$K$118)+(E124*$K$124)+(E126*$K$126)+(E133*$K$133)+(E221*$K$221))/SUM($K$221,$K$133,$K$126,$K$124,$K$116:$K$118)</f>
        <v>34.700000000000003</v>
      </c>
      <c r="AP57" s="235">
        <f>((G116*$K$116)+(G117*$K$117)+(G118*$K$118)+(G124*$K$124)+(G126*$K$126)+(G133*$K$133)+(G221*$K$221))/SUM($K$221,$K$133,$K$126,$K$124,$K$116:$K$118)</f>
        <v>120</v>
      </c>
      <c r="AQ57" s="235">
        <f t="shared" ref="AQ57:AQ65" si="161">W57*1.3</f>
        <v>585</v>
      </c>
      <c r="AR57" s="235">
        <f>E57-(SUM(Assumptions!$T$84:$AD$84))+W57-(SUM(Assumptions!$AE$84:$AP$84))</f>
        <v>137.71774718518964</v>
      </c>
      <c r="AS57" s="235">
        <f t="shared" ref="AS57:AS64" si="162">AQ57-AR57</f>
        <v>447.28225281481036</v>
      </c>
      <c r="AT57" s="235">
        <f t="shared" si="157"/>
        <v>438.75</v>
      </c>
      <c r="AU57" s="238">
        <v>0.75</v>
      </c>
      <c r="AV57" s="235">
        <f t="shared" si="158"/>
        <v>146.25</v>
      </c>
      <c r="AW57" s="238">
        <v>0.25</v>
      </c>
      <c r="AX57" s="235">
        <f>((E116*$L$116)+(E117*$L$117)+(E118*$L$118)+(E124*$L$124)+(E126*$L$126))/SUM($L$126,$L$124,$L$116:$L$118)</f>
        <v>39.075000000000003</v>
      </c>
      <c r="AY57" s="235">
        <f>((E116*$L$116)+(E117*$L$117)+(E118*$L$118)+(E124*$L$124)+(E126*$L$126))/SUM($L$126,$L$124,$L$116:$L$118)</f>
        <v>39.075000000000003</v>
      </c>
      <c r="AZ57" s="235">
        <f>(((Purchases!$Z$57-SUM(Assumptions!$AF$14:$AI$14,Assumptions!AF44:AI44))*Purchases!$AD$57)+(Purchases!$AB$57*Purchases!$AE$57))/(Purchases!$Z$57-SUM(Assumptions!$AF$14:$AI$14,Assumptions!AF44:AI44)+Purchases!$AB$57)</f>
        <v>39.075000000000003</v>
      </c>
      <c r="BA57" s="235">
        <f>((I116*$L$116)+(I117*$L$117)+(I118*$L$118)+(I124*$L$124)+(I126*$L$126))/SUM($L$126,$L$124,$L$116:$L$118)</f>
        <v>144</v>
      </c>
      <c r="BB57" s="235">
        <f>((I116*$L$116)+(I117*$L$117)+(I118*$L$118)+(I124*$L$124)+(I126*$L$126))/SUM($L$126,$L$124,$L$116:$L$118)</f>
        <v>144</v>
      </c>
      <c r="BC57" s="235">
        <f>(((Purchases!$AT$57-SUM(Assumptions!$AF$14:$AI$14,Assumptions!AF44:AI44))*Purchases!$BA$57)+(Purchases!$AV$57*Purchases!$BB$57))/(Purchases!$AT$57-SUM(Assumptions!$AF$14:$AI$14,Assumptions!AF44:AI44)+Purchases!$AV$57)</f>
        <v>144</v>
      </c>
      <c r="BD57" s="238">
        <f t="shared" ref="BD57:BD65" si="163">BF57</f>
        <v>0.8</v>
      </c>
      <c r="BE57" s="238">
        <f>(((AT57+AV57)*BF57)-(AT57*BD57))/((AT57+AB57)-(AT57*BD57))</f>
        <v>0.34641006661732049</v>
      </c>
      <c r="BF57" s="250">
        <v>0.8</v>
      </c>
    </row>
    <row r="58" spans="1:58" s="17" customFormat="1" ht="15" customHeight="1">
      <c r="A58" s="25"/>
      <c r="B58" s="221" t="s">
        <v>216</v>
      </c>
      <c r="C58" s="235">
        <f>((E76*$K$76)+(E78*$K$78)+(E80*$K$80)+(E171*$K$171)+(E184*$K$184)+(E199*$K$199)+(E203*$K$203))/SUM($K$203,$K$199,$K$184,$K$171,$K$80,$K$78,$K$76)</f>
        <v>35</v>
      </c>
      <c r="D58" s="235">
        <f>((G76*$K$76)+(G78*$K$78)+(G80*$K$80)+(G171*$K$171)+(G184*$K$184)+(G199*$K$199)+(G203*$K$203))/SUM($K$203,$K$199,$K$184,$K$171,$K$80,$K$78,$K$76)</f>
        <v>146.875</v>
      </c>
      <c r="E58" s="235">
        <f>SUM(K76,K78,K80,K171,K184,K199,K203)</f>
        <v>160</v>
      </c>
      <c r="F58" s="235">
        <f>SUM(K171,K184)</f>
        <v>100</v>
      </c>
      <c r="G58" s="238">
        <f t="shared" si="159"/>
        <v>0.625</v>
      </c>
      <c r="H58" s="235">
        <f>SUM(K76,K78,K80,K199,K203)</f>
        <v>60</v>
      </c>
      <c r="I58" s="238">
        <f t="shared" si="154"/>
        <v>0.375</v>
      </c>
      <c r="J58" s="235">
        <f>((C171*$G$171)+(C184*$G$184))/SUM($G$184,$G$171)</f>
        <v>36.068965517241381</v>
      </c>
      <c r="K58" s="235">
        <f>((E76*$K$76)+(E78*$K$78)+(E80*$K$80)+(E199*$K$199)+(E203*$K$203))/SUM($K$203,$K$199,$K$80,$K$78,$K$76)</f>
        <v>40</v>
      </c>
      <c r="L58" s="235">
        <f>((((Purchases!$F$58-SUM(Assumptions!$T$17:$W$17,Assumptions!T47:W47))*Purchases!$J$58)+(Purchases!$H$58*Purchases!$K$58)))/(Purchases!$E$58-SUM(Assumptions!$T$17:$W$17,Assumptions!T47:W47))</f>
        <v>38.305728104101043</v>
      </c>
      <c r="M58" s="235">
        <f>((I171*$K$171)+(I184*$K$184))/SUM($K$184,$K$171)</f>
        <v>199</v>
      </c>
      <c r="N58" s="235">
        <f>((I76*$K$76)+(I78*$K$78)+(I80*$K$80)+(I199*$K$199)+(I203*$K$203))/SUM($K$203,$K$199,$K$80,$K$78,$K$76)</f>
        <v>416.5</v>
      </c>
      <c r="O58" s="235">
        <f>((((Purchases!$F$58-SUM(Assumptions!$T$17:$W$17,Assumptions!T47:W47))*Purchases!$M$58)+(Purchases!$H$58*Purchases!$N$58)))/(Purchases!$E$58-SUM(Assumptions!$T$17:$W$17,Assumptions!T47:W47))</f>
        <v>322.7577194440118</v>
      </c>
      <c r="P58" s="238">
        <f t="shared" si="155"/>
        <v>0.9</v>
      </c>
      <c r="Q58" s="238">
        <f>(((F58+H58)*R58)-(F58*P58))/((F58+H58)-(F58*P58))</f>
        <v>0.77142857142857146</v>
      </c>
      <c r="R58" s="250">
        <v>0.9</v>
      </c>
      <c r="T58" s="221" t="s">
        <v>216</v>
      </c>
      <c r="U58" s="235">
        <f>((E76*$K$76)+(E78*$K$78)+(E80*$K$80)+(E171*$K$171)+(E184*$K$184)+(E199*$K$199)+(E203*$K$203)+(E223*$K$223))/SUM($K$203,$K$199,$K$184,$K$171,$K$80,$K$78,$K$76,K223)</f>
        <v>35</v>
      </c>
      <c r="V58" s="235">
        <f>((G76*$K$76)+(G78*$K$78)+(G80*$K$80)+(G171*$K$171)+(G184*$K$184)+(G199*$K$199)+(G203*$K$203)+(G223*$K$223))/SUM($K$203,$K$199,$K$184,$K$171,$K$80,$K$78,$K$76,$K$223)</f>
        <v>146.875</v>
      </c>
      <c r="W58" s="235">
        <f>SUM(L76,L78,L80,L171,L184,L199,L203,L223)</f>
        <v>440</v>
      </c>
      <c r="X58" s="235">
        <f>E58-(SUM(Assumptions!U87:AD87))</f>
        <v>19.774237660483067</v>
      </c>
      <c r="Y58" s="235">
        <f>W58-X58</f>
        <v>420.2257623395169</v>
      </c>
      <c r="Z58" s="235">
        <f>SUM(L171,L184)</f>
        <v>100</v>
      </c>
      <c r="AA58" s="238">
        <v>0.26666666666666666</v>
      </c>
      <c r="AB58" s="235">
        <f>SUM(L76,L78,L80,L199,L203,L223)</f>
        <v>340</v>
      </c>
      <c r="AC58" s="238">
        <v>0.8666666666666667</v>
      </c>
      <c r="AD58" s="235">
        <f>((C171*$G$171)+(C184*$G$184))/SUM($G$184,$G$171)</f>
        <v>36.068965517241381</v>
      </c>
      <c r="AE58" s="235">
        <f>((E76*$L$76)+(E78*$L$78)+(E80*$L$80)+(E199*$L$199)+(E203*$L$203)+(E223*$L$223))/SUM($L$203,$L$199,$L$80,$L$78,$L$76,$L$223)</f>
        <v>53.176470588235297</v>
      </c>
      <c r="AF58" s="235">
        <f>((((Purchases!$Z$58-SUM(Assumptions!$AF$17:$AI$17,Assumptions!AF47:AI47))*Purchases!$AD$58)+(Purchases!$AB$58*Purchases!$AE$58)))/(Purchases!$W$58-SUM(Assumptions!$AF$17:$AI$17,Assumptions!AF47:AI47))</f>
        <v>51.947212485461336</v>
      </c>
      <c r="AG58" s="235">
        <f>((I171*$L$171)+(I184*$L$184))/SUM($L$184,$L$171)</f>
        <v>290</v>
      </c>
      <c r="AH58" s="235">
        <f>((I76*$L$76)+(I78*$L$78)+(I80*$L$80)+(I199*$L$199)+(I203*$L$203)+(I223*$L$223))/SUM($L$203,$L$199,$L$80,$L$78,$L$76,$L$223)</f>
        <v>322.14705882352939</v>
      </c>
      <c r="AI58" s="235">
        <f>(((Purchases!$Z$58-SUM(Assumptions!$AF$17:$AI$17,Assumptions!AF47:AI47))*Purchases!$AG$58)+(Purchases!$AB$58*Purchases!$AH$58))/(Purchases!$Z$58-SUM(Assumptions!$AF$17:$AI$17,Assumptions!AF47:AI47)+Purchases!$AB$58)</f>
        <v>319.8371350576042</v>
      </c>
      <c r="AJ58" s="238">
        <f t="shared" si="156"/>
        <v>0.9</v>
      </c>
      <c r="AK58" s="238">
        <f>(((Z58+AB58)*AL58)-(Z58*AJ58))/((Z58+AB58)-(Z58*AJ58))</f>
        <v>0.87428571428571433</v>
      </c>
      <c r="AL58" s="250">
        <v>0.9</v>
      </c>
      <c r="AM58" s="55"/>
      <c r="AN58" s="221" t="s">
        <v>216</v>
      </c>
      <c r="AO58" s="235">
        <f>((E76*$K$76)+(E78*$K$78)+(E80*$K$80)+(E171*$K$171)+(E184*$K$184)+(E199*$K$199)+(E203*$K$203)+(E223*$K$223))/SUM($K$203,$K$199,$K$184,$K$171,$K$80,$K$78,$K$76,K223)</f>
        <v>35</v>
      </c>
      <c r="AP58" s="235">
        <f>((G76*$K$76)+(G78*$K$78)+(G80*$K$80)+(G171*$K$171)+(G184*$K$184)+(G199*$K$199)+(G203*$K$203)+(G223*$K$223))/SUM($K$203,$K$199,$K$184,$K$171,$K$80,$K$78,$K$76,$K$223)</f>
        <v>146.875</v>
      </c>
      <c r="AQ58" s="235">
        <f t="shared" si="161"/>
        <v>572</v>
      </c>
      <c r="AR58" s="235">
        <f>E58-(SUM(Assumptions!$T$87:$AD$87))+W58-(SUM(Assumptions!$AE$87:$AP$87))</f>
        <v>47.853173874065362</v>
      </c>
      <c r="AS58" s="235">
        <f t="shared" si="162"/>
        <v>524.14682612593469</v>
      </c>
      <c r="AT58" s="235">
        <f t="shared" si="157"/>
        <v>228.8</v>
      </c>
      <c r="AU58" s="238">
        <v>0.4</v>
      </c>
      <c r="AV58" s="235">
        <f t="shared" si="158"/>
        <v>343.2</v>
      </c>
      <c r="AW58" s="238">
        <v>0.6</v>
      </c>
      <c r="AX58" s="235">
        <f>((C171*$G$171)+(C184*$G$184))/SUM($G$184,$G$171)</f>
        <v>36.068965517241381</v>
      </c>
      <c r="AY58" s="235">
        <f>((E76*$L$76)+(E78*$L$78)+(E80*$L$80)+(E199*$L$199)+(E203*$L$203)+(E223*$L$223))/SUM($L$203,$L$199,$L$80,$L$78,$L$76,$L$223)</f>
        <v>53.176470588235297</v>
      </c>
      <c r="AZ58" s="235">
        <f>((((Purchases!$Z$58-SUM(Assumptions!$AF$17:$AI$17,Assumptions!AF47:AI47))*Purchases!$AD$58)+(Purchases!$AB$58*Purchases!$AE$58)))/(Purchases!$W$58-SUM(Assumptions!$AF$17:$AI$17,Assumptions!AF47:AI47))</f>
        <v>51.947212485461336</v>
      </c>
      <c r="BA58" s="235">
        <f>((I171*$L$171)+(I184*$L$184))/SUM($L$184,$L$171)</f>
        <v>290</v>
      </c>
      <c r="BB58" s="235">
        <f>((I76*$L$76)+(I78*$L$78)+(I80*$L$80)+(I199*$L$199)+(I203*$L$203)+(I223*$L$223))/SUM($L$203,$L$199,$L$80,$L$78,$L$76,$L$223)</f>
        <v>322.14705882352939</v>
      </c>
      <c r="BC58" s="235">
        <f>(((Purchases!$AT$58-SUM(Assumptions!$AF$17:$AI$17,Assumptions!AF47:AI47))*Purchases!$BA$58)+(Purchases!$AV$58*Purchases!$BB$58))/(Purchases!$AT$58-SUM(Assumptions!$AF$17:$AI$17,Assumptions!AF47:AI47)+Purchases!$AV$58)</f>
        <v>312.1400416552458</v>
      </c>
      <c r="BD58" s="238">
        <f t="shared" si="163"/>
        <v>0.9</v>
      </c>
      <c r="BE58" s="238">
        <f>(((AT58+AV58)*BF58)-(AT58*BD58))/((AT58+AB58)-(AT58*BD58))</f>
        <v>0.8511904761904765</v>
      </c>
      <c r="BF58" s="250">
        <v>0.9</v>
      </c>
    </row>
    <row r="59" spans="1:58" s="17" customFormat="1" ht="30">
      <c r="A59" s="25"/>
      <c r="B59" s="221" t="s">
        <v>217</v>
      </c>
      <c r="C59" s="235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D59" s="235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E59" s="235">
        <f>SUM(K87, K89, K94,K135, K208, K96, K103,K101,K105,K173,K98)</f>
        <v>600</v>
      </c>
      <c r="F59" s="235">
        <f>SUM(K87, K89, K94, K96, K103,K105,K173,K98)</f>
        <v>350</v>
      </c>
      <c r="G59" s="238">
        <f t="shared" si="159"/>
        <v>0.58333333333333337</v>
      </c>
      <c r="H59" s="235">
        <f>SUM( K208,K101,K135)</f>
        <v>250</v>
      </c>
      <c r="I59" s="238">
        <f t="shared" si="154"/>
        <v>0.41666666666666669</v>
      </c>
      <c r="J59" s="235">
        <f>((C87*$K$87)+(C89*$K$89)+(C92*$K$92)+(C93*$K$93)+(C94*$K$94)+(C96*$K$96)+(C98*$K$98)+(C103*$K$103)+(C105*$K$105)+(C173*$K$173))/SUM($K$173,$K$105,$K$103,$K$98,$K$96,$K$92:$K$94,$K$89,$K$87)</f>
        <v>35</v>
      </c>
      <c r="K59" s="235">
        <f>((E101*$K$101)+(E135*$K$135)+(E208*$K$208))/SUM($K$135,$K$101,K208)</f>
        <v>32.991999999999997</v>
      </c>
      <c r="L59" s="235">
        <f>(((Purchases!$F$59-SUM(Assumptions!$T$20:$W$20,Assumptions!T50:W50))*Purchases!$J$59)+(Purchases!$H$59*Purchases!$K$59))/(Purchases!$F$59-SUM(Assumptions!$T$20:$W$20,Assumptions!T50:W50)+Purchases!$H$59)</f>
        <v>33.77447366089406</v>
      </c>
      <c r="M59" s="235">
        <f>((I87*$K$87)+(I89*$K$89)+(I92*$K$92)+(I93*$K$93)+(I94*$K$94)+(I96*$K$96)+(I98*$K$98)+(I103*$K$103)+(I105*$K$105)+(I173*$K$173))/SUM($K$173,$K$105,$K$103,$K$98,$K$96,$K$92:$K$94,$K$89,$K$87)</f>
        <v>138.42857142857142</v>
      </c>
      <c r="N59" s="235">
        <f>((I101*$K$101)+(I135*$K$135)+(I208*$K$208))/SUM($K$135,$K$101,K208)</f>
        <v>143.6</v>
      </c>
      <c r="O59" s="235">
        <f>(((Purchases!$F$59-SUM(Assumptions!$T$20:$W$20,Assumptions!T50:W50))*Purchases!$M$59)+(Purchases!$H$59*Purchases!$N$59))/(Purchases!$F$59-SUM(Assumptions!$T$20:$W$20,Assumptions!T50:W50)+Purchases!$H$59)</f>
        <v>141.58480744704286</v>
      </c>
      <c r="P59" s="238">
        <f t="shared" si="155"/>
        <v>0.9</v>
      </c>
      <c r="Q59" s="238">
        <f>(((F59+H59)*R59)-(F59*P59))/((F59+H59)-(F59*P59))</f>
        <v>0.78947368421052633</v>
      </c>
      <c r="R59" s="250">
        <v>0.9</v>
      </c>
      <c r="T59" s="221" t="s">
        <v>217</v>
      </c>
      <c r="U59" s="235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V59" s="235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W59" s="235">
        <f>SUM(L87, L89, L94,L135, L208, L96, L103,L101,L105,L173,L98)</f>
        <v>650</v>
      </c>
      <c r="X59" s="235">
        <f>E59-(SUM(Assumptions!U90:AD90))</f>
        <v>103.07274919843957</v>
      </c>
      <c r="Y59" s="235">
        <f t="shared" si="160"/>
        <v>546.92725080156038</v>
      </c>
      <c r="Z59" s="235">
        <f>SUM(L87, L89, L94, L96, L103,L105,L173,L98)</f>
        <v>450</v>
      </c>
      <c r="AA59" s="238">
        <v>0.69565217391304346</v>
      </c>
      <c r="AB59" s="235">
        <f>SUM( L208,L101,L135)</f>
        <v>200</v>
      </c>
      <c r="AC59" s="238">
        <v>0.30434782608695654</v>
      </c>
      <c r="AD59" s="235">
        <f>((E87*$L$87)+(E89*$L$89)+(E92*$L$92)+(E93*$L$93)+(E94*$L$94)+(E96*$L$96)+(E98*$L$98)+(E103*$L$103)+(E105*$L$105)+(E173*$L$173))/SUM($L$173,$L$105,$L$103,$L$98,$L$96,$L$92:$L$94,$L$89,$L$87)</f>
        <v>34.76</v>
      </c>
      <c r="AE59" s="235">
        <f>((E101*$L$101)+(E135*$L$135)+(E208*$L$208))/SUM($L$135,$L$101,L208)</f>
        <v>41.24</v>
      </c>
      <c r="AF59" s="235">
        <f>(((Purchases!$Z$59-SUM(Assumptions!$AF$20:$AI$20,Assumptions!AF50:AI50))*Purchases!$AD$59)+(Purchases!$AB$59*Purchases!$AE$59))/(Purchases!$Z$59-SUM(Assumptions!$AF$20:$AI$20,Assumptions!AF50:AI50)+Purchases!$AB$59)</f>
        <v>38.407743535922144</v>
      </c>
      <c r="AG59" s="235">
        <f>((I87*$L$87)+(I89*$L$89)+(I92*$L$92)+(I93*$L$93)+(I94*$L$94)+(I96*$L$96)+(I98*$L$98)+(I103*$L$103)+(I105*$L$105)+(I173*$L$173))/SUM($L$173,$L$105,$L$103,$L$98,$L$96,$L$92:$L$94,$L$89,$L$87)</f>
        <v>145.36363636363637</v>
      </c>
      <c r="AH59" s="235">
        <f>((I101*$L$101)+(I135*$L$135)+(I208*$L$208))/SUM($L$135,$L$101,L208)</f>
        <v>174</v>
      </c>
      <c r="AI59" s="235">
        <f>(((Purchases!$Z$59-SUM(Assumptions!$AF$20:$AI$20,Assumptions!AF50:AI50))*Purchases!$AG$59)+(Purchases!$AB$59*Purchases!$AH$59))/(Purchases!$Z$59-SUM(Assumptions!$AF$20:$AI$20,Assumptions!AF50:AI50)+Purchases!$AB$59)</f>
        <v>161.48371512086808</v>
      </c>
      <c r="AJ59" s="238">
        <f t="shared" si="156"/>
        <v>0.8</v>
      </c>
      <c r="AK59" s="238">
        <f>(((Z59+AB59)*AL59)-(Z59*AJ59))/((Z59+AB59)-(Z59*AJ59))</f>
        <v>0.55172413793103448</v>
      </c>
      <c r="AL59" s="250">
        <v>0.8</v>
      </c>
      <c r="AM59" s="55"/>
      <c r="AN59" s="221" t="s">
        <v>217</v>
      </c>
      <c r="AO59" s="235">
        <f>((E87*$K$87)+(E89*$K$89)+(E92*$K$92)+(E93*$K$93)+(E94*$K$94)+(E96*$K$96)+(E98*$K$98)+(E101*$K$101)+(E103*$K$103)+(E105*$K$105)+(E135*$K$135)+(E173*$K$173)+(E208*$K$208))/SUM($K$208,$K$173,$K$135,$K$105,$K$103,$K$101,$K$98,$K$96,$K$92:$K$94,$K$89,$K$87)</f>
        <v>34.363333333333337</v>
      </c>
      <c r="AP59" s="235">
        <f>((G87*$K$87)+(G89*$K$89)+(G92*$K$92)+(G93*$K$93)+(G94*$K$94)+(G96*$K$96)+(G98*$K$98)+(G101*$K$101)+(G103*$K$103)+(G105*$K$105)+(G135*$K$135)+(G173*$K$173)+(G208*$K$208))/SUM($K$208,$K$173,$K$135,$K$105,$K$103,$K$101,$K$98,$K$96,$K$92:$K$94,$K$89,$K$87)</f>
        <v>120.82</v>
      </c>
      <c r="AQ59" s="235">
        <f t="shared" si="161"/>
        <v>845</v>
      </c>
      <c r="AR59" s="235">
        <f>E59-(SUM(Assumptions!$T$90:$AD$90))+W59-(SUM(Assumptions!$AE$90:$AP$90))</f>
        <v>216.12025460366647</v>
      </c>
      <c r="AS59" s="235">
        <f t="shared" si="162"/>
        <v>628.87974539633353</v>
      </c>
      <c r="AT59" s="235">
        <f t="shared" si="157"/>
        <v>587.82608695652175</v>
      </c>
      <c r="AU59" s="238">
        <v>0.69565217391304346</v>
      </c>
      <c r="AV59" s="235">
        <f t="shared" si="158"/>
        <v>257.17391304347825</v>
      </c>
      <c r="AW59" s="238">
        <v>0.30434782608695654</v>
      </c>
      <c r="AX59" s="235">
        <f>((E87*$L$87)+(E89*$L$89)+(E92*$L$92)+(E93*$L$93)+(E94*$L$94)+(E96*$L$96)+(E98*$L$98)+(E103*$L$103)+(E105*$L$105)+(E173*$L$173))/SUM($L$173,$L$105,$L$103,$L$98,$L$96,$L$92:$L$94,$L$89,$L$87)</f>
        <v>34.76</v>
      </c>
      <c r="AY59" s="235">
        <f>((E101*$L$101)+(E135*$L$135)+(E208*$L$208))/SUM($L$135,$L$101,L208)</f>
        <v>41.24</v>
      </c>
      <c r="AZ59" s="235">
        <f>(((Purchases!$Z$59-SUM(Assumptions!$AF$20:$AI$20,Assumptions!AF50:AI50))*Purchases!$AD$59)+(Purchases!$AB$59*Purchases!$AE$59))/(Purchases!$Z$59-SUM(Assumptions!$AF$20:$AI$20,Assumptions!AF50:AI50)+Purchases!$AB$59)</f>
        <v>38.407743535922144</v>
      </c>
      <c r="BA59" s="235">
        <f>((I87*$L$87)+(I89*$L$89)+(I92*$L$92)+(I93*$L$93)+(I94*$L$94)+(I96*$L$96)+(I98*$L$98)+(I103*$L$103)+(I105*$L$105)+(I173*$L$173))/SUM($L$173,$L$105,$L$103,$L$98,$L$96,$L$92:$L$94,$L$89,$L$87)</f>
        <v>145.36363636363637</v>
      </c>
      <c r="BB59" s="235">
        <f>((I101*$L$101)+(I135*$L$135)+(I208*$L$208))/SUM($L$135,$L$101,L208)</f>
        <v>174</v>
      </c>
      <c r="BC59" s="235">
        <f>(((Purchases!$AT$59-SUM(Assumptions!$AF$20:$AI$20,Assumptions!AF50:AI50))*Purchases!$BA$59)+(Purchases!$AV$59*Purchases!$BB$59))/(Purchases!$AT$59-SUM(Assumptions!$AF$20:$AI$20,Assumptions!AF50:AI50)+Purchases!$AV$59)</f>
        <v>158.74667193237622</v>
      </c>
      <c r="BD59" s="238">
        <f t="shared" si="163"/>
        <v>0.8</v>
      </c>
      <c r="BE59" s="238">
        <f>(((AT59+AV59)*BF59)-(AT59*BD59))/((AT59+AB59)-(AT59*BD59))</f>
        <v>0.64786418400876222</v>
      </c>
      <c r="BF59" s="250">
        <v>0.8</v>
      </c>
    </row>
    <row r="60" spans="1:58" s="17" customFormat="1" ht="15" customHeight="1">
      <c r="A60" s="25"/>
      <c r="B60" s="221" t="s">
        <v>218</v>
      </c>
      <c r="C60" s="235">
        <f>((E186*$K$186)+(E210*$K$210)+(E211*$K$211)+(E213*$K$213)+(E214*$K$214))/SUM($K$213:$K$214,$K$210:$K$211,$K$186)</f>
        <v>19.658333333333335</v>
      </c>
      <c r="D60" s="235">
        <f>((G186*$K$186)+(G210*$K$210)+(G211*$K$211)+(G213*$K$213)+(G214*$K$214))/SUM($K$213:$K$214,$K$210:$K$211,$K$186)</f>
        <v>67.5</v>
      </c>
      <c r="E60" s="235">
        <f>SUM(K186,K210:K211,K213)</f>
        <v>120</v>
      </c>
      <c r="F60" s="235">
        <f>SUM(K186,K210:K211,K213)</f>
        <v>120</v>
      </c>
      <c r="G60" s="238">
        <f t="shared" si="159"/>
        <v>1</v>
      </c>
      <c r="H60" s="235">
        <v>0</v>
      </c>
      <c r="I60" s="238">
        <f t="shared" si="154"/>
        <v>0</v>
      </c>
      <c r="J60" s="235">
        <f>((C186*$K$186)+(C210*$K$210)+(C211*$K$211)+(C213*$K$213)+(C214*$K$214))/SUM($K$213:$K$214,$K$210:$K$211,$K$186)</f>
        <v>17.916666666666668</v>
      </c>
      <c r="K60" s="235">
        <f>J60</f>
        <v>17.916666666666668</v>
      </c>
      <c r="L60" s="235">
        <f>(((Purchases!$F$60-SUM(Assumptions!$T$23:$W$23,Assumptions!T53:W53))*Purchases!$J$60)+(Purchases!$H$60*Purchases!$K$60))/(Purchases!$F$60-SUM(Assumptions!$T$23:$W$23,Assumptions!T53:W53)+Purchases!$H$60)</f>
        <v>17.916666666666668</v>
      </c>
      <c r="M60" s="235">
        <f>((I186*$K$186)+(I210*$K$210)+(I211*$K$211)+(I213*$K$213)+(I214*$K$214))/SUM($K$213:$K$214,$K$210:$K$211,$K$186)</f>
        <v>99</v>
      </c>
      <c r="N60" s="235">
        <v>0</v>
      </c>
      <c r="O60" s="235">
        <f>(((Purchases!$F$60-SUM(Assumptions!$T$23:$W$23,Assumptions!T53:W53))*Purchases!$M$60)+(Purchases!$H$60*Purchases!$N$60))/(Purchases!$F$60-SUM(Assumptions!$T$23:$W$23,Assumptions!T53:W53)+Purchases!$H$60)</f>
        <v>99</v>
      </c>
      <c r="P60" s="238">
        <f t="shared" si="155"/>
        <v>0.9</v>
      </c>
      <c r="Q60" s="238">
        <v>0.9</v>
      </c>
      <c r="R60" s="250">
        <v>0.9</v>
      </c>
      <c r="T60" s="221" t="s">
        <v>218</v>
      </c>
      <c r="U60" s="235">
        <f>((E186*$K$186)+(E210*$K$210)+(E211*$K$211)+(E213*$K$213)+(E214*$K$214))/SUM($K$213:$K$214,$K$210:$K$211,$K$186)</f>
        <v>19.658333333333335</v>
      </c>
      <c r="V60" s="235">
        <f>((G186*$K$186)+(G210*$K$210)+(G211*$K$211)+(G213*$K$213)+(G214*$K$214))/SUM($K$213:$K$214,$K$210:$K$211,$K$186)</f>
        <v>67.5</v>
      </c>
      <c r="W60" s="235">
        <f>SUM(L186,L210:L211,L213)</f>
        <v>270</v>
      </c>
      <c r="X60" s="235">
        <f>E60-(SUM(Assumptions!U93:AD93))</f>
        <v>2.8794249330866961</v>
      </c>
      <c r="Y60" s="235">
        <f t="shared" si="160"/>
        <v>267.12057506691332</v>
      </c>
      <c r="Z60" s="235">
        <f>SUM(L186,L210:L211,L213)</f>
        <v>270</v>
      </c>
      <c r="AA60" s="238">
        <v>1</v>
      </c>
      <c r="AB60" s="235">
        <v>0</v>
      </c>
      <c r="AC60" s="238">
        <v>0</v>
      </c>
      <c r="AD60" s="235">
        <f>((E186*$L$186)+(E210*$L$210)+(E211*$L$211)+(E213*$L$213)+(E214*$L$214))/SUM($L$213:$L$214,$L$210:$L$211,$L$186)</f>
        <v>16.043243243243243</v>
      </c>
      <c r="AE60" s="235">
        <f>AD60</f>
        <v>16.043243243243243</v>
      </c>
      <c r="AF60" s="235">
        <f>(((Purchases!$Z$60-SUM(Assumptions!$AF$23:$AI$23,Assumptions!AF53:AI53))*Purchases!$AD$60)+(Purchases!$AB$60*Purchases!$AE$60))/(Purchases!$Z$60-SUM(Assumptions!$AF$23:$AI$23,Assumptions!AF53:AI53)+Purchases!$AB$60)</f>
        <v>16.043243243243243</v>
      </c>
      <c r="AG60" s="235">
        <f>((I186*$L$186)+(I210*$L$210)+(I211*$L$211)+(I213*$L$213)+(I214*$L$214))/SUM($L$213:$L$214,$L$210:$L$211,$L$186)</f>
        <v>68.189189189189193</v>
      </c>
      <c r="AH60" s="235"/>
      <c r="AI60" s="235">
        <f>(((Purchases!$Z$60-SUM(Assumptions!$AF$23:$AI$23,Assumptions!AF53:AI53))*Purchases!$AG$60)+(Purchases!$AB$60*Purchases!$AH$60))/(Purchases!$Z$60-SUM(Assumptions!$AF$23:$AI$23,Assumptions!AF53:AI53)+Purchases!$AB$60)</f>
        <v>68.189189189189193</v>
      </c>
      <c r="AJ60" s="238">
        <f t="shared" si="156"/>
        <v>0.9</v>
      </c>
      <c r="AK60" s="238">
        <v>0.9</v>
      </c>
      <c r="AL60" s="250">
        <v>0.9</v>
      </c>
      <c r="AM60" s="55"/>
      <c r="AN60" s="221" t="s">
        <v>218</v>
      </c>
      <c r="AO60" s="235">
        <f>((E186*$K$186)+(E210*$K$210)+(E211*$K$211)+(E213*$K$213)+(E214*$K$214))/SUM($K$213:$K$214,$K$210:$K$211,$K$186)</f>
        <v>19.658333333333335</v>
      </c>
      <c r="AP60" s="235">
        <f>((G186*$K$186)+(G210*$K$210)+(G211*$K$211)+(G213*$K$213)+(G214*$K$214))/SUM($K$213:$K$214,$K$210:$K$211,$K$186)</f>
        <v>67.5</v>
      </c>
      <c r="AQ60" s="235">
        <f t="shared" si="161"/>
        <v>351</v>
      </c>
      <c r="AR60" s="235">
        <f>E60-(SUM(Assumptions!$T$93:$AD$93))+W60-(SUM(Assumptions!$AE$93:$AP$93))</f>
        <v>3.2230043725140263</v>
      </c>
      <c r="AS60" s="235">
        <f t="shared" si="162"/>
        <v>347.77699562748597</v>
      </c>
      <c r="AT60" s="235">
        <f t="shared" si="157"/>
        <v>351</v>
      </c>
      <c r="AU60" s="238">
        <v>1</v>
      </c>
      <c r="AV60" s="235">
        <f t="shared" si="158"/>
        <v>0</v>
      </c>
      <c r="AW60" s="238">
        <v>0</v>
      </c>
      <c r="AX60" s="235">
        <f>((E186*$L$186)+(E210*$L$210)+(E211*$L$211)+(E213*$L$213)+(E214*$L$214))/SUM($L$213:$L$214,$L$210:$L$211,$L$186)</f>
        <v>16.043243243243243</v>
      </c>
      <c r="AY60" s="235">
        <f>AD60</f>
        <v>16.043243243243243</v>
      </c>
      <c r="AZ60" s="235">
        <f>(((Purchases!$Z$60-SUM(Assumptions!$AF$23:$AI$23,Assumptions!AF53:AI53))*Purchases!$AD$60)+(Purchases!$AB$60*Purchases!$AE$60))/(Purchases!$Z$60-SUM(Assumptions!$AF$23:$AI$23,Assumptions!AF53:AI53)+Purchases!$AB$60)</f>
        <v>16.043243243243243</v>
      </c>
      <c r="BA60" s="235">
        <f>((I186*$L$186)+(I210*$L$210)+(I211*$L$211)+(I213*$L$213)+(I214*$L$214))/SUM($L$213:$L$214,$L$210:$L$211,$L$186)</f>
        <v>68.189189189189193</v>
      </c>
      <c r="BB60" s="235"/>
      <c r="BC60" s="235">
        <f>(((Purchases!$AT$60-SUM(Assumptions!$AF$23:$AI$23,Assumptions!AF53:AI53))*Purchases!$BA$60)+(Purchases!$AV$60*Purchases!$BB$60))/(Purchases!$AT$60-SUM(Assumptions!$AF$23:$AI$23,Assumptions!AF53:AI53)+Purchases!$AV$60)</f>
        <v>68.189189189189193</v>
      </c>
      <c r="BD60" s="238">
        <f t="shared" si="163"/>
        <v>0.9</v>
      </c>
      <c r="BE60" s="238">
        <v>1</v>
      </c>
      <c r="BF60" s="250">
        <v>0.9</v>
      </c>
    </row>
    <row r="61" spans="1:58" s="17" customFormat="1" ht="15" customHeight="1">
      <c r="A61" s="25"/>
      <c r="B61" s="221" t="s">
        <v>219</v>
      </c>
      <c r="C61" s="235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D61" s="235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E61" s="235">
        <f>SUM(K83:K85, K147:K150,K152:K155,K162:K164,K165:K169,K182,K216:K220)</f>
        <v>1050</v>
      </c>
      <c r="F61" s="235">
        <f>SUM(K83:K85, K147:K150,K152:K155,K162:K164,K165:K169,K182,)</f>
        <v>900</v>
      </c>
      <c r="G61" s="238">
        <f t="shared" si="159"/>
        <v>0.8571428571428571</v>
      </c>
      <c r="H61" s="235">
        <f>(SUM(K216:K220))</f>
        <v>150</v>
      </c>
      <c r="I61" s="238">
        <f t="shared" si="154"/>
        <v>0.14285714285714285</v>
      </c>
      <c r="J61" s="235">
        <f>((C83*$K$83)+(C84*$K$84)+(C85*$K$85)+(E147*$K$147)+(E148*$K$148)+(E149*$K$149)+(E150*$K$150)+(E152*$K$152)+(E153*$K$153)+(E154*$K$154)+(E155*$K$155)+(E162*$K$162)+(E163*$K$163)+(E164*$K$164)+(E165*$K$165)+(E166*$K$166)+(E167*$K$167)+(E168*$K$168)+(E169*$K$169)+(E182*$K$182))/SUM($K$182,$K$162:$K$169,$K$152:$K$155,$K$147:$K$150,$K$83:$K$85)</f>
        <v>7.7511111111111113</v>
      </c>
      <c r="K61" s="235">
        <f>((E216*$K$216)+(E217*$K$217)+(E218*$K$218)+(E219*$K$219)+(E220*$K$220))/SUM($K$216:$K$220)</f>
        <v>9.6999999999999993</v>
      </c>
      <c r="L61" s="235">
        <f>(((Purchases!$F$61-SUM(Assumptions!$T$26:$W$26,Assumptions!T56:W56))*Purchases!$J$61)+(Purchases!$H$61*Purchases!$K$61))/(Purchases!$F$61-SUM(Assumptions!$T$26:$W$26,Assumptions!T56:W56)+Purchases!$H$61)</f>
        <v>8.2710319880500833</v>
      </c>
      <c r="M61" s="235">
        <f>((I83*$K$83)+(I84*$K$84)+(I85*$K$85)+(I147*$K$147)+(I148*$K$148)+(I149*$K$149)+(I150*$K$150)+(I152*$K$152)+(I153*$K$153)+(I154*$K$154)+(I155*$K$155)+(I162*$K$162)+(I163*$K$163)+(I164*$K$164)+(I165*$K$165)+(I166*$K$166)+(I167*$K$167)+(I168*$K$168)+(I169*$K$169)+(I182*$K$182))/SUM($K$182,$K$162:$K$169,$K$152:$K$155,$K$147:$K$150,$K$83:$K$85)</f>
        <v>51.666666666666664</v>
      </c>
      <c r="N61" s="235">
        <f>((I216*$K$216)+(I217*$K$217)+(I218*$K$218)+(I219*$K$219)+(I220*$K$220))/SUM($K$216:$K$220)</f>
        <v>71.333333333333329</v>
      </c>
      <c r="O61" s="235">
        <f>(((Purchases!$F$61-SUM(Assumptions!$T$26:$W$26,Assumptions!T56:W56))*Purchases!$M$61)+(Purchases!$H$61*Purchases!$N$61))/(Purchases!$F$61-SUM(Assumptions!$T$26:$W$26,Assumptions!T56:W56)+Purchases!$H$61)</f>
        <v>56.913302654021173</v>
      </c>
      <c r="P61" s="238">
        <f t="shared" si="155"/>
        <v>0.9</v>
      </c>
      <c r="Q61" s="238">
        <f>(((F61+H61)*R61)-(F61*P61))/((F61+H61)-(F61*P61))</f>
        <v>0.5625</v>
      </c>
      <c r="R61" s="250">
        <v>0.9</v>
      </c>
      <c r="T61" s="221" t="s">
        <v>219</v>
      </c>
      <c r="U61" s="235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V61" s="235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W61" s="235">
        <f>SUM(L83:L85, L147:L150,L152:L155,L162:L164,L165:L169,L182,L216:L220)</f>
        <v>1600</v>
      </c>
      <c r="X61" s="235">
        <f>E61-(SUM(Assumptions!U96:AD96))</f>
        <v>105.97591428118085</v>
      </c>
      <c r="Y61" s="235">
        <f t="shared" si="160"/>
        <v>1494.0240857188192</v>
      </c>
      <c r="Z61" s="235">
        <f>SUM(L83:L85, L147:L150,L152:L155,L162:L164,L165:L169,L182)</f>
        <v>1350</v>
      </c>
      <c r="AA61" s="238">
        <v>0.83606557377049184</v>
      </c>
      <c r="AB61" s="235">
        <f>(SUM(L216:L220))</f>
        <v>250</v>
      </c>
      <c r="AC61" s="238">
        <v>0.16393442622950818</v>
      </c>
      <c r="AD61" s="235">
        <f>((E83*$L$83)+(E84*$L$84)+(E85*$L$85)+(E147*$L$147)+(E148*$L$148)+(E149*$L$149)+(E150*$L$150)+(E152*$L$152)+(E153*$L$153)+(E154*$L$154)+(E155*$L$155)+(E162*$L$162)+(E163*$L$163)+(E164*$L$164)+(E165*$L$165)+(E166*$L$166)+(E167*$L$167)+(E168*$L$168)+(E169*$L$169)+(E182*$L$182))/SUM($L$182,$L$162:$L$169,$L$152:$L$155,$L$147:$L$150,$L$83:$L$85)</f>
        <v>7.1381481481481481</v>
      </c>
      <c r="AE61" s="235">
        <f>((E216*$L$216)+(E217*$L$217)+(E218*$L$218)+(E219*$L$219)+(E220*$L$220))/SUM($L$216:$L$220)</f>
        <v>9.6999999999999975</v>
      </c>
      <c r="AF61" s="235">
        <f>(((Purchases!$Z$61-SUM(Assumptions!$AF$26:$AI$26,Assumptions!AF56:AI56))*Purchases!$AD$61)+(Purchases!$AB$61*Purchases!$AE$61))/(Purchases!$Z$61-SUM(Assumptions!$AF$26:$AI$26,Assumptions!AF56:AI56)+Purchases!$AB$61)</f>
        <v>8.0328189222464239</v>
      </c>
      <c r="AG61" s="235">
        <f>((I83*$L$83)+(I84*$L$84)+(I85*$L$85)+(I147*$L$147)+(I148*$L$148)+(I149*$L$149)+(I150*$L$150)+(I152*$L$152)+(I153*$L$153)+(I154*$L$154)+(I155*$L$155)+(I162*$L$162)+(I163*$L$163)+(I164*$L$164)+(I165*$L$165)+(I166*$L$166)+(I167*$L$167)+(I168*$L$168)+(I169*$L$169)+(I182*$L$182))/SUM($L$182,$L$162:$L$169,$L$152:$L$155,$L$147:$L$150,$L$83:$L$85)</f>
        <v>46.888888888888886</v>
      </c>
      <c r="AH61" s="235">
        <f>((I216*$L$216)+(I217*$L$217)+(I218*$L$218)+(I219*$L$219)+(I220*$L$220))/SUM($L$216:$L$220)</f>
        <v>67.599999999999994</v>
      </c>
      <c r="AI61" s="235">
        <f>(((Purchases!$Z$61-SUM(Assumptions!$AF$26:$AI$26,Assumptions!AF56:AI56))*Purchases!$AG$61)+(Purchases!$AB$61*Purchases!$AH$61))/(Purchases!$Z$61-SUM(Assumptions!$AF$26:$AI$26,Assumptions!AF56:AI56)+Purchases!$AB$61)</f>
        <v>54.121791836348137</v>
      </c>
      <c r="AJ61" s="238">
        <f t="shared" si="156"/>
        <v>0.8</v>
      </c>
      <c r="AK61" s="238">
        <f>(((Z61+AB61)*AL61)-(Z61*AJ61))/((Z61+AB61)-(Z61*AJ61))</f>
        <v>0.38461538461538464</v>
      </c>
      <c r="AL61" s="250">
        <v>0.8</v>
      </c>
      <c r="AM61" s="55"/>
      <c r="AN61" s="221" t="s">
        <v>219</v>
      </c>
      <c r="AO61" s="235">
        <f>((E83*$K$83)+(E84*$K$84)+(E85*$K$85)+(E147*$K$147)+(E148*$K$148)+(E149*$K$149)+(E150*$K$150)+(E152*$K$152)+(E153*$K$153)+(E154*$K$154)+(E155*$K$155)+(E162*$K$162)+(E163*$K$163)+(E164*$K$164)+(E165*$K$165)+(E166*$K$166)+(E167*$K$167)+(E168*$K$168)+(E169*$K$169)+(E182*$K$182)+(E216*$K$216)+(E217*$K$217)+(E218*$K$218)+(E219*$K$219)+(E220*$K$220))/SUM($K$216:$K$220,$K$182,$K$162:$K$169,$K$152:$K$155,$K$147:$K$150,$K$83:$K$85)</f>
        <v>8.0542857142857152</v>
      </c>
      <c r="AP61" s="235">
        <f>((G83*$K$83)+(G84*$K$84)+(G85*$K$85)+(G147*$K$147)+(G148*$K$148)+(G149*$K$149)+(G150*$K$150)+(G152*$K$152)+(G153*$K$153)+(G154*$K$154)+(G155*$K$155)+(G162*$K$162)+(G163*$K$163)+(G164*$K$164)+(G165*$K$165)+(G166*$K$166)+(G167*$K$167)+(G168*$K$168)+(G169*$K$169)+(G182*$K$182)+(G216*$K$216)+(G217*$K$217)+(G218*$K$218)+(G219*$K$219)+(G220*$K$220))/SUM($K$216:$K$220,$K$182,$K$162:$K$169,$K$152:$K$155,$K$147:$K$150,$K$83:$K$85)</f>
        <v>31.238095238095237</v>
      </c>
      <c r="AQ61" s="235">
        <f t="shared" si="161"/>
        <v>2080</v>
      </c>
      <c r="AR61" s="235">
        <f>E61-(SUM(Assumptions!$T$96:$AD$96))+W61-(SUM(Assumptions!$AE$96:$AP$96))</f>
        <v>382.04864786677354</v>
      </c>
      <c r="AS61" s="235">
        <f t="shared" si="162"/>
        <v>1697.9513521332265</v>
      </c>
      <c r="AT61" s="235">
        <f t="shared" si="157"/>
        <v>1739.016393442623</v>
      </c>
      <c r="AU61" s="238">
        <v>0.83606557377049184</v>
      </c>
      <c r="AV61" s="235">
        <f t="shared" si="158"/>
        <v>340.98360655737702</v>
      </c>
      <c r="AW61" s="238">
        <v>0.16393442622950818</v>
      </c>
      <c r="AX61" s="235">
        <f>((E83*$L$83)+(E84*$L$84)+(E85*$L$85)+(E147*$L$147)+(E148*$L$148)+(E149*$L$149)+(E150*$L$150)+(E152*$L$152)+(E153*$L$153)+(E154*$L$154)+(E155*$L$155)+(E162*$L$162)+(E163*$L$163)+(E164*$L$164)+(E165*$L$165)+(E166*$L$166)+(E167*$L$167)+(E168*$L$168)+(E169*$L$169)+(E182*$L$182))/SUM($L$182,$L$162:$L$169,$L$152:$L$155,$L$147:$L$150,$L$83:$L$85)</f>
        <v>7.1381481481481481</v>
      </c>
      <c r="AY61" s="235">
        <f>((E216*$L$216)+(E217*$L$217)+(E218*$L$218)+(E219*$L$219)+(E220*$L$220))/SUM($L$216:$L$220)</f>
        <v>9.6999999999999975</v>
      </c>
      <c r="AZ61" s="235">
        <f>(((Purchases!$Z$61-SUM(Assumptions!$AF$26:$AI$26,Assumptions!AF56:AI56))*Purchases!$AD$61)+(Purchases!$AB$61*Purchases!$AE$61))/(Purchases!$Z$61-SUM(Assumptions!$AF$26:$AI$26,Assumptions!AF56:AI56)+Purchases!$AB$61)</f>
        <v>8.0328189222464239</v>
      </c>
      <c r="BA61" s="235">
        <f>((I83*$L$83)+(I84*$L$84)+(I85*$L$85)+(I147*$L$147)+(I148*$L$148)+(I149*$L$149)+(I150*$L$150)+(I152*$L$152)+(I153*$L$153)+(I154*$L$154)+(I155*$L$155)+(I162*$L$162)+(I163*$L$163)+(I164*$L$164)+(I165*$L$165)+(I166*$L$166)+(I167*$L$167)+(I168*$L$168)+(I169*$L$169)+(I182*$L$182))/SUM($L$182,$L$162:$L$169,$L$152:$L$155,$L$147:$L$150,$L$83:$L$85)</f>
        <v>46.888888888888886</v>
      </c>
      <c r="BB61" s="235">
        <f>((I216*$L$216)+(I217*$L$217)+(I218*$L$218)+(I219*$L$219)+(I220*$L$220))/SUM($L$216:$L$220)</f>
        <v>67.599999999999994</v>
      </c>
      <c r="BC61" s="235">
        <f>(((Purchases!$AT$61-SUM(Assumptions!$AF$26:$AI$26,Assumptions!AF56:AI56))*Purchases!$BA$61)+(Purchases!$AV$61*Purchases!$BB$61))/(Purchases!$AT$61-SUM(Assumptions!$AF$26:$AI$26,Assumptions!AF56:AI56)+Purchases!$AV$61)</f>
        <v>52.794365565375038</v>
      </c>
      <c r="BD61" s="238">
        <f t="shared" si="163"/>
        <v>0.8</v>
      </c>
      <c r="BE61" s="238">
        <f>(((AT61+AV61)*BF61)-(AT61*BD61))/((AT61+AB61)-(AT61*BD61))</f>
        <v>0.45631547194647049</v>
      </c>
      <c r="BF61" s="250">
        <v>0.8</v>
      </c>
    </row>
    <row r="62" spans="1:58" s="17" customFormat="1" ht="60">
      <c r="A62" s="25"/>
      <c r="B62" s="221" t="s">
        <v>294</v>
      </c>
      <c r="C62" s="235">
        <f>((E129*$K$129)+(E130*$K$130)+(E131*$K$131))/SUM($K$129:$K$131)</f>
        <v>16.59</v>
      </c>
      <c r="D62" s="235">
        <f>((G129*$K$129)+(G130*$K$130)+(G131*$K$131))/SUM($K129:K$131)</f>
        <v>70</v>
      </c>
      <c r="E62" s="235">
        <f>SUM(K129,K130,K131)</f>
        <v>100</v>
      </c>
      <c r="F62" s="235">
        <f>SUM(K129,K130,K131)</f>
        <v>100</v>
      </c>
      <c r="G62" s="238">
        <f t="shared" si="159"/>
        <v>1</v>
      </c>
      <c r="H62" s="235">
        <v>0</v>
      </c>
      <c r="I62" s="238">
        <f t="shared" si="154"/>
        <v>0</v>
      </c>
      <c r="J62" s="235">
        <f>((E129*$K$129)+(E130*$K$130)+(E131*$K$131))/SUM($K$129:$K$131)</f>
        <v>16.59</v>
      </c>
      <c r="K62" s="235">
        <f>J62</f>
        <v>16.59</v>
      </c>
      <c r="L62" s="235">
        <f>(((Purchases!$F$62-SUM(Assumptions!$T$29:$W$29,Assumptions!T59:W59))*Purchases!$J$62)+(Purchases!$H$62*Purchases!$K$62))/(Purchases!$F$62-SUM(Assumptions!$T$29:$W$29,Assumptions!T59:W59)+Purchases!$H$62)</f>
        <v>16.59</v>
      </c>
      <c r="M62" s="235">
        <f>((I129*$K$129)+(I130*$K$130)+(I131*$K$131))/SUM($K$129:$K$131)</f>
        <v>80</v>
      </c>
      <c r="N62" s="235">
        <v>0</v>
      </c>
      <c r="O62" s="235">
        <f>(((Purchases!$F$62-SUM(Assumptions!$T$29:$W$29,Assumptions!T59:W59))*Purchases!$M$62)+(Purchases!$H$62*Purchases!$N$62))/(Purchases!$F$62-SUM(Assumptions!$T$29:$W$29,Assumptions!T59:W59)+Purchases!$H$62)</f>
        <v>80</v>
      </c>
      <c r="P62" s="238">
        <f t="shared" si="155"/>
        <v>0.6</v>
      </c>
      <c r="Q62" s="238">
        <v>1</v>
      </c>
      <c r="R62" s="250">
        <v>0.6</v>
      </c>
      <c r="T62" s="221" t="s">
        <v>294</v>
      </c>
      <c r="U62" s="235">
        <f>((E129*$K$129)+(E130*$K$130)+(E131*$K$131))/SUM($K$129:$K$131)</f>
        <v>16.59</v>
      </c>
      <c r="V62" s="235">
        <f>((G129*$K$129)+(G130*$K$130)+(G131*$K$131))/SUM($K129:K$131)</f>
        <v>70</v>
      </c>
      <c r="W62" s="235">
        <f>SUM(L129,L130,L131)</f>
        <v>100</v>
      </c>
      <c r="X62" s="235">
        <f>E62-(SUM(Assumptions!U99:AD99))</f>
        <v>5.9822060586828059</v>
      </c>
      <c r="Y62" s="235">
        <f t="shared" si="160"/>
        <v>94.017793941317194</v>
      </c>
      <c r="Z62" s="235">
        <f>SUM(L129,L130,L131)</f>
        <v>100</v>
      </c>
      <c r="AA62" s="238">
        <v>1</v>
      </c>
      <c r="AB62" s="235">
        <v>0</v>
      </c>
      <c r="AC62" s="238">
        <v>0</v>
      </c>
      <c r="AD62" s="235">
        <f>((E129*$L$129)+(E130*$L$130)+(E131*$L$131))/SUM($L$129:$L$131)</f>
        <v>16.59</v>
      </c>
      <c r="AE62" s="235">
        <f>AD62</f>
        <v>16.59</v>
      </c>
      <c r="AF62" s="235">
        <f>(((Purchases!$Z$62-SUM(Assumptions!$AF$29:$AI$29,Assumptions!AF59:AI59))*Purchases!$AD$62)+(Purchases!$AB$62*Purchases!$AE$62))/(Purchases!$Z$62-SUM(Assumptions!$AF$29:$AI$29,Assumptions!AF59:AI59)+Purchases!$AB$62)</f>
        <v>16.59</v>
      </c>
      <c r="AG62" s="235">
        <f>((I129*$L$129)+(I130*$L$130)+(I131*$L$131))/SUM($L$129:$L$131)</f>
        <v>80</v>
      </c>
      <c r="AH62" s="235"/>
      <c r="AI62" s="235">
        <f>(((Purchases!$Z$62-SUM(Assumptions!$AF$29:$AI$29,Assumptions!AF59:AI59))*Purchases!$AG$62)+(Purchases!$AB$62*Purchases!$AH$62))/(Purchases!$Z$62-SUM(Assumptions!$AF$29:$AI$29,Assumptions!AF59:AI59)+Purchases!$AB$62)</f>
        <v>80</v>
      </c>
      <c r="AJ62" s="238">
        <f t="shared" si="156"/>
        <v>0.4</v>
      </c>
      <c r="AK62" s="238">
        <v>1</v>
      </c>
      <c r="AL62" s="250">
        <v>0.4</v>
      </c>
      <c r="AM62" s="55"/>
      <c r="AN62" s="221" t="s">
        <v>294</v>
      </c>
      <c r="AO62" s="235">
        <f>((E129*$K$129)+(E130*$K$130)+(E131*$K$131))/SUM($K$129:$K$131)</f>
        <v>16.59</v>
      </c>
      <c r="AP62" s="235">
        <f>((G129*$K$129)+(G130*$K$130)+(G131*$K$131))/SUM($K129:K$131)</f>
        <v>70</v>
      </c>
      <c r="AQ62" s="235">
        <f t="shared" si="161"/>
        <v>130</v>
      </c>
      <c r="AR62" s="235">
        <f>E62-(SUM(Assumptions!$T$99:$AD$99))+W62-(SUM(Assumptions!$AE$99:$AP$99))</f>
        <v>2.5301737380148381</v>
      </c>
      <c r="AS62" s="235">
        <f t="shared" si="162"/>
        <v>127.46982626198516</v>
      </c>
      <c r="AT62" s="235">
        <f t="shared" si="157"/>
        <v>130</v>
      </c>
      <c r="AU62" s="238">
        <v>1</v>
      </c>
      <c r="AV62" s="235">
        <f t="shared" si="158"/>
        <v>0</v>
      </c>
      <c r="AW62" s="238">
        <v>0</v>
      </c>
      <c r="AX62" s="235">
        <f>((E129*$L$129)+(E130*$L$130)+(E131*$L$131))/SUM($L$129:$L$131)</f>
        <v>16.59</v>
      </c>
      <c r="AY62" s="235">
        <f>AD62</f>
        <v>16.59</v>
      </c>
      <c r="AZ62" s="235">
        <f>(((Purchases!$Z$62-SUM(Assumptions!$AF$29:$AI$29,Assumptions!AF59:AI59))*Purchases!$AD$62)+(Purchases!$AB$62*Purchases!$AE$62))/(Purchases!$Z$62-SUM(Assumptions!$AF$29:$AI$29,Assumptions!AF59:AI59)+Purchases!$AB$62)</f>
        <v>16.59</v>
      </c>
      <c r="BA62" s="235">
        <f>((I129*$L$129)+(I130*$L$130)+(I131*$L$131))/SUM($L$129:$L$131)</f>
        <v>80</v>
      </c>
      <c r="BB62" s="235"/>
      <c r="BC62" s="235">
        <f>(((Purchases!$AT$62-SUM(Assumptions!$AF$29:$AI$29,Assumptions!AF59:AI59))*Purchases!$BA$62)+(Purchases!$AV$62*Purchases!$BB$62))/(Purchases!$AT$62-SUM(Assumptions!$AF$29:$AI$29,Assumptions!AF59:AI59)+Purchases!$AV$62)</f>
        <v>80</v>
      </c>
      <c r="BD62" s="238">
        <f t="shared" si="163"/>
        <v>0.5</v>
      </c>
      <c r="BE62" s="238">
        <v>1</v>
      </c>
      <c r="BF62" s="250">
        <v>0.5</v>
      </c>
    </row>
    <row r="63" spans="1:58" s="17" customFormat="1" ht="15" customHeight="1">
      <c r="A63" s="25"/>
      <c r="B63" s="221" t="s">
        <v>221</v>
      </c>
      <c r="C63" s="235"/>
      <c r="D63" s="235"/>
      <c r="E63" s="235">
        <v>1</v>
      </c>
      <c r="F63" s="235">
        <v>1</v>
      </c>
      <c r="G63" s="238">
        <f t="shared" si="159"/>
        <v>1</v>
      </c>
      <c r="H63" s="235">
        <v>0</v>
      </c>
      <c r="I63" s="238">
        <f t="shared" si="154"/>
        <v>0</v>
      </c>
      <c r="J63" s="235">
        <f>C142</f>
        <v>1000</v>
      </c>
      <c r="K63" s="235">
        <f>J63</f>
        <v>1000</v>
      </c>
      <c r="L63" s="235">
        <f>(((Purchases!$F$63-SUM(Assumptions!$T$32:$W$32,Assumptions!T62:W62))*Purchases!$J$63)+(Purchases!$H$63*Purchases!$K$63))/(Purchases!$F$63-SUM(Assumptions!$T$32:$W$32,Assumptions!T62:W62)+Purchases!$H$63)</f>
        <v>1000</v>
      </c>
      <c r="M63" s="235">
        <v>4000</v>
      </c>
      <c r="N63" s="235">
        <v>0</v>
      </c>
      <c r="O63" s="235">
        <f>(((Purchases!$F$63-SUM(Assumptions!$T$32:$W$32,Assumptions!T62:W62))*Purchases!$M$63)+(Purchases!$H$63*Purchases!$N$63))/(Purchases!$F$63-SUM(Assumptions!$T$32:$W$32,Assumptions!T62:W62)+Purchases!$H$63)</f>
        <v>4000</v>
      </c>
      <c r="P63" s="238">
        <f t="shared" si="155"/>
        <v>0.6</v>
      </c>
      <c r="Q63" s="238">
        <v>1</v>
      </c>
      <c r="R63" s="250">
        <v>0.6</v>
      </c>
      <c r="T63" s="221" t="s">
        <v>221</v>
      </c>
      <c r="U63" s="235"/>
      <c r="V63" s="235"/>
      <c r="W63" s="235">
        <v>1</v>
      </c>
      <c r="X63" s="235">
        <f>E63-(SUM(Assumptions!U102:AD102))</f>
        <v>0.10068181818181809</v>
      </c>
      <c r="Y63" s="235">
        <f t="shared" si="160"/>
        <v>0.89931818181818191</v>
      </c>
      <c r="Z63" s="235">
        <f>1+X63</f>
        <v>1.1006818181818181</v>
      </c>
      <c r="AA63" s="238">
        <v>1</v>
      </c>
      <c r="AB63" s="235">
        <v>0</v>
      </c>
      <c r="AC63" s="238">
        <v>0</v>
      </c>
      <c r="AD63" s="235">
        <v>3000</v>
      </c>
      <c r="AE63" s="235">
        <f>AD63</f>
        <v>3000</v>
      </c>
      <c r="AF63" s="235">
        <f>(((Purchases!$Z$63-SUM(Assumptions!$AF$32:$AI$32,Assumptions!AF62:AI62))*Purchases!$AD$63)+(Purchases!$AB$63*Purchases!$AE$63))/(Purchases!$Z$63-SUM(Assumptions!$AF$32:$AI$32,Assumptions!AF62:AI62)+Purchases!$AB$63)</f>
        <v>3000</v>
      </c>
      <c r="AG63" s="235">
        <v>12000</v>
      </c>
      <c r="AH63" s="235">
        <v>0</v>
      </c>
      <c r="AI63" s="235">
        <f>(((Purchases!$Z$63-SUM(Assumptions!$AF$32:$AI$32,Assumptions!AF62:AI62))*Purchases!$AG$63)+(Purchases!$AB$63*Purchases!$AH$63))/(Purchases!$Z$63-SUM(Assumptions!$AF$32:$AI$32,Assumptions!AF62:AI62)+Purchases!$AB$63)</f>
        <v>12000</v>
      </c>
      <c r="AJ63" s="238">
        <f t="shared" si="156"/>
        <v>0.4</v>
      </c>
      <c r="AK63" s="238">
        <v>1</v>
      </c>
      <c r="AL63" s="250">
        <v>0.4</v>
      </c>
      <c r="AM63" s="55"/>
      <c r="AN63" s="221" t="s">
        <v>221</v>
      </c>
      <c r="AO63" s="235"/>
      <c r="AP63" s="235"/>
      <c r="AQ63" s="235">
        <f t="shared" si="161"/>
        <v>1.3</v>
      </c>
      <c r="AR63" s="235">
        <f>E63-(SUM(Assumptions!$T$102:$AD$102))+W63-(SUM(Assumptions!$AE$102:$AP$102))</f>
        <v>-3.1919772727272866E-2</v>
      </c>
      <c r="AS63" s="235">
        <f t="shared" si="162"/>
        <v>1.3319197727272729</v>
      </c>
      <c r="AT63" s="235">
        <f t="shared" si="157"/>
        <v>1.3</v>
      </c>
      <c r="AU63" s="238">
        <v>1</v>
      </c>
      <c r="AV63" s="235">
        <f t="shared" si="158"/>
        <v>0</v>
      </c>
      <c r="AW63" s="238">
        <v>0</v>
      </c>
      <c r="AX63" s="235">
        <v>3000</v>
      </c>
      <c r="AY63" s="235">
        <f>AD63</f>
        <v>3000</v>
      </c>
      <c r="AZ63" s="235">
        <f>(((Purchases!$Z$63-SUM(Assumptions!$AF$32:$AI$32,Assumptions!AF62:AI62))*Purchases!$AD$63)+(Purchases!$AB$63*Purchases!$AE$63))/(Purchases!$Z$63-SUM(Assumptions!$AF$32:$AI$32,Assumptions!AF62:AI62)+Purchases!$AB$63)</f>
        <v>3000</v>
      </c>
      <c r="BA63" s="235">
        <v>12000</v>
      </c>
      <c r="BB63" s="235">
        <v>0</v>
      </c>
      <c r="BC63" s="235">
        <f>(((Purchases!$AT$63-SUM(Assumptions!$AF$32:$AI$32,Assumptions!AZ62:BB62))*Purchases!$BA$63)+(Purchases!$AV$63*Purchases!$BB$63))/(Purchases!$AT$63-SUM(Assumptions!$AF$32:$AI$32,Assumptions!AZ62:BB62)+Purchases!$AV$63)</f>
        <v>12000</v>
      </c>
      <c r="BD63" s="238">
        <f t="shared" si="163"/>
        <v>0.5</v>
      </c>
      <c r="BE63" s="238">
        <v>1</v>
      </c>
      <c r="BF63" s="250">
        <v>0.5</v>
      </c>
    </row>
    <row r="64" spans="1:58" s="17" customFormat="1" ht="30">
      <c r="A64" s="25"/>
      <c r="B64" s="221" t="s">
        <v>222</v>
      </c>
      <c r="C64" s="235">
        <f>((E157*$K$157)+(E158*$K$158)+(E159*$K$159)+(E160*$K$160)+(E195*$K$195)+(E197*$K$197)+(E226*K226)+(E227*K227)+(E228*K228)+(E230*K230)+(E232*K232)+(E233*K233))/SUM($K$197,$K$195,$K$157:$K$160,K226:K228,K230,K232:K233)</f>
        <v>3.5</v>
      </c>
      <c r="D64" s="235">
        <f>((G157*$K$157)+(G158*$K$158)+(G159*$K$159)+(G160*$K$160)+(G195*$K$195)+(G197*$K$197))/SUM($K$197,$K$195,$K$157:$K$160)</f>
        <v>5</v>
      </c>
      <c r="E64" s="235">
        <f>SUM(K157:K160,K195,K197,K226:K228,K230,K232:K233)</f>
        <v>512</v>
      </c>
      <c r="F64" s="235">
        <f>SUM(K157:K160,K226:K233)</f>
        <v>512</v>
      </c>
      <c r="G64" s="238">
        <f>F64/E64</f>
        <v>1</v>
      </c>
      <c r="H64" s="235">
        <f>SUM(K195,K197)</f>
        <v>0</v>
      </c>
      <c r="I64" s="238">
        <f t="shared" si="154"/>
        <v>0</v>
      </c>
      <c r="J64" s="235">
        <f>((E157*$K$157)+(E158*$K$158)+(E159*$K$159)+(E160*$K$160)+(E226*K226)+(E227*K227)+(E228*K228)+(E230*K230)+(E232*K232)+(E233*K233))/SUM($K$157:$K$160,K226:K233)</f>
        <v>3.5</v>
      </c>
      <c r="K64" s="235">
        <f>J64</f>
        <v>3.5</v>
      </c>
      <c r="L64" s="235">
        <f>(((Purchases!$F$64-SUM(Assumptions!$T$35:$W$35,Assumptions!T65:W65))*Purchases!$J$64)+(Purchases!$H$64*Purchases!$K$64))/(Purchases!$F$64-SUM(Assumptions!$T$35:$W$35,Assumptions!T65:W65)+Purchases!$H$64)</f>
        <v>3.5</v>
      </c>
      <c r="M64" s="235">
        <f>((I157*$K$157)+(I158*$K$158)+(I159*$K$159)+(I160*$K$160)+(I226*K226)+(I227*K227)+(I228*K228)+(I230*K230)+(I232*K232)+(I233*K233))/SUM($K$157:$K$160,K226:K233)</f>
        <v>16.96875</v>
      </c>
      <c r="N64" s="235">
        <v>0</v>
      </c>
      <c r="O64" s="235">
        <f>(((Purchases!$F$64-SUM(Assumptions!$T$35:$W$35,Assumptions!T65:W65))*Purchases!$M$64)+(Purchases!$H$64*Purchases!$N$64))/(Purchases!$F$64-SUM(Assumptions!$T$35:$W$35,Assumptions!T65:W65)+Purchases!$H$64)</f>
        <v>16.96875</v>
      </c>
      <c r="P64" s="238">
        <f>R64</f>
        <v>0.7</v>
      </c>
      <c r="Q64" s="238">
        <v>1</v>
      </c>
      <c r="R64" s="250">
        <v>0.7</v>
      </c>
      <c r="T64" s="221" t="s">
        <v>222</v>
      </c>
      <c r="U64" s="235">
        <f>((E157*$L$157)+(E158*$L$158)+(E159*$L$159)+(E160*$L$160)+(E195*$L$195)+(E197*$L$197))/SUM($L$197,$L$195,$L$157:$L$160)</f>
        <v>3.64</v>
      </c>
      <c r="V64" s="235">
        <f>((G157*$L$157)+(G158*$L$158)+(G159*$L$159)+(G160*$L$160)+(G195*$L$195)+(G197*$L$197))/SUM($L$197,$L$195,$L$157:$L$160)</f>
        <v>16</v>
      </c>
      <c r="W64" s="235">
        <f>SUM(L157:L160,L195,L197)</f>
        <v>500</v>
      </c>
      <c r="X64" s="235">
        <f>F64-(SUM(Assumptions!U105:AD105))</f>
        <v>0</v>
      </c>
      <c r="Y64" s="235">
        <f>W64-X64</f>
        <v>500</v>
      </c>
      <c r="Z64" s="235">
        <f>SUM(L157:L160)</f>
        <v>400</v>
      </c>
      <c r="AA64" s="238">
        <v>0.8</v>
      </c>
      <c r="AB64" s="235">
        <f>SUM(L195,L197)</f>
        <v>100</v>
      </c>
      <c r="AC64" s="238">
        <v>0.2</v>
      </c>
      <c r="AD64" s="235">
        <f>((E157*$L$157)+(E158*$L$159)+(E159*$L$158)+(E160*$L$160))/SUM($L$157:$L$160)</f>
        <v>0.8</v>
      </c>
      <c r="AE64" s="235">
        <f>(((E195*L195)+(E197*L197))/SUM($L$195:$L$197))</f>
        <v>15</v>
      </c>
      <c r="AF64" s="235">
        <f>(((Purchases!$Z$64-SUM(Assumptions!$T$35:$W$35,Assumptions!T65:W65))*Purchases!$AD$64)+(Purchases!$AB$64*Purchases!$AE$64))/(Purchases!$Z$64-SUM(Assumptions!$T$35:$W$35,Assumptions!T65:W65)+Purchases!$AB$64)</f>
        <v>5.7831555306007871</v>
      </c>
      <c r="AG64" s="235">
        <f>((I157*$L$157)+(I158*$L$158)+(I159*$L$159)+(I160*$L$160))/SUM($L$157:$L$160)</f>
        <v>15</v>
      </c>
      <c r="AH64" s="235">
        <f>(((I195*L195)+(I197*L197))/SUM($L$195:$L$197))</f>
        <v>90</v>
      </c>
      <c r="AI64" s="235">
        <f>(((Purchases!$Z$64-SUM(Assumptions!$AF$35:$AI$35,Assumptions!AF65:AI65))*Purchases!$AG$64)+(Purchases!$AB$64*Purchases!$AH$64))/(Purchases!$Z$64-SUM(Assumptions!$AF$35:$AI$35,Assumptions!AF65:AI65)+Purchases!$AB$64)</f>
        <v>37.30342741935484</v>
      </c>
      <c r="AJ64" s="238">
        <f>AL64</f>
        <v>0.5</v>
      </c>
      <c r="AK64" s="238">
        <f>(((Z64+AB64)*AL64)-(Z64*AJ64))/((Z64+AB64)-(Z64*AJ64))</f>
        <v>0.16666666666666666</v>
      </c>
      <c r="AL64" s="250">
        <v>0.5</v>
      </c>
      <c r="AM64" s="55"/>
      <c r="AN64" s="221" t="s">
        <v>222</v>
      </c>
      <c r="AO64" s="235">
        <f>((E157*$L$157)+(E158*$L$158)+(E159*$L$159)+(E160*$L$160)+(E195*$L$195)+(E197*$L$197))/SUM($L$197,$L$195,$L$157:$L$160)</f>
        <v>3.64</v>
      </c>
      <c r="AP64" s="235">
        <f>((G157*$L$157)+(G158*$L$158)+(G159*$L$159)+(G160*$L$160)+(G195*$L$195)+(G197*$L$197))/SUM($L$197,$L$195,$L$157:$L$160)</f>
        <v>16</v>
      </c>
      <c r="AQ64" s="235">
        <f t="shared" si="161"/>
        <v>650</v>
      </c>
      <c r="AR64" s="235">
        <f>E64-(SUM(Assumptions!$U$105:$AD$105))+W64-(SUM(Assumptions!$AE$105:$AP$105))</f>
        <v>251.6875</v>
      </c>
      <c r="AS64" s="235">
        <f t="shared" si="162"/>
        <v>398.3125</v>
      </c>
      <c r="AT64" s="235">
        <f t="shared" si="157"/>
        <v>260</v>
      </c>
      <c r="AU64" s="238">
        <v>0.4</v>
      </c>
      <c r="AV64" s="235">
        <f t="shared" si="158"/>
        <v>390</v>
      </c>
      <c r="AW64" s="238">
        <v>0.6</v>
      </c>
      <c r="AX64" s="235">
        <f>((E157*$L$157)+(E158*$L$159)+(E159*$L$158)+(E160*$L$160))/SUM($L$157:$L$160)</f>
        <v>0.8</v>
      </c>
      <c r="AY64" s="235">
        <f>(((E195*L195)+(E197*L197))/SUM($L$195:$L$197))</f>
        <v>15</v>
      </c>
      <c r="AZ64" s="235">
        <f>(((Purchases!$Z$64-SUM(Assumptions!$T$35:$W$35,Assumptions!T65:W65))*Purchases!$AD$64)+(Purchases!$AB$64*Purchases!$AE$64))/(Purchases!$Z$64-SUM(Assumptions!$T$35:$W$35,Assumptions!T65:W65)+Purchases!$AB$64)</f>
        <v>5.7831555306007871</v>
      </c>
      <c r="BA64" s="235">
        <f>((I157*$L$157)+(I158*$L$158)+(I159*$L$159)+(I160*$L$160))/SUM($L$157:$L$160)</f>
        <v>15</v>
      </c>
      <c r="BB64" s="235">
        <f>(((I195*L195)+(I197*L197))/SUM($L$195:$L$197))</f>
        <v>90</v>
      </c>
      <c r="BC64" s="235">
        <f>(((Purchases!$AT$64-SUM(Assumptions!$T$35:$W$35,Assumptions!T65:W65))*Purchases!$BA$64)+(Purchases!$AV$64*Purchases!$BB$64))/(Purchases!$AT$64-SUM(Assumptions!$T$35:$W$35,Assumptions!T65:W65)+Purchases!$AV$64)</f>
        <v>82.247562994298335</v>
      </c>
      <c r="BD64" s="238">
        <f t="shared" si="163"/>
        <v>0.5</v>
      </c>
      <c r="BE64" s="238">
        <f>(((AT64+AV64)*BF64)-(AT64*BD64))/((AT64+AB64)-(AT64*BD64))</f>
        <v>0.84782608695652173</v>
      </c>
      <c r="BF64" s="250">
        <v>0.5</v>
      </c>
    </row>
    <row r="65" spans="1:58" s="17" customFormat="1" ht="15" customHeight="1">
      <c r="A65" s="25"/>
      <c r="B65" s="221" t="s">
        <v>141</v>
      </c>
      <c r="C65" s="235">
        <f>((E139*$K$139)+(E140*$K$140))/SUM($K$139:$K$140)</f>
        <v>0.31428571428571428</v>
      </c>
      <c r="D65" s="235">
        <f>((G139*$K$139)+(G140*$K$140))/SUM($K$139:$K$140)</f>
        <v>0.31428571428571428</v>
      </c>
      <c r="E65" s="235">
        <f>SUM(K139:K140)</f>
        <v>7000</v>
      </c>
      <c r="F65" s="235">
        <f>SUM(K139:K140)</f>
        <v>7000</v>
      </c>
      <c r="G65" s="238">
        <f>F65/E65</f>
        <v>1</v>
      </c>
      <c r="H65" s="235">
        <v>0</v>
      </c>
      <c r="I65" s="238">
        <f t="shared" si="154"/>
        <v>0</v>
      </c>
      <c r="J65" s="235">
        <f>((E139*$K$139)+(E140*$K$140))/SUM($K$139:$K$140)</f>
        <v>0.31428571428571428</v>
      </c>
      <c r="K65" s="235">
        <f>J65</f>
        <v>0.31428571428571428</v>
      </c>
      <c r="L65" s="235">
        <f>(((Purchases!$F$65-SUM(Assumptions!$T$35:$W$35,Assumptions!T66:W66))*Purchases!$J$65)+(Purchases!$H$65*Purchases!$K$65))/(Purchases!$F$65-SUM(Assumptions!$T$35:$W$35,Assumptions!T66:W66)+Purchases!$H$65)</f>
        <v>0.31428571428571428</v>
      </c>
      <c r="M65" s="235">
        <f>((I140*$K$139)+(I141*$K$140))/SUM($K$139:$K$140)</f>
        <v>0</v>
      </c>
      <c r="N65" s="235">
        <f>M65</f>
        <v>0</v>
      </c>
      <c r="O65" s="235">
        <f>(((Purchases!$F$65-SUM(Assumptions!$T$35:$W$35,Assumptions!T66:W66))*Purchases!$M$65)+(Purchases!$H$65*Purchases!$N$65))/(Purchases!$F$65-SUM(Assumptions!$T$35:$W$35,Assumptions!T66:W66)+Purchases!$H$65)</f>
        <v>0</v>
      </c>
      <c r="P65" s="238">
        <f>R65</f>
        <v>0</v>
      </c>
      <c r="Q65" s="238">
        <f>(((F65+H65)*R65)-(F65*P65))/((F65+H65)-(F65*P65))</f>
        <v>0</v>
      </c>
      <c r="R65" s="250"/>
      <c r="T65" s="221" t="s">
        <v>141</v>
      </c>
      <c r="U65" s="235">
        <f>((E139*$L$139)+(E140*$L$140))/SUM($L$139:$L$140)</f>
        <v>0.31428571428571428</v>
      </c>
      <c r="V65" s="235">
        <f>((G139*$L$139)+(G140*$L$140))/SUM($L$139:$L$140)</f>
        <v>0.31428571428571428</v>
      </c>
      <c r="W65" s="235">
        <f>SUM(L139:L140)</f>
        <v>7000</v>
      </c>
      <c r="X65" s="235"/>
      <c r="Y65" s="235"/>
      <c r="Z65" s="235">
        <f>SUM(L139:L140)</f>
        <v>7000</v>
      </c>
      <c r="AA65" s="238">
        <v>1</v>
      </c>
      <c r="AB65" s="235">
        <v>0</v>
      </c>
      <c r="AC65" s="238">
        <v>0</v>
      </c>
      <c r="AD65" s="235">
        <f>((E139*$K$139)+(E140*$K$140))/SUM($K$139:$K$140)</f>
        <v>0.31428571428571428</v>
      </c>
      <c r="AE65" s="235">
        <f>J65</f>
        <v>0.31428571428571428</v>
      </c>
      <c r="AF65" s="235">
        <f>(((Purchases!$Z$65-SUM(Assumptions!$T$35:$W$35,Assumptions!T66:W66))*Purchases!$AD$65)+(Purchases!$AB$65*Purchases!$AE$65))/(Purchases!$Z$65-SUM(Assumptions!$T$35:$W$35,Assumptions!T66:W66)+Purchases!$AB$65)</f>
        <v>0.31428571428571428</v>
      </c>
      <c r="AG65" s="235">
        <f>((I139*$L$139)+(I140*$L$140))/SUM($L$139:$L$140)</f>
        <v>0</v>
      </c>
      <c r="AH65" s="235">
        <f>M65</f>
        <v>0</v>
      </c>
      <c r="AI65" s="235">
        <f>(((Purchases!$Z$65-SUM(Assumptions!$AF$35:$AI$35,Assumptions!AF66:AI66))*Purchases!$AG$65)+(Purchases!$AB$65*Purchases!$AH$65))/(Purchases!$Z$65-SUM(Assumptions!$AF$35:$AI$35,Assumptions!AF66:AI66)+Purchases!$AB$65)</f>
        <v>0</v>
      </c>
      <c r="AJ65" s="238">
        <f>R65</f>
        <v>0</v>
      </c>
      <c r="AK65" s="238">
        <f>(((F65+H65)*R65)-(F65*P65))/((F65+H65)-(F65*P65))</f>
        <v>0</v>
      </c>
      <c r="AL65" s="250"/>
      <c r="AN65" s="221" t="s">
        <v>141</v>
      </c>
      <c r="AO65" s="235">
        <f>((E139*$L$139)+(E140*$L$140))/SUM($L$139:$L$140)</f>
        <v>0.31428571428571428</v>
      </c>
      <c r="AP65" s="235">
        <f>((G139*$L$139)+(G140*$L$140))/SUM($L$139:$L$140)</f>
        <v>0.31428571428571428</v>
      </c>
      <c r="AQ65" s="235">
        <f t="shared" si="161"/>
        <v>9100</v>
      </c>
      <c r="AR65" s="235"/>
      <c r="AS65" s="235"/>
      <c r="AT65" s="235">
        <f t="shared" si="157"/>
        <v>9100</v>
      </c>
      <c r="AU65" s="238">
        <f>F65/E65</f>
        <v>1</v>
      </c>
      <c r="AV65" s="235">
        <f t="shared" si="158"/>
        <v>0</v>
      </c>
      <c r="AW65" s="238">
        <f>H65/E65</f>
        <v>0</v>
      </c>
      <c r="AX65" s="235">
        <f>((E139*$K$139)+(E140*$K$140))/SUM($K$139:$K$140)</f>
        <v>0.31428571428571428</v>
      </c>
      <c r="AY65" s="235">
        <f>J65</f>
        <v>0.31428571428571428</v>
      </c>
      <c r="AZ65" s="235">
        <f>(((Purchases!$Z$65-SUM(Assumptions!$T$35:$W$35,Assumptions!T66:W66))*Purchases!$AD$65)+(Purchases!$AB$65*Purchases!$AE$65))/(Purchases!$Z$65-SUM(Assumptions!$T$35:$W$35,Assumptions!T66:W66)+Purchases!$AB$65)</f>
        <v>0.31428571428571428</v>
      </c>
      <c r="BA65" s="235">
        <f>((I139*$L$139)+(I140*$L$140))/SUM($L$139:$L$140)</f>
        <v>0</v>
      </c>
      <c r="BB65" s="235">
        <f>M65</f>
        <v>0</v>
      </c>
      <c r="BC65" s="235">
        <f>(((Purchases!$Z$65-SUM(Assumptions!$T$35:$W$35,Assumptions!T66:W66))*Purchases!$AG$65)+(Purchases!$AB$65*Purchases!$AH$65))/(Purchases!$Z$65-SUM(Assumptions!$T$35:$W$35,Assumptions!T66:W66)+Purchases!$AB$65)</f>
        <v>0</v>
      </c>
      <c r="BD65" s="238">
        <f t="shared" si="163"/>
        <v>0</v>
      </c>
      <c r="BE65" s="238">
        <v>1</v>
      </c>
      <c r="BF65" s="250"/>
    </row>
    <row r="66" spans="1:58" s="17" customFormat="1" ht="15" customHeight="1">
      <c r="A66" s="25"/>
      <c r="B66" s="221" t="s">
        <v>48</v>
      </c>
      <c r="C66" s="235">
        <v>300</v>
      </c>
      <c r="D66" s="235"/>
      <c r="E66" s="235"/>
      <c r="F66" s="235">
        <f>SUM(K88,K90,K97,K99,K104,K106,K125,K127,K172,K174,K178,K181,K185,K189)</f>
        <v>7</v>
      </c>
      <c r="G66" s="235"/>
      <c r="H66" s="235">
        <f>SUM(K77,K79,K81,K102,K134,K136,K193,K200,K202,K224)</f>
        <v>8</v>
      </c>
      <c r="I66" s="235"/>
      <c r="J66" s="235">
        <v>300</v>
      </c>
      <c r="K66" s="235">
        <v>300</v>
      </c>
      <c r="L66" s="235"/>
      <c r="M66" s="235"/>
      <c r="N66" s="235"/>
      <c r="O66" s="235"/>
      <c r="P66" s="235"/>
      <c r="Q66" s="235"/>
      <c r="R66" s="236"/>
      <c r="T66" s="221" t="s">
        <v>48</v>
      </c>
      <c r="U66" s="235">
        <f>SUM(E224)</f>
        <v>300</v>
      </c>
      <c r="V66" s="235"/>
      <c r="W66" s="235"/>
      <c r="X66" s="235"/>
      <c r="Y66" s="235"/>
      <c r="Z66" s="235">
        <v>0</v>
      </c>
      <c r="AA66" s="235"/>
      <c r="AB66" s="235">
        <f>SUM(K224)</f>
        <v>0</v>
      </c>
      <c r="AC66" s="235"/>
      <c r="AD66" s="235">
        <v>0</v>
      </c>
      <c r="AE66" s="235">
        <v>300</v>
      </c>
      <c r="AF66" s="235"/>
      <c r="AG66" s="235"/>
      <c r="AH66" s="235"/>
      <c r="AI66" s="235"/>
      <c r="AJ66" s="235"/>
      <c r="AK66" s="235"/>
      <c r="AL66" s="236"/>
      <c r="AM66" s="55"/>
      <c r="AN66" s="221" t="s">
        <v>48</v>
      </c>
      <c r="AO66" s="235">
        <f>SUM(E224)</f>
        <v>300</v>
      </c>
      <c r="AP66" s="235"/>
      <c r="AQ66" s="235"/>
      <c r="AR66" s="235"/>
      <c r="AS66" s="235"/>
      <c r="AT66" s="235">
        <v>0</v>
      </c>
      <c r="AU66" s="235"/>
      <c r="AV66" s="235">
        <f>SUM(K224)</f>
        <v>0</v>
      </c>
      <c r="AW66" s="235"/>
      <c r="AX66" s="235">
        <v>0</v>
      </c>
      <c r="AY66" s="235">
        <v>300</v>
      </c>
      <c r="AZ66" s="235"/>
      <c r="BA66" s="235"/>
      <c r="BB66" s="235"/>
      <c r="BC66" s="235"/>
      <c r="BD66" s="235"/>
      <c r="BE66" s="235"/>
      <c r="BF66" s="236"/>
    </row>
    <row r="67" spans="1:58" s="17" customFormat="1" ht="13">
      <c r="B67" s="14" t="s">
        <v>429</v>
      </c>
      <c r="C67" s="170"/>
      <c r="D67" s="170"/>
      <c r="E67" s="170">
        <f>SUM(E56:E64)</f>
        <v>3893</v>
      </c>
      <c r="F67" s="170"/>
      <c r="G67" s="170"/>
      <c r="H67" s="170"/>
      <c r="I67" s="170"/>
      <c r="J67" s="170"/>
      <c r="K67" s="170"/>
      <c r="L67" s="170"/>
      <c r="M67" s="170"/>
      <c r="N67" s="170"/>
      <c r="O67" s="14"/>
      <c r="R67" s="55">
        <f>((E56*R56)+(E57*R57)+(E58*R58)+(E59*R59)+(E60*R60)+(E61*R61)+(E62*R62)+(E64*R64))/SUM(E56:E62,E64)</f>
        <v>0.86598150051387468</v>
      </c>
      <c r="S67" s="14"/>
      <c r="T67" s="14" t="s">
        <v>429</v>
      </c>
      <c r="U67" s="170"/>
      <c r="V67" s="170"/>
      <c r="W67" s="170">
        <f>SUM(W56:W64)</f>
        <v>5261</v>
      </c>
      <c r="X67" s="170">
        <f>SUM(X56:X64)</f>
        <v>389.76026344944961</v>
      </c>
      <c r="Y67" s="170">
        <f>SUM(Y56:Y64)</f>
        <v>4871.2397365505494</v>
      </c>
      <c r="Z67" s="170"/>
      <c r="AA67" s="170"/>
      <c r="AB67" s="170"/>
      <c r="AC67" s="170"/>
      <c r="AD67" s="170"/>
      <c r="AJ67" s="237"/>
      <c r="AL67" s="55">
        <f>((W56*AL56)+(W57*AL57)+(W58*AL58)+(W59*AL59)+(W60*AL60)+(W61*AL61)+(W62*AL62)+(W64*AL64))/SUM(W56:W62,W64)</f>
        <v>0.80114068441064634</v>
      </c>
      <c r="AN67" s="14" t="s">
        <v>429</v>
      </c>
      <c r="AQ67" s="170">
        <f t="shared" ref="AQ67:AS67" si="164">SUM(AQ56:AQ64)</f>
        <v>6839.3</v>
      </c>
      <c r="AR67" s="170">
        <f t="shared" si="164"/>
        <v>1229.5638260266373</v>
      </c>
      <c r="AS67" s="170">
        <f t="shared" si="164"/>
        <v>5609.7361739733615</v>
      </c>
      <c r="BA67" s="22"/>
      <c r="BF67" s="55">
        <f>((AQ56*BF56)+(AQ57*BF57)+(AQ58*BF58)+(AQ59*BF59)+(AQ60*BF60)+(AQ61*BF61)+(AQ62*BF62)+(AQ64*BF64))/SUM(AQ56:AQ62,AQ64)</f>
        <v>0.80304182509505717</v>
      </c>
    </row>
    <row r="68" spans="1:58" s="17" customFormat="1" ht="13">
      <c r="O68" s="55"/>
      <c r="P68" s="55"/>
    </row>
    <row r="69" spans="1:58" s="17" customFormat="1" ht="13"/>
    <row r="70" spans="1:58" s="17" customFormat="1" ht="13"/>
    <row r="71" spans="1:58" s="12" customFormat="1" ht="13">
      <c r="B71" s="13" t="s">
        <v>128</v>
      </c>
      <c r="C71" s="137"/>
    </row>
    <row r="72" spans="1:58" s="17" customFormat="1" ht="13"/>
    <row r="73" spans="1:58" s="17" customFormat="1" ht="13">
      <c r="B73" s="29"/>
      <c r="C73" s="29"/>
      <c r="D73" s="29"/>
      <c r="E73" s="29"/>
      <c r="F73" s="29"/>
      <c r="G73" s="29"/>
      <c r="H73" s="29"/>
      <c r="I73" s="29"/>
      <c r="J73" s="29"/>
      <c r="K73" s="29"/>
    </row>
    <row r="74" spans="1:58" s="17" customFormat="1" ht="16" customHeight="1">
      <c r="A74" s="25"/>
      <c r="B74" s="606" t="s">
        <v>127</v>
      </c>
      <c r="C74" s="605" t="s">
        <v>295</v>
      </c>
      <c r="D74" s="605"/>
      <c r="E74" s="605" t="s">
        <v>296</v>
      </c>
      <c r="F74" s="605"/>
      <c r="G74" s="606" t="s">
        <v>297</v>
      </c>
      <c r="H74" s="606"/>
      <c r="I74" s="607" t="s">
        <v>383</v>
      </c>
      <c r="J74" s="613"/>
      <c r="K74" s="607" t="s">
        <v>388</v>
      </c>
      <c r="L74" s="607" t="s">
        <v>389</v>
      </c>
      <c r="M74" s="605" t="s">
        <v>390</v>
      </c>
      <c r="N74" s="606"/>
      <c r="O74" s="605" t="s">
        <v>391</v>
      </c>
      <c r="P74" s="606"/>
      <c r="Q74" s="606" t="s">
        <v>298</v>
      </c>
      <c r="R74" s="606"/>
    </row>
    <row r="75" spans="1:58" s="17" customFormat="1" ht="13">
      <c r="A75" s="25"/>
      <c r="B75" s="606"/>
      <c r="C75" s="605"/>
      <c r="D75" s="605"/>
      <c r="E75" s="605"/>
      <c r="F75" s="605"/>
      <c r="G75" s="606"/>
      <c r="H75" s="606"/>
      <c r="I75" s="608"/>
      <c r="J75" s="614"/>
      <c r="K75" s="608"/>
      <c r="L75" s="608"/>
      <c r="M75" s="606"/>
      <c r="N75" s="606"/>
      <c r="O75" s="606"/>
      <c r="P75" s="606"/>
      <c r="Q75" s="606"/>
      <c r="R75" s="606"/>
    </row>
    <row r="76" spans="1:58" s="17" customFormat="1" ht="15">
      <c r="A76" s="25"/>
      <c r="B76" s="221" t="s">
        <v>50</v>
      </c>
      <c r="C76" s="604">
        <v>28</v>
      </c>
      <c r="D76" s="604"/>
      <c r="E76" s="604">
        <v>28</v>
      </c>
      <c r="F76" s="604"/>
      <c r="G76" s="604">
        <v>130</v>
      </c>
      <c r="H76" s="604"/>
      <c r="I76" s="604">
        <v>320</v>
      </c>
      <c r="J76" s="604"/>
      <c r="K76" s="571">
        <v>50</v>
      </c>
      <c r="L76" s="571">
        <v>50</v>
      </c>
      <c r="M76" s="603">
        <f>Purchases!$C76*Purchases!$K76</f>
        <v>1400</v>
      </c>
      <c r="N76" s="603"/>
      <c r="O76" s="603">
        <f>Purchases!$E76*Purchases!$L76</f>
        <v>1400</v>
      </c>
      <c r="P76" s="603"/>
      <c r="Q76" s="609" t="s">
        <v>299</v>
      </c>
      <c r="R76" s="610"/>
    </row>
    <row r="77" spans="1:58" s="17" customFormat="1" ht="15">
      <c r="A77" s="25"/>
      <c r="B77" s="221" t="s">
        <v>48</v>
      </c>
      <c r="C77" s="604">
        <v>300</v>
      </c>
      <c r="D77" s="604"/>
      <c r="E77" s="604">
        <v>300</v>
      </c>
      <c r="F77" s="604"/>
      <c r="G77" s="604"/>
      <c r="H77" s="604"/>
      <c r="I77" s="604"/>
      <c r="J77" s="604"/>
      <c r="K77" s="571">
        <v>1</v>
      </c>
      <c r="L77" s="571">
        <v>0.99999999999999989</v>
      </c>
      <c r="M77" s="603">
        <f>Purchases!$C77*Purchases!$K77</f>
        <v>300</v>
      </c>
      <c r="N77" s="603"/>
      <c r="O77" s="603">
        <f>Purchases!$E77*Purchases!$L77</f>
        <v>299.99999999999994</v>
      </c>
      <c r="P77" s="603"/>
      <c r="Q77" s="609" t="s">
        <v>299</v>
      </c>
      <c r="R77" s="610"/>
    </row>
    <row r="78" spans="1:58" s="17" customFormat="1" ht="15">
      <c r="A78" s="25"/>
      <c r="B78" s="221" t="s">
        <v>53</v>
      </c>
      <c r="C78" s="604">
        <v>200</v>
      </c>
      <c r="D78" s="604"/>
      <c r="E78" s="604">
        <v>100</v>
      </c>
      <c r="F78" s="604"/>
      <c r="G78" s="604">
        <f>Purchases!$E78*4</f>
        <v>400</v>
      </c>
      <c r="H78" s="604"/>
      <c r="I78" s="604">
        <v>899</v>
      </c>
      <c r="J78" s="604"/>
      <c r="K78" s="571">
        <v>10</v>
      </c>
      <c r="L78" s="571">
        <v>20</v>
      </c>
      <c r="M78" s="603">
        <f>Purchases!$C78*Purchases!$K78</f>
        <v>2000</v>
      </c>
      <c r="N78" s="603"/>
      <c r="O78" s="603">
        <f>Purchases!$E78*Purchases!$L78</f>
        <v>2000</v>
      </c>
      <c r="P78" s="603"/>
      <c r="Q78" s="609" t="s">
        <v>299</v>
      </c>
      <c r="R78" s="610"/>
    </row>
    <row r="79" spans="1:58" s="17" customFormat="1" ht="15">
      <c r="A79" s="25"/>
      <c r="B79" s="221" t="s">
        <v>48</v>
      </c>
      <c r="C79" s="604">
        <v>300</v>
      </c>
      <c r="D79" s="604"/>
      <c r="E79" s="604">
        <v>300</v>
      </c>
      <c r="F79" s="604"/>
      <c r="G79" s="604"/>
      <c r="H79" s="604"/>
      <c r="I79" s="604"/>
      <c r="J79" s="604"/>
      <c r="K79" s="571">
        <v>0</v>
      </c>
      <c r="L79" s="571">
        <v>0.99999999999999989</v>
      </c>
      <c r="M79" s="603">
        <f>Purchases!$C79*Purchases!$K79</f>
        <v>0</v>
      </c>
      <c r="N79" s="603"/>
      <c r="O79" s="603">
        <f>Purchases!$E79*Purchases!$L79</f>
        <v>299.99999999999994</v>
      </c>
      <c r="P79" s="603"/>
      <c r="Q79" s="609" t="s">
        <v>299</v>
      </c>
      <c r="R79" s="610"/>
    </row>
    <row r="80" spans="1:58" s="17" customFormat="1" ht="15">
      <c r="A80" s="25"/>
      <c r="B80" s="221" t="s">
        <v>55</v>
      </c>
      <c r="C80" s="604">
        <v>60</v>
      </c>
      <c r="D80" s="604"/>
      <c r="E80" s="604">
        <v>34</v>
      </c>
      <c r="F80" s="604"/>
      <c r="G80" s="604">
        <v>130</v>
      </c>
      <c r="H80" s="604"/>
      <c r="I80" s="604">
        <v>290</v>
      </c>
      <c r="J80" s="604"/>
      <c r="K80" s="571">
        <v>0</v>
      </c>
      <c r="L80" s="571">
        <v>20</v>
      </c>
      <c r="M80" s="603">
        <f>Purchases!$C80*Purchases!$K80</f>
        <v>0</v>
      </c>
      <c r="N80" s="603"/>
      <c r="O80" s="603">
        <f>Purchases!$E80*Purchases!$L80</f>
        <v>680</v>
      </c>
      <c r="P80" s="603"/>
      <c r="Q80" s="609" t="s">
        <v>299</v>
      </c>
      <c r="R80" s="610"/>
    </row>
    <row r="81" spans="1:66" s="17" customFormat="1" ht="15">
      <c r="A81" s="25"/>
      <c r="B81" s="221" t="s">
        <v>48</v>
      </c>
      <c r="C81" s="604">
        <v>300</v>
      </c>
      <c r="D81" s="604"/>
      <c r="E81" s="604">
        <v>300</v>
      </c>
      <c r="F81" s="604"/>
      <c r="G81" s="604"/>
      <c r="H81" s="604"/>
      <c r="I81" s="604"/>
      <c r="J81" s="604"/>
      <c r="K81" s="571">
        <v>0</v>
      </c>
      <c r="L81" s="571">
        <v>0.99999999999999989</v>
      </c>
      <c r="M81" s="603">
        <f>Purchases!$C81*Purchases!$K81</f>
        <v>0</v>
      </c>
      <c r="N81" s="603"/>
      <c r="O81" s="603">
        <f>Purchases!$E81*Purchases!$L81</f>
        <v>299.99999999999994</v>
      </c>
      <c r="P81" s="603"/>
      <c r="Q81" s="609" t="s">
        <v>299</v>
      </c>
      <c r="R81" s="610"/>
    </row>
    <row r="82" spans="1:66" s="17" customFormat="1" ht="14">
      <c r="A82" s="25"/>
      <c r="B82" s="221"/>
      <c r="C82" s="603"/>
      <c r="D82" s="603"/>
      <c r="E82" s="603"/>
      <c r="F82" s="603"/>
      <c r="G82" s="603"/>
      <c r="H82" s="603"/>
      <c r="I82" s="603"/>
      <c r="J82" s="603"/>
      <c r="K82" s="572"/>
      <c r="L82" s="572"/>
      <c r="M82" s="603"/>
      <c r="N82" s="603"/>
      <c r="O82" s="603"/>
      <c r="P82" s="603"/>
      <c r="Q82" s="603"/>
      <c r="R82" s="603"/>
    </row>
    <row r="83" spans="1:66" s="17" customFormat="1" ht="15">
      <c r="A83" s="25"/>
      <c r="B83" s="221" t="s">
        <v>59</v>
      </c>
      <c r="C83" s="604">
        <v>5</v>
      </c>
      <c r="D83" s="604"/>
      <c r="E83" s="604">
        <v>5.26</v>
      </c>
      <c r="F83" s="604"/>
      <c r="G83" s="604">
        <v>30</v>
      </c>
      <c r="H83" s="604"/>
      <c r="I83" s="604">
        <v>60</v>
      </c>
      <c r="J83" s="604"/>
      <c r="K83" s="571">
        <v>0</v>
      </c>
      <c r="L83" s="571">
        <v>50</v>
      </c>
      <c r="M83" s="603">
        <f>Purchases!$C83*Purchases!$K83</f>
        <v>0</v>
      </c>
      <c r="N83" s="603"/>
      <c r="O83" s="603">
        <f>Purchases!$E83*Purchases!$L83</f>
        <v>263</v>
      </c>
      <c r="P83" s="603"/>
      <c r="Q83" s="609" t="s">
        <v>300</v>
      </c>
      <c r="R83" s="610"/>
    </row>
    <row r="84" spans="1:66" s="17" customFormat="1" ht="15">
      <c r="A84" s="25"/>
      <c r="B84" s="221" t="s">
        <v>61</v>
      </c>
      <c r="C84" s="604">
        <v>5</v>
      </c>
      <c r="D84" s="604"/>
      <c r="E84" s="604">
        <v>5.26</v>
      </c>
      <c r="F84" s="604"/>
      <c r="G84" s="604">
        <v>30</v>
      </c>
      <c r="H84" s="604"/>
      <c r="I84" s="604">
        <v>60</v>
      </c>
      <c r="J84" s="604"/>
      <c r="K84" s="571">
        <v>0</v>
      </c>
      <c r="L84" s="571">
        <v>50</v>
      </c>
      <c r="M84" s="603">
        <f>Purchases!$C84*Purchases!$K84</f>
        <v>0</v>
      </c>
      <c r="N84" s="603"/>
      <c r="O84" s="603">
        <f>Purchases!$E84*Purchases!$L84</f>
        <v>263</v>
      </c>
      <c r="P84" s="603"/>
      <c r="Q84" s="609" t="s">
        <v>300</v>
      </c>
      <c r="R84" s="610"/>
    </row>
    <row r="85" spans="1:66" s="17" customFormat="1" ht="15">
      <c r="A85" s="25"/>
      <c r="B85" s="221" t="s">
        <v>63</v>
      </c>
      <c r="C85" s="604">
        <v>5</v>
      </c>
      <c r="D85" s="604"/>
      <c r="E85" s="604">
        <v>5.26</v>
      </c>
      <c r="F85" s="604"/>
      <c r="G85" s="604">
        <v>30</v>
      </c>
      <c r="H85" s="604"/>
      <c r="I85" s="604">
        <v>60</v>
      </c>
      <c r="J85" s="604"/>
      <c r="K85" s="571">
        <v>100</v>
      </c>
      <c r="L85" s="571">
        <v>100</v>
      </c>
      <c r="M85" s="603">
        <f>Purchases!$C85*Purchases!$K85</f>
        <v>500</v>
      </c>
      <c r="N85" s="603"/>
      <c r="O85" s="603">
        <f>Purchases!$E85*Purchases!$L85</f>
        <v>526</v>
      </c>
      <c r="P85" s="603"/>
      <c r="Q85" s="609" t="s">
        <v>300</v>
      </c>
      <c r="R85" s="610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</row>
    <row r="86" spans="1:66">
      <c r="A86" s="25"/>
      <c r="B86" s="221"/>
      <c r="C86" s="603"/>
      <c r="D86" s="603"/>
      <c r="E86" s="603"/>
      <c r="F86" s="603"/>
      <c r="G86" s="603"/>
      <c r="H86" s="603"/>
      <c r="I86" s="603"/>
      <c r="J86" s="603"/>
      <c r="K86" s="572"/>
      <c r="L86" s="572"/>
      <c r="M86" s="603"/>
      <c r="N86" s="603"/>
      <c r="O86" s="603"/>
      <c r="P86" s="603"/>
      <c r="Q86" s="603"/>
      <c r="R86" s="603"/>
      <c r="S86" s="17"/>
      <c r="T86" s="17"/>
      <c r="U86" s="17"/>
      <c r="V86" s="17"/>
      <c r="W86" s="17"/>
      <c r="X86" s="17"/>
      <c r="Y86" s="17"/>
      <c r="Z86" s="17"/>
      <c r="AA86" s="17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</row>
    <row r="87" spans="1:66">
      <c r="A87" s="25"/>
      <c r="B87" s="221" t="s">
        <v>66</v>
      </c>
      <c r="C87" s="604">
        <v>37</v>
      </c>
      <c r="D87" s="604"/>
      <c r="E87" s="604">
        <v>37.479999999999997</v>
      </c>
      <c r="F87" s="604"/>
      <c r="G87" s="604">
        <v>120</v>
      </c>
      <c r="H87" s="604"/>
      <c r="I87" s="604">
        <v>149</v>
      </c>
      <c r="J87" s="604"/>
      <c r="K87" s="571">
        <v>100</v>
      </c>
      <c r="L87" s="571">
        <v>100</v>
      </c>
      <c r="M87" s="603">
        <f>Purchases!$C87*Purchases!$K87</f>
        <v>3700</v>
      </c>
      <c r="N87" s="603"/>
      <c r="O87" s="603">
        <f>Purchases!$E87*Purchases!$L87</f>
        <v>3747.9999999999995</v>
      </c>
      <c r="P87" s="603"/>
      <c r="Q87" s="609" t="s">
        <v>300</v>
      </c>
      <c r="R87" s="610"/>
      <c r="S87" s="17"/>
      <c r="T87" s="17"/>
      <c r="U87" s="17"/>
      <c r="V87" s="17"/>
      <c r="W87" s="17"/>
      <c r="X87" s="17"/>
      <c r="Y87" s="17"/>
      <c r="Z87" s="17"/>
      <c r="AA87" s="17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</row>
    <row r="88" spans="1:66">
      <c r="A88" s="25"/>
      <c r="B88" s="221" t="s">
        <v>48</v>
      </c>
      <c r="C88" s="604">
        <v>300</v>
      </c>
      <c r="D88" s="604"/>
      <c r="E88" s="604">
        <v>300</v>
      </c>
      <c r="F88" s="604"/>
      <c r="G88" s="604"/>
      <c r="H88" s="604"/>
      <c r="I88" s="604"/>
      <c r="J88" s="604"/>
      <c r="K88" s="571">
        <v>0</v>
      </c>
      <c r="L88" s="571">
        <v>0.99999999999999989</v>
      </c>
      <c r="M88" s="603">
        <f>Purchases!$C88*Purchases!$K88</f>
        <v>0</v>
      </c>
      <c r="N88" s="603"/>
      <c r="O88" s="603">
        <f>Purchases!$E88*Purchases!$L88</f>
        <v>299.99999999999994</v>
      </c>
      <c r="P88" s="603"/>
      <c r="Q88" s="609" t="s">
        <v>300</v>
      </c>
      <c r="R88" s="610"/>
      <c r="S88" s="17"/>
      <c r="T88" s="17"/>
      <c r="U88" s="17"/>
      <c r="V88" s="17"/>
      <c r="W88" s="17"/>
      <c r="X88" s="17"/>
      <c r="Y88" s="17"/>
      <c r="Z88" s="17"/>
      <c r="AA88" s="17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</row>
    <row r="89" spans="1:66">
      <c r="A89" s="25"/>
      <c r="B89" s="221" t="s">
        <v>68</v>
      </c>
      <c r="C89" s="604">
        <v>37</v>
      </c>
      <c r="D89" s="604"/>
      <c r="E89" s="604">
        <v>37.479999999999997</v>
      </c>
      <c r="F89" s="604"/>
      <c r="G89" s="604">
        <v>120</v>
      </c>
      <c r="H89" s="604"/>
      <c r="I89" s="604">
        <v>139</v>
      </c>
      <c r="J89" s="604"/>
      <c r="K89" s="571">
        <v>100</v>
      </c>
      <c r="L89" s="571">
        <v>100</v>
      </c>
      <c r="M89" s="603">
        <f>Purchases!$C89*Purchases!$K89</f>
        <v>3700</v>
      </c>
      <c r="N89" s="603"/>
      <c r="O89" s="603">
        <f>Purchases!$E89*Purchases!$L89</f>
        <v>3747.9999999999995</v>
      </c>
      <c r="P89" s="603"/>
      <c r="Q89" s="609" t="s">
        <v>300</v>
      </c>
      <c r="R89" s="610"/>
      <c r="S89" s="17"/>
      <c r="T89" s="17"/>
      <c r="U89" s="17"/>
      <c r="V89" s="17"/>
      <c r="W89" s="17"/>
      <c r="X89" s="17"/>
      <c r="Y89" s="17"/>
      <c r="Z89" s="17"/>
      <c r="AA89" s="17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</row>
    <row r="90" spans="1:66">
      <c r="A90" s="25"/>
      <c r="B90" s="221" t="s">
        <v>48</v>
      </c>
      <c r="C90" s="604">
        <v>300</v>
      </c>
      <c r="D90" s="604"/>
      <c r="E90" s="604">
        <v>300</v>
      </c>
      <c r="F90" s="604"/>
      <c r="G90" s="604"/>
      <c r="H90" s="604"/>
      <c r="I90" s="604"/>
      <c r="J90" s="604"/>
      <c r="K90" s="571">
        <v>1</v>
      </c>
      <c r="L90" s="571">
        <v>0.99999999999999989</v>
      </c>
      <c r="M90" s="603">
        <f>Purchases!$C90*Purchases!$K90</f>
        <v>300</v>
      </c>
      <c r="N90" s="603"/>
      <c r="O90" s="603">
        <f>Purchases!$E90*Purchases!$L90</f>
        <v>299.99999999999994</v>
      </c>
      <c r="P90" s="603"/>
      <c r="Q90" s="609" t="s">
        <v>300</v>
      </c>
      <c r="R90" s="610"/>
      <c r="S90" s="17"/>
      <c r="T90" s="17"/>
      <c r="U90" s="17"/>
      <c r="V90" s="17"/>
      <c r="W90" s="17"/>
      <c r="X90" s="17"/>
      <c r="Y90" s="17"/>
      <c r="Z90" s="17"/>
      <c r="AA90" s="17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</row>
    <row r="91" spans="1:66">
      <c r="A91" s="25"/>
      <c r="B91" s="222"/>
      <c r="C91" s="603"/>
      <c r="D91" s="603"/>
      <c r="E91" s="603"/>
      <c r="F91" s="603"/>
      <c r="G91" s="603"/>
      <c r="H91" s="603"/>
      <c r="I91" s="603"/>
      <c r="J91" s="603"/>
      <c r="K91" s="572"/>
      <c r="L91" s="572"/>
      <c r="M91" s="603"/>
      <c r="N91" s="603"/>
      <c r="O91" s="603"/>
      <c r="P91" s="603"/>
      <c r="Q91" s="603"/>
      <c r="R91" s="603"/>
      <c r="S91" s="17"/>
      <c r="T91" s="17"/>
      <c r="U91" s="17"/>
      <c r="V91" s="17"/>
      <c r="W91" s="17"/>
      <c r="X91" s="17"/>
      <c r="Y91" s="17"/>
      <c r="Z91" s="17"/>
      <c r="AA91" s="17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</row>
    <row r="92" spans="1:66">
      <c r="A92" s="25"/>
      <c r="B92" s="221" t="s">
        <v>72</v>
      </c>
      <c r="C92" s="604">
        <v>37</v>
      </c>
      <c r="D92" s="604"/>
      <c r="E92" s="604">
        <v>37.479999999999997</v>
      </c>
      <c r="F92" s="604"/>
      <c r="G92" s="604">
        <v>120</v>
      </c>
      <c r="H92" s="604"/>
      <c r="I92" s="604">
        <v>155</v>
      </c>
      <c r="J92" s="604"/>
      <c r="K92" s="571">
        <v>0</v>
      </c>
      <c r="L92" s="571">
        <v>50</v>
      </c>
      <c r="M92" s="603">
        <f>Purchases!$C92*Purchases!$K92</f>
        <v>0</v>
      </c>
      <c r="N92" s="603"/>
      <c r="O92" s="603">
        <f>Purchases!$E92*Purchases!$L92</f>
        <v>1873.9999999999998</v>
      </c>
      <c r="P92" s="603"/>
      <c r="Q92" s="609" t="s">
        <v>300</v>
      </c>
      <c r="R92" s="610"/>
      <c r="S92" s="17"/>
      <c r="T92" s="17"/>
      <c r="U92" s="17"/>
      <c r="V92" s="17"/>
      <c r="W92" s="17"/>
      <c r="X92" s="17"/>
      <c r="Y92" s="17"/>
      <c r="Z92" s="17"/>
      <c r="AA92" s="17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</row>
    <row r="93" spans="1:66">
      <c r="A93" s="25"/>
      <c r="B93" s="221" t="s">
        <v>73</v>
      </c>
      <c r="C93" s="604">
        <v>37</v>
      </c>
      <c r="D93" s="604"/>
      <c r="E93" s="604">
        <v>37.479999999999997</v>
      </c>
      <c r="F93" s="604"/>
      <c r="G93" s="604">
        <v>120</v>
      </c>
      <c r="H93" s="604"/>
      <c r="I93" s="604">
        <v>155</v>
      </c>
      <c r="J93" s="604"/>
      <c r="K93" s="571">
        <v>0</v>
      </c>
      <c r="L93" s="571">
        <v>50</v>
      </c>
      <c r="M93" s="603">
        <f>Purchases!$C93*Purchases!$K93</f>
        <v>0</v>
      </c>
      <c r="N93" s="603"/>
      <c r="O93" s="603">
        <f>Purchases!$E93*Purchases!$L93</f>
        <v>1873.9999999999998</v>
      </c>
      <c r="P93" s="603"/>
      <c r="Q93" s="609" t="s">
        <v>300</v>
      </c>
      <c r="R93" s="610"/>
      <c r="S93" s="17"/>
      <c r="T93" s="17"/>
      <c r="U93" s="17"/>
      <c r="V93" s="17"/>
      <c r="W93" s="17"/>
      <c r="X93" s="17"/>
      <c r="Y93" s="17"/>
      <c r="Z93" s="17"/>
      <c r="AA93" s="17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</row>
    <row r="94" spans="1:66">
      <c r="A94" s="25"/>
      <c r="B94" s="221" t="s">
        <v>74</v>
      </c>
      <c r="C94" s="604">
        <v>37</v>
      </c>
      <c r="D94" s="604"/>
      <c r="E94" s="604">
        <v>37.479999999999997</v>
      </c>
      <c r="F94" s="604"/>
      <c r="G94" s="604">
        <v>120</v>
      </c>
      <c r="H94" s="604"/>
      <c r="I94" s="604">
        <v>155</v>
      </c>
      <c r="J94" s="604"/>
      <c r="K94" s="571">
        <v>50</v>
      </c>
      <c r="L94" s="571">
        <v>50</v>
      </c>
      <c r="M94" s="603">
        <f>Purchases!$C94*Purchases!$K94</f>
        <v>1850</v>
      </c>
      <c r="N94" s="603"/>
      <c r="O94" s="603">
        <f>Purchases!$E94*Purchases!$L94</f>
        <v>1873.9999999999998</v>
      </c>
      <c r="P94" s="603"/>
      <c r="Q94" s="609" t="s">
        <v>300</v>
      </c>
      <c r="R94" s="610"/>
      <c r="S94" s="17"/>
      <c r="T94" s="17"/>
      <c r="U94" s="17"/>
      <c r="V94" s="17"/>
      <c r="W94" s="17"/>
      <c r="X94" s="17"/>
      <c r="Y94" s="17"/>
      <c r="Z94" s="17"/>
      <c r="AA94" s="17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</row>
    <row r="95" spans="1:66">
      <c r="A95" s="25"/>
      <c r="B95" s="221"/>
      <c r="C95" s="603"/>
      <c r="D95" s="603"/>
      <c r="E95" s="603"/>
      <c r="F95" s="603"/>
      <c r="G95" s="603"/>
      <c r="H95" s="603"/>
      <c r="I95" s="603"/>
      <c r="J95" s="603"/>
      <c r="K95" s="572"/>
      <c r="L95" s="572"/>
      <c r="M95" s="603"/>
      <c r="N95" s="603"/>
      <c r="O95" s="603"/>
      <c r="P95" s="603"/>
      <c r="Q95" s="603"/>
      <c r="R95" s="603"/>
      <c r="S95" s="17"/>
      <c r="T95" s="17"/>
      <c r="U95" s="17"/>
      <c r="V95" s="17"/>
      <c r="W95" s="17"/>
      <c r="X95" s="17"/>
      <c r="Y95" s="17"/>
      <c r="Z95" s="17"/>
      <c r="AA95" s="17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</row>
    <row r="96" spans="1:66">
      <c r="A96" s="25"/>
      <c r="B96" s="221" t="s">
        <v>77</v>
      </c>
      <c r="C96" s="604">
        <v>30</v>
      </c>
      <c r="D96" s="604"/>
      <c r="E96" s="604">
        <v>30</v>
      </c>
      <c r="F96" s="604"/>
      <c r="G96" s="604">
        <v>95</v>
      </c>
      <c r="H96" s="604"/>
      <c r="I96" s="604">
        <v>119</v>
      </c>
      <c r="J96" s="604"/>
      <c r="K96" s="571">
        <v>100</v>
      </c>
      <c r="L96" s="571">
        <v>0</v>
      </c>
      <c r="M96" s="603">
        <f>Purchases!$C96*Purchases!$K96</f>
        <v>3000</v>
      </c>
      <c r="N96" s="603"/>
      <c r="O96" s="603">
        <f>Purchases!$E96*Purchases!$L96</f>
        <v>0</v>
      </c>
      <c r="P96" s="603"/>
      <c r="Q96" s="609" t="s">
        <v>300</v>
      </c>
      <c r="R96" s="610"/>
      <c r="S96" s="17"/>
      <c r="T96" s="17"/>
      <c r="U96" s="17"/>
      <c r="V96" s="17"/>
      <c r="W96" s="17"/>
      <c r="X96" s="17"/>
      <c r="Y96" s="17"/>
      <c r="Z96" s="17"/>
      <c r="AA96" s="17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</row>
    <row r="97" spans="1:66">
      <c r="A97" s="25"/>
      <c r="B97" s="221" t="s">
        <v>48</v>
      </c>
      <c r="C97" s="604">
        <v>300</v>
      </c>
      <c r="D97" s="604"/>
      <c r="E97" s="604">
        <v>300</v>
      </c>
      <c r="F97" s="604"/>
      <c r="G97" s="604"/>
      <c r="H97" s="604"/>
      <c r="I97" s="604"/>
      <c r="J97" s="604"/>
      <c r="K97" s="571">
        <v>1</v>
      </c>
      <c r="L97" s="571">
        <v>0.99999999999999989</v>
      </c>
      <c r="M97" s="603">
        <f>Purchases!$C97*Purchases!$K97</f>
        <v>300</v>
      </c>
      <c r="N97" s="603"/>
      <c r="O97" s="603">
        <f>Purchases!$E97*Purchases!$L97</f>
        <v>299.99999999999994</v>
      </c>
      <c r="P97" s="603"/>
      <c r="Q97" s="609" t="s">
        <v>300</v>
      </c>
      <c r="R97" s="610"/>
      <c r="S97" s="17"/>
      <c r="T97" s="17"/>
      <c r="U97" s="17"/>
      <c r="V97" s="17"/>
      <c r="W97" s="17"/>
      <c r="X97" s="17"/>
      <c r="Y97" s="17"/>
      <c r="Z97" s="17"/>
      <c r="AA97" s="17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</row>
    <row r="98" spans="1:66">
      <c r="A98" s="25"/>
      <c r="B98" s="221" t="s">
        <v>79</v>
      </c>
      <c r="C98" s="604">
        <v>30</v>
      </c>
      <c r="D98" s="604"/>
      <c r="E98" s="604">
        <v>30</v>
      </c>
      <c r="F98" s="604"/>
      <c r="G98" s="604">
        <v>95</v>
      </c>
      <c r="H98" s="604"/>
      <c r="I98" s="604">
        <v>119</v>
      </c>
      <c r="J98" s="604"/>
      <c r="K98" s="571">
        <v>0</v>
      </c>
      <c r="L98" s="571">
        <v>100</v>
      </c>
      <c r="M98" s="603">
        <f>Purchases!$C98*Purchases!$K98</f>
        <v>0</v>
      </c>
      <c r="N98" s="603"/>
      <c r="O98" s="603">
        <f>Purchases!$E98*Purchases!$L98</f>
        <v>3000</v>
      </c>
      <c r="P98" s="603"/>
      <c r="Q98" s="609" t="s">
        <v>300</v>
      </c>
      <c r="R98" s="610"/>
      <c r="S98" s="17"/>
      <c r="T98" s="17"/>
      <c r="U98" s="17"/>
      <c r="V98" s="17"/>
      <c r="W98" s="17"/>
      <c r="X98" s="17"/>
      <c r="Y98" s="17"/>
      <c r="Z98" s="17"/>
      <c r="AA98" s="17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</row>
    <row r="99" spans="1:66">
      <c r="A99" s="25"/>
      <c r="B99" s="221" t="s">
        <v>48</v>
      </c>
      <c r="C99" s="604">
        <v>300</v>
      </c>
      <c r="D99" s="604"/>
      <c r="E99" s="604">
        <v>300</v>
      </c>
      <c r="F99" s="604"/>
      <c r="G99" s="604"/>
      <c r="H99" s="604"/>
      <c r="I99" s="604"/>
      <c r="J99" s="604"/>
      <c r="K99" s="571">
        <v>0</v>
      </c>
      <c r="L99" s="571">
        <v>0.99999999999999989</v>
      </c>
      <c r="M99" s="603">
        <f>Purchases!$C99*Purchases!$K99</f>
        <v>0</v>
      </c>
      <c r="N99" s="603"/>
      <c r="O99" s="603">
        <f>Purchases!$E99*Purchases!$L99</f>
        <v>299.99999999999994</v>
      </c>
      <c r="P99" s="603"/>
      <c r="Q99" s="609" t="s">
        <v>300</v>
      </c>
      <c r="R99" s="610"/>
      <c r="S99" s="17"/>
      <c r="T99" s="17"/>
      <c r="U99" s="17"/>
      <c r="V99" s="17"/>
      <c r="W99" s="17"/>
      <c r="X99" s="17"/>
      <c r="Y99" s="17"/>
      <c r="Z99" s="17"/>
      <c r="AA99" s="17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</row>
    <row r="100" spans="1:66">
      <c r="A100" s="25"/>
      <c r="B100" s="221"/>
      <c r="C100" s="603"/>
      <c r="D100" s="603"/>
      <c r="E100" s="603"/>
      <c r="F100" s="603"/>
      <c r="G100" s="603"/>
      <c r="H100" s="603"/>
      <c r="I100" s="603"/>
      <c r="J100" s="603"/>
      <c r="K100" s="572"/>
      <c r="L100" s="572"/>
      <c r="M100" s="603"/>
      <c r="N100" s="603"/>
      <c r="O100" s="603"/>
      <c r="P100" s="603"/>
      <c r="Q100" s="603"/>
      <c r="R100" s="603"/>
      <c r="S100" s="17"/>
      <c r="T100" s="17"/>
      <c r="U100" s="17"/>
      <c r="V100" s="17"/>
      <c r="W100" s="17"/>
      <c r="X100" s="17"/>
      <c r="Y100" s="17"/>
      <c r="Z100" s="17"/>
      <c r="AA100" s="17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</row>
    <row r="101" spans="1:66">
      <c r="A101" s="25"/>
      <c r="B101" s="221" t="s">
        <v>82</v>
      </c>
      <c r="C101" s="604">
        <v>30</v>
      </c>
      <c r="D101" s="604"/>
      <c r="E101" s="604">
        <v>37.479999999999997</v>
      </c>
      <c r="F101" s="604"/>
      <c r="G101" s="604">
        <f>Purchases!$E101*4</f>
        <v>149.91999999999999</v>
      </c>
      <c r="H101" s="604"/>
      <c r="I101" s="604">
        <v>149</v>
      </c>
      <c r="J101" s="604"/>
      <c r="K101" s="571">
        <v>100</v>
      </c>
      <c r="L101" s="571">
        <v>100</v>
      </c>
      <c r="M101" s="603">
        <f>Purchases!$C101*Purchases!$K101</f>
        <v>3000</v>
      </c>
      <c r="N101" s="603"/>
      <c r="O101" s="603">
        <f>Purchases!$E101*Purchases!$L101</f>
        <v>3747.9999999999995</v>
      </c>
      <c r="P101" s="603"/>
      <c r="Q101" s="609" t="s">
        <v>299</v>
      </c>
      <c r="R101" s="610"/>
      <c r="S101" s="17"/>
      <c r="T101" s="17"/>
      <c r="U101" s="17"/>
      <c r="V101" s="17"/>
      <c r="W101" s="17"/>
      <c r="X101" s="17"/>
      <c r="Y101" s="17"/>
      <c r="Z101" s="17"/>
      <c r="AA101" s="17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</row>
    <row r="102" spans="1:66">
      <c r="A102" s="25"/>
      <c r="B102" s="221" t="s">
        <v>48</v>
      </c>
      <c r="C102" s="604">
        <v>300</v>
      </c>
      <c r="D102" s="604"/>
      <c r="E102" s="604">
        <v>300</v>
      </c>
      <c r="F102" s="604"/>
      <c r="G102" s="604"/>
      <c r="H102" s="604"/>
      <c r="I102" s="604"/>
      <c r="J102" s="604"/>
      <c r="K102" s="571">
        <v>1</v>
      </c>
      <c r="L102" s="571">
        <v>0.99999999999999989</v>
      </c>
      <c r="M102" s="603">
        <f>Purchases!$C102*Purchases!$K102</f>
        <v>300</v>
      </c>
      <c r="N102" s="603"/>
      <c r="O102" s="603">
        <f>Purchases!$E102*Purchases!$L102</f>
        <v>299.99999999999994</v>
      </c>
      <c r="P102" s="603"/>
      <c r="Q102" s="609" t="s">
        <v>299</v>
      </c>
      <c r="R102" s="610"/>
      <c r="S102" s="17"/>
      <c r="T102" s="17"/>
      <c r="U102" s="17"/>
      <c r="V102" s="17"/>
      <c r="W102" s="17"/>
      <c r="X102" s="17"/>
      <c r="Y102" s="17"/>
      <c r="Z102" s="17"/>
      <c r="AA102" s="17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</row>
    <row r="103" spans="1:66">
      <c r="A103" s="25"/>
      <c r="B103" s="221" t="s">
        <v>84</v>
      </c>
      <c r="C103" s="604">
        <v>27</v>
      </c>
      <c r="D103" s="604"/>
      <c r="E103" s="604">
        <v>30</v>
      </c>
      <c r="F103" s="604"/>
      <c r="G103" s="604">
        <f>Purchases!$E103*4</f>
        <v>120</v>
      </c>
      <c r="H103" s="604"/>
      <c r="I103" s="604">
        <v>119</v>
      </c>
      <c r="J103" s="604"/>
      <c r="K103" s="571">
        <v>0</v>
      </c>
      <c r="L103" s="571">
        <v>0</v>
      </c>
      <c r="M103" s="603">
        <f>Purchases!$C103*Purchases!$K103</f>
        <v>0</v>
      </c>
      <c r="N103" s="603"/>
      <c r="O103" s="603">
        <f>Purchases!$E103*Purchases!$L103</f>
        <v>0</v>
      </c>
      <c r="P103" s="603"/>
      <c r="Q103" s="609" t="s">
        <v>300</v>
      </c>
      <c r="R103" s="610"/>
      <c r="S103" s="17"/>
      <c r="T103" s="17"/>
      <c r="U103" s="17"/>
      <c r="V103" s="17"/>
      <c r="W103" s="17"/>
      <c r="X103" s="17"/>
      <c r="Y103" s="17"/>
      <c r="Z103" s="17"/>
      <c r="AA103" s="17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</row>
    <row r="104" spans="1:66">
      <c r="A104" s="25"/>
      <c r="B104" s="221" t="s">
        <v>48</v>
      </c>
      <c r="C104" s="604">
        <v>300</v>
      </c>
      <c r="D104" s="604"/>
      <c r="E104" s="604">
        <v>300</v>
      </c>
      <c r="F104" s="604"/>
      <c r="G104" s="604"/>
      <c r="H104" s="604"/>
      <c r="I104" s="604"/>
      <c r="J104" s="604"/>
      <c r="K104" s="571">
        <v>1</v>
      </c>
      <c r="L104" s="571">
        <v>0.99999999999999989</v>
      </c>
      <c r="M104" s="603">
        <f>Purchases!$C104*Purchases!$K104</f>
        <v>300</v>
      </c>
      <c r="N104" s="603"/>
      <c r="O104" s="603">
        <f>Purchases!$E104*Purchases!$L104</f>
        <v>299.99999999999994</v>
      </c>
      <c r="P104" s="603"/>
      <c r="Q104" s="609" t="s">
        <v>300</v>
      </c>
      <c r="R104" s="610"/>
      <c r="S104" s="17"/>
      <c r="T104" s="17"/>
      <c r="U104" s="17"/>
      <c r="V104" s="17"/>
      <c r="W104" s="17"/>
      <c r="X104" s="17"/>
      <c r="Y104" s="17"/>
      <c r="Z104" s="17"/>
      <c r="AA104" s="17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</row>
    <row r="105" spans="1:66">
      <c r="A105" s="25"/>
      <c r="B105" s="221" t="s">
        <v>86</v>
      </c>
      <c r="C105" s="604">
        <v>30</v>
      </c>
      <c r="D105" s="604"/>
      <c r="E105" s="604">
        <v>37.479999999999997</v>
      </c>
      <c r="F105" s="604"/>
      <c r="G105" s="604">
        <f>Purchases!$E105*4</f>
        <v>149.91999999999999</v>
      </c>
      <c r="H105" s="604"/>
      <c r="I105" s="604">
        <v>179</v>
      </c>
      <c r="J105" s="604"/>
      <c r="K105" s="571">
        <v>0</v>
      </c>
      <c r="L105" s="571">
        <v>0</v>
      </c>
      <c r="M105" s="603">
        <f>Purchases!$C105*Purchases!$K105</f>
        <v>0</v>
      </c>
      <c r="N105" s="603"/>
      <c r="O105" s="603">
        <f>Purchases!$E105*Purchases!$L105</f>
        <v>0</v>
      </c>
      <c r="P105" s="603"/>
      <c r="Q105" s="609" t="s">
        <v>300</v>
      </c>
      <c r="R105" s="610"/>
      <c r="S105" s="17"/>
      <c r="T105" s="17"/>
      <c r="U105" s="17"/>
      <c r="V105" s="17"/>
      <c r="W105" s="17"/>
      <c r="X105" s="17"/>
      <c r="Y105" s="17"/>
      <c r="Z105" s="17"/>
      <c r="AA105" s="17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</row>
    <row r="106" spans="1:66">
      <c r="A106" s="25"/>
      <c r="B106" s="221" t="s">
        <v>48</v>
      </c>
      <c r="C106" s="604">
        <v>300</v>
      </c>
      <c r="D106" s="604"/>
      <c r="E106" s="604">
        <v>300</v>
      </c>
      <c r="F106" s="604"/>
      <c r="G106" s="604"/>
      <c r="H106" s="604"/>
      <c r="I106" s="604"/>
      <c r="J106" s="604"/>
      <c r="K106" s="571">
        <v>0</v>
      </c>
      <c r="L106" s="571">
        <v>0.99999999999999989</v>
      </c>
      <c r="M106" s="603">
        <f>Purchases!$C106*Purchases!$K106</f>
        <v>0</v>
      </c>
      <c r="N106" s="603"/>
      <c r="O106" s="603">
        <f>Purchases!$E106*Purchases!$L106</f>
        <v>299.99999999999994</v>
      </c>
      <c r="P106" s="603"/>
      <c r="Q106" s="609" t="s">
        <v>300</v>
      </c>
      <c r="R106" s="610"/>
      <c r="S106" s="17"/>
      <c r="T106" s="17"/>
      <c r="U106" s="17"/>
      <c r="V106" s="17"/>
      <c r="W106" s="17"/>
      <c r="X106" s="17"/>
      <c r="Y106" s="17"/>
      <c r="Z106" s="17"/>
      <c r="AA106" s="17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</row>
    <row r="107" spans="1:66">
      <c r="A107" s="25"/>
      <c r="B107" s="221"/>
      <c r="C107" s="603"/>
      <c r="D107" s="603"/>
      <c r="E107" s="603"/>
      <c r="F107" s="603"/>
      <c r="G107" s="603"/>
      <c r="H107" s="603"/>
      <c r="I107" s="603"/>
      <c r="J107" s="603"/>
      <c r="K107" s="572"/>
      <c r="L107" s="572"/>
      <c r="M107" s="603"/>
      <c r="N107" s="603"/>
      <c r="O107" s="603"/>
      <c r="P107" s="603"/>
      <c r="Q107" s="603"/>
      <c r="R107" s="603"/>
      <c r="S107" s="17"/>
      <c r="T107" s="17"/>
      <c r="U107" s="17"/>
      <c r="V107" s="17"/>
      <c r="W107" s="17"/>
      <c r="X107" s="17"/>
      <c r="Y107" s="17"/>
      <c r="Z107" s="17"/>
      <c r="AA107" s="17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</row>
    <row r="108" spans="1:66">
      <c r="A108" s="25"/>
      <c r="B108" s="223" t="s">
        <v>88</v>
      </c>
      <c r="C108" s="604">
        <v>7</v>
      </c>
      <c r="D108" s="604"/>
      <c r="E108" s="604">
        <v>7</v>
      </c>
      <c r="F108" s="604"/>
      <c r="G108" s="604">
        <v>30</v>
      </c>
      <c r="H108" s="604"/>
      <c r="I108" s="604">
        <v>60</v>
      </c>
      <c r="J108" s="604"/>
      <c r="K108" s="571">
        <v>100</v>
      </c>
      <c r="L108" s="571">
        <v>100</v>
      </c>
      <c r="M108" s="603">
        <f>Purchases!$C108*Purchases!$K108</f>
        <v>700</v>
      </c>
      <c r="N108" s="603"/>
      <c r="O108" s="603">
        <f>Purchases!$E108*Purchases!$L108</f>
        <v>700</v>
      </c>
      <c r="P108" s="603"/>
      <c r="Q108" s="609" t="s">
        <v>300</v>
      </c>
      <c r="R108" s="610"/>
      <c r="S108" s="17"/>
      <c r="T108" s="17"/>
      <c r="U108" s="17"/>
      <c r="V108" s="17"/>
      <c r="W108" s="17"/>
      <c r="X108" s="17"/>
      <c r="Y108" s="17"/>
      <c r="Z108" s="17"/>
      <c r="AA108" s="17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</row>
    <row r="109" spans="1:66">
      <c r="A109" s="25"/>
      <c r="B109" s="223" t="s">
        <v>90</v>
      </c>
      <c r="C109" s="604">
        <v>7</v>
      </c>
      <c r="D109" s="604"/>
      <c r="E109" s="604">
        <v>7</v>
      </c>
      <c r="F109" s="604"/>
      <c r="G109" s="604">
        <v>30</v>
      </c>
      <c r="H109" s="604"/>
      <c r="I109" s="604">
        <v>60</v>
      </c>
      <c r="J109" s="604"/>
      <c r="K109" s="571">
        <v>100</v>
      </c>
      <c r="L109" s="571">
        <v>100</v>
      </c>
      <c r="M109" s="603">
        <f>Purchases!$C109*Purchases!$K109</f>
        <v>700</v>
      </c>
      <c r="N109" s="603"/>
      <c r="O109" s="603">
        <f>Purchases!$E109*Purchases!$L109</f>
        <v>700</v>
      </c>
      <c r="P109" s="603"/>
      <c r="Q109" s="609" t="s">
        <v>300</v>
      </c>
      <c r="R109" s="610"/>
      <c r="S109" s="17"/>
      <c r="T109" s="17"/>
      <c r="U109" s="17"/>
      <c r="V109" s="17"/>
      <c r="W109" s="17"/>
      <c r="X109" s="17"/>
      <c r="Y109" s="17"/>
      <c r="Z109" s="17"/>
      <c r="AA109" s="17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</row>
    <row r="110" spans="1:66">
      <c r="A110" s="25"/>
      <c r="B110" s="221"/>
      <c r="C110" s="603"/>
      <c r="D110" s="603"/>
      <c r="E110" s="603"/>
      <c r="F110" s="603"/>
      <c r="G110" s="603"/>
      <c r="H110" s="603"/>
      <c r="I110" s="603"/>
      <c r="J110" s="603"/>
      <c r="K110" s="572"/>
      <c r="L110" s="572"/>
      <c r="M110" s="603"/>
      <c r="N110" s="603"/>
      <c r="O110" s="603"/>
      <c r="P110" s="603"/>
      <c r="Q110" s="603"/>
      <c r="R110" s="603"/>
      <c r="S110" s="17"/>
      <c r="T110" s="17"/>
      <c r="U110" s="17"/>
      <c r="V110" s="17"/>
      <c r="W110" s="17"/>
      <c r="X110" s="17"/>
      <c r="Y110" s="17"/>
      <c r="Z110" s="17"/>
      <c r="AA110" s="17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</row>
    <row r="111" spans="1:66">
      <c r="A111" s="25"/>
      <c r="B111" s="224" t="s">
        <v>92</v>
      </c>
      <c r="C111" s="604">
        <v>19</v>
      </c>
      <c r="D111" s="604"/>
      <c r="E111" s="604">
        <v>19</v>
      </c>
      <c r="F111" s="604"/>
      <c r="G111" s="604">
        <v>60</v>
      </c>
      <c r="H111" s="604"/>
      <c r="I111" s="604">
        <v>65</v>
      </c>
      <c r="J111" s="604"/>
      <c r="K111" s="571">
        <v>150</v>
      </c>
      <c r="L111" s="571">
        <v>200</v>
      </c>
      <c r="M111" s="603">
        <f>Purchases!$C111*Purchases!$K111</f>
        <v>2850</v>
      </c>
      <c r="N111" s="603"/>
      <c r="O111" s="603">
        <f>Purchases!$E111*Purchases!$L111</f>
        <v>3800</v>
      </c>
      <c r="P111" s="603"/>
      <c r="Q111" s="609" t="s">
        <v>300</v>
      </c>
      <c r="R111" s="610"/>
      <c r="S111" s="17"/>
      <c r="T111" s="17"/>
      <c r="U111" s="17"/>
      <c r="V111" s="17"/>
      <c r="W111" s="17"/>
      <c r="X111" s="17"/>
      <c r="Y111" s="17"/>
      <c r="Z111" s="17"/>
      <c r="AA111" s="17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</row>
    <row r="112" spans="1:66">
      <c r="A112" s="25"/>
      <c r="B112" s="225" t="s">
        <v>93</v>
      </c>
      <c r="C112" s="604">
        <v>21</v>
      </c>
      <c r="D112" s="604"/>
      <c r="E112" s="604">
        <v>20.7</v>
      </c>
      <c r="F112" s="604"/>
      <c r="G112" s="604">
        <v>60</v>
      </c>
      <c r="H112" s="604"/>
      <c r="I112" s="604">
        <v>65</v>
      </c>
      <c r="J112" s="604"/>
      <c r="K112" s="571">
        <v>150</v>
      </c>
      <c r="L112" s="571">
        <v>200</v>
      </c>
      <c r="M112" s="603">
        <f>Purchases!$C112*Purchases!$K112</f>
        <v>3150</v>
      </c>
      <c r="N112" s="603"/>
      <c r="O112" s="603">
        <f>Purchases!$E112*Purchases!$L112</f>
        <v>4140</v>
      </c>
      <c r="P112" s="603"/>
      <c r="Q112" s="609" t="s">
        <v>300</v>
      </c>
      <c r="R112" s="610"/>
      <c r="S112" s="17"/>
      <c r="T112" s="17"/>
      <c r="U112" s="17"/>
      <c r="V112" s="17"/>
      <c r="W112" s="17"/>
      <c r="X112" s="17"/>
      <c r="Y112" s="17"/>
      <c r="Z112" s="17"/>
      <c r="AA112" s="17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</row>
    <row r="113" spans="1:66">
      <c r="A113" s="25"/>
      <c r="B113" s="224" t="s">
        <v>94</v>
      </c>
      <c r="C113" s="604">
        <v>21</v>
      </c>
      <c r="D113" s="604"/>
      <c r="E113" s="604">
        <v>20.7</v>
      </c>
      <c r="F113" s="604"/>
      <c r="G113" s="604">
        <v>60</v>
      </c>
      <c r="H113" s="604"/>
      <c r="I113" s="604">
        <v>65</v>
      </c>
      <c r="J113" s="604"/>
      <c r="K113" s="571">
        <v>150</v>
      </c>
      <c r="L113" s="571">
        <v>150</v>
      </c>
      <c r="M113" s="603">
        <f>Purchases!$C113*Purchases!$K113</f>
        <v>3150</v>
      </c>
      <c r="N113" s="603"/>
      <c r="O113" s="603">
        <f>Purchases!$E113*Purchases!$L113</f>
        <v>3105</v>
      </c>
      <c r="P113" s="603"/>
      <c r="Q113" s="609" t="s">
        <v>300</v>
      </c>
      <c r="R113" s="610"/>
      <c r="S113" s="17"/>
      <c r="T113" s="17"/>
      <c r="U113" s="17"/>
      <c r="V113" s="17"/>
      <c r="W113" s="17"/>
      <c r="X113" s="17"/>
      <c r="Y113" s="17"/>
      <c r="Z113" s="17"/>
      <c r="AA113" s="17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</row>
    <row r="114" spans="1:66">
      <c r="A114" s="25"/>
      <c r="B114" s="224" t="s">
        <v>96</v>
      </c>
      <c r="C114" s="604">
        <v>21</v>
      </c>
      <c r="D114" s="604"/>
      <c r="E114" s="604">
        <v>20.7</v>
      </c>
      <c r="F114" s="604"/>
      <c r="G114" s="604">
        <v>60</v>
      </c>
      <c r="H114" s="604"/>
      <c r="I114" s="604">
        <v>65</v>
      </c>
      <c r="J114" s="604"/>
      <c r="K114" s="571">
        <v>0</v>
      </c>
      <c r="L114" s="571">
        <v>150</v>
      </c>
      <c r="M114" s="603">
        <f>Purchases!$C114*Purchases!$K114</f>
        <v>0</v>
      </c>
      <c r="N114" s="603"/>
      <c r="O114" s="603">
        <f>Purchases!$E114*Purchases!$L114</f>
        <v>3105</v>
      </c>
      <c r="P114" s="603"/>
      <c r="Q114" s="609" t="s">
        <v>300</v>
      </c>
      <c r="R114" s="610"/>
      <c r="S114" s="17"/>
      <c r="T114" s="17"/>
      <c r="U114" s="17"/>
      <c r="V114" s="17"/>
      <c r="W114" s="17"/>
      <c r="X114" s="17"/>
      <c r="Y114" s="17"/>
      <c r="Z114" s="17"/>
      <c r="AA114" s="17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</row>
    <row r="115" spans="1:66">
      <c r="A115" s="25"/>
      <c r="B115" s="225"/>
      <c r="C115" s="603"/>
      <c r="D115" s="603"/>
      <c r="E115" s="603"/>
      <c r="F115" s="603"/>
      <c r="G115" s="603"/>
      <c r="H115" s="603"/>
      <c r="I115" s="603"/>
      <c r="J115" s="603"/>
      <c r="K115" s="572"/>
      <c r="L115" s="572"/>
      <c r="M115" s="603"/>
      <c r="N115" s="603"/>
      <c r="O115" s="603"/>
      <c r="P115" s="603"/>
      <c r="Q115" s="603"/>
      <c r="R115" s="603"/>
      <c r="S115" s="17"/>
      <c r="T115" s="17"/>
      <c r="U115" s="17"/>
      <c r="V115" s="17"/>
      <c r="W115" s="17"/>
      <c r="X115" s="17"/>
      <c r="Y115" s="17"/>
      <c r="Z115" s="17"/>
      <c r="AA115" s="17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</row>
    <row r="116" spans="1:66">
      <c r="A116" s="25"/>
      <c r="B116" s="224" t="s">
        <v>98</v>
      </c>
      <c r="C116" s="604">
        <v>39</v>
      </c>
      <c r="D116" s="604"/>
      <c r="E116" s="604">
        <v>38.65</v>
      </c>
      <c r="F116" s="604"/>
      <c r="G116" s="604">
        <v>120</v>
      </c>
      <c r="H116" s="604"/>
      <c r="I116" s="604">
        <v>139</v>
      </c>
      <c r="J116" s="604"/>
      <c r="K116" s="571">
        <v>100</v>
      </c>
      <c r="L116" s="571">
        <v>0</v>
      </c>
      <c r="M116" s="603">
        <f>Purchases!$C116*Purchases!$K116</f>
        <v>3900</v>
      </c>
      <c r="N116" s="603"/>
      <c r="O116" s="603">
        <f>Purchases!$E116*Purchases!$L116</f>
        <v>0</v>
      </c>
      <c r="P116" s="603"/>
      <c r="Q116" s="609" t="s">
        <v>300</v>
      </c>
      <c r="R116" s="610"/>
      <c r="S116" s="17"/>
      <c r="T116" s="17"/>
      <c r="U116" s="17"/>
      <c r="V116" s="17"/>
      <c r="W116" s="17"/>
      <c r="X116" s="17"/>
      <c r="Y116" s="17"/>
      <c r="Z116" s="17"/>
      <c r="AA116" s="17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</row>
    <row r="117" spans="1:66">
      <c r="A117" s="25"/>
      <c r="B117" s="225" t="s">
        <v>99</v>
      </c>
      <c r="C117" s="604">
        <v>39</v>
      </c>
      <c r="D117" s="604"/>
      <c r="E117" s="604">
        <v>38.65</v>
      </c>
      <c r="F117" s="604"/>
      <c r="G117" s="604">
        <v>120</v>
      </c>
      <c r="H117" s="604"/>
      <c r="I117" s="604">
        <v>139</v>
      </c>
      <c r="J117" s="604"/>
      <c r="K117" s="571">
        <v>0</v>
      </c>
      <c r="L117" s="571">
        <v>100</v>
      </c>
      <c r="M117" s="603">
        <f>Purchases!$C117*Purchases!$K117</f>
        <v>0</v>
      </c>
      <c r="N117" s="603"/>
      <c r="O117" s="603">
        <f>Purchases!$E117*Purchases!$L117</f>
        <v>3865</v>
      </c>
      <c r="P117" s="603"/>
      <c r="Q117" s="609" t="s">
        <v>300</v>
      </c>
      <c r="R117" s="610"/>
      <c r="S117" s="17"/>
      <c r="T117" s="17"/>
      <c r="U117" s="17"/>
      <c r="V117" s="17"/>
      <c r="W117" s="17"/>
      <c r="X117" s="17"/>
      <c r="Y117" s="17"/>
      <c r="Z117" s="17"/>
      <c r="AA117" s="17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</row>
    <row r="118" spans="1:66">
      <c r="A118" s="25"/>
      <c r="B118" s="224" t="s">
        <v>100</v>
      </c>
      <c r="C118" s="604">
        <v>39</v>
      </c>
      <c r="D118" s="604"/>
      <c r="E118" s="604">
        <v>38.65</v>
      </c>
      <c r="F118" s="604"/>
      <c r="G118" s="604">
        <v>120</v>
      </c>
      <c r="H118" s="604"/>
      <c r="I118" s="604">
        <v>139</v>
      </c>
      <c r="J118" s="604"/>
      <c r="K118" s="571">
        <v>0</v>
      </c>
      <c r="L118" s="571">
        <v>0</v>
      </c>
      <c r="M118" s="603">
        <f>Purchases!$C118*Purchases!$K118</f>
        <v>0</v>
      </c>
      <c r="N118" s="603"/>
      <c r="O118" s="603">
        <f>Purchases!$E118*Purchases!$L118</f>
        <v>0</v>
      </c>
      <c r="P118" s="603"/>
      <c r="Q118" s="609" t="s">
        <v>300</v>
      </c>
      <c r="R118" s="610"/>
      <c r="S118" s="17"/>
      <c r="T118" s="17"/>
      <c r="U118" s="17"/>
      <c r="V118" s="17"/>
      <c r="W118" s="17"/>
      <c r="X118" s="17"/>
      <c r="Y118" s="17"/>
      <c r="Z118" s="17"/>
      <c r="AA118" s="17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</row>
    <row r="119" spans="1:66">
      <c r="A119" s="25"/>
      <c r="B119" s="224"/>
      <c r="C119" s="603"/>
      <c r="D119" s="603"/>
      <c r="E119" s="603"/>
      <c r="F119" s="603"/>
      <c r="G119" s="603"/>
      <c r="H119" s="603"/>
      <c r="I119" s="603"/>
      <c r="J119" s="603"/>
      <c r="K119" s="572"/>
      <c r="L119" s="572"/>
      <c r="M119" s="603"/>
      <c r="N119" s="603"/>
      <c r="O119" s="603"/>
      <c r="P119" s="603"/>
      <c r="Q119" s="603"/>
      <c r="R119" s="603"/>
      <c r="S119" s="17"/>
      <c r="T119" s="17"/>
      <c r="U119" s="17"/>
      <c r="V119" s="17"/>
      <c r="W119" s="17"/>
      <c r="X119" s="17"/>
      <c r="Y119" s="17"/>
      <c r="Z119" s="17"/>
      <c r="AA119" s="17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</row>
    <row r="120" spans="1:66">
      <c r="A120" s="25"/>
      <c r="B120" s="225" t="s">
        <v>386</v>
      </c>
      <c r="C120" s="604">
        <v>24</v>
      </c>
      <c r="D120" s="604"/>
      <c r="E120" s="604">
        <v>25</v>
      </c>
      <c r="F120" s="604"/>
      <c r="G120" s="604">
        <v>80</v>
      </c>
      <c r="H120" s="604"/>
      <c r="I120" s="604">
        <v>80</v>
      </c>
      <c r="J120" s="604"/>
      <c r="K120" s="571">
        <v>150</v>
      </c>
      <c r="L120" s="571">
        <v>0</v>
      </c>
      <c r="M120" s="603">
        <f>Purchases!$C120*Purchases!$K120</f>
        <v>3600</v>
      </c>
      <c r="N120" s="603"/>
      <c r="O120" s="603">
        <f>Purchases!$E120*Purchases!$L120</f>
        <v>0</v>
      </c>
      <c r="P120" s="603"/>
      <c r="Q120" s="609" t="s">
        <v>299</v>
      </c>
      <c r="R120" s="610"/>
      <c r="S120" s="17"/>
      <c r="T120" s="17"/>
      <c r="U120" s="17"/>
      <c r="V120" s="17"/>
      <c r="W120" s="17"/>
      <c r="X120" s="17"/>
      <c r="Y120" s="17"/>
      <c r="Z120" s="17"/>
      <c r="AA120" s="17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</row>
    <row r="121" spans="1:66">
      <c r="A121" s="25"/>
      <c r="B121" s="224" t="s">
        <v>387</v>
      </c>
      <c r="C121" s="604">
        <v>27</v>
      </c>
      <c r="D121" s="604"/>
      <c r="E121" s="604">
        <v>27</v>
      </c>
      <c r="F121" s="604"/>
      <c r="G121" s="604">
        <v>80</v>
      </c>
      <c r="H121" s="604"/>
      <c r="I121" s="604">
        <v>80</v>
      </c>
      <c r="J121" s="604"/>
      <c r="K121" s="571">
        <v>0</v>
      </c>
      <c r="L121" s="571">
        <v>150</v>
      </c>
      <c r="M121" s="603">
        <f>Purchases!$C121*Purchases!$K121</f>
        <v>0</v>
      </c>
      <c r="N121" s="603"/>
      <c r="O121" s="603">
        <f>Purchases!$E121*Purchases!$L121</f>
        <v>4050</v>
      </c>
      <c r="P121" s="603"/>
      <c r="Q121" s="609" t="s">
        <v>299</v>
      </c>
      <c r="R121" s="610"/>
      <c r="S121" s="17"/>
      <c r="T121" s="17"/>
      <c r="U121" s="17"/>
      <c r="V121" s="17"/>
      <c r="W121" s="17"/>
      <c r="X121" s="17"/>
      <c r="Y121" s="17"/>
      <c r="Z121" s="17"/>
      <c r="AA121" s="17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</row>
    <row r="122" spans="1:66">
      <c r="A122" s="25"/>
      <c r="B122" s="224"/>
      <c r="C122" s="603"/>
      <c r="D122" s="603"/>
      <c r="E122" s="603"/>
      <c r="F122" s="603"/>
      <c r="G122" s="603"/>
      <c r="H122" s="603"/>
      <c r="I122" s="603"/>
      <c r="J122" s="603"/>
      <c r="K122" s="572"/>
      <c r="L122" s="572"/>
      <c r="M122" s="603"/>
      <c r="N122" s="603"/>
      <c r="O122" s="603"/>
      <c r="P122" s="603"/>
      <c r="Q122" s="609" t="s">
        <v>299</v>
      </c>
      <c r="R122" s="610"/>
      <c r="S122" s="17"/>
      <c r="T122" s="17"/>
      <c r="U122" s="17"/>
      <c r="V122" s="17"/>
      <c r="W122" s="17"/>
      <c r="X122" s="17"/>
      <c r="Y122" s="17"/>
      <c r="Z122" s="17"/>
      <c r="AA122" s="17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</row>
    <row r="123" spans="1:66">
      <c r="A123" s="25"/>
      <c r="B123" s="222"/>
      <c r="C123" s="603"/>
      <c r="D123" s="603"/>
      <c r="E123" s="603"/>
      <c r="F123" s="603"/>
      <c r="G123" s="603"/>
      <c r="H123" s="603"/>
      <c r="I123" s="603"/>
      <c r="J123" s="603"/>
      <c r="K123" s="572"/>
      <c r="L123" s="572"/>
      <c r="M123" s="603"/>
      <c r="N123" s="603"/>
      <c r="O123" s="603"/>
      <c r="P123" s="603"/>
      <c r="Q123" s="603"/>
      <c r="R123" s="603"/>
      <c r="S123" s="17"/>
      <c r="T123" s="17"/>
      <c r="U123" s="17"/>
      <c r="V123" s="17"/>
      <c r="W123" s="17"/>
      <c r="X123" s="17"/>
      <c r="Y123" s="17"/>
      <c r="Z123" s="17"/>
      <c r="AA123" s="17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</row>
    <row r="124" spans="1:66">
      <c r="A124" s="25"/>
      <c r="B124" s="224" t="s">
        <v>104</v>
      </c>
      <c r="C124" s="604">
        <v>40</v>
      </c>
      <c r="D124" s="604"/>
      <c r="E124" s="604">
        <v>39.5</v>
      </c>
      <c r="F124" s="604"/>
      <c r="G124" s="604">
        <v>120</v>
      </c>
      <c r="H124" s="604"/>
      <c r="I124" s="604">
        <v>149</v>
      </c>
      <c r="J124" s="604"/>
      <c r="K124" s="571">
        <v>100</v>
      </c>
      <c r="L124" s="571">
        <v>0</v>
      </c>
      <c r="M124" s="603">
        <f>Purchases!$C124*Purchases!$K124</f>
        <v>4000</v>
      </c>
      <c r="N124" s="603"/>
      <c r="O124" s="603">
        <f>Purchases!$E124*Purchases!$L124</f>
        <v>0</v>
      </c>
      <c r="P124" s="603"/>
      <c r="Q124" s="609" t="s">
        <v>300</v>
      </c>
      <c r="R124" s="610"/>
      <c r="S124" s="17"/>
      <c r="T124" s="17"/>
      <c r="U124" s="17"/>
      <c r="V124" s="17"/>
      <c r="W124" s="17"/>
      <c r="X124" s="17"/>
      <c r="Y124" s="17"/>
      <c r="Z124" s="17"/>
      <c r="AA124" s="17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</row>
    <row r="125" spans="1:66">
      <c r="A125" s="25"/>
      <c r="B125" s="225" t="s">
        <v>48</v>
      </c>
      <c r="C125" s="604">
        <v>300</v>
      </c>
      <c r="D125" s="604"/>
      <c r="E125" s="604">
        <v>300</v>
      </c>
      <c r="F125" s="604"/>
      <c r="G125" s="604"/>
      <c r="H125" s="604"/>
      <c r="I125" s="604"/>
      <c r="J125" s="604"/>
      <c r="K125" s="571">
        <v>1</v>
      </c>
      <c r="L125" s="571">
        <v>1</v>
      </c>
      <c r="M125" s="603">
        <f>Purchases!$C125*Purchases!$K125</f>
        <v>300</v>
      </c>
      <c r="N125" s="603"/>
      <c r="O125" s="603">
        <f>Purchases!$E125*Purchases!$L125</f>
        <v>300</v>
      </c>
      <c r="P125" s="603"/>
      <c r="Q125" s="609" t="s">
        <v>300</v>
      </c>
      <c r="R125" s="610"/>
      <c r="S125" s="17"/>
      <c r="T125" s="17"/>
      <c r="U125" s="17"/>
      <c r="V125" s="17"/>
      <c r="W125" s="17"/>
      <c r="X125" s="17"/>
      <c r="Y125" s="17"/>
      <c r="Z125" s="17"/>
      <c r="AA125" s="17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</row>
    <row r="126" spans="1:66">
      <c r="A126" s="25"/>
      <c r="B126" s="225" t="s">
        <v>107</v>
      </c>
      <c r="C126" s="604">
        <v>40</v>
      </c>
      <c r="D126" s="604"/>
      <c r="E126" s="604">
        <v>39.5</v>
      </c>
      <c r="F126" s="604"/>
      <c r="G126" s="604">
        <v>120</v>
      </c>
      <c r="H126" s="604"/>
      <c r="I126" s="604">
        <v>149</v>
      </c>
      <c r="J126" s="604"/>
      <c r="K126" s="571">
        <v>0</v>
      </c>
      <c r="L126" s="571">
        <v>100</v>
      </c>
      <c r="M126" s="603">
        <f>Purchases!$C126*Purchases!$K126</f>
        <v>0</v>
      </c>
      <c r="N126" s="603"/>
      <c r="O126" s="603">
        <f>Purchases!$E126*Purchases!$L126</f>
        <v>3950</v>
      </c>
      <c r="P126" s="603"/>
      <c r="Q126" s="609" t="s">
        <v>300</v>
      </c>
      <c r="R126" s="610"/>
      <c r="S126" s="17"/>
      <c r="T126" s="17"/>
      <c r="U126" s="17"/>
      <c r="V126" s="17"/>
      <c r="W126" s="17"/>
      <c r="X126" s="17"/>
      <c r="Y126" s="17"/>
      <c r="Z126" s="17"/>
      <c r="AA126" s="17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</row>
    <row r="127" spans="1:66">
      <c r="A127" s="25"/>
      <c r="B127" s="221" t="s">
        <v>48</v>
      </c>
      <c r="C127" s="604">
        <v>300</v>
      </c>
      <c r="D127" s="604"/>
      <c r="E127" s="604">
        <v>300</v>
      </c>
      <c r="F127" s="604"/>
      <c r="G127" s="604"/>
      <c r="H127" s="604"/>
      <c r="I127" s="604"/>
      <c r="J127" s="604"/>
      <c r="K127" s="571">
        <v>0</v>
      </c>
      <c r="L127" s="571">
        <v>1</v>
      </c>
      <c r="M127" s="603">
        <f>Purchases!$C127*Purchases!$K127</f>
        <v>0</v>
      </c>
      <c r="N127" s="603"/>
      <c r="O127" s="603">
        <f>Purchases!$E127*Purchases!$L127</f>
        <v>300</v>
      </c>
      <c r="P127" s="603"/>
      <c r="Q127" s="609" t="s">
        <v>300</v>
      </c>
      <c r="R127" s="610"/>
      <c r="S127" s="17"/>
      <c r="T127" s="17"/>
      <c r="U127" s="17"/>
      <c r="V127" s="17"/>
      <c r="W127" s="17"/>
      <c r="X127" s="17"/>
      <c r="Y127" s="17"/>
      <c r="Z127" s="17"/>
      <c r="AA127" s="17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</row>
    <row r="128" spans="1:66">
      <c r="A128" s="25"/>
      <c r="B128" s="223"/>
      <c r="C128" s="603"/>
      <c r="D128" s="603"/>
      <c r="E128" s="603"/>
      <c r="F128" s="603"/>
      <c r="G128" s="603"/>
      <c r="H128" s="603"/>
      <c r="I128" s="603"/>
      <c r="J128" s="603"/>
      <c r="K128" s="572"/>
      <c r="L128" s="572"/>
      <c r="M128" s="603"/>
      <c r="N128" s="603"/>
      <c r="O128" s="603"/>
      <c r="P128" s="603"/>
      <c r="Q128" s="603"/>
      <c r="R128" s="603"/>
      <c r="S128" s="17"/>
      <c r="T128" s="17"/>
      <c r="U128" s="17"/>
      <c r="V128" s="17"/>
      <c r="W128" s="17"/>
      <c r="X128" s="17"/>
      <c r="Y128" s="17"/>
      <c r="Z128" s="17"/>
      <c r="AA128" s="17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</row>
    <row r="129" spans="1:66">
      <c r="A129" s="25"/>
      <c r="B129" s="221" t="s">
        <v>110</v>
      </c>
      <c r="C129" s="604">
        <v>3</v>
      </c>
      <c r="D129" s="604"/>
      <c r="E129" s="604">
        <v>3</v>
      </c>
      <c r="F129" s="604"/>
      <c r="G129" s="604">
        <f>Purchases!$E129*4</f>
        <v>12</v>
      </c>
      <c r="H129" s="604"/>
      <c r="I129" s="604"/>
      <c r="J129" s="604"/>
      <c r="K129" s="571">
        <v>0</v>
      </c>
      <c r="L129" s="571">
        <v>0</v>
      </c>
      <c r="M129" s="603">
        <f>Purchases!$C129*Purchases!$K129</f>
        <v>0</v>
      </c>
      <c r="N129" s="603"/>
      <c r="O129" s="603">
        <f>Purchases!$E129*Purchases!$L129</f>
        <v>0</v>
      </c>
      <c r="P129" s="603"/>
      <c r="Q129" s="609" t="s">
        <v>300</v>
      </c>
      <c r="R129" s="610"/>
      <c r="S129" s="17"/>
      <c r="T129" s="17"/>
      <c r="U129" s="17"/>
      <c r="V129" s="17"/>
      <c r="W129" s="17"/>
      <c r="X129" s="17"/>
      <c r="Y129" s="17"/>
      <c r="Z129" s="17"/>
      <c r="AA129" s="17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</row>
    <row r="130" spans="1:66">
      <c r="A130" s="25"/>
      <c r="B130" s="223" t="s">
        <v>112</v>
      </c>
      <c r="C130" s="604">
        <v>15</v>
      </c>
      <c r="D130" s="604"/>
      <c r="E130" s="604">
        <v>14.75</v>
      </c>
      <c r="F130" s="604"/>
      <c r="G130" s="604">
        <f>Purchases!$E130*4</f>
        <v>59</v>
      </c>
      <c r="H130" s="604"/>
      <c r="I130" s="604"/>
      <c r="J130" s="604"/>
      <c r="K130" s="571">
        <v>0</v>
      </c>
      <c r="L130" s="571">
        <v>0</v>
      </c>
      <c r="M130" s="603">
        <f>Purchases!$C130*Purchases!$K130</f>
        <v>0</v>
      </c>
      <c r="N130" s="603"/>
      <c r="O130" s="603">
        <f>Purchases!$E130*Purchases!$L130</f>
        <v>0</v>
      </c>
      <c r="P130" s="603"/>
      <c r="Q130" s="609" t="s">
        <v>300</v>
      </c>
      <c r="R130" s="610"/>
      <c r="S130" s="17"/>
      <c r="T130" s="17"/>
      <c r="U130" s="17"/>
      <c r="V130" s="17"/>
      <c r="W130" s="17"/>
      <c r="X130" s="17"/>
      <c r="Y130" s="17"/>
      <c r="Z130" s="17"/>
      <c r="AA130" s="17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</row>
    <row r="131" spans="1:66">
      <c r="A131" s="25"/>
      <c r="B131" s="221" t="s">
        <v>114</v>
      </c>
      <c r="C131" s="604">
        <v>17</v>
      </c>
      <c r="D131" s="604"/>
      <c r="E131" s="604">
        <v>16.59</v>
      </c>
      <c r="F131" s="604"/>
      <c r="G131" s="604">
        <v>70</v>
      </c>
      <c r="H131" s="604"/>
      <c r="I131" s="604">
        <v>80</v>
      </c>
      <c r="J131" s="604"/>
      <c r="K131" s="571">
        <v>100</v>
      </c>
      <c r="L131" s="571">
        <v>100</v>
      </c>
      <c r="M131" s="603">
        <f>Purchases!$C131*Purchases!$K131</f>
        <v>1700</v>
      </c>
      <c r="N131" s="603"/>
      <c r="O131" s="603">
        <f>Purchases!$E131*Purchases!$L131</f>
        <v>1659</v>
      </c>
      <c r="P131" s="603"/>
      <c r="Q131" s="609" t="s">
        <v>300</v>
      </c>
      <c r="R131" s="610"/>
      <c r="S131" s="17"/>
      <c r="T131" s="17"/>
      <c r="U131" s="17"/>
      <c r="V131" s="17"/>
      <c r="W131" s="17"/>
      <c r="X131" s="17"/>
      <c r="Y131" s="17"/>
      <c r="Z131" s="17"/>
      <c r="AA131" s="17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</row>
    <row r="132" spans="1:66">
      <c r="A132" s="25"/>
      <c r="B132" s="222"/>
      <c r="C132" s="603"/>
      <c r="D132" s="603"/>
      <c r="E132" s="603"/>
      <c r="F132" s="603"/>
      <c r="G132" s="603"/>
      <c r="H132" s="603"/>
      <c r="I132" s="603"/>
      <c r="J132" s="603"/>
      <c r="K132" s="572"/>
      <c r="L132" s="572"/>
      <c r="M132" s="603"/>
      <c r="N132" s="603"/>
      <c r="O132" s="603"/>
      <c r="P132" s="603"/>
      <c r="Q132" s="603"/>
      <c r="R132" s="603"/>
      <c r="S132" s="17"/>
      <c r="T132" s="17"/>
      <c r="U132" s="17"/>
      <c r="V132" s="17"/>
      <c r="W132" s="17"/>
      <c r="X132" s="17"/>
      <c r="Y132" s="17"/>
      <c r="Z132" s="17"/>
      <c r="AA132" s="17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</row>
    <row r="133" spans="1:66">
      <c r="A133" s="25"/>
      <c r="B133" s="221" t="s">
        <v>115</v>
      </c>
      <c r="C133" s="604">
        <v>30</v>
      </c>
      <c r="D133" s="604"/>
      <c r="E133" s="604">
        <v>30</v>
      </c>
      <c r="F133" s="604"/>
      <c r="G133" s="604">
        <f>Purchases!$E133*4</f>
        <v>120</v>
      </c>
      <c r="H133" s="604"/>
      <c r="I133" s="604">
        <v>125</v>
      </c>
      <c r="J133" s="604"/>
      <c r="K133" s="571">
        <v>150</v>
      </c>
      <c r="L133" s="571">
        <v>150</v>
      </c>
      <c r="M133" s="603">
        <f>Purchases!$C133*Purchases!$K133</f>
        <v>4500</v>
      </c>
      <c r="N133" s="603"/>
      <c r="O133" s="603">
        <f>Purchases!$E133*Purchases!$L133</f>
        <v>4500</v>
      </c>
      <c r="P133" s="603"/>
      <c r="Q133" s="609" t="s">
        <v>299</v>
      </c>
      <c r="R133" s="610"/>
      <c r="S133" s="17"/>
      <c r="T133" s="17"/>
      <c r="U133" s="17"/>
      <c r="V133" s="17"/>
      <c r="W133" s="17"/>
      <c r="X133" s="17"/>
      <c r="Y133" s="17"/>
      <c r="Z133" s="17"/>
      <c r="AA133" s="17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</row>
    <row r="134" spans="1:66">
      <c r="A134" s="25"/>
      <c r="B134" s="221" t="s">
        <v>48</v>
      </c>
      <c r="C134" s="604">
        <v>300</v>
      </c>
      <c r="D134" s="604"/>
      <c r="E134" s="604">
        <v>300</v>
      </c>
      <c r="F134" s="604"/>
      <c r="G134" s="604"/>
      <c r="H134" s="604"/>
      <c r="I134" s="604"/>
      <c r="J134" s="604"/>
      <c r="K134" s="571">
        <v>1</v>
      </c>
      <c r="L134" s="571">
        <v>0.99999999999999989</v>
      </c>
      <c r="M134" s="603">
        <f>Purchases!$C134*Purchases!$K134</f>
        <v>300</v>
      </c>
      <c r="N134" s="603"/>
      <c r="O134" s="603">
        <f>Purchases!$E134*Purchases!$L134</f>
        <v>299.99999999999994</v>
      </c>
      <c r="P134" s="603"/>
      <c r="Q134" s="609" t="s">
        <v>299</v>
      </c>
      <c r="R134" s="610"/>
      <c r="S134" s="17"/>
      <c r="T134" s="17"/>
      <c r="U134" s="17"/>
      <c r="V134" s="17"/>
      <c r="W134" s="17"/>
      <c r="X134" s="17"/>
      <c r="Y134" s="17"/>
      <c r="Z134" s="17"/>
      <c r="AA134" s="17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</row>
    <row r="135" spans="1:66">
      <c r="A135" s="25"/>
      <c r="B135" s="221" t="s">
        <v>116</v>
      </c>
      <c r="C135" s="604">
        <v>30</v>
      </c>
      <c r="D135" s="604"/>
      <c r="E135" s="604">
        <v>30</v>
      </c>
      <c r="F135" s="604"/>
      <c r="G135" s="604">
        <f>Purchases!$E135*4</f>
        <v>120</v>
      </c>
      <c r="H135" s="604"/>
      <c r="I135" s="604">
        <v>140</v>
      </c>
      <c r="J135" s="604"/>
      <c r="K135" s="571">
        <v>150</v>
      </c>
      <c r="L135" s="571">
        <v>0</v>
      </c>
      <c r="M135" s="603">
        <f>Purchases!$C135*Purchases!$K135</f>
        <v>4500</v>
      </c>
      <c r="N135" s="603"/>
      <c r="O135" s="603">
        <f>Purchases!$E135*Purchases!$L135</f>
        <v>0</v>
      </c>
      <c r="P135" s="603"/>
      <c r="Q135" s="609" t="s">
        <v>299</v>
      </c>
      <c r="R135" s="610"/>
      <c r="S135" s="17"/>
      <c r="T135" s="17"/>
      <c r="U135" s="17"/>
      <c r="V135" s="17"/>
      <c r="W135" s="17"/>
      <c r="X135" s="17"/>
      <c r="Y135" s="17"/>
      <c r="Z135" s="17"/>
      <c r="AA135" s="17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</row>
    <row r="136" spans="1:66">
      <c r="A136" s="25"/>
      <c r="B136" s="221" t="s">
        <v>48</v>
      </c>
      <c r="C136" s="604">
        <v>300</v>
      </c>
      <c r="D136" s="604"/>
      <c r="E136" s="604">
        <v>300</v>
      </c>
      <c r="F136" s="604"/>
      <c r="G136" s="604"/>
      <c r="H136" s="604"/>
      <c r="I136" s="604"/>
      <c r="J136" s="604"/>
      <c r="K136" s="571">
        <v>1</v>
      </c>
      <c r="L136" s="571">
        <v>0.99999999999999989</v>
      </c>
      <c r="M136" s="603">
        <f>Purchases!$C136*Purchases!$K136</f>
        <v>300</v>
      </c>
      <c r="N136" s="603"/>
      <c r="O136" s="603">
        <f>Purchases!$E136*Purchases!$L136</f>
        <v>299.99999999999994</v>
      </c>
      <c r="P136" s="603"/>
      <c r="Q136" s="609" t="s">
        <v>299</v>
      </c>
      <c r="R136" s="610"/>
      <c r="S136" s="17"/>
      <c r="T136" s="17"/>
      <c r="U136" s="17"/>
      <c r="V136" s="17"/>
      <c r="W136" s="17"/>
      <c r="X136" s="17"/>
      <c r="Y136" s="17"/>
      <c r="Z136" s="17"/>
      <c r="AA136" s="17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</row>
    <row r="137" spans="1:66">
      <c r="A137" s="25"/>
      <c r="B137" s="221"/>
      <c r="C137" s="603"/>
      <c r="D137" s="603"/>
      <c r="E137" s="603"/>
      <c r="F137" s="603"/>
      <c r="G137" s="603"/>
      <c r="H137" s="603"/>
      <c r="I137" s="603"/>
      <c r="J137" s="603"/>
      <c r="K137" s="572"/>
      <c r="L137" s="572"/>
      <c r="M137" s="603"/>
      <c r="N137" s="603"/>
      <c r="O137" s="603"/>
      <c r="P137" s="603"/>
      <c r="Q137" s="603"/>
      <c r="R137" s="603"/>
      <c r="S137" s="17"/>
      <c r="T137" s="17"/>
      <c r="U137" s="17"/>
      <c r="V137" s="17"/>
      <c r="W137" s="17"/>
      <c r="X137" s="17"/>
      <c r="Y137" s="17"/>
      <c r="Z137" s="17"/>
      <c r="AA137" s="17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</row>
    <row r="138" spans="1:66">
      <c r="A138" s="25"/>
      <c r="B138" s="221"/>
      <c r="C138" s="603"/>
      <c r="D138" s="603"/>
      <c r="E138" s="603"/>
      <c r="F138" s="603"/>
      <c r="G138" s="603"/>
      <c r="H138" s="603"/>
      <c r="I138" s="603"/>
      <c r="J138" s="603"/>
      <c r="K138" s="572"/>
      <c r="L138" s="572"/>
      <c r="M138" s="603"/>
      <c r="N138" s="603"/>
      <c r="O138" s="603"/>
      <c r="P138" s="603"/>
      <c r="Q138" s="603"/>
      <c r="R138" s="603"/>
      <c r="S138" s="17"/>
      <c r="T138" s="17"/>
      <c r="U138" s="17"/>
      <c r="V138" s="17"/>
      <c r="W138" s="17"/>
      <c r="X138" s="17"/>
      <c r="Y138" s="17"/>
      <c r="Z138" s="17"/>
      <c r="AA138" s="17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</row>
    <row r="139" spans="1:66">
      <c r="A139" s="25"/>
      <c r="B139" s="226" t="s">
        <v>120</v>
      </c>
      <c r="C139" s="604">
        <v>0.2</v>
      </c>
      <c r="D139" s="604"/>
      <c r="E139" s="604">
        <v>0.2</v>
      </c>
      <c r="F139" s="604"/>
      <c r="G139" s="604">
        <v>0.2</v>
      </c>
      <c r="H139" s="604"/>
      <c r="I139" s="604"/>
      <c r="J139" s="604"/>
      <c r="K139" s="571">
        <v>5000</v>
      </c>
      <c r="L139" s="571">
        <v>5000</v>
      </c>
      <c r="M139" s="603">
        <f>Purchases!$C139*Purchases!$K139</f>
        <v>1000</v>
      </c>
      <c r="N139" s="603"/>
      <c r="O139" s="603">
        <f>Purchases!$E139*Purchases!$L139</f>
        <v>1000</v>
      </c>
      <c r="P139" s="603"/>
      <c r="Q139" s="609" t="s">
        <v>300</v>
      </c>
      <c r="R139" s="610"/>
      <c r="S139" s="17"/>
      <c r="T139" s="17"/>
      <c r="U139" s="17"/>
      <c r="V139" s="17"/>
      <c r="W139" s="17"/>
      <c r="X139" s="17"/>
      <c r="Y139" s="17"/>
      <c r="Z139" s="17"/>
      <c r="AA139" s="17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</row>
    <row r="140" spans="1:66">
      <c r="A140" s="25"/>
      <c r="B140" s="227" t="s">
        <v>122</v>
      </c>
      <c r="C140" s="604">
        <v>1</v>
      </c>
      <c r="D140" s="604"/>
      <c r="E140" s="604">
        <v>0.6</v>
      </c>
      <c r="F140" s="604"/>
      <c r="G140" s="604">
        <v>0.6</v>
      </c>
      <c r="H140" s="604"/>
      <c r="I140" s="604"/>
      <c r="J140" s="604"/>
      <c r="K140" s="571">
        <v>2000</v>
      </c>
      <c r="L140" s="571">
        <v>2000</v>
      </c>
      <c r="M140" s="603">
        <f>Purchases!$C140*Purchases!$K140</f>
        <v>2000</v>
      </c>
      <c r="N140" s="603"/>
      <c r="O140" s="603">
        <f>Purchases!$E140*Purchases!$L140</f>
        <v>1200</v>
      </c>
      <c r="P140" s="603"/>
      <c r="Q140" s="609" t="s">
        <v>300</v>
      </c>
      <c r="R140" s="610"/>
      <c r="S140" s="17"/>
      <c r="T140" s="17"/>
      <c r="U140" s="17"/>
      <c r="V140" s="17"/>
      <c r="W140" s="17"/>
      <c r="X140" s="17"/>
      <c r="Y140" s="17"/>
      <c r="Z140" s="17"/>
      <c r="AA140" s="17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</row>
    <row r="141" spans="1:66">
      <c r="A141" s="25"/>
      <c r="B141" s="223"/>
      <c r="C141" s="603"/>
      <c r="D141" s="603"/>
      <c r="E141" s="603"/>
      <c r="F141" s="603"/>
      <c r="G141" s="603"/>
      <c r="H141" s="603"/>
      <c r="I141" s="603"/>
      <c r="J141" s="603"/>
      <c r="K141" s="572"/>
      <c r="L141" s="572"/>
      <c r="M141" s="603"/>
      <c r="N141" s="603"/>
      <c r="O141" s="603"/>
      <c r="P141" s="603"/>
      <c r="Q141" s="603"/>
      <c r="R141" s="603"/>
      <c r="S141" s="17"/>
      <c r="T141" s="17"/>
      <c r="U141" s="17"/>
      <c r="V141" s="17"/>
      <c r="W141" s="17"/>
      <c r="X141" s="17"/>
      <c r="Y141" s="17"/>
      <c r="Z141" s="17"/>
      <c r="AA141" s="17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</row>
    <row r="142" spans="1:66">
      <c r="A142" s="25"/>
      <c r="B142" s="223" t="s">
        <v>125</v>
      </c>
      <c r="C142" s="604">
        <v>1000</v>
      </c>
      <c r="D142" s="604"/>
      <c r="E142" s="604">
        <v>3000</v>
      </c>
      <c r="F142" s="604"/>
      <c r="G142" s="604">
        <f>Purchases!$E142*4</f>
        <v>12000</v>
      </c>
      <c r="H142" s="604"/>
      <c r="I142" s="604">
        <v>12000</v>
      </c>
      <c r="J142" s="604"/>
      <c r="K142" s="571">
        <v>0</v>
      </c>
      <c r="L142" s="571">
        <f>E142</f>
        <v>3000</v>
      </c>
      <c r="M142" s="603">
        <f>C142</f>
        <v>1000</v>
      </c>
      <c r="N142" s="603"/>
      <c r="O142" s="603">
        <f>Purchases!$E142*Purchases!$L142</f>
        <v>9000000</v>
      </c>
      <c r="P142" s="603"/>
      <c r="Q142" s="609" t="s">
        <v>300</v>
      </c>
      <c r="R142" s="610"/>
      <c r="S142" s="17"/>
      <c r="T142" s="17"/>
      <c r="U142" s="17"/>
      <c r="V142" s="17"/>
      <c r="W142" s="17"/>
      <c r="X142" s="17"/>
      <c r="Y142" s="17"/>
      <c r="Z142" s="17"/>
      <c r="AA142" s="17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</row>
    <row r="143" spans="1:66">
      <c r="A143" s="25"/>
      <c r="B143" s="221"/>
      <c r="C143" s="603"/>
      <c r="D143" s="603"/>
      <c r="E143" s="603"/>
      <c r="F143" s="603"/>
      <c r="G143" s="603"/>
      <c r="H143" s="603"/>
      <c r="I143" s="603"/>
      <c r="J143" s="603"/>
      <c r="K143" s="572"/>
      <c r="L143" s="572"/>
      <c r="M143" s="603"/>
      <c r="N143" s="603"/>
      <c r="O143" s="603"/>
      <c r="P143" s="603"/>
      <c r="Q143" s="603"/>
      <c r="R143" s="603"/>
      <c r="S143" s="17"/>
      <c r="T143" s="17"/>
      <c r="U143" s="17"/>
      <c r="V143" s="17"/>
      <c r="W143" s="17"/>
      <c r="X143" s="17"/>
      <c r="Y143" s="17"/>
      <c r="Z143" s="17"/>
      <c r="AA143" s="17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</row>
    <row r="144" spans="1:66">
      <c r="A144" s="25"/>
      <c r="B144" s="221" t="s">
        <v>126</v>
      </c>
      <c r="C144" s="604">
        <v>1500</v>
      </c>
      <c r="D144" s="604"/>
      <c r="E144" s="604">
        <v>1500</v>
      </c>
      <c r="F144" s="604"/>
      <c r="G144" s="604">
        <f>Purchases!$E144*4</f>
        <v>6000</v>
      </c>
      <c r="H144" s="604"/>
      <c r="I144" s="604"/>
      <c r="J144" s="604"/>
      <c r="K144" s="571" t="s">
        <v>142</v>
      </c>
      <c r="L144" s="571">
        <f>E144</f>
        <v>1500</v>
      </c>
      <c r="M144" s="603">
        <f>C144</f>
        <v>1500</v>
      </c>
      <c r="N144" s="603"/>
      <c r="O144" s="603">
        <f>Purchases!$E144*Purchases!$L144</f>
        <v>2250000</v>
      </c>
      <c r="P144" s="603"/>
      <c r="Q144" s="611" t="s">
        <v>300</v>
      </c>
      <c r="R144" s="612"/>
      <c r="S144" s="17"/>
      <c r="T144" s="17"/>
      <c r="U144" s="17"/>
      <c r="V144" s="17"/>
      <c r="W144" s="17"/>
      <c r="X144" s="17"/>
      <c r="Y144" s="17"/>
      <c r="Z144" s="17"/>
      <c r="AA144" s="17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</row>
    <row r="145" spans="1:66">
      <c r="A145" s="25"/>
      <c r="B145" s="221"/>
      <c r="C145" s="603"/>
      <c r="D145" s="603"/>
      <c r="E145" s="603"/>
      <c r="F145" s="603"/>
      <c r="G145" s="603"/>
      <c r="H145" s="603"/>
      <c r="I145" s="603"/>
      <c r="J145" s="603"/>
      <c r="K145" s="572"/>
      <c r="L145" s="572"/>
      <c r="M145" s="603"/>
      <c r="N145" s="603"/>
      <c r="O145" s="603"/>
      <c r="P145" s="603"/>
      <c r="Q145" s="603"/>
      <c r="R145" s="603"/>
      <c r="S145" s="17"/>
      <c r="T145" s="17"/>
      <c r="U145" s="17"/>
      <c r="V145" s="17"/>
      <c r="W145" s="17"/>
      <c r="X145" s="17"/>
      <c r="Y145" s="17"/>
      <c r="Z145" s="17"/>
      <c r="AA145" s="17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</row>
    <row r="146" spans="1:66">
      <c r="A146" s="25"/>
      <c r="B146" s="223"/>
      <c r="C146" s="603"/>
      <c r="D146" s="603"/>
      <c r="E146" s="603"/>
      <c r="F146" s="603"/>
      <c r="G146" s="603"/>
      <c r="H146" s="603"/>
      <c r="I146" s="603"/>
      <c r="J146" s="603"/>
      <c r="K146" s="572"/>
      <c r="L146" s="572"/>
      <c r="M146" s="603"/>
      <c r="N146" s="603"/>
      <c r="O146" s="603"/>
      <c r="P146" s="603"/>
      <c r="Q146" s="603"/>
      <c r="R146" s="603"/>
      <c r="S146" s="17"/>
      <c r="T146" s="17"/>
      <c r="U146" s="17"/>
      <c r="V146" s="17"/>
      <c r="W146" s="17"/>
      <c r="X146" s="17"/>
      <c r="Y146" s="17"/>
      <c r="Z146" s="17"/>
      <c r="AA146" s="17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</row>
    <row r="147" spans="1:66">
      <c r="A147" s="25"/>
      <c r="B147" s="221" t="s">
        <v>40</v>
      </c>
      <c r="C147" s="604">
        <v>9</v>
      </c>
      <c r="D147" s="604"/>
      <c r="E147" s="604">
        <v>9.17</v>
      </c>
      <c r="F147" s="604"/>
      <c r="G147" s="604">
        <v>20</v>
      </c>
      <c r="H147" s="604"/>
      <c r="I147" s="604">
        <v>29</v>
      </c>
      <c r="J147" s="604"/>
      <c r="K147" s="571">
        <v>100</v>
      </c>
      <c r="L147" s="571">
        <v>0</v>
      </c>
      <c r="M147" s="603">
        <f>Purchases!$C147*Purchases!$K147</f>
        <v>900</v>
      </c>
      <c r="N147" s="603"/>
      <c r="O147" s="603">
        <f>Purchases!$E147*Purchases!$L147</f>
        <v>0</v>
      </c>
      <c r="P147" s="603"/>
      <c r="Q147" s="611" t="s">
        <v>300</v>
      </c>
      <c r="R147" s="612"/>
      <c r="S147" s="17"/>
      <c r="T147" s="17"/>
      <c r="U147" s="17"/>
      <c r="V147" s="17"/>
      <c r="W147" s="17"/>
      <c r="X147" s="17"/>
      <c r="Y147" s="17"/>
      <c r="Z147" s="17"/>
      <c r="AA147" s="17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</row>
    <row r="148" spans="1:66">
      <c r="A148" s="25"/>
      <c r="B148" s="223" t="s">
        <v>41</v>
      </c>
      <c r="C148" s="604">
        <v>9</v>
      </c>
      <c r="D148" s="604"/>
      <c r="E148" s="604">
        <v>9.17</v>
      </c>
      <c r="F148" s="604"/>
      <c r="G148" s="604">
        <v>20</v>
      </c>
      <c r="H148" s="604"/>
      <c r="I148" s="604">
        <v>29</v>
      </c>
      <c r="J148" s="604"/>
      <c r="K148" s="571">
        <v>0</v>
      </c>
      <c r="L148" s="571">
        <v>100</v>
      </c>
      <c r="M148" s="603">
        <f>Purchases!$C148*Purchases!$K148</f>
        <v>0</v>
      </c>
      <c r="N148" s="603"/>
      <c r="O148" s="603">
        <f>Purchases!$E148*Purchases!$L148</f>
        <v>917</v>
      </c>
      <c r="P148" s="603"/>
      <c r="Q148" s="611" t="s">
        <v>300</v>
      </c>
      <c r="R148" s="612"/>
      <c r="S148" s="17"/>
      <c r="T148" s="17"/>
      <c r="U148" s="17"/>
      <c r="V148" s="17"/>
      <c r="W148" s="17"/>
      <c r="X148" s="17"/>
      <c r="Y148" s="17"/>
      <c r="Z148" s="17"/>
      <c r="AA148" s="17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</row>
    <row r="149" spans="1:66">
      <c r="A149" s="25"/>
      <c r="B149" s="221" t="s">
        <v>42</v>
      </c>
      <c r="C149" s="604">
        <v>9</v>
      </c>
      <c r="D149" s="604"/>
      <c r="E149" s="604">
        <v>9.17</v>
      </c>
      <c r="F149" s="604"/>
      <c r="G149" s="604">
        <v>20</v>
      </c>
      <c r="H149" s="604"/>
      <c r="I149" s="604">
        <v>29</v>
      </c>
      <c r="J149" s="604"/>
      <c r="K149" s="571">
        <v>0</v>
      </c>
      <c r="L149" s="571">
        <v>100</v>
      </c>
      <c r="M149" s="603">
        <f>Purchases!$C149*Purchases!$K149</f>
        <v>0</v>
      </c>
      <c r="N149" s="603"/>
      <c r="O149" s="603">
        <f>Purchases!$E149*Purchases!$L149</f>
        <v>917</v>
      </c>
      <c r="P149" s="603"/>
      <c r="Q149" s="611" t="s">
        <v>300</v>
      </c>
      <c r="R149" s="612"/>
      <c r="S149" s="17"/>
      <c r="T149" s="17"/>
      <c r="U149" s="17"/>
      <c r="V149" s="17"/>
      <c r="W149" s="17"/>
      <c r="X149" s="17"/>
      <c r="Y149" s="17"/>
      <c r="Z149" s="17"/>
      <c r="AA149" s="17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</row>
    <row r="150" spans="1:66">
      <c r="A150" s="25"/>
      <c r="B150" s="223" t="s">
        <v>43</v>
      </c>
      <c r="C150" s="604">
        <v>9</v>
      </c>
      <c r="D150" s="604"/>
      <c r="E150" s="604">
        <v>9.17</v>
      </c>
      <c r="F150" s="604"/>
      <c r="G150" s="604">
        <v>20</v>
      </c>
      <c r="H150" s="604"/>
      <c r="I150" s="604">
        <v>29</v>
      </c>
      <c r="J150" s="604"/>
      <c r="K150" s="571">
        <v>0</v>
      </c>
      <c r="L150" s="571">
        <v>0</v>
      </c>
      <c r="M150" s="603">
        <f>Purchases!$C150*Purchases!$K150</f>
        <v>0</v>
      </c>
      <c r="N150" s="603"/>
      <c r="O150" s="603">
        <f>Purchases!$E150*Purchases!$L150</f>
        <v>0</v>
      </c>
      <c r="P150" s="603"/>
      <c r="Q150" s="611" t="s">
        <v>300</v>
      </c>
      <c r="R150" s="612"/>
      <c r="S150" s="17"/>
      <c r="T150" s="17"/>
      <c r="U150" s="17"/>
      <c r="V150" s="17"/>
      <c r="W150" s="17"/>
      <c r="X150" s="17"/>
      <c r="Y150" s="17"/>
      <c r="Z150" s="17"/>
      <c r="AA150" s="17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</row>
    <row r="151" spans="1:66">
      <c r="A151" s="25"/>
      <c r="B151" s="221"/>
      <c r="C151" s="603"/>
      <c r="D151" s="603"/>
      <c r="E151" s="603"/>
      <c r="F151" s="603"/>
      <c r="G151" s="603"/>
      <c r="H151" s="603"/>
      <c r="I151" s="603"/>
      <c r="J151" s="603"/>
      <c r="K151" s="572"/>
      <c r="L151" s="572"/>
      <c r="M151" s="603"/>
      <c r="N151" s="603"/>
      <c r="O151" s="603"/>
      <c r="P151" s="603"/>
      <c r="Q151" s="603"/>
      <c r="R151" s="603"/>
      <c r="S151" s="17"/>
      <c r="T151" s="17"/>
      <c r="U151" s="17"/>
      <c r="V151" s="17"/>
      <c r="W151" s="17"/>
      <c r="X151" s="17"/>
      <c r="Y151" s="17"/>
      <c r="Z151" s="17"/>
      <c r="AA151" s="17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</row>
    <row r="152" spans="1:66">
      <c r="A152" s="25"/>
      <c r="B152" s="223" t="s">
        <v>44</v>
      </c>
      <c r="C152" s="604">
        <v>4</v>
      </c>
      <c r="D152" s="604"/>
      <c r="E152" s="604">
        <v>3.97</v>
      </c>
      <c r="F152" s="604"/>
      <c r="G152" s="604">
        <v>12</v>
      </c>
      <c r="H152" s="604"/>
      <c r="I152" s="604">
        <v>16</v>
      </c>
      <c r="J152" s="604"/>
      <c r="K152" s="571">
        <v>150</v>
      </c>
      <c r="L152" s="571">
        <v>150</v>
      </c>
      <c r="M152" s="603">
        <f>Purchases!$C152*Purchases!$K152</f>
        <v>600</v>
      </c>
      <c r="N152" s="603"/>
      <c r="O152" s="603">
        <f>Purchases!$E152*Purchases!$L152</f>
        <v>595.5</v>
      </c>
      <c r="P152" s="603"/>
      <c r="Q152" s="611" t="s">
        <v>300</v>
      </c>
      <c r="R152" s="612"/>
      <c r="S152" s="17"/>
      <c r="T152" s="17"/>
      <c r="U152" s="17"/>
      <c r="V152" s="17"/>
      <c r="W152" s="17"/>
      <c r="X152" s="17"/>
      <c r="Y152" s="17"/>
      <c r="Z152" s="17"/>
      <c r="AA152" s="17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</row>
    <row r="153" spans="1:66">
      <c r="A153" s="25"/>
      <c r="B153" s="221" t="s">
        <v>45</v>
      </c>
      <c r="C153" s="604">
        <v>4</v>
      </c>
      <c r="D153" s="604"/>
      <c r="E153" s="604">
        <v>3.97</v>
      </c>
      <c r="F153" s="604"/>
      <c r="G153" s="604">
        <v>12</v>
      </c>
      <c r="H153" s="604"/>
      <c r="I153" s="604">
        <v>16</v>
      </c>
      <c r="J153" s="604"/>
      <c r="K153" s="571">
        <v>150</v>
      </c>
      <c r="L153" s="571">
        <v>150</v>
      </c>
      <c r="M153" s="603">
        <f>Purchases!$C153*Purchases!$K153</f>
        <v>600</v>
      </c>
      <c r="N153" s="603"/>
      <c r="O153" s="603">
        <f>Purchases!$E153*Purchases!$L153</f>
        <v>595.5</v>
      </c>
      <c r="P153" s="603"/>
      <c r="Q153" s="611" t="s">
        <v>300</v>
      </c>
      <c r="R153" s="612"/>
      <c r="S153" s="17"/>
      <c r="T153" s="17"/>
      <c r="U153" s="17"/>
      <c r="V153" s="17"/>
      <c r="W153" s="17"/>
      <c r="X153" s="17"/>
      <c r="Y153" s="17"/>
      <c r="Z153" s="17"/>
      <c r="AA153" s="17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</row>
    <row r="154" spans="1:66">
      <c r="A154" s="25"/>
      <c r="B154" s="223" t="s">
        <v>46</v>
      </c>
      <c r="C154" s="604">
        <v>4</v>
      </c>
      <c r="D154" s="604"/>
      <c r="E154" s="604">
        <v>3.97</v>
      </c>
      <c r="F154" s="604"/>
      <c r="G154" s="604">
        <v>12</v>
      </c>
      <c r="H154" s="604"/>
      <c r="I154" s="604">
        <v>16</v>
      </c>
      <c r="J154" s="604"/>
      <c r="K154" s="571">
        <v>0</v>
      </c>
      <c r="L154" s="571">
        <v>0</v>
      </c>
      <c r="M154" s="603">
        <f>Purchases!$C154*Purchases!$K154</f>
        <v>0</v>
      </c>
      <c r="N154" s="603"/>
      <c r="O154" s="603">
        <f>Purchases!$E154*Purchases!$L154</f>
        <v>0</v>
      </c>
      <c r="P154" s="603"/>
      <c r="Q154" s="611" t="s">
        <v>300</v>
      </c>
      <c r="R154" s="612"/>
      <c r="S154" s="17"/>
      <c r="T154" s="17"/>
      <c r="U154" s="17"/>
      <c r="V154" s="17"/>
      <c r="W154" s="17"/>
      <c r="X154" s="17"/>
      <c r="Y154" s="17"/>
      <c r="Z154" s="17"/>
      <c r="AA154" s="17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</row>
    <row r="155" spans="1:66">
      <c r="A155" s="25"/>
      <c r="B155" s="223" t="s">
        <v>47</v>
      </c>
      <c r="C155" s="604">
        <v>4</v>
      </c>
      <c r="D155" s="604"/>
      <c r="E155" s="604">
        <v>3.97</v>
      </c>
      <c r="F155" s="604"/>
      <c r="G155" s="604">
        <v>12</v>
      </c>
      <c r="H155" s="604"/>
      <c r="I155" s="604">
        <v>16</v>
      </c>
      <c r="J155" s="604"/>
      <c r="K155" s="571">
        <v>0</v>
      </c>
      <c r="L155" s="571">
        <v>150</v>
      </c>
      <c r="M155" s="603">
        <f>Purchases!$C155*Purchases!$K155</f>
        <v>0</v>
      </c>
      <c r="N155" s="603"/>
      <c r="O155" s="603">
        <f>Purchases!$E155*Purchases!$L155</f>
        <v>595.5</v>
      </c>
      <c r="P155" s="603"/>
      <c r="Q155" s="611" t="s">
        <v>300</v>
      </c>
      <c r="R155" s="612"/>
      <c r="S155" s="17"/>
      <c r="T155" s="17"/>
      <c r="U155" s="17"/>
      <c r="V155" s="17"/>
      <c r="W155" s="17"/>
      <c r="X155" s="17"/>
      <c r="Y155" s="17"/>
      <c r="Z155" s="17"/>
      <c r="AA155" s="17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</row>
    <row r="156" spans="1:66">
      <c r="A156" s="25"/>
      <c r="B156" s="221"/>
      <c r="C156" s="603"/>
      <c r="D156" s="603"/>
      <c r="E156" s="603"/>
      <c r="F156" s="603"/>
      <c r="G156" s="603"/>
      <c r="H156" s="603"/>
      <c r="I156" s="603"/>
      <c r="J156" s="603"/>
      <c r="K156" s="572"/>
      <c r="L156" s="572"/>
      <c r="M156" s="603"/>
      <c r="N156" s="603"/>
      <c r="O156" s="603"/>
      <c r="P156" s="603"/>
      <c r="Q156" s="603"/>
      <c r="R156" s="603"/>
      <c r="S156" s="17"/>
      <c r="T156" s="17"/>
      <c r="U156" s="17"/>
      <c r="V156" s="17"/>
      <c r="W156" s="17"/>
      <c r="X156" s="17"/>
      <c r="Y156" s="17"/>
      <c r="Z156" s="17"/>
      <c r="AA156" s="17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</row>
    <row r="157" spans="1:66">
      <c r="A157" s="25"/>
      <c r="B157" s="223" t="s">
        <v>49</v>
      </c>
      <c r="C157" s="604">
        <v>1</v>
      </c>
      <c r="D157" s="604"/>
      <c r="E157" s="604">
        <v>0.8</v>
      </c>
      <c r="F157" s="604"/>
      <c r="G157" s="604">
        <v>5</v>
      </c>
      <c r="H157" s="604"/>
      <c r="I157" s="604">
        <v>15</v>
      </c>
      <c r="J157" s="604"/>
      <c r="K157" s="571">
        <v>100</v>
      </c>
      <c r="L157" s="571">
        <v>100</v>
      </c>
      <c r="M157" s="603">
        <f>Purchases!$C157*Purchases!$K157</f>
        <v>100</v>
      </c>
      <c r="N157" s="603"/>
      <c r="O157" s="603">
        <f>Purchases!$E157*Purchases!$L157</f>
        <v>80</v>
      </c>
      <c r="P157" s="603"/>
      <c r="Q157" s="611" t="s">
        <v>300</v>
      </c>
      <c r="R157" s="612"/>
      <c r="S157" s="17"/>
      <c r="T157" s="17"/>
      <c r="U157" s="17"/>
      <c r="V157" s="17"/>
      <c r="W157" s="17"/>
      <c r="X157" s="17"/>
      <c r="Y157" s="17"/>
      <c r="Z157" s="17"/>
      <c r="AA157" s="17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</row>
    <row r="158" spans="1:66">
      <c r="A158" s="25"/>
      <c r="B158" s="221" t="s">
        <v>51</v>
      </c>
      <c r="C158" s="604">
        <v>1</v>
      </c>
      <c r="D158" s="604"/>
      <c r="E158" s="604">
        <v>0.8</v>
      </c>
      <c r="F158" s="604"/>
      <c r="G158" s="604">
        <v>5</v>
      </c>
      <c r="H158" s="604"/>
      <c r="I158" s="604">
        <v>15</v>
      </c>
      <c r="J158" s="604"/>
      <c r="K158" s="571">
        <v>100</v>
      </c>
      <c r="L158" s="571">
        <v>100</v>
      </c>
      <c r="M158" s="603">
        <f>Purchases!$C158*Purchases!$K158</f>
        <v>100</v>
      </c>
      <c r="N158" s="603"/>
      <c r="O158" s="603">
        <f>Purchases!$E158*Purchases!$L158</f>
        <v>80</v>
      </c>
      <c r="P158" s="603"/>
      <c r="Q158" s="611" t="s">
        <v>300</v>
      </c>
      <c r="R158" s="612"/>
      <c r="S158" s="17"/>
      <c r="T158" s="17"/>
      <c r="U158" s="17"/>
      <c r="V158" s="17"/>
      <c r="W158" s="17"/>
      <c r="X158" s="17"/>
      <c r="Y158" s="17"/>
      <c r="Z158" s="17"/>
      <c r="AA158" s="17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</row>
    <row r="159" spans="1:66">
      <c r="A159" s="25"/>
      <c r="B159" s="223" t="s">
        <v>52</v>
      </c>
      <c r="C159" s="604">
        <v>1</v>
      </c>
      <c r="D159" s="604"/>
      <c r="E159" s="604">
        <v>0.8</v>
      </c>
      <c r="F159" s="604"/>
      <c r="G159" s="604">
        <v>5</v>
      </c>
      <c r="H159" s="604"/>
      <c r="I159" s="604">
        <v>15</v>
      </c>
      <c r="J159" s="604"/>
      <c r="K159" s="571">
        <v>100</v>
      </c>
      <c r="L159" s="571">
        <v>100</v>
      </c>
      <c r="M159" s="603">
        <f>Purchases!$C159*Purchases!$K159</f>
        <v>100</v>
      </c>
      <c r="N159" s="603"/>
      <c r="O159" s="603">
        <f>Purchases!$E159*Purchases!$L159</f>
        <v>80</v>
      </c>
      <c r="P159" s="603"/>
      <c r="Q159" s="611" t="s">
        <v>300</v>
      </c>
      <c r="R159" s="612"/>
      <c r="S159" s="17"/>
      <c r="T159" s="17"/>
      <c r="U159" s="17"/>
      <c r="V159" s="17"/>
      <c r="W159" s="17"/>
      <c r="X159" s="17"/>
      <c r="Y159" s="17"/>
      <c r="Z159" s="17"/>
      <c r="AA159" s="17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</row>
    <row r="160" spans="1:66">
      <c r="A160" s="25"/>
      <c r="B160" s="221" t="s">
        <v>54</v>
      </c>
      <c r="C160" s="604">
        <v>1</v>
      </c>
      <c r="D160" s="604"/>
      <c r="E160" s="604">
        <v>0.8</v>
      </c>
      <c r="F160" s="604"/>
      <c r="G160" s="604">
        <v>5</v>
      </c>
      <c r="H160" s="604"/>
      <c r="I160" s="604">
        <v>15</v>
      </c>
      <c r="J160" s="604"/>
      <c r="K160" s="571">
        <v>0</v>
      </c>
      <c r="L160" s="571">
        <v>100</v>
      </c>
      <c r="M160" s="603">
        <f>Purchases!$C160*Purchases!$K160</f>
        <v>0</v>
      </c>
      <c r="N160" s="603"/>
      <c r="O160" s="603">
        <f>Purchases!$E160*Purchases!$L160</f>
        <v>80</v>
      </c>
      <c r="P160" s="603"/>
      <c r="Q160" s="611" t="s">
        <v>300</v>
      </c>
      <c r="R160" s="612"/>
      <c r="S160" s="17"/>
      <c r="T160" s="17"/>
      <c r="U160" s="17"/>
      <c r="V160" s="17"/>
      <c r="W160" s="17"/>
      <c r="X160" s="17"/>
      <c r="Y160" s="17"/>
      <c r="Z160" s="17"/>
      <c r="AA160" s="17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</row>
    <row r="161" spans="1:66">
      <c r="A161" s="25"/>
      <c r="B161" s="223"/>
      <c r="C161" s="603"/>
      <c r="D161" s="603"/>
      <c r="E161" s="603"/>
      <c r="F161" s="603"/>
      <c r="G161" s="603"/>
      <c r="H161" s="603"/>
      <c r="I161" s="603"/>
      <c r="J161" s="603"/>
      <c r="K161" s="572"/>
      <c r="L161" s="572"/>
      <c r="M161" s="603"/>
      <c r="N161" s="603"/>
      <c r="O161" s="603"/>
      <c r="P161" s="603"/>
      <c r="Q161" s="603"/>
      <c r="R161" s="603"/>
      <c r="S161" s="17"/>
      <c r="T161" s="17"/>
      <c r="U161" s="17"/>
      <c r="V161" s="17"/>
      <c r="W161" s="17"/>
      <c r="X161" s="17"/>
      <c r="Y161" s="17"/>
      <c r="Z161" s="17"/>
      <c r="AA161" s="17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</row>
    <row r="162" spans="1:66">
      <c r="A162" s="25"/>
      <c r="B162" s="221" t="s">
        <v>56</v>
      </c>
      <c r="C162" s="604">
        <v>8</v>
      </c>
      <c r="D162" s="604"/>
      <c r="E162" s="604">
        <v>8.2799999999999994</v>
      </c>
      <c r="F162" s="604"/>
      <c r="G162" s="604">
        <v>34</v>
      </c>
      <c r="H162" s="604"/>
      <c r="I162" s="604">
        <v>55</v>
      </c>
      <c r="J162" s="604"/>
      <c r="K162" s="571">
        <v>100</v>
      </c>
      <c r="L162" s="571">
        <v>0</v>
      </c>
      <c r="M162" s="603">
        <f>Purchases!$C162*Purchases!$K162</f>
        <v>800</v>
      </c>
      <c r="N162" s="603"/>
      <c r="O162" s="603">
        <f>Purchases!$E162*Purchases!$L162</f>
        <v>0</v>
      </c>
      <c r="P162" s="603"/>
      <c r="Q162" s="611" t="s">
        <v>300</v>
      </c>
      <c r="R162" s="612"/>
      <c r="S162" s="17"/>
      <c r="T162" s="17"/>
      <c r="U162" s="17"/>
      <c r="V162" s="17"/>
      <c r="W162" s="17"/>
      <c r="X162" s="17"/>
      <c r="Y162" s="17"/>
      <c r="Z162" s="17"/>
      <c r="AA162" s="17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</row>
    <row r="163" spans="1:66">
      <c r="A163" s="25"/>
      <c r="B163" s="223" t="s">
        <v>57</v>
      </c>
      <c r="C163" s="604">
        <v>8</v>
      </c>
      <c r="D163" s="604"/>
      <c r="E163" s="604">
        <v>8.2799999999999994</v>
      </c>
      <c r="F163" s="604"/>
      <c r="G163" s="604">
        <v>34</v>
      </c>
      <c r="H163" s="604"/>
      <c r="I163" s="604">
        <v>55</v>
      </c>
      <c r="J163" s="604"/>
      <c r="K163" s="571">
        <v>0</v>
      </c>
      <c r="L163" s="571">
        <v>100</v>
      </c>
      <c r="M163" s="603">
        <f>Purchases!$C163*Purchases!$K163</f>
        <v>0</v>
      </c>
      <c r="N163" s="603"/>
      <c r="O163" s="603">
        <f>Purchases!$E163*Purchases!$L163</f>
        <v>827.99999999999989</v>
      </c>
      <c r="P163" s="603"/>
      <c r="Q163" s="611" t="s">
        <v>300</v>
      </c>
      <c r="R163" s="612"/>
      <c r="S163" s="17"/>
      <c r="T163" s="17"/>
      <c r="U163" s="17"/>
      <c r="V163" s="17"/>
      <c r="W163" s="17"/>
      <c r="X163" s="17"/>
      <c r="Y163" s="17"/>
      <c r="Z163" s="17"/>
      <c r="AA163" s="17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</row>
    <row r="164" spans="1:66">
      <c r="A164" s="25"/>
      <c r="B164" s="223" t="s">
        <v>58</v>
      </c>
      <c r="C164" s="604">
        <v>8</v>
      </c>
      <c r="D164" s="604"/>
      <c r="E164" s="604">
        <v>8.2799999999999994</v>
      </c>
      <c r="F164" s="604"/>
      <c r="G164" s="604">
        <v>34</v>
      </c>
      <c r="H164" s="604"/>
      <c r="I164" s="604">
        <v>55</v>
      </c>
      <c r="J164" s="604"/>
      <c r="K164" s="571">
        <v>100</v>
      </c>
      <c r="L164" s="571">
        <v>0</v>
      </c>
      <c r="M164" s="603">
        <f>Purchases!$C164*Purchases!$K164</f>
        <v>800</v>
      </c>
      <c r="N164" s="603"/>
      <c r="O164" s="603">
        <f>Purchases!$E164*Purchases!$L164</f>
        <v>0</v>
      </c>
      <c r="P164" s="603"/>
      <c r="Q164" s="611" t="s">
        <v>300</v>
      </c>
      <c r="R164" s="612"/>
      <c r="S164" s="17"/>
      <c r="T164" s="17"/>
      <c r="U164" s="17"/>
      <c r="V164" s="17"/>
      <c r="W164" s="17"/>
      <c r="X164" s="17"/>
      <c r="Y164" s="17"/>
      <c r="Z164" s="17"/>
      <c r="AA164" s="17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</row>
    <row r="165" spans="1:66">
      <c r="A165" s="25"/>
      <c r="B165" s="221" t="s">
        <v>60</v>
      </c>
      <c r="C165" s="604">
        <v>7</v>
      </c>
      <c r="D165" s="604"/>
      <c r="E165" s="604">
        <v>7.12</v>
      </c>
      <c r="F165" s="604"/>
      <c r="G165" s="604">
        <v>34</v>
      </c>
      <c r="H165" s="604"/>
      <c r="I165" s="604">
        <v>55</v>
      </c>
      <c r="J165" s="604"/>
      <c r="K165" s="571">
        <v>0</v>
      </c>
      <c r="L165" s="571">
        <v>100</v>
      </c>
      <c r="M165" s="603">
        <f>Purchases!$C165*Purchases!$K165</f>
        <v>0</v>
      </c>
      <c r="N165" s="603"/>
      <c r="O165" s="603">
        <f>Purchases!$E165*Purchases!$L165</f>
        <v>712</v>
      </c>
      <c r="P165" s="603"/>
      <c r="Q165" s="611" t="s">
        <v>300</v>
      </c>
      <c r="R165" s="612"/>
      <c r="S165" s="17"/>
      <c r="T165" s="17"/>
      <c r="U165" s="17"/>
      <c r="V165" s="17"/>
      <c r="W165" s="17"/>
      <c r="X165" s="17"/>
      <c r="Y165" s="17"/>
      <c r="Z165" s="17"/>
      <c r="AA165" s="17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</row>
    <row r="166" spans="1:66">
      <c r="A166" s="25"/>
      <c r="B166" s="223" t="s">
        <v>62</v>
      </c>
      <c r="C166" s="604">
        <v>7</v>
      </c>
      <c r="D166" s="604"/>
      <c r="E166" s="604">
        <v>7.12</v>
      </c>
      <c r="F166" s="604"/>
      <c r="G166" s="604">
        <v>34</v>
      </c>
      <c r="H166" s="604"/>
      <c r="I166" s="604">
        <v>49</v>
      </c>
      <c r="J166" s="604"/>
      <c r="K166" s="571">
        <v>100</v>
      </c>
      <c r="L166" s="571">
        <v>0</v>
      </c>
      <c r="M166" s="603">
        <f>Purchases!$C166*Purchases!$K166</f>
        <v>700</v>
      </c>
      <c r="N166" s="603"/>
      <c r="O166" s="603">
        <f>Purchases!$E166*Purchases!$L166</f>
        <v>0</v>
      </c>
      <c r="P166" s="603"/>
      <c r="Q166" s="611" t="s">
        <v>300</v>
      </c>
      <c r="R166" s="612"/>
      <c r="S166" s="17"/>
      <c r="T166" s="17"/>
      <c r="U166" s="17"/>
      <c r="V166" s="17"/>
      <c r="W166" s="17"/>
      <c r="X166" s="17"/>
      <c r="Y166" s="17"/>
      <c r="Z166" s="17"/>
      <c r="AA166" s="17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</row>
    <row r="167" spans="1:66">
      <c r="A167" s="25"/>
      <c r="B167" s="221" t="s">
        <v>64</v>
      </c>
      <c r="C167" s="604">
        <v>7</v>
      </c>
      <c r="D167" s="604"/>
      <c r="E167" s="604">
        <v>7.12</v>
      </c>
      <c r="F167" s="604"/>
      <c r="G167" s="604">
        <v>34</v>
      </c>
      <c r="H167" s="604"/>
      <c r="I167" s="604">
        <v>49</v>
      </c>
      <c r="J167" s="604"/>
      <c r="K167" s="571">
        <v>0</v>
      </c>
      <c r="L167" s="571">
        <v>100</v>
      </c>
      <c r="M167" s="603">
        <f>Purchases!$C167*Purchases!$K167</f>
        <v>0</v>
      </c>
      <c r="N167" s="603"/>
      <c r="O167" s="603">
        <f>Purchases!$E167*Purchases!$L167</f>
        <v>712</v>
      </c>
      <c r="P167" s="603"/>
      <c r="Q167" s="611" t="s">
        <v>300</v>
      </c>
      <c r="R167" s="612"/>
      <c r="S167" s="17"/>
      <c r="T167" s="17"/>
      <c r="U167" s="17"/>
      <c r="V167" s="17"/>
      <c r="W167" s="17"/>
      <c r="X167" s="17"/>
      <c r="Y167" s="17"/>
      <c r="Z167" s="17"/>
      <c r="AA167" s="17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</row>
    <row r="168" spans="1:66">
      <c r="A168" s="25"/>
      <c r="B168" s="223" t="s">
        <v>65</v>
      </c>
      <c r="C168" s="604">
        <v>7</v>
      </c>
      <c r="D168" s="604"/>
      <c r="E168" s="604">
        <v>7.12</v>
      </c>
      <c r="F168" s="604"/>
      <c r="G168" s="604">
        <v>34</v>
      </c>
      <c r="H168" s="604"/>
      <c r="I168" s="604">
        <v>55</v>
      </c>
      <c r="J168" s="604"/>
      <c r="K168" s="571">
        <v>0</v>
      </c>
      <c r="L168" s="571">
        <v>100</v>
      </c>
      <c r="M168" s="603">
        <f>Purchases!$C168*Purchases!$K168</f>
        <v>0</v>
      </c>
      <c r="N168" s="603"/>
      <c r="O168" s="603">
        <f>Purchases!$E168*Purchases!$L168</f>
        <v>712</v>
      </c>
      <c r="P168" s="603"/>
      <c r="Q168" s="611" t="s">
        <v>300</v>
      </c>
      <c r="R168" s="612"/>
      <c r="S168" s="17"/>
      <c r="T168" s="17"/>
      <c r="U168" s="17"/>
      <c r="V168" s="17"/>
      <c r="W168" s="17"/>
      <c r="X168" s="17"/>
      <c r="Y168" s="17"/>
      <c r="Z168" s="17"/>
      <c r="AA168" s="17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</row>
    <row r="169" spans="1:66">
      <c r="A169" s="25"/>
      <c r="B169" s="221" t="s">
        <v>67</v>
      </c>
      <c r="C169" s="604">
        <v>7</v>
      </c>
      <c r="D169" s="604"/>
      <c r="E169" s="604">
        <v>7.12</v>
      </c>
      <c r="F169" s="604"/>
      <c r="G169" s="604">
        <v>34</v>
      </c>
      <c r="H169" s="604"/>
      <c r="I169" s="604">
        <v>55</v>
      </c>
      <c r="J169" s="604"/>
      <c r="K169" s="571">
        <v>0</v>
      </c>
      <c r="L169" s="571">
        <v>0</v>
      </c>
      <c r="M169" s="603">
        <f>Purchases!$C169*Purchases!$K169</f>
        <v>0</v>
      </c>
      <c r="N169" s="603"/>
      <c r="O169" s="603">
        <f>Purchases!$E169*Purchases!$L169</f>
        <v>0</v>
      </c>
      <c r="P169" s="603"/>
      <c r="Q169" s="611" t="s">
        <v>300</v>
      </c>
      <c r="R169" s="612"/>
      <c r="S169" s="17"/>
      <c r="T169" s="17"/>
      <c r="U169" s="17"/>
      <c r="V169" s="17"/>
      <c r="W169" s="17"/>
      <c r="X169" s="17"/>
      <c r="Y169" s="17"/>
      <c r="Z169" s="17"/>
      <c r="AA169" s="17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</row>
    <row r="170" spans="1:66">
      <c r="A170" s="25"/>
      <c r="B170" s="223"/>
      <c r="C170" s="603"/>
      <c r="D170" s="603"/>
      <c r="E170" s="603"/>
      <c r="F170" s="603"/>
      <c r="G170" s="603"/>
      <c r="H170" s="603"/>
      <c r="I170" s="603"/>
      <c r="J170" s="603"/>
      <c r="K170" s="572"/>
      <c r="L170" s="572"/>
      <c r="M170" s="603"/>
      <c r="N170" s="603"/>
      <c r="O170" s="603"/>
      <c r="P170" s="603"/>
      <c r="Q170" s="603"/>
      <c r="R170" s="603"/>
      <c r="S170" s="17"/>
      <c r="T170" s="17"/>
      <c r="U170" s="17"/>
      <c r="V170" s="17"/>
      <c r="W170" s="17"/>
      <c r="X170" s="17"/>
      <c r="Y170" s="17"/>
      <c r="Z170" s="17"/>
      <c r="AA170" s="17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</row>
    <row r="171" spans="1:66">
      <c r="A171" s="25"/>
      <c r="B171" s="221" t="s">
        <v>69</v>
      </c>
      <c r="C171" s="604">
        <v>30</v>
      </c>
      <c r="D171" s="604"/>
      <c r="E171" s="604">
        <v>32</v>
      </c>
      <c r="F171" s="604"/>
      <c r="G171" s="604">
        <v>130</v>
      </c>
      <c r="H171" s="604"/>
      <c r="I171" s="604">
        <v>199</v>
      </c>
      <c r="J171" s="604"/>
      <c r="K171" s="571">
        <v>100</v>
      </c>
      <c r="L171" s="571">
        <v>0</v>
      </c>
      <c r="M171" s="603">
        <f>Purchases!$C171*Purchases!$K171</f>
        <v>3000</v>
      </c>
      <c r="N171" s="603"/>
      <c r="O171" s="603">
        <f>Purchases!$E171*Purchases!$L171</f>
        <v>0</v>
      </c>
      <c r="P171" s="603"/>
      <c r="Q171" s="611" t="s">
        <v>300</v>
      </c>
      <c r="R171" s="612"/>
      <c r="S171" s="17"/>
      <c r="T171" s="17"/>
      <c r="U171" s="17"/>
      <c r="V171" s="17"/>
      <c r="W171" s="17"/>
      <c r="X171" s="17"/>
      <c r="Y171" s="17"/>
      <c r="Z171" s="17"/>
      <c r="AA171" s="17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</row>
    <row r="172" spans="1:66">
      <c r="A172" s="25"/>
      <c r="B172" s="223" t="s">
        <v>70</v>
      </c>
      <c r="C172" s="603"/>
      <c r="D172" s="603"/>
      <c r="E172" s="603"/>
      <c r="F172" s="603"/>
      <c r="G172" s="603"/>
      <c r="H172" s="603"/>
      <c r="I172" s="603"/>
      <c r="J172" s="603"/>
      <c r="K172" s="572">
        <v>0</v>
      </c>
      <c r="L172" s="572">
        <v>0.99999999999999989</v>
      </c>
      <c r="M172" s="603">
        <f>Purchases!$C172*Purchases!$K172</f>
        <v>0</v>
      </c>
      <c r="N172" s="603"/>
      <c r="O172" s="603">
        <f>Purchases!$E172*Purchases!$L172</f>
        <v>0</v>
      </c>
      <c r="P172" s="603"/>
      <c r="Q172" s="611" t="s">
        <v>300</v>
      </c>
      <c r="R172" s="612"/>
      <c r="S172" s="17"/>
      <c r="T172" s="17"/>
      <c r="U172" s="17"/>
      <c r="V172" s="17"/>
      <c r="W172" s="17"/>
      <c r="X172" s="17"/>
      <c r="Y172" s="17"/>
      <c r="Z172" s="17"/>
      <c r="AA172" s="17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</row>
    <row r="173" spans="1:66">
      <c r="A173" s="25"/>
      <c r="B173" s="223" t="s">
        <v>71</v>
      </c>
      <c r="C173" s="604">
        <v>30</v>
      </c>
      <c r="D173" s="604"/>
      <c r="E173" s="604">
        <v>30</v>
      </c>
      <c r="F173" s="604"/>
      <c r="G173" s="604">
        <f>Purchases!$E173*4</f>
        <v>120</v>
      </c>
      <c r="H173" s="604"/>
      <c r="I173" s="604">
        <v>160</v>
      </c>
      <c r="J173" s="604"/>
      <c r="K173" s="571">
        <v>0</v>
      </c>
      <c r="L173" s="571">
        <v>100</v>
      </c>
      <c r="M173" s="603">
        <f>Purchases!$C173*Purchases!$K173</f>
        <v>0</v>
      </c>
      <c r="N173" s="603"/>
      <c r="O173" s="603">
        <f>Purchases!$E173*Purchases!$L173</f>
        <v>3000</v>
      </c>
      <c r="P173" s="603"/>
      <c r="Q173" s="611" t="s">
        <v>300</v>
      </c>
      <c r="R173" s="612"/>
      <c r="S173" s="17"/>
      <c r="T173" s="17"/>
      <c r="U173" s="17"/>
      <c r="V173" s="17"/>
      <c r="W173" s="17"/>
      <c r="X173" s="17"/>
      <c r="Y173" s="17"/>
      <c r="Z173" s="17"/>
      <c r="AA173" s="17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</row>
    <row r="174" spans="1:66">
      <c r="A174" s="25"/>
      <c r="B174" s="221" t="s">
        <v>70</v>
      </c>
      <c r="C174" s="603"/>
      <c r="D174" s="603"/>
      <c r="E174" s="603"/>
      <c r="F174" s="603"/>
      <c r="G174" s="603"/>
      <c r="H174" s="603"/>
      <c r="I174" s="603"/>
      <c r="J174" s="603"/>
      <c r="K174" s="572">
        <v>0</v>
      </c>
      <c r="L174" s="572">
        <v>0.99999999999999989</v>
      </c>
      <c r="M174" s="603">
        <f>Purchases!$C174*Purchases!$K174</f>
        <v>0</v>
      </c>
      <c r="N174" s="603"/>
      <c r="O174" s="603">
        <f>Purchases!$E174*Purchases!$L174</f>
        <v>0</v>
      </c>
      <c r="P174" s="603"/>
      <c r="Q174" s="611" t="s">
        <v>300</v>
      </c>
      <c r="R174" s="612"/>
      <c r="S174" s="17"/>
      <c r="T174" s="17"/>
      <c r="U174" s="17"/>
      <c r="V174" s="17"/>
      <c r="W174" s="17"/>
      <c r="X174" s="17"/>
      <c r="Y174" s="17"/>
      <c r="Z174" s="17"/>
      <c r="AA174" s="17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</row>
    <row r="175" spans="1:66">
      <c r="A175" s="25"/>
      <c r="B175" s="223"/>
      <c r="C175" s="603"/>
      <c r="D175" s="603"/>
      <c r="E175" s="603"/>
      <c r="F175" s="603"/>
      <c r="G175" s="603"/>
      <c r="H175" s="603"/>
      <c r="I175" s="603"/>
      <c r="J175" s="603"/>
      <c r="K175" s="572"/>
      <c r="L175" s="572"/>
      <c r="M175" s="603"/>
      <c r="N175" s="603"/>
      <c r="O175" s="603"/>
      <c r="P175" s="603"/>
      <c r="Q175" s="603"/>
      <c r="R175" s="603"/>
      <c r="S175" s="17"/>
      <c r="T175" s="17"/>
      <c r="U175" s="17"/>
      <c r="V175" s="17"/>
      <c r="W175" s="17"/>
      <c r="X175" s="17"/>
      <c r="Y175" s="17"/>
      <c r="Z175" s="17"/>
      <c r="AA175" s="17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</row>
    <row r="176" spans="1:66">
      <c r="A176" s="25"/>
      <c r="B176" s="228" t="s">
        <v>75</v>
      </c>
      <c r="C176" s="603"/>
      <c r="D176" s="603"/>
      <c r="E176" s="603"/>
      <c r="F176" s="603"/>
      <c r="G176" s="603"/>
      <c r="H176" s="603"/>
      <c r="I176" s="603"/>
      <c r="J176" s="603"/>
      <c r="K176" s="572">
        <v>0</v>
      </c>
      <c r="L176" s="572">
        <v>0</v>
      </c>
      <c r="M176" s="603">
        <f>Purchases!$C176*Purchases!$K176</f>
        <v>0</v>
      </c>
      <c r="N176" s="603"/>
      <c r="O176" s="603">
        <f>Purchases!$E176*Purchases!$L176</f>
        <v>0</v>
      </c>
      <c r="P176" s="603"/>
      <c r="Q176" s="603"/>
      <c r="R176" s="603"/>
      <c r="S176" s="17"/>
      <c r="T176" s="17"/>
      <c r="U176" s="17"/>
      <c r="V176" s="17"/>
      <c r="W176" s="17"/>
      <c r="X176" s="17"/>
      <c r="Y176" s="17"/>
      <c r="Z176" s="17"/>
      <c r="AA176" s="17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</row>
    <row r="177" spans="1:66">
      <c r="A177" s="25"/>
      <c r="B177" s="223" t="s">
        <v>76</v>
      </c>
      <c r="C177" s="604">
        <v>100</v>
      </c>
      <c r="D177" s="604"/>
      <c r="E177" s="604">
        <v>100</v>
      </c>
      <c r="F177" s="604"/>
      <c r="G177" s="604"/>
      <c r="H177" s="604"/>
      <c r="I177" s="604"/>
      <c r="J177" s="604"/>
      <c r="K177" s="571">
        <v>0</v>
      </c>
      <c r="L177" s="571">
        <v>12</v>
      </c>
      <c r="M177" s="603">
        <f>Purchases!$C177*Purchases!$K177</f>
        <v>0</v>
      </c>
      <c r="N177" s="603"/>
      <c r="O177" s="603">
        <f>Purchases!$E177*Purchases!$L177</f>
        <v>1200</v>
      </c>
      <c r="P177" s="603"/>
      <c r="Q177" s="611" t="s">
        <v>300</v>
      </c>
      <c r="R177" s="612"/>
      <c r="S177" s="17"/>
      <c r="T177" s="17"/>
      <c r="U177" s="17"/>
      <c r="V177" s="17"/>
      <c r="W177" s="17"/>
      <c r="X177" s="17"/>
      <c r="Y177" s="17"/>
      <c r="Z177" s="17"/>
      <c r="AA177" s="17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</row>
    <row r="178" spans="1:66">
      <c r="A178" s="25"/>
      <c r="B178" s="223" t="s">
        <v>70</v>
      </c>
      <c r="C178" s="604">
        <v>300</v>
      </c>
      <c r="D178" s="604"/>
      <c r="E178" s="604">
        <v>300</v>
      </c>
      <c r="F178" s="604"/>
      <c r="G178" s="604"/>
      <c r="H178" s="604"/>
      <c r="I178" s="604"/>
      <c r="J178" s="604"/>
      <c r="K178" s="571">
        <v>0</v>
      </c>
      <c r="L178" s="571">
        <v>0.99999999999999989</v>
      </c>
      <c r="M178" s="603">
        <f>Purchases!$C178*Purchases!$K178</f>
        <v>0</v>
      </c>
      <c r="N178" s="603"/>
      <c r="O178" s="603">
        <f>Purchases!$E178*Purchases!$L178</f>
        <v>299.99999999999994</v>
      </c>
      <c r="P178" s="603"/>
      <c r="Q178" s="611" t="s">
        <v>300</v>
      </c>
      <c r="R178" s="612"/>
      <c r="S178" s="17"/>
      <c r="T178" s="17"/>
      <c r="U178" s="17"/>
      <c r="V178" s="17"/>
      <c r="W178" s="17"/>
      <c r="X178" s="17"/>
      <c r="Y178" s="17"/>
      <c r="Z178" s="17"/>
      <c r="AA178" s="17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</row>
    <row r="179" spans="1:66">
      <c r="A179" s="25"/>
      <c r="B179" s="223" t="s">
        <v>78</v>
      </c>
      <c r="C179" s="604">
        <v>19</v>
      </c>
      <c r="D179" s="604"/>
      <c r="E179" s="604">
        <v>19</v>
      </c>
      <c r="F179" s="604"/>
      <c r="G179" s="604">
        <f>Purchases!$E179*4</f>
        <v>76</v>
      </c>
      <c r="H179" s="604"/>
      <c r="I179" s="604"/>
      <c r="J179" s="604"/>
      <c r="K179" s="571">
        <v>0</v>
      </c>
      <c r="L179" s="571">
        <v>20</v>
      </c>
      <c r="M179" s="603">
        <f>Purchases!$C179*Purchases!$K179</f>
        <v>0</v>
      </c>
      <c r="N179" s="603"/>
      <c r="O179" s="603">
        <f>Purchases!$E179*Purchases!$L179</f>
        <v>380</v>
      </c>
      <c r="P179" s="603"/>
      <c r="Q179" s="611" t="s">
        <v>300</v>
      </c>
      <c r="R179" s="612"/>
      <c r="S179" s="17"/>
      <c r="T179" s="17"/>
      <c r="U179" s="17"/>
      <c r="V179" s="17"/>
      <c r="W179" s="17"/>
      <c r="X179" s="17"/>
      <c r="Y179" s="17"/>
      <c r="Z179" s="17"/>
      <c r="AA179" s="17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</row>
    <row r="180" spans="1:66">
      <c r="A180" s="25"/>
      <c r="B180" s="223"/>
      <c r="C180" s="603"/>
      <c r="D180" s="603"/>
      <c r="E180" s="603"/>
      <c r="F180" s="603"/>
      <c r="G180" s="603"/>
      <c r="H180" s="603"/>
      <c r="I180" s="603"/>
      <c r="J180" s="603"/>
      <c r="K180" s="572"/>
      <c r="L180" s="572"/>
      <c r="M180" s="603"/>
      <c r="N180" s="603"/>
      <c r="O180" s="603"/>
      <c r="P180" s="603"/>
      <c r="Q180" s="603"/>
      <c r="R180" s="603"/>
      <c r="S180" s="17"/>
      <c r="T180" s="17"/>
      <c r="U180" s="17"/>
      <c r="V180" s="17"/>
      <c r="W180" s="17"/>
      <c r="X180" s="17"/>
      <c r="Y180" s="17"/>
      <c r="Z180" s="17"/>
      <c r="AA180" s="17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</row>
    <row r="181" spans="1:66">
      <c r="A181" s="25"/>
      <c r="B181" s="223" t="s">
        <v>80</v>
      </c>
      <c r="C181" s="604">
        <v>300</v>
      </c>
      <c r="D181" s="604"/>
      <c r="E181" s="604">
        <v>300</v>
      </c>
      <c r="F181" s="604"/>
      <c r="G181" s="604"/>
      <c r="H181" s="604"/>
      <c r="I181" s="604"/>
      <c r="J181" s="604"/>
      <c r="K181" s="571">
        <v>1</v>
      </c>
      <c r="L181" s="571">
        <v>0.99999999999999989</v>
      </c>
      <c r="M181" s="603">
        <f>Purchases!$C181*Purchases!$K181</f>
        <v>300</v>
      </c>
      <c r="N181" s="603"/>
      <c r="O181" s="603">
        <f>Purchases!$E181*Purchases!$L181</f>
        <v>299.99999999999994</v>
      </c>
      <c r="P181" s="603"/>
      <c r="Q181" s="611" t="s">
        <v>300</v>
      </c>
      <c r="R181" s="612"/>
      <c r="S181" s="17"/>
      <c r="T181" s="17"/>
      <c r="U181" s="17"/>
      <c r="V181" s="17"/>
      <c r="W181" s="17"/>
      <c r="X181" s="17"/>
      <c r="Y181" s="17"/>
      <c r="Z181" s="17"/>
      <c r="AA181" s="17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</row>
    <row r="182" spans="1:66">
      <c r="A182" s="25"/>
      <c r="B182" s="221" t="s">
        <v>81</v>
      </c>
      <c r="C182" s="604">
        <v>20</v>
      </c>
      <c r="D182" s="604"/>
      <c r="E182" s="604">
        <v>20</v>
      </c>
      <c r="F182" s="604"/>
      <c r="G182" s="604">
        <f>Purchases!$E182*4</f>
        <v>80</v>
      </c>
      <c r="H182" s="604"/>
      <c r="I182" s="604">
        <v>169</v>
      </c>
      <c r="J182" s="604"/>
      <c r="K182" s="571">
        <v>100</v>
      </c>
      <c r="L182" s="571">
        <v>100</v>
      </c>
      <c r="M182" s="603">
        <f>Purchases!$C182*Purchases!$K182</f>
        <v>2000</v>
      </c>
      <c r="N182" s="603"/>
      <c r="O182" s="603">
        <f>Purchases!$E182*Purchases!$L182</f>
        <v>2000</v>
      </c>
      <c r="P182" s="603"/>
      <c r="Q182" s="611" t="s">
        <v>300</v>
      </c>
      <c r="R182" s="612"/>
      <c r="S182" s="17"/>
      <c r="T182" s="17"/>
      <c r="U182" s="17"/>
      <c r="V182" s="17"/>
      <c r="W182" s="17"/>
      <c r="X182" s="17"/>
      <c r="Y182" s="17"/>
      <c r="Z182" s="17"/>
      <c r="AA182" s="17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</row>
    <row r="183" spans="1:66">
      <c r="A183" s="25"/>
      <c r="B183" s="223"/>
      <c r="C183" s="603"/>
      <c r="D183" s="603"/>
      <c r="E183" s="603"/>
      <c r="F183" s="603"/>
      <c r="G183" s="603"/>
      <c r="H183" s="603"/>
      <c r="I183" s="603"/>
      <c r="J183" s="603"/>
      <c r="K183" s="572"/>
      <c r="L183" s="572"/>
      <c r="M183" s="603"/>
      <c r="N183" s="603"/>
      <c r="O183" s="603"/>
      <c r="P183" s="603"/>
      <c r="Q183" s="603"/>
      <c r="R183" s="603"/>
      <c r="S183" s="17"/>
      <c r="T183" s="17"/>
      <c r="U183" s="17"/>
      <c r="V183" s="17"/>
      <c r="W183" s="17"/>
      <c r="X183" s="17"/>
      <c r="Y183" s="17"/>
      <c r="Z183" s="17"/>
      <c r="AA183" s="17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</row>
    <row r="184" spans="1:66">
      <c r="A184" s="25"/>
      <c r="B184" s="221" t="s">
        <v>83</v>
      </c>
      <c r="C184" s="604">
        <v>41</v>
      </c>
      <c r="D184" s="604"/>
      <c r="E184" s="604">
        <v>41</v>
      </c>
      <c r="F184" s="604"/>
      <c r="G184" s="604">
        <v>160</v>
      </c>
      <c r="H184" s="604"/>
      <c r="I184" s="604">
        <v>290</v>
      </c>
      <c r="J184" s="604"/>
      <c r="K184" s="571">
        <v>0</v>
      </c>
      <c r="L184" s="571">
        <v>100</v>
      </c>
      <c r="M184" s="603">
        <f>Purchases!$C184*Purchases!$K184</f>
        <v>0</v>
      </c>
      <c r="N184" s="603"/>
      <c r="O184" s="603">
        <f>Purchases!$E184*Purchases!$L184</f>
        <v>4100</v>
      </c>
      <c r="P184" s="603"/>
      <c r="Q184" s="611" t="s">
        <v>300</v>
      </c>
      <c r="R184" s="612"/>
      <c r="S184" s="17"/>
      <c r="T184" s="17"/>
      <c r="U184" s="17"/>
      <c r="V184" s="17"/>
      <c r="W184" s="17"/>
      <c r="X184" s="17"/>
      <c r="Y184" s="17"/>
      <c r="Z184" s="17"/>
      <c r="AA184" s="17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</row>
    <row r="185" spans="1:66">
      <c r="A185" s="25"/>
      <c r="B185" s="223" t="s">
        <v>70</v>
      </c>
      <c r="C185" s="604">
        <v>300</v>
      </c>
      <c r="D185" s="604"/>
      <c r="E185" s="604">
        <v>300</v>
      </c>
      <c r="F185" s="604"/>
      <c r="G185" s="604"/>
      <c r="H185" s="604"/>
      <c r="I185" s="604"/>
      <c r="J185" s="604"/>
      <c r="K185" s="571">
        <v>1</v>
      </c>
      <c r="L185" s="571">
        <v>0.99999999999999989</v>
      </c>
      <c r="M185" s="603">
        <f>Purchases!$C185*Purchases!$K185</f>
        <v>300</v>
      </c>
      <c r="N185" s="603"/>
      <c r="O185" s="603">
        <f>Purchases!$E185*Purchases!$L185</f>
        <v>299.99999999999994</v>
      </c>
      <c r="P185" s="603"/>
      <c r="Q185" s="611" t="s">
        <v>300</v>
      </c>
      <c r="R185" s="612"/>
      <c r="S185" s="17"/>
      <c r="T185" s="17"/>
      <c r="U185" s="17"/>
      <c r="V185" s="17"/>
      <c r="W185" s="17"/>
      <c r="X185" s="17"/>
      <c r="Y185" s="17"/>
      <c r="Z185" s="17"/>
      <c r="AA185" s="17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</row>
    <row r="186" spans="1:66">
      <c r="A186" s="25"/>
      <c r="B186" s="223" t="s">
        <v>85</v>
      </c>
      <c r="C186" s="604">
        <v>18</v>
      </c>
      <c r="D186" s="604"/>
      <c r="E186" s="604">
        <v>18</v>
      </c>
      <c r="F186" s="604"/>
      <c r="G186" s="604">
        <v>65</v>
      </c>
      <c r="H186" s="604"/>
      <c r="I186" s="604">
        <v>89</v>
      </c>
      <c r="J186" s="604"/>
      <c r="K186" s="571">
        <v>50</v>
      </c>
      <c r="L186" s="571">
        <v>50</v>
      </c>
      <c r="M186" s="603">
        <f>Purchases!$C186*Purchases!$K186</f>
        <v>900</v>
      </c>
      <c r="N186" s="603"/>
      <c r="O186" s="603">
        <f>Purchases!$E186*Purchases!$L186</f>
        <v>900</v>
      </c>
      <c r="P186" s="603"/>
      <c r="Q186" s="611" t="s">
        <v>300</v>
      </c>
      <c r="R186" s="612"/>
      <c r="S186" s="17"/>
      <c r="T186" s="17"/>
      <c r="U186" s="17"/>
      <c r="V186" s="17"/>
      <c r="W186" s="17"/>
      <c r="X186" s="17"/>
      <c r="Y186" s="17"/>
      <c r="Z186" s="17"/>
      <c r="AA186" s="17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</row>
    <row r="187" spans="1:66">
      <c r="A187" s="25"/>
      <c r="B187" s="221"/>
      <c r="C187" s="603"/>
      <c r="D187" s="603"/>
      <c r="E187" s="603"/>
      <c r="F187" s="603"/>
      <c r="G187" s="603"/>
      <c r="H187" s="603"/>
      <c r="I187" s="603"/>
      <c r="J187" s="603"/>
      <c r="K187" s="572"/>
      <c r="L187" s="572"/>
      <c r="M187" s="603"/>
      <c r="N187" s="603"/>
      <c r="O187" s="603"/>
      <c r="P187" s="603"/>
      <c r="Q187" s="603"/>
      <c r="R187" s="603"/>
      <c r="S187" s="17"/>
      <c r="T187" s="17"/>
      <c r="U187" s="17"/>
      <c r="V187" s="17"/>
      <c r="W187" s="17"/>
      <c r="X187" s="17"/>
      <c r="Y187" s="17"/>
      <c r="Z187" s="17"/>
      <c r="AA187" s="17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</row>
    <row r="188" spans="1:66">
      <c r="A188" s="25"/>
      <c r="B188" s="223" t="s">
        <v>87</v>
      </c>
      <c r="C188" s="604">
        <v>29</v>
      </c>
      <c r="D188" s="604"/>
      <c r="E188" s="604">
        <v>29</v>
      </c>
      <c r="F188" s="604"/>
      <c r="G188" s="604">
        <v>110</v>
      </c>
      <c r="H188" s="604"/>
      <c r="I188" s="604">
        <v>169</v>
      </c>
      <c r="J188" s="604"/>
      <c r="K188" s="571">
        <v>100</v>
      </c>
      <c r="L188" s="571">
        <v>0</v>
      </c>
      <c r="M188" s="603">
        <f>Purchases!$C188*Purchases!$K188</f>
        <v>2900</v>
      </c>
      <c r="N188" s="603"/>
      <c r="O188" s="603">
        <f>Purchases!$E188*Purchases!$L188</f>
        <v>0</v>
      </c>
      <c r="P188" s="603"/>
      <c r="Q188" s="611" t="s">
        <v>300</v>
      </c>
      <c r="R188" s="612"/>
      <c r="S188" s="17"/>
      <c r="T188" s="17"/>
      <c r="U188" s="17"/>
      <c r="V188" s="17"/>
      <c r="W188" s="17"/>
      <c r="X188" s="17"/>
      <c r="Y188" s="17"/>
      <c r="Z188" s="17"/>
      <c r="AA188" s="17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</row>
    <row r="189" spans="1:66">
      <c r="A189" s="25"/>
      <c r="B189" s="221" t="s">
        <v>70</v>
      </c>
      <c r="C189" s="604">
        <v>300</v>
      </c>
      <c r="D189" s="604"/>
      <c r="E189" s="604">
        <v>300</v>
      </c>
      <c r="F189" s="604"/>
      <c r="G189" s="604"/>
      <c r="H189" s="604"/>
      <c r="I189" s="604"/>
      <c r="J189" s="604"/>
      <c r="K189" s="571">
        <v>1</v>
      </c>
      <c r="L189" s="571">
        <v>0.99999999999999989</v>
      </c>
      <c r="M189" s="603">
        <f>Purchases!$C189*Purchases!$K189</f>
        <v>300</v>
      </c>
      <c r="N189" s="603"/>
      <c r="O189" s="603">
        <f>Purchases!$E189*Purchases!$L189</f>
        <v>299.99999999999994</v>
      </c>
      <c r="P189" s="603"/>
      <c r="Q189" s="611" t="s">
        <v>300</v>
      </c>
      <c r="R189" s="612"/>
      <c r="S189" s="17"/>
      <c r="T189" s="17"/>
      <c r="U189" s="17"/>
      <c r="V189" s="17"/>
      <c r="W189" s="17"/>
      <c r="X189" s="17"/>
      <c r="Y189" s="17"/>
      <c r="Z189" s="17"/>
      <c r="AA189" s="17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</row>
    <row r="190" spans="1:66">
      <c r="A190" s="25"/>
      <c r="B190" s="223" t="s">
        <v>89</v>
      </c>
      <c r="C190" s="604">
        <v>29</v>
      </c>
      <c r="D190" s="604"/>
      <c r="E190" s="604">
        <v>29</v>
      </c>
      <c r="F190" s="604"/>
      <c r="G190" s="604">
        <v>80</v>
      </c>
      <c r="H190" s="604"/>
      <c r="I190" s="604">
        <f>E190*4</f>
        <v>116</v>
      </c>
      <c r="J190" s="604"/>
      <c r="K190" s="571">
        <v>0</v>
      </c>
      <c r="L190" s="571">
        <v>100</v>
      </c>
      <c r="M190" s="603">
        <f>Purchases!$C190*Purchases!$K190</f>
        <v>0</v>
      </c>
      <c r="N190" s="603"/>
      <c r="O190" s="603">
        <f>Purchases!$E190*Purchases!$L190</f>
        <v>2900</v>
      </c>
      <c r="P190" s="603"/>
      <c r="Q190" s="611" t="s">
        <v>300</v>
      </c>
      <c r="R190" s="612"/>
      <c r="S190" s="17"/>
      <c r="T190" s="17"/>
      <c r="U190" s="17"/>
      <c r="V190" s="17"/>
      <c r="W190" s="17"/>
      <c r="X190" s="17"/>
      <c r="Y190" s="17"/>
      <c r="Z190" s="17"/>
      <c r="AA190" s="17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</row>
    <row r="191" spans="1:66">
      <c r="A191" s="25"/>
      <c r="B191" s="221" t="s">
        <v>70</v>
      </c>
      <c r="C191" s="604">
        <v>300</v>
      </c>
      <c r="D191" s="604"/>
      <c r="E191" s="604">
        <v>300</v>
      </c>
      <c r="F191" s="604"/>
      <c r="G191" s="604"/>
      <c r="H191" s="604"/>
      <c r="I191" s="604"/>
      <c r="J191" s="604"/>
      <c r="K191" s="571">
        <v>0</v>
      </c>
      <c r="L191" s="571">
        <v>0.99999999999999989</v>
      </c>
      <c r="M191" s="603">
        <f>Purchases!$C191*Purchases!$K191</f>
        <v>0</v>
      </c>
      <c r="N191" s="603"/>
      <c r="O191" s="603">
        <f>Purchases!$E191*Purchases!$L191</f>
        <v>299.99999999999994</v>
      </c>
      <c r="P191" s="603"/>
      <c r="Q191" s="611" t="s">
        <v>300</v>
      </c>
      <c r="R191" s="612"/>
      <c r="S191" s="17"/>
      <c r="T191" s="17"/>
      <c r="U191" s="17"/>
      <c r="V191" s="17"/>
      <c r="W191" s="17"/>
      <c r="X191" s="17"/>
      <c r="Y191" s="17"/>
      <c r="Z191" s="17"/>
      <c r="AA191" s="17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</row>
    <row r="192" spans="1:66">
      <c r="A192" s="25"/>
      <c r="B192" s="223" t="s">
        <v>91</v>
      </c>
      <c r="C192" s="604">
        <v>31</v>
      </c>
      <c r="D192" s="604"/>
      <c r="E192" s="604">
        <v>31</v>
      </c>
      <c r="F192" s="604"/>
      <c r="G192" s="604">
        <v>120</v>
      </c>
      <c r="H192" s="604"/>
      <c r="I192" s="604">
        <v>169</v>
      </c>
      <c r="J192" s="604"/>
      <c r="K192" s="571">
        <v>0</v>
      </c>
      <c r="L192" s="571">
        <v>100</v>
      </c>
      <c r="M192" s="603">
        <f>Purchases!$C192*Purchases!$K192</f>
        <v>0</v>
      </c>
      <c r="N192" s="603"/>
      <c r="O192" s="603">
        <f>Purchases!$E192*Purchases!$L192</f>
        <v>3100</v>
      </c>
      <c r="P192" s="603"/>
      <c r="Q192" s="609" t="s">
        <v>299</v>
      </c>
      <c r="R192" s="610"/>
      <c r="S192" s="17"/>
      <c r="T192" s="17"/>
      <c r="U192" s="17"/>
      <c r="V192" s="17"/>
      <c r="W192" s="17"/>
      <c r="X192" s="17"/>
      <c r="Y192" s="17"/>
      <c r="Z192" s="17"/>
      <c r="AA192" s="17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</row>
    <row r="193" spans="1:66">
      <c r="A193" s="25"/>
      <c r="B193" s="221" t="s">
        <v>70</v>
      </c>
      <c r="C193" s="604">
        <v>300</v>
      </c>
      <c r="D193" s="604"/>
      <c r="E193" s="604">
        <v>300</v>
      </c>
      <c r="F193" s="604"/>
      <c r="G193" s="604"/>
      <c r="H193" s="604"/>
      <c r="I193" s="604"/>
      <c r="J193" s="604"/>
      <c r="K193" s="571">
        <v>1</v>
      </c>
      <c r="L193" s="571">
        <v>0.99999999999999989</v>
      </c>
      <c r="M193" s="603">
        <f>Purchases!$C193*Purchases!$K193</f>
        <v>300</v>
      </c>
      <c r="N193" s="603"/>
      <c r="O193" s="603">
        <f>Purchases!$E193*Purchases!$L193</f>
        <v>299.99999999999994</v>
      </c>
      <c r="P193" s="603"/>
      <c r="Q193" s="609" t="s">
        <v>299</v>
      </c>
      <c r="R193" s="610"/>
      <c r="S193" s="17"/>
      <c r="T193" s="17"/>
      <c r="U193" s="17"/>
      <c r="V193" s="17"/>
      <c r="W193" s="17"/>
      <c r="X193" s="17"/>
      <c r="Y193" s="17"/>
      <c r="Z193" s="17"/>
      <c r="AA193" s="17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</row>
    <row r="194" spans="1:66">
      <c r="A194" s="25"/>
      <c r="B194" s="223"/>
      <c r="C194" s="603"/>
      <c r="D194" s="603"/>
      <c r="E194" s="603"/>
      <c r="F194" s="603"/>
      <c r="G194" s="603"/>
      <c r="H194" s="603"/>
      <c r="I194" s="603"/>
      <c r="J194" s="603"/>
      <c r="K194" s="572"/>
      <c r="L194" s="572"/>
      <c r="M194" s="603"/>
      <c r="N194" s="603"/>
      <c r="O194" s="603"/>
      <c r="P194" s="603"/>
      <c r="Q194" s="603"/>
      <c r="R194" s="603"/>
      <c r="S194" s="17"/>
      <c r="T194" s="17"/>
      <c r="U194" s="17"/>
      <c r="V194" s="17"/>
      <c r="W194" s="17"/>
      <c r="X194" s="17"/>
      <c r="Y194" s="17"/>
      <c r="Z194" s="17"/>
      <c r="AA194" s="17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</row>
    <row r="195" spans="1:66">
      <c r="A195" s="25"/>
      <c r="B195" s="223" t="s">
        <v>95</v>
      </c>
      <c r="C195" s="604">
        <v>5</v>
      </c>
      <c r="D195" s="604"/>
      <c r="E195" s="604">
        <v>5</v>
      </c>
      <c r="F195" s="604"/>
      <c r="G195" s="604">
        <f>Purchases!$E195*4</f>
        <v>20</v>
      </c>
      <c r="H195" s="604"/>
      <c r="I195" s="604"/>
      <c r="J195" s="604"/>
      <c r="K195" s="571">
        <v>0</v>
      </c>
      <c r="L195" s="571">
        <v>0</v>
      </c>
      <c r="M195" s="603">
        <f>Purchases!$C195*Purchases!$K195</f>
        <v>0</v>
      </c>
      <c r="N195" s="603"/>
      <c r="O195" s="603">
        <f>Purchases!$E195*Purchases!$L195</f>
        <v>0</v>
      </c>
      <c r="P195" s="603"/>
      <c r="Q195" s="609" t="s">
        <v>299</v>
      </c>
      <c r="R195" s="610"/>
      <c r="S195" s="17"/>
      <c r="T195" s="17"/>
      <c r="U195" s="17"/>
      <c r="V195" s="17"/>
      <c r="W195" s="17"/>
      <c r="X195" s="17"/>
      <c r="Y195" s="17"/>
      <c r="Z195" s="17"/>
      <c r="AA195" s="17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</row>
    <row r="196" spans="1:66">
      <c r="A196" s="25"/>
      <c r="B196" s="223"/>
      <c r="C196" s="603"/>
      <c r="D196" s="603"/>
      <c r="E196" s="603"/>
      <c r="F196" s="603"/>
      <c r="G196" s="603"/>
      <c r="H196" s="603"/>
      <c r="I196" s="603"/>
      <c r="J196" s="603"/>
      <c r="K196" s="572"/>
      <c r="L196" s="572"/>
      <c r="M196" s="603"/>
      <c r="N196" s="603"/>
      <c r="O196" s="603"/>
      <c r="P196" s="603"/>
      <c r="Q196" s="603"/>
      <c r="R196" s="603"/>
      <c r="S196" s="17"/>
      <c r="T196" s="17"/>
      <c r="U196" s="17"/>
      <c r="V196" s="17"/>
      <c r="W196" s="17"/>
      <c r="X196" s="17"/>
      <c r="Y196" s="17"/>
      <c r="Z196" s="17"/>
      <c r="AA196" s="17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</row>
    <row r="197" spans="1:66">
      <c r="A197" s="25"/>
      <c r="B197" s="223" t="s">
        <v>97</v>
      </c>
      <c r="C197" s="604">
        <v>15</v>
      </c>
      <c r="D197" s="604"/>
      <c r="E197" s="604">
        <v>15</v>
      </c>
      <c r="F197" s="604"/>
      <c r="G197" s="604">
        <f>Purchases!$E197*4</f>
        <v>60</v>
      </c>
      <c r="H197" s="604"/>
      <c r="I197" s="604">
        <v>90</v>
      </c>
      <c r="J197" s="604"/>
      <c r="K197" s="571">
        <v>0</v>
      </c>
      <c r="L197" s="571">
        <v>100</v>
      </c>
      <c r="M197" s="603">
        <f>Purchases!$C197*Purchases!$K197</f>
        <v>0</v>
      </c>
      <c r="N197" s="603"/>
      <c r="O197" s="603">
        <f>Purchases!$E197*Purchases!$L197</f>
        <v>1500</v>
      </c>
      <c r="P197" s="603"/>
      <c r="Q197" s="609" t="s">
        <v>299</v>
      </c>
      <c r="R197" s="610"/>
      <c r="S197" s="17"/>
      <c r="T197" s="17"/>
      <c r="U197" s="17"/>
      <c r="V197" s="17"/>
      <c r="W197" s="17"/>
      <c r="X197" s="17"/>
      <c r="Y197" s="17"/>
      <c r="Z197" s="17"/>
      <c r="AA197" s="17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</row>
    <row r="198" spans="1:66">
      <c r="A198" s="25"/>
      <c r="B198" s="221"/>
      <c r="C198" s="603"/>
      <c r="D198" s="603"/>
      <c r="E198" s="603"/>
      <c r="F198" s="603"/>
      <c r="G198" s="603"/>
      <c r="H198" s="603"/>
      <c r="I198" s="603"/>
      <c r="J198" s="603"/>
      <c r="K198" s="572"/>
      <c r="L198" s="572"/>
      <c r="M198" s="603"/>
      <c r="N198" s="603"/>
      <c r="O198" s="603"/>
      <c r="P198" s="603"/>
      <c r="Q198" s="603"/>
      <c r="R198" s="603"/>
      <c r="S198" s="17"/>
      <c r="T198" s="17"/>
      <c r="U198" s="17"/>
      <c r="V198" s="17"/>
      <c r="W198" s="17"/>
      <c r="X198" s="17"/>
      <c r="Y198" s="17"/>
      <c r="Z198" s="17"/>
      <c r="AA198" s="17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</row>
    <row r="199" spans="1:66">
      <c r="A199" s="25"/>
      <c r="B199" s="223" t="s">
        <v>101</v>
      </c>
      <c r="C199" s="604">
        <v>20</v>
      </c>
      <c r="D199" s="604"/>
      <c r="E199" s="604">
        <v>40</v>
      </c>
      <c r="F199" s="604"/>
      <c r="G199" s="604">
        <f>Purchases!$E199*4</f>
        <v>160</v>
      </c>
      <c r="H199" s="604"/>
      <c r="I199" s="604">
        <v>199</v>
      </c>
      <c r="J199" s="604"/>
      <c r="K199" s="571">
        <v>0</v>
      </c>
      <c r="L199" s="571">
        <v>150</v>
      </c>
      <c r="M199" s="603">
        <f>Purchases!$C199*Purchases!$K199</f>
        <v>0</v>
      </c>
      <c r="N199" s="603"/>
      <c r="O199" s="603">
        <f>Purchases!$E199*Purchases!$L199</f>
        <v>6000</v>
      </c>
      <c r="P199" s="603"/>
      <c r="Q199" s="609" t="s">
        <v>299</v>
      </c>
      <c r="R199" s="610"/>
      <c r="S199" s="17"/>
      <c r="T199" s="17"/>
      <c r="U199" s="17"/>
      <c r="V199" s="17"/>
      <c r="W199" s="17"/>
      <c r="X199" s="17"/>
      <c r="Y199" s="17"/>
      <c r="Z199" s="17"/>
      <c r="AA199" s="17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</row>
    <row r="200" spans="1:66">
      <c r="A200" s="25"/>
      <c r="B200" s="221" t="s">
        <v>70</v>
      </c>
      <c r="C200" s="604">
        <v>300</v>
      </c>
      <c r="D200" s="604"/>
      <c r="E200" s="604">
        <v>300</v>
      </c>
      <c r="F200" s="604"/>
      <c r="G200" s="604"/>
      <c r="H200" s="604"/>
      <c r="I200" s="604"/>
      <c r="J200" s="604"/>
      <c r="K200" s="571">
        <v>1</v>
      </c>
      <c r="L200" s="571">
        <v>0.99999999999999989</v>
      </c>
      <c r="M200" s="603">
        <f>Purchases!$C200*Purchases!$K200</f>
        <v>300</v>
      </c>
      <c r="N200" s="603"/>
      <c r="O200" s="603">
        <f>Purchases!$E200*Purchases!$L200</f>
        <v>299.99999999999994</v>
      </c>
      <c r="P200" s="603"/>
      <c r="Q200" s="609" t="s">
        <v>299</v>
      </c>
      <c r="R200" s="610"/>
      <c r="S200" s="17"/>
      <c r="T200" s="17"/>
      <c r="U200" s="17"/>
      <c r="V200" s="17"/>
      <c r="W200" s="17"/>
      <c r="X200" s="17"/>
      <c r="Y200" s="17"/>
      <c r="Z200" s="17"/>
      <c r="AA200" s="17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</row>
    <row r="201" spans="1:66">
      <c r="A201" s="25"/>
      <c r="B201" s="221"/>
      <c r="C201" s="603"/>
      <c r="D201" s="603"/>
      <c r="E201" s="603"/>
      <c r="F201" s="603"/>
      <c r="G201" s="603"/>
      <c r="H201" s="603"/>
      <c r="I201" s="603"/>
      <c r="J201" s="603"/>
      <c r="K201" s="572"/>
      <c r="L201" s="572"/>
      <c r="M201" s="603"/>
      <c r="N201" s="603"/>
      <c r="O201" s="603"/>
      <c r="P201" s="603"/>
      <c r="Q201" s="603"/>
      <c r="R201" s="603"/>
      <c r="S201" s="17"/>
      <c r="T201" s="17"/>
      <c r="U201" s="17"/>
      <c r="V201" s="17"/>
      <c r="W201" s="17"/>
      <c r="X201" s="17"/>
      <c r="Y201" s="17"/>
      <c r="Z201" s="17"/>
      <c r="AA201" s="17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</row>
    <row r="202" spans="1:66">
      <c r="A202" s="25"/>
      <c r="B202" s="223" t="s">
        <v>102</v>
      </c>
      <c r="C202" s="604">
        <v>500</v>
      </c>
      <c r="D202" s="604"/>
      <c r="E202" s="604">
        <v>500</v>
      </c>
      <c r="F202" s="604"/>
      <c r="G202" s="604"/>
      <c r="H202" s="604"/>
      <c r="I202" s="604"/>
      <c r="J202" s="604"/>
      <c r="K202" s="571">
        <v>2</v>
      </c>
      <c r="L202" s="571">
        <v>0.99999999999999989</v>
      </c>
      <c r="M202" s="603">
        <f>Purchases!$C202*Purchases!$K202</f>
        <v>1000</v>
      </c>
      <c r="N202" s="603"/>
      <c r="O202" s="603">
        <f>Purchases!$E202*Purchases!$L202</f>
        <v>499.99999999999994</v>
      </c>
      <c r="P202" s="603"/>
      <c r="Q202" s="609" t="s">
        <v>299</v>
      </c>
      <c r="R202" s="610"/>
      <c r="S202" s="17"/>
      <c r="T202" s="17"/>
      <c r="U202" s="17"/>
      <c r="V202" s="17"/>
      <c r="W202" s="17"/>
      <c r="X202" s="17"/>
      <c r="Y202" s="17"/>
      <c r="Z202" s="17"/>
      <c r="AA202" s="17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</row>
    <row r="203" spans="1:66">
      <c r="A203" s="25"/>
      <c r="B203" s="223" t="s">
        <v>103</v>
      </c>
      <c r="C203" s="604">
        <v>80</v>
      </c>
      <c r="D203" s="604"/>
      <c r="E203" s="604">
        <v>80</v>
      </c>
      <c r="F203" s="604"/>
      <c r="G203" s="604">
        <f>Purchases!$E203*4</f>
        <v>320</v>
      </c>
      <c r="H203" s="604"/>
      <c r="I203" s="604">
        <v>399</v>
      </c>
      <c r="J203" s="604"/>
      <c r="K203" s="571">
        <v>0</v>
      </c>
      <c r="L203" s="571">
        <v>100</v>
      </c>
      <c r="M203" s="603">
        <f>Purchases!$C203*Purchases!$K203</f>
        <v>0</v>
      </c>
      <c r="N203" s="603"/>
      <c r="O203" s="603">
        <f>Purchases!$E203*Purchases!$L203</f>
        <v>8000</v>
      </c>
      <c r="P203" s="603"/>
      <c r="Q203" s="609" t="s">
        <v>299</v>
      </c>
      <c r="R203" s="610"/>
      <c r="S203" s="17"/>
      <c r="T203" s="17"/>
      <c r="U203" s="17"/>
      <c r="V203" s="17"/>
      <c r="W203" s="17"/>
      <c r="X203" s="17"/>
      <c r="Y203" s="17"/>
      <c r="Z203" s="17"/>
      <c r="AA203" s="17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</row>
    <row r="204" spans="1:66">
      <c r="A204" s="25"/>
      <c r="B204" s="223"/>
      <c r="C204" s="603"/>
      <c r="D204" s="603"/>
      <c r="E204" s="603"/>
      <c r="F204" s="603"/>
      <c r="G204" s="603"/>
      <c r="H204" s="603"/>
      <c r="I204" s="603"/>
      <c r="J204" s="603"/>
      <c r="K204" s="572"/>
      <c r="L204" s="572"/>
      <c r="M204" s="603"/>
      <c r="N204" s="603"/>
      <c r="O204" s="603"/>
      <c r="P204" s="603"/>
      <c r="Q204" s="603"/>
      <c r="R204" s="603"/>
      <c r="S204" s="17"/>
      <c r="T204" s="17"/>
      <c r="U204" s="17"/>
      <c r="V204" s="17"/>
      <c r="W204" s="17"/>
      <c r="X204" s="17"/>
      <c r="Y204" s="17"/>
      <c r="Z204" s="17"/>
      <c r="AA204" s="17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</row>
    <row r="205" spans="1:66">
      <c r="A205" s="25"/>
      <c r="B205" s="223" t="s">
        <v>384</v>
      </c>
      <c r="C205" s="604">
        <v>500</v>
      </c>
      <c r="D205" s="604"/>
      <c r="E205" s="604">
        <v>500</v>
      </c>
      <c r="F205" s="604"/>
      <c r="G205" s="604"/>
      <c r="H205" s="604"/>
      <c r="I205" s="604"/>
      <c r="J205" s="604"/>
      <c r="K205" s="571">
        <v>1</v>
      </c>
      <c r="L205" s="571">
        <v>1</v>
      </c>
      <c r="M205" s="603">
        <f>Purchases!$C205*Purchases!$K205</f>
        <v>500</v>
      </c>
      <c r="N205" s="603"/>
      <c r="O205" s="603"/>
      <c r="P205" s="603"/>
      <c r="Q205" s="603"/>
      <c r="R205" s="603"/>
      <c r="S205" s="17"/>
      <c r="T205" s="17"/>
      <c r="U205" s="17"/>
      <c r="V205" s="17"/>
      <c r="W205" s="17"/>
      <c r="X205" s="17"/>
      <c r="Y205" s="17"/>
      <c r="Z205" s="17"/>
      <c r="AA205" s="17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</row>
    <row r="206" spans="1:66">
      <c r="A206" s="25"/>
      <c r="B206" s="223" t="s">
        <v>385</v>
      </c>
      <c r="C206" s="604">
        <v>80</v>
      </c>
      <c r="D206" s="604"/>
      <c r="E206" s="604">
        <v>80</v>
      </c>
      <c r="F206" s="604"/>
      <c r="G206" s="604"/>
      <c r="H206" s="604"/>
      <c r="I206" s="604">
        <v>299</v>
      </c>
      <c r="J206" s="604"/>
      <c r="K206" s="571">
        <v>0</v>
      </c>
      <c r="L206" s="571">
        <v>0</v>
      </c>
      <c r="M206" s="603">
        <f>Purchases!$C206*Purchases!$K206</f>
        <v>0</v>
      </c>
      <c r="N206" s="603"/>
      <c r="O206" s="603">
        <f>Purchases!$E206*Purchases!$L206</f>
        <v>0</v>
      </c>
      <c r="P206" s="603"/>
      <c r="Q206" s="603"/>
      <c r="R206" s="603"/>
      <c r="S206" s="17"/>
      <c r="T206" s="17"/>
      <c r="U206" s="17"/>
      <c r="V206" s="17"/>
      <c r="W206" s="17"/>
      <c r="X206" s="17"/>
      <c r="Y206" s="17"/>
      <c r="Z206" s="17"/>
      <c r="AA206" s="17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</row>
    <row r="207" spans="1:66">
      <c r="A207" s="25"/>
      <c r="B207" s="223" t="s">
        <v>105</v>
      </c>
      <c r="C207" s="604">
        <v>500</v>
      </c>
      <c r="D207" s="604"/>
      <c r="E207" s="604">
        <v>500</v>
      </c>
      <c r="F207" s="604"/>
      <c r="G207" s="604"/>
      <c r="H207" s="604"/>
      <c r="I207" s="604"/>
      <c r="J207" s="604"/>
      <c r="K207" s="571">
        <v>1</v>
      </c>
      <c r="L207" s="571">
        <v>0.99999999999999989</v>
      </c>
      <c r="M207" s="603">
        <f>Purchases!$C207*Purchases!$K207</f>
        <v>500</v>
      </c>
      <c r="N207" s="603"/>
      <c r="O207" s="603">
        <f>Purchases!$E207*Purchases!$L207</f>
        <v>499.99999999999994</v>
      </c>
      <c r="P207" s="603"/>
      <c r="Q207" s="609" t="s">
        <v>299</v>
      </c>
      <c r="R207" s="610"/>
      <c r="S207" s="17"/>
      <c r="T207" s="17"/>
      <c r="U207" s="17"/>
      <c r="V207" s="17"/>
      <c r="W207" s="17"/>
      <c r="X207" s="17"/>
      <c r="Y207" s="17"/>
      <c r="Z207" s="17"/>
      <c r="AA207" s="17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</row>
    <row r="208" spans="1:66">
      <c r="A208" s="25"/>
      <c r="B208" s="223" t="s">
        <v>106</v>
      </c>
      <c r="C208" s="604">
        <v>45</v>
      </c>
      <c r="D208" s="604"/>
      <c r="E208" s="604">
        <v>45</v>
      </c>
      <c r="F208" s="604"/>
      <c r="G208" s="604">
        <f>Purchases!$E208*4</f>
        <v>180</v>
      </c>
      <c r="H208" s="604"/>
      <c r="I208" s="604">
        <v>199</v>
      </c>
      <c r="J208" s="604"/>
      <c r="K208" s="571">
        <v>0</v>
      </c>
      <c r="L208" s="571">
        <v>100</v>
      </c>
      <c r="M208" s="603">
        <f>Purchases!$C208*Purchases!$K208</f>
        <v>0</v>
      </c>
      <c r="N208" s="603"/>
      <c r="O208" s="603">
        <f>Purchases!$E208*Purchases!$L208</f>
        <v>4500</v>
      </c>
      <c r="P208" s="603"/>
      <c r="Q208" s="609" t="s">
        <v>299</v>
      </c>
      <c r="R208" s="610"/>
      <c r="S208" s="17"/>
      <c r="T208" s="17"/>
      <c r="U208" s="17"/>
      <c r="V208" s="17"/>
      <c r="W208" s="17"/>
      <c r="X208" s="17"/>
      <c r="Y208" s="17"/>
      <c r="Z208" s="17"/>
      <c r="AA208" s="17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</row>
    <row r="209" spans="1:66">
      <c r="A209" s="25"/>
      <c r="B209" s="221"/>
      <c r="C209" s="603"/>
      <c r="D209" s="603"/>
      <c r="E209" s="603"/>
      <c r="F209" s="603"/>
      <c r="G209" s="603"/>
      <c r="H209" s="603"/>
      <c r="I209" s="603"/>
      <c r="J209" s="603"/>
      <c r="K209" s="572"/>
      <c r="L209" s="572"/>
      <c r="M209" s="603"/>
      <c r="N209" s="603"/>
      <c r="O209" s="603"/>
      <c r="P209" s="603"/>
      <c r="Q209" s="603"/>
      <c r="R209" s="603"/>
      <c r="S209" s="17"/>
      <c r="T209" s="17"/>
      <c r="U209" s="17"/>
      <c r="V209" s="17"/>
      <c r="W209" s="17"/>
      <c r="X209" s="17"/>
      <c r="Y209" s="17"/>
      <c r="Z209" s="17"/>
      <c r="AA209" s="17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</row>
    <row r="210" spans="1:66">
      <c r="A210" s="25"/>
      <c r="B210" s="227" t="s">
        <v>108</v>
      </c>
      <c r="C210" s="604">
        <v>10</v>
      </c>
      <c r="D210" s="604"/>
      <c r="E210" s="604">
        <v>20</v>
      </c>
      <c r="F210" s="604"/>
      <c r="G210" s="604">
        <f>Purchases!$E210*4</f>
        <v>80</v>
      </c>
      <c r="H210" s="604"/>
      <c r="I210" s="604">
        <v>149</v>
      </c>
      <c r="J210" s="604"/>
      <c r="K210" s="571">
        <v>20</v>
      </c>
      <c r="L210" s="571">
        <v>20</v>
      </c>
      <c r="M210" s="603">
        <f>Purchases!$C210*Purchases!$K210</f>
        <v>200</v>
      </c>
      <c r="N210" s="603"/>
      <c r="O210" s="603">
        <f>Purchases!$E210*Purchases!$L210</f>
        <v>400</v>
      </c>
      <c r="P210" s="603"/>
      <c r="Q210" s="611" t="s">
        <v>300</v>
      </c>
      <c r="R210" s="612"/>
      <c r="S210" s="17"/>
      <c r="T210" s="17"/>
      <c r="U210" s="17"/>
      <c r="V210" s="17"/>
      <c r="W210" s="17"/>
      <c r="X210" s="17"/>
      <c r="Y210" s="17"/>
      <c r="Z210" s="17"/>
      <c r="AA210" s="17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</row>
    <row r="211" spans="1:66">
      <c r="A211" s="25"/>
      <c r="B211" s="221" t="s">
        <v>109</v>
      </c>
      <c r="C211" s="604">
        <v>4</v>
      </c>
      <c r="D211" s="604"/>
      <c r="E211" s="604">
        <v>4</v>
      </c>
      <c r="F211" s="604"/>
      <c r="G211" s="604">
        <v>20</v>
      </c>
      <c r="H211" s="604"/>
      <c r="I211" s="604"/>
      <c r="J211" s="604"/>
      <c r="K211" s="571">
        <v>0</v>
      </c>
      <c r="L211" s="571">
        <v>100</v>
      </c>
      <c r="M211" s="603">
        <f>Purchases!$C211*Purchases!$K211</f>
        <v>0</v>
      </c>
      <c r="N211" s="603"/>
      <c r="O211" s="603">
        <f>Purchases!$E211*Purchases!$L211</f>
        <v>400</v>
      </c>
      <c r="P211" s="603"/>
      <c r="Q211" s="611" t="s">
        <v>300</v>
      </c>
      <c r="R211" s="612"/>
      <c r="S211" s="17"/>
      <c r="T211" s="17"/>
      <c r="U211" s="17"/>
      <c r="V211" s="17"/>
      <c r="W211" s="17"/>
      <c r="X211" s="17"/>
      <c r="Y211" s="17"/>
      <c r="Z211" s="17"/>
      <c r="AA211" s="17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</row>
    <row r="212" spans="1:66">
      <c r="A212" s="25"/>
      <c r="B212" s="221"/>
      <c r="C212" s="603"/>
      <c r="D212" s="603"/>
      <c r="E212" s="603"/>
      <c r="F212" s="603"/>
      <c r="G212" s="603"/>
      <c r="H212" s="603"/>
      <c r="I212" s="603"/>
      <c r="J212" s="603"/>
      <c r="K212" s="572"/>
      <c r="L212" s="572"/>
      <c r="M212" s="603"/>
      <c r="N212" s="603"/>
      <c r="O212" s="603"/>
      <c r="P212" s="603"/>
      <c r="Q212" s="603"/>
      <c r="R212" s="603"/>
      <c r="S212" s="17"/>
      <c r="T212" s="17"/>
      <c r="U212" s="17"/>
      <c r="V212" s="17"/>
      <c r="W212" s="17"/>
      <c r="X212" s="17"/>
      <c r="Y212" s="17"/>
      <c r="Z212" s="17"/>
      <c r="AA212" s="17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</row>
    <row r="213" spans="1:66">
      <c r="A213" s="25"/>
      <c r="B213" s="221" t="s">
        <v>111</v>
      </c>
      <c r="C213" s="604">
        <v>21</v>
      </c>
      <c r="D213" s="604"/>
      <c r="E213" s="604">
        <v>21.18</v>
      </c>
      <c r="F213" s="604"/>
      <c r="G213" s="604">
        <v>65</v>
      </c>
      <c r="H213" s="604"/>
      <c r="I213" s="604">
        <v>89</v>
      </c>
      <c r="J213" s="604"/>
      <c r="K213" s="571">
        <v>50</v>
      </c>
      <c r="L213" s="571">
        <v>100</v>
      </c>
      <c r="M213" s="603">
        <f>Purchases!$C213*Purchases!$K213</f>
        <v>1050</v>
      </c>
      <c r="N213" s="603"/>
      <c r="O213" s="603">
        <f>Purchases!$E213*Purchases!$L213</f>
        <v>2118</v>
      </c>
      <c r="P213" s="603"/>
      <c r="Q213" s="611" t="s">
        <v>300</v>
      </c>
      <c r="R213" s="612"/>
      <c r="S213" s="17"/>
      <c r="T213" s="17"/>
      <c r="U213" s="17"/>
      <c r="V213" s="17"/>
      <c r="W213" s="17"/>
      <c r="X213" s="17"/>
      <c r="Y213" s="17"/>
      <c r="Z213" s="17"/>
      <c r="AA213" s="17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</row>
    <row r="214" spans="1:66">
      <c r="A214" s="25"/>
      <c r="B214" s="221" t="s">
        <v>113</v>
      </c>
      <c r="C214" s="604">
        <v>21</v>
      </c>
      <c r="D214" s="604"/>
      <c r="E214" s="604">
        <v>21.18</v>
      </c>
      <c r="F214" s="604"/>
      <c r="G214" s="604">
        <v>65</v>
      </c>
      <c r="H214" s="604"/>
      <c r="I214" s="604">
        <v>89</v>
      </c>
      <c r="J214" s="604"/>
      <c r="K214" s="571">
        <v>0</v>
      </c>
      <c r="L214" s="571">
        <v>100</v>
      </c>
      <c r="M214" s="603">
        <f>Purchases!$C214*Purchases!$K214</f>
        <v>0</v>
      </c>
      <c r="N214" s="603"/>
      <c r="O214" s="603">
        <f>Purchases!$E214*Purchases!$L214</f>
        <v>2118</v>
      </c>
      <c r="P214" s="603"/>
      <c r="Q214" s="611" t="s">
        <v>300</v>
      </c>
      <c r="R214" s="612"/>
      <c r="S214" s="17"/>
      <c r="T214" s="17"/>
      <c r="U214" s="17"/>
      <c r="V214" s="17"/>
      <c r="W214" s="17"/>
      <c r="X214" s="17"/>
      <c r="Y214" s="17"/>
      <c r="Z214" s="17"/>
      <c r="AA214" s="17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</row>
    <row r="215" spans="1:66">
      <c r="A215" s="25"/>
      <c r="B215" s="221"/>
      <c r="C215" s="603"/>
      <c r="D215" s="603"/>
      <c r="E215" s="603"/>
      <c r="F215" s="603"/>
      <c r="G215" s="603"/>
      <c r="H215" s="603"/>
      <c r="I215" s="603"/>
      <c r="J215" s="603"/>
      <c r="K215" s="572"/>
      <c r="L215" s="572"/>
      <c r="M215" s="603"/>
      <c r="N215" s="603"/>
      <c r="O215" s="603"/>
      <c r="P215" s="603"/>
      <c r="Q215" s="603"/>
      <c r="R215" s="603"/>
      <c r="S215" s="17"/>
      <c r="T215" s="17"/>
      <c r="U215" s="17"/>
      <c r="V215" s="17"/>
      <c r="W215" s="17"/>
      <c r="X215" s="17"/>
      <c r="Y215" s="17"/>
      <c r="Z215" s="17"/>
      <c r="AA215" s="17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</row>
    <row r="216" spans="1:66">
      <c r="A216" s="25"/>
      <c r="B216" s="221" t="s">
        <v>118</v>
      </c>
      <c r="C216" s="604">
        <v>10</v>
      </c>
      <c r="D216" s="604"/>
      <c r="E216" s="604">
        <v>9.6999999999999993</v>
      </c>
      <c r="F216" s="604"/>
      <c r="G216" s="604">
        <v>40</v>
      </c>
      <c r="H216" s="604"/>
      <c r="I216" s="604">
        <v>55</v>
      </c>
      <c r="J216" s="604"/>
      <c r="K216" s="571">
        <v>50</v>
      </c>
      <c r="L216" s="571">
        <v>50</v>
      </c>
      <c r="M216" s="603">
        <f>Purchases!$C216*Purchases!$K216</f>
        <v>500</v>
      </c>
      <c r="N216" s="603"/>
      <c r="O216" s="603">
        <f>Purchases!$E216*Purchases!$L216</f>
        <v>484.99999999999994</v>
      </c>
      <c r="P216" s="603"/>
      <c r="Q216" s="609" t="s">
        <v>299</v>
      </c>
      <c r="R216" s="610"/>
      <c r="S216" s="17"/>
      <c r="T216" s="17"/>
      <c r="U216" s="17"/>
      <c r="V216" s="17"/>
      <c r="W216" s="17"/>
      <c r="X216" s="17"/>
      <c r="Y216" s="17"/>
      <c r="Z216" s="17"/>
      <c r="AA216" s="17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</row>
    <row r="217" spans="1:66">
      <c r="A217" s="25"/>
      <c r="B217" s="221" t="s">
        <v>117</v>
      </c>
      <c r="C217" s="604">
        <v>10</v>
      </c>
      <c r="D217" s="604"/>
      <c r="E217" s="604">
        <v>9.6999999999999993</v>
      </c>
      <c r="F217" s="604"/>
      <c r="G217" s="604">
        <v>40</v>
      </c>
      <c r="H217" s="604"/>
      <c r="I217" s="604">
        <v>55</v>
      </c>
      <c r="J217" s="604"/>
      <c r="K217" s="571">
        <v>0</v>
      </c>
      <c r="L217" s="571">
        <v>50</v>
      </c>
      <c r="M217" s="603">
        <f>Purchases!$C217*Purchases!$K217</f>
        <v>0</v>
      </c>
      <c r="N217" s="603"/>
      <c r="O217" s="603">
        <f>Purchases!$E217*Purchases!$L217</f>
        <v>484.99999999999994</v>
      </c>
      <c r="P217" s="603"/>
      <c r="Q217" s="609" t="s">
        <v>299</v>
      </c>
      <c r="R217" s="610"/>
      <c r="S217" s="17"/>
      <c r="T217" s="17"/>
      <c r="U217" s="17"/>
      <c r="V217" s="17"/>
      <c r="W217" s="17"/>
      <c r="X217" s="17"/>
      <c r="Y217" s="17"/>
      <c r="Z217" s="17"/>
      <c r="AA217" s="17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</row>
    <row r="218" spans="1:66">
      <c r="A218" s="25"/>
      <c r="B218" s="221" t="s">
        <v>119</v>
      </c>
      <c r="C218" s="604">
        <v>10</v>
      </c>
      <c r="D218" s="604"/>
      <c r="E218" s="604">
        <v>9.6999999999999993</v>
      </c>
      <c r="F218" s="604"/>
      <c r="G218" s="604">
        <v>40</v>
      </c>
      <c r="H218" s="604"/>
      <c r="I218" s="604">
        <v>69</v>
      </c>
      <c r="J218" s="604"/>
      <c r="K218" s="571">
        <v>50</v>
      </c>
      <c r="L218" s="571">
        <v>50</v>
      </c>
      <c r="M218" s="603">
        <f>Purchases!$C218*Purchases!$K218</f>
        <v>500</v>
      </c>
      <c r="N218" s="603"/>
      <c r="O218" s="603">
        <f>Purchases!$E218*Purchases!$L218</f>
        <v>484.99999999999994</v>
      </c>
      <c r="P218" s="603"/>
      <c r="Q218" s="609" t="s">
        <v>299</v>
      </c>
      <c r="R218" s="610"/>
      <c r="S218" s="17"/>
      <c r="T218" s="17"/>
      <c r="U218" s="17"/>
      <c r="V218" s="17"/>
      <c r="W218" s="17"/>
      <c r="X218" s="17"/>
      <c r="Y218" s="17"/>
      <c r="Z218" s="17"/>
      <c r="AA218" s="17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</row>
    <row r="219" spans="1:66">
      <c r="A219" s="25"/>
      <c r="B219" s="221" t="s">
        <v>121</v>
      </c>
      <c r="C219" s="604">
        <v>10</v>
      </c>
      <c r="D219" s="604"/>
      <c r="E219" s="604">
        <v>9.6999999999999993</v>
      </c>
      <c r="F219" s="604"/>
      <c r="G219" s="604">
        <v>40</v>
      </c>
      <c r="H219" s="604"/>
      <c r="I219" s="604">
        <v>69</v>
      </c>
      <c r="J219" s="604"/>
      <c r="K219" s="571">
        <v>0</v>
      </c>
      <c r="L219" s="571">
        <v>50</v>
      </c>
      <c r="M219" s="603">
        <f>Purchases!$C219*Purchases!$K219</f>
        <v>0</v>
      </c>
      <c r="N219" s="603"/>
      <c r="O219" s="603">
        <f>Purchases!$E219*Purchases!$L219</f>
        <v>484.99999999999994</v>
      </c>
      <c r="P219" s="603"/>
      <c r="Q219" s="609" t="s">
        <v>299</v>
      </c>
      <c r="R219" s="610"/>
      <c r="S219" s="17"/>
      <c r="T219" s="17"/>
      <c r="U219" s="17"/>
      <c r="V219" s="17"/>
      <c r="W219" s="17"/>
      <c r="X219" s="17"/>
      <c r="Y219" s="17"/>
      <c r="Z219" s="17"/>
      <c r="AA219" s="17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</row>
    <row r="220" spans="1:66">
      <c r="A220" s="25"/>
      <c r="B220" s="221" t="s">
        <v>123</v>
      </c>
      <c r="C220" s="604">
        <v>10</v>
      </c>
      <c r="D220" s="604"/>
      <c r="E220" s="604">
        <v>9.6999999999999993</v>
      </c>
      <c r="F220" s="604"/>
      <c r="G220" s="604">
        <v>40</v>
      </c>
      <c r="H220" s="604"/>
      <c r="I220" s="604">
        <v>90</v>
      </c>
      <c r="J220" s="604"/>
      <c r="K220" s="571">
        <v>50</v>
      </c>
      <c r="L220" s="571">
        <v>50</v>
      </c>
      <c r="M220" s="603">
        <f>Purchases!$C220*Purchases!$K220</f>
        <v>500</v>
      </c>
      <c r="N220" s="603"/>
      <c r="O220" s="603">
        <f>Purchases!$E220*Purchases!$L220</f>
        <v>484.99999999999994</v>
      </c>
      <c r="P220" s="603"/>
      <c r="Q220" s="609" t="s">
        <v>299</v>
      </c>
      <c r="R220" s="610"/>
      <c r="S220" s="17"/>
      <c r="T220" s="17"/>
      <c r="U220" s="17"/>
      <c r="V220" s="17"/>
      <c r="W220" s="17"/>
      <c r="X220" s="17"/>
      <c r="Y220" s="17"/>
      <c r="Z220" s="17"/>
      <c r="AA220" s="17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</row>
    <row r="221" spans="1:66">
      <c r="A221" s="25"/>
      <c r="B221" s="221" t="s">
        <v>124</v>
      </c>
      <c r="C221" s="604">
        <v>33</v>
      </c>
      <c r="D221" s="604"/>
      <c r="E221" s="604">
        <v>33</v>
      </c>
      <c r="F221" s="604"/>
      <c r="G221" s="604">
        <v>120</v>
      </c>
      <c r="H221" s="604"/>
      <c r="I221" s="604">
        <v>159</v>
      </c>
      <c r="J221" s="604"/>
      <c r="K221" s="571">
        <v>100</v>
      </c>
      <c r="L221" s="571">
        <v>100</v>
      </c>
      <c r="M221" s="603">
        <f>Purchases!$C221*Purchases!$K221</f>
        <v>3300</v>
      </c>
      <c r="N221" s="603"/>
      <c r="O221" s="603">
        <f>Purchases!$E221*Purchases!$L221</f>
        <v>3300</v>
      </c>
      <c r="P221" s="603"/>
      <c r="Q221" s="609" t="s">
        <v>299</v>
      </c>
      <c r="R221" s="610"/>
      <c r="S221" s="17"/>
      <c r="T221" s="17"/>
      <c r="U221" s="17"/>
      <c r="V221" s="17"/>
      <c r="W221" s="17"/>
      <c r="X221" s="17"/>
      <c r="Y221" s="17"/>
      <c r="Z221" s="17"/>
      <c r="AA221" s="17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</row>
    <row r="222" spans="1:66">
      <c r="A222" s="25"/>
      <c r="B222" s="221"/>
      <c r="C222" s="603"/>
      <c r="D222" s="603"/>
      <c r="E222" s="603"/>
      <c r="F222" s="603"/>
      <c r="G222" s="603"/>
      <c r="H222" s="603"/>
      <c r="I222" s="603"/>
      <c r="J222" s="603"/>
      <c r="K222" s="572"/>
      <c r="L222" s="572"/>
      <c r="M222" s="603"/>
      <c r="N222" s="603"/>
      <c r="O222" s="603"/>
      <c r="P222" s="603"/>
      <c r="Q222" s="603"/>
      <c r="R222" s="603"/>
      <c r="S222" s="17"/>
      <c r="T222" s="17"/>
      <c r="U222" s="17"/>
      <c r="V222" s="17"/>
      <c r="W222" s="17"/>
      <c r="X222" s="17"/>
      <c r="Y222" s="17"/>
      <c r="Z222" s="17"/>
      <c r="AA222" s="17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</row>
    <row r="223" spans="1:66">
      <c r="A223" s="25"/>
      <c r="B223" s="221" t="s">
        <v>129</v>
      </c>
      <c r="C223" s="604">
        <v>50</v>
      </c>
      <c r="D223" s="604"/>
      <c r="E223" s="604">
        <v>50</v>
      </c>
      <c r="F223" s="604"/>
      <c r="G223" s="604">
        <f>E223*4</f>
        <v>200</v>
      </c>
      <c r="H223" s="604"/>
      <c r="I223" s="604"/>
      <c r="J223" s="604"/>
      <c r="K223" s="571">
        <v>0</v>
      </c>
      <c r="L223" s="571">
        <v>0</v>
      </c>
      <c r="M223" s="603">
        <f>Purchases!$C223*Purchases!$K223</f>
        <v>0</v>
      </c>
      <c r="N223" s="603"/>
      <c r="O223" s="603">
        <f>Purchases!$E223*Purchases!$L223</f>
        <v>0</v>
      </c>
      <c r="P223" s="603"/>
      <c r="Q223" s="609" t="s">
        <v>299</v>
      </c>
      <c r="R223" s="610"/>
      <c r="S223" s="21"/>
      <c r="T223" s="17"/>
      <c r="U223" s="17"/>
      <c r="V223" s="17"/>
      <c r="W223" s="17"/>
      <c r="X223" s="17"/>
      <c r="Y223" s="17"/>
      <c r="Z223" s="17"/>
      <c r="AA223" s="17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</row>
    <row r="224" spans="1:66">
      <c r="A224" s="25"/>
      <c r="B224" s="221" t="s">
        <v>70</v>
      </c>
      <c r="C224" s="604">
        <v>300</v>
      </c>
      <c r="D224" s="604"/>
      <c r="E224" s="604">
        <v>300</v>
      </c>
      <c r="F224" s="604"/>
      <c r="G224" s="604"/>
      <c r="H224" s="604"/>
      <c r="I224" s="604"/>
      <c r="J224" s="604"/>
      <c r="K224" s="571">
        <v>0</v>
      </c>
      <c r="L224" s="571">
        <v>0</v>
      </c>
      <c r="M224" s="603">
        <f>Purchases!$C224*Purchases!$K224</f>
        <v>0</v>
      </c>
      <c r="N224" s="603"/>
      <c r="O224" s="603">
        <f>Purchases!$E224*Purchases!$L224</f>
        <v>0</v>
      </c>
      <c r="P224" s="603"/>
      <c r="Q224" s="609" t="s">
        <v>299</v>
      </c>
      <c r="R224" s="610"/>
      <c r="S224" s="21"/>
      <c r="T224" s="17"/>
      <c r="U224" s="17"/>
      <c r="V224" s="17"/>
      <c r="W224" s="17"/>
      <c r="X224" s="17"/>
      <c r="Y224" s="17"/>
      <c r="Z224" s="17"/>
      <c r="AA224" s="17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</row>
    <row r="225" spans="1:61">
      <c r="A225" s="25"/>
      <c r="B225" s="221"/>
      <c r="C225" s="603"/>
      <c r="D225" s="603"/>
      <c r="E225" s="603"/>
      <c r="F225" s="603"/>
      <c r="G225" s="603"/>
      <c r="H225" s="603"/>
      <c r="I225" s="603"/>
      <c r="J225" s="603"/>
      <c r="K225" s="572"/>
      <c r="L225" s="572"/>
      <c r="M225" s="603"/>
      <c r="N225" s="603"/>
      <c r="O225" s="603"/>
      <c r="P225" s="603"/>
      <c r="Q225" s="603"/>
      <c r="R225" s="603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</row>
    <row r="226" spans="1:61">
      <c r="A226" s="25"/>
      <c r="B226" s="221" t="s">
        <v>663</v>
      </c>
      <c r="C226" s="604">
        <v>12</v>
      </c>
      <c r="D226" s="604">
        <v>12</v>
      </c>
      <c r="E226" s="604">
        <v>12</v>
      </c>
      <c r="F226" s="604">
        <v>12</v>
      </c>
      <c r="G226" s="604"/>
      <c r="H226" s="604"/>
      <c r="I226" s="604">
        <v>28</v>
      </c>
      <c r="J226" s="604"/>
      <c r="K226" s="571">
        <v>24</v>
      </c>
      <c r="L226" s="571"/>
      <c r="M226" s="603">
        <f>Purchases!$C226*Purchases!$K226</f>
        <v>288</v>
      </c>
      <c r="N226" s="603"/>
      <c r="O226" s="603">
        <f>Purchases!$E226*Purchases!$L226</f>
        <v>0</v>
      </c>
      <c r="P226" s="603"/>
      <c r="Q226" s="611" t="s">
        <v>300</v>
      </c>
      <c r="R226" s="612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</row>
    <row r="227" spans="1:61">
      <c r="A227" s="25"/>
      <c r="B227" s="221" t="s">
        <v>664</v>
      </c>
      <c r="C227" s="604">
        <v>8</v>
      </c>
      <c r="D227" s="604">
        <v>8</v>
      </c>
      <c r="E227" s="604">
        <v>8</v>
      </c>
      <c r="F227" s="604">
        <v>8</v>
      </c>
      <c r="G227" s="604"/>
      <c r="H227" s="604"/>
      <c r="I227" s="604">
        <v>18</v>
      </c>
      <c r="J227" s="604"/>
      <c r="K227" s="571">
        <v>12</v>
      </c>
      <c r="L227" s="571"/>
      <c r="M227" s="603">
        <f>Purchases!$C227*Purchases!$K227</f>
        <v>96</v>
      </c>
      <c r="N227" s="603"/>
      <c r="O227" s="603">
        <f>Purchases!$E227*Purchases!$L227</f>
        <v>0</v>
      </c>
      <c r="P227" s="603"/>
      <c r="Q227" s="611" t="s">
        <v>300</v>
      </c>
      <c r="R227" s="612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</row>
    <row r="228" spans="1:61">
      <c r="A228" s="25"/>
      <c r="B228" s="221" t="s">
        <v>665</v>
      </c>
      <c r="C228" s="604">
        <v>9</v>
      </c>
      <c r="D228" s="604">
        <v>9</v>
      </c>
      <c r="E228" s="604">
        <v>9</v>
      </c>
      <c r="F228" s="604">
        <v>9</v>
      </c>
      <c r="G228" s="604"/>
      <c r="H228" s="604"/>
      <c r="I228" s="604">
        <v>22</v>
      </c>
      <c r="J228" s="604"/>
      <c r="K228" s="571">
        <v>12</v>
      </c>
      <c r="L228" s="571"/>
      <c r="M228" s="603">
        <f>Purchases!$C228*Purchases!$K228</f>
        <v>108</v>
      </c>
      <c r="N228" s="603"/>
      <c r="O228" s="603">
        <f>Purchases!$E228*Purchases!$L228</f>
        <v>0</v>
      </c>
      <c r="P228" s="603"/>
      <c r="Q228" s="611" t="s">
        <v>300</v>
      </c>
      <c r="R228" s="612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</row>
    <row r="229" spans="1:61">
      <c r="A229" s="25"/>
      <c r="B229" s="221"/>
      <c r="C229" s="603"/>
      <c r="D229" s="603"/>
      <c r="E229" s="603"/>
      <c r="F229" s="603"/>
      <c r="G229" s="603"/>
      <c r="H229" s="603"/>
      <c r="I229" s="603"/>
      <c r="J229" s="603"/>
      <c r="K229" s="572"/>
      <c r="L229" s="572"/>
      <c r="M229" s="603"/>
      <c r="N229" s="603"/>
      <c r="O229" s="603"/>
      <c r="P229" s="603"/>
      <c r="Q229" s="603"/>
      <c r="R229" s="603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</row>
    <row r="230" spans="1:61">
      <c r="A230" s="25"/>
      <c r="B230" s="221" t="s">
        <v>666</v>
      </c>
      <c r="C230" s="604">
        <v>4</v>
      </c>
      <c r="D230" s="604">
        <v>4</v>
      </c>
      <c r="E230" s="604">
        <v>4</v>
      </c>
      <c r="F230" s="604">
        <v>4</v>
      </c>
      <c r="G230" s="604"/>
      <c r="H230" s="604"/>
      <c r="I230" s="604">
        <v>14</v>
      </c>
      <c r="J230" s="604"/>
      <c r="K230" s="571">
        <v>144</v>
      </c>
      <c r="L230" s="571"/>
      <c r="M230" s="603">
        <f>Purchases!$C230*Purchases!$K230</f>
        <v>576</v>
      </c>
      <c r="N230" s="603"/>
      <c r="O230" s="603">
        <f>Purchases!$E230*Purchases!$L230</f>
        <v>0</v>
      </c>
      <c r="P230" s="603"/>
      <c r="Q230" s="611" t="s">
        <v>300</v>
      </c>
      <c r="R230" s="612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</row>
    <row r="231" spans="1:61">
      <c r="A231" s="25"/>
      <c r="B231" s="221"/>
      <c r="C231" s="603"/>
      <c r="D231" s="603"/>
      <c r="E231" s="603"/>
      <c r="F231" s="603"/>
      <c r="G231" s="603"/>
      <c r="H231" s="603"/>
      <c r="I231" s="603"/>
      <c r="J231" s="603"/>
      <c r="K231" s="572"/>
      <c r="L231" s="572"/>
      <c r="M231" s="603"/>
      <c r="N231" s="603"/>
      <c r="O231" s="603"/>
      <c r="P231" s="603"/>
      <c r="Q231" s="603"/>
      <c r="R231" s="603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</row>
    <row r="232" spans="1:61">
      <c r="A232" s="25"/>
      <c r="B232" s="221" t="s">
        <v>667</v>
      </c>
      <c r="C232" s="604">
        <v>20</v>
      </c>
      <c r="D232" s="604">
        <v>20</v>
      </c>
      <c r="E232" s="604">
        <v>20</v>
      </c>
      <c r="F232" s="604">
        <v>20</v>
      </c>
      <c r="G232" s="604"/>
      <c r="H232" s="604"/>
      <c r="I232" s="604">
        <v>45</v>
      </c>
      <c r="J232" s="604"/>
      <c r="K232" s="571">
        <v>8</v>
      </c>
      <c r="L232" s="571"/>
      <c r="M232" s="603">
        <f>Purchases!$C232*Purchases!$K232</f>
        <v>160</v>
      </c>
      <c r="N232" s="603"/>
      <c r="O232" s="603">
        <f>Purchases!$E232*Purchases!$L232</f>
        <v>0</v>
      </c>
      <c r="P232" s="603"/>
      <c r="Q232" s="611" t="s">
        <v>300</v>
      </c>
      <c r="R232" s="612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</row>
    <row r="233" spans="1:61">
      <c r="A233" s="25"/>
      <c r="B233" s="221" t="s">
        <v>668</v>
      </c>
      <c r="C233" s="604">
        <v>27</v>
      </c>
      <c r="D233" s="604">
        <v>27</v>
      </c>
      <c r="E233" s="604">
        <v>27</v>
      </c>
      <c r="F233" s="604">
        <v>27</v>
      </c>
      <c r="G233" s="604"/>
      <c r="H233" s="604"/>
      <c r="I233" s="604">
        <v>55</v>
      </c>
      <c r="J233" s="604"/>
      <c r="K233" s="571">
        <v>12</v>
      </c>
      <c r="L233" s="571"/>
      <c r="M233" s="603">
        <f>Purchases!$C233*Purchases!$K233</f>
        <v>324</v>
      </c>
      <c r="N233" s="603"/>
      <c r="O233" s="603">
        <f>Purchases!$E233*Purchases!$L233</f>
        <v>0</v>
      </c>
      <c r="P233" s="603"/>
      <c r="Q233" s="611" t="s">
        <v>300</v>
      </c>
      <c r="R233" s="612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</row>
    <row r="234" spans="1:6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17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</row>
    <row r="235" spans="1:6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17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</row>
    <row r="236" spans="1:6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17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</row>
    <row r="237" spans="1:6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17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</row>
    <row r="238" spans="1:6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17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</row>
    <row r="239" spans="1:6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17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</row>
    <row r="240" spans="1:6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17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</row>
    <row r="241" spans="1:6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17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</row>
    <row r="242" spans="1:6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17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</row>
    <row r="243" spans="1:6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17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</row>
    <row r="244" spans="1:6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17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</row>
    <row r="245" spans="1:6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17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</row>
    <row r="246" spans="1:6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17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</row>
    <row r="247" spans="1:6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17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</row>
    <row r="248" spans="1:6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17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</row>
    <row r="249" spans="1:6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17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</row>
    <row r="250" spans="1:6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17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</row>
    <row r="251" spans="1:6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17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</row>
    <row r="252" spans="1:6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17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</row>
    <row r="253" spans="1:6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17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</row>
    <row r="254" spans="1:6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17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</row>
    <row r="255" spans="1:6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17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</row>
    <row r="256" spans="1:6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17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</row>
    <row r="257" spans="1:6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17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</row>
    <row r="258" spans="1:6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17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</row>
    <row r="259" spans="1:6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17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</row>
    <row r="260" spans="1:6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17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</row>
    <row r="261" spans="1:6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17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</row>
    <row r="262" spans="1:6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17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</row>
    <row r="263" spans="1:6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17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</row>
    <row r="264" spans="1:6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17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</row>
    <row r="265" spans="1:6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17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</row>
    <row r="266" spans="1:6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17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</row>
    <row r="267" spans="1:6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17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</row>
    <row r="268" spans="1:6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17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</row>
    <row r="269" spans="1:6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17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</row>
    <row r="270" spans="1:6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17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</row>
    <row r="271" spans="1:6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17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</row>
    <row r="272" spans="1:6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17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</row>
    <row r="273" spans="1:6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17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</row>
    <row r="274" spans="1:6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17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</row>
    <row r="275" spans="1:6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17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</row>
    <row r="276" spans="1:6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17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</row>
    <row r="277" spans="1:6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17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</row>
    <row r="278" spans="1:6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17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</row>
    <row r="279" spans="1:6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17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</row>
    <row r="280" spans="1:6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17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</row>
    <row r="281" spans="1:6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17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</row>
    <row r="282" spans="1:6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17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</row>
    <row r="283" spans="1:6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17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</row>
    <row r="284" spans="1:6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17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</row>
    <row r="285" spans="1:6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17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</row>
    <row r="286" spans="1:6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17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</row>
    <row r="287" spans="1:6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17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</row>
    <row r="288" spans="1:6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17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</row>
    <row r="289" spans="1:6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17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</row>
    <row r="290" spans="1:6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17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</row>
    <row r="291" spans="1:6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17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</row>
    <row r="292" spans="1:6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17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</row>
    <row r="293" spans="1:6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17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</row>
    <row r="294" spans="1:6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17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</row>
    <row r="295" spans="1:6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17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</row>
    <row r="296" spans="1:6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17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</row>
    <row r="297" spans="1:6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17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</row>
    <row r="298" spans="1:6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17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</row>
    <row r="299" spans="1:6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17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</row>
    <row r="300" spans="1:6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17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</row>
    <row r="301" spans="1:6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17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</row>
    <row r="302" spans="1:6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17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</row>
    <row r="303" spans="1:6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17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</row>
    <row r="304" spans="1:6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17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</row>
    <row r="305" spans="1:6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17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</row>
    <row r="306" spans="1:6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17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</row>
    <row r="307" spans="1:6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17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</row>
    <row r="308" spans="1:6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17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</row>
    <row r="309" spans="1:6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17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</row>
    <row r="310" spans="1:6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17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</row>
    <row r="311" spans="1:6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17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</row>
    <row r="312" spans="1:6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17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</row>
    <row r="313" spans="1:6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17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</row>
    <row r="314" spans="1:6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17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</row>
    <row r="315" spans="1:6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17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</row>
    <row r="316" spans="1:6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17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</row>
    <row r="317" spans="1:6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17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</row>
    <row r="318" spans="1:6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17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</row>
    <row r="319" spans="1:6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17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</row>
    <row r="320" spans="1:6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17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</row>
    <row r="321" spans="1:6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17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</row>
    <row r="322" spans="1:6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17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</row>
    <row r="323" spans="1:6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17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</row>
    <row r="324" spans="1:6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17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</row>
    <row r="325" spans="1:6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17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</row>
    <row r="326" spans="1:6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17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</row>
    <row r="327" spans="1:6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17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</row>
    <row r="328" spans="1:6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17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</row>
    <row r="329" spans="1:6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17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</row>
    <row r="330" spans="1:6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17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</row>
    <row r="331" spans="1:6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17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</row>
    <row r="332" spans="1:6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17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</row>
    <row r="333" spans="1:6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17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</row>
    <row r="334" spans="1:6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17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</row>
    <row r="335" spans="1:6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17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</row>
    <row r="336" spans="1:6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17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</row>
    <row r="337" spans="1:6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17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</row>
    <row r="338" spans="1:6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17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</row>
    <row r="339" spans="1:6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17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</row>
    <row r="340" spans="1:6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17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</row>
    <row r="341" spans="1:6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17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</row>
    <row r="342" spans="1:6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17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</row>
    <row r="343" spans="1:6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17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</row>
    <row r="344" spans="1:6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17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</row>
    <row r="345" spans="1:6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17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</row>
    <row r="346" spans="1:6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17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</row>
    <row r="347" spans="1:6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17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</row>
    <row r="348" spans="1:6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17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</row>
    <row r="349" spans="1:6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17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</row>
    <row r="350" spans="1:6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17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</row>
    <row r="351" spans="1:6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17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</row>
    <row r="352" spans="1:6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17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</row>
    <row r="353" spans="1:6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17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</row>
    <row r="354" spans="1:6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17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</row>
    <row r="355" spans="1:6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17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</row>
    <row r="356" spans="1:6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17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</row>
    <row r="357" spans="1:6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17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</row>
    <row r="358" spans="1:6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17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</row>
    <row r="359" spans="1:6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17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</row>
    <row r="360" spans="1:6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17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</row>
    <row r="361" spans="1:6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17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</row>
    <row r="362" spans="1:6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17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</row>
    <row r="363" spans="1:6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17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</row>
    <row r="364" spans="1:6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17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</row>
    <row r="365" spans="1:6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17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</row>
    <row r="366" spans="1:6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17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</row>
    <row r="367" spans="1:6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17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</row>
    <row r="368" spans="1:6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17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</row>
    <row r="369" spans="1:6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17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</row>
    <row r="370" spans="1:6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17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</row>
    <row r="371" spans="1:6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17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</row>
    <row r="372" spans="1:6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17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</row>
    <row r="373" spans="1:6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17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</row>
    <row r="374" spans="1:6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17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</row>
    <row r="375" spans="1:6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17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</row>
    <row r="376" spans="1:6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17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</row>
    <row r="377" spans="1:6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17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</row>
    <row r="378" spans="1:6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17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</row>
    <row r="379" spans="1:6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17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</row>
    <row r="380" spans="1:6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17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</row>
    <row r="381" spans="1:6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17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</row>
    <row r="382" spans="1:6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17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</row>
    <row r="383" spans="1:6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17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</row>
    <row r="384" spans="1:6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17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</row>
    <row r="385" spans="1:6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17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</row>
    <row r="386" spans="1:6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17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</row>
    <row r="387" spans="1:6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17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</row>
    <row r="388" spans="1:6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17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</row>
    <row r="389" spans="1:6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17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</row>
    <row r="390" spans="1:6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17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</row>
    <row r="391" spans="1:6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17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</row>
    <row r="392" spans="1:6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17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</row>
    <row r="393" spans="1:6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17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</row>
    <row r="394" spans="1:6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17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</row>
    <row r="395" spans="1:6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17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</row>
    <row r="396" spans="1:6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17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</row>
    <row r="397" spans="1:6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17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</row>
    <row r="398" spans="1:6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17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</row>
    <row r="399" spans="1:6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17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</row>
    <row r="400" spans="1:6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17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</row>
    <row r="401" spans="1:6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17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</row>
    <row r="402" spans="1:6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17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</row>
    <row r="403" spans="1:6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17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</row>
    <row r="404" spans="1:6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17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</row>
    <row r="405" spans="1:6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17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</row>
    <row r="406" spans="1:6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17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</row>
    <row r="407" spans="1:6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17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</row>
    <row r="408" spans="1:6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17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</row>
    <row r="409" spans="1:6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17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</row>
    <row r="410" spans="1:6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17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</row>
    <row r="411" spans="1:6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17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</row>
    <row r="412" spans="1:6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17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</row>
    <row r="413" spans="1:6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17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</row>
    <row r="414" spans="1:6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17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</row>
    <row r="415" spans="1:6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17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</row>
    <row r="416" spans="1:6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17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</row>
    <row r="417" spans="1:6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17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</row>
    <row r="418" spans="1:6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17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</row>
    <row r="419" spans="1:6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17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</row>
    <row r="420" spans="1:6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17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</row>
    <row r="421" spans="1:6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17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</row>
    <row r="422" spans="1:6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17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</row>
    <row r="423" spans="1:6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17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</row>
    <row r="424" spans="1:6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17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</row>
    <row r="425" spans="1:6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17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</row>
    <row r="426" spans="1:6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17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</row>
    <row r="427" spans="1:6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17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</row>
    <row r="428" spans="1:6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17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</row>
    <row r="429" spans="1:6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17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</row>
    <row r="430" spans="1:6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17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</row>
    <row r="431" spans="1:6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17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</row>
    <row r="432" spans="1:6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17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</row>
    <row r="433" spans="1:6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17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</row>
    <row r="434" spans="1:6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17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</row>
    <row r="435" spans="1:6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17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</row>
    <row r="436" spans="1:6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17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</row>
    <row r="437" spans="1:6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17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</row>
    <row r="438" spans="1:6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17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</row>
    <row r="439" spans="1:6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17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</row>
    <row r="440" spans="1:6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17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</row>
    <row r="441" spans="1:6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17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</row>
    <row r="442" spans="1:6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17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</row>
    <row r="443" spans="1:6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17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</row>
    <row r="444" spans="1:6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17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</row>
    <row r="445" spans="1:6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17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</row>
    <row r="446" spans="1:6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17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</row>
    <row r="447" spans="1:6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17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</row>
    <row r="448" spans="1:6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17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</row>
    <row r="449" spans="1:6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17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</row>
    <row r="450" spans="1:6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17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</row>
    <row r="451" spans="1:6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17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</row>
    <row r="452" spans="1:6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17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</row>
    <row r="453" spans="1:6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17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</row>
    <row r="454" spans="1:6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17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</row>
    <row r="455" spans="1:6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17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</row>
    <row r="456" spans="1:6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17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</row>
    <row r="457" spans="1:6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17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</row>
    <row r="458" spans="1:6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17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</row>
    <row r="459" spans="1:6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17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</row>
    <row r="460" spans="1:6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17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</row>
    <row r="461" spans="1:6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17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</row>
    <row r="462" spans="1:6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17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</row>
    <row r="463" spans="1:6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17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</row>
    <row r="464" spans="1:6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17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</row>
    <row r="465" spans="1:6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17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</row>
    <row r="466" spans="1:6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17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</row>
    <row r="467" spans="1:6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17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</row>
    <row r="468" spans="1:6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17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</row>
    <row r="469" spans="1:6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17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</row>
    <row r="470" spans="1:6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17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</row>
    <row r="471" spans="1:6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17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</row>
    <row r="472" spans="1:6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17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</row>
    <row r="473" spans="1:6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17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</row>
    <row r="474" spans="1:6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17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</row>
    <row r="475" spans="1:6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17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</row>
    <row r="476" spans="1:6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17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</row>
    <row r="477" spans="1:6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17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</row>
    <row r="478" spans="1:6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17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</row>
    <row r="479" spans="1:6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17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</row>
    <row r="480" spans="1:6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17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</row>
    <row r="481" spans="1:6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17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</row>
    <row r="482" spans="1:6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17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</row>
    <row r="483" spans="1:6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17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</row>
    <row r="484" spans="1:6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17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</row>
    <row r="485" spans="1:6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17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</row>
    <row r="486" spans="1:6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17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</row>
    <row r="487" spans="1:6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17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</row>
    <row r="488" spans="1:6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17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</row>
    <row r="489" spans="1:6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17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</row>
    <row r="490" spans="1:6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17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</row>
    <row r="491" spans="1:6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17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</row>
    <row r="492" spans="1:6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17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</row>
    <row r="493" spans="1:6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17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</row>
    <row r="494" spans="1:6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17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</row>
    <row r="495" spans="1:6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17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</row>
    <row r="496" spans="1:6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17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</row>
    <row r="497" spans="1:6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17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</row>
    <row r="498" spans="1:6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17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</row>
    <row r="499" spans="1:6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17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</row>
    <row r="500" spans="1:6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17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</row>
    <row r="501" spans="1:6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17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</row>
    <row r="502" spans="1:6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17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</row>
    <row r="503" spans="1:6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17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</row>
    <row r="504" spans="1:6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17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</row>
    <row r="505" spans="1:6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17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</row>
    <row r="506" spans="1:6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17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</row>
    <row r="507" spans="1:6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17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</row>
    <row r="508" spans="1:6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17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</row>
    <row r="509" spans="1:6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17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</row>
    <row r="510" spans="1:6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17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</row>
    <row r="511" spans="1:6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17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</row>
    <row r="512" spans="1:6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17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</row>
    <row r="513" spans="1:6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17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</row>
    <row r="514" spans="1:6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17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</row>
    <row r="515" spans="1:6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17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</row>
    <row r="516" spans="1:6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17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</row>
    <row r="517" spans="1:6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17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</row>
    <row r="518" spans="1:6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17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</row>
    <row r="519" spans="1:6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17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</row>
    <row r="520" spans="1:6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17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</row>
    <row r="521" spans="1:6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17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</row>
    <row r="522" spans="1:6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17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</row>
    <row r="523" spans="1:6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17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</row>
    <row r="524" spans="1:6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17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</row>
    <row r="525" spans="1:6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17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</row>
    <row r="526" spans="1:6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17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</row>
    <row r="527" spans="1:6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17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</row>
    <row r="528" spans="1:6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17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</row>
    <row r="529" spans="1:6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17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</row>
    <row r="530" spans="1:6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17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</row>
    <row r="531" spans="1:6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17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</row>
    <row r="532" spans="1:6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17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</row>
    <row r="533" spans="1:6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17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</row>
    <row r="534" spans="1:6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17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</row>
    <row r="535" spans="1:6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17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</row>
    <row r="536" spans="1:6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17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</row>
    <row r="537" spans="1:6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17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</row>
    <row r="538" spans="1:6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17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</row>
    <row r="539" spans="1:6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17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</row>
    <row r="540" spans="1:6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17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</row>
    <row r="541" spans="1:6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17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</row>
    <row r="542" spans="1:6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17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</row>
    <row r="543" spans="1:6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17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</row>
    <row r="544" spans="1:6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17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</row>
    <row r="545" spans="1:6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17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</row>
    <row r="546" spans="1:6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17"/>
      <c r="M546" s="21"/>
      <c r="N546" s="21"/>
      <c r="O546" s="21"/>
      <c r="P546" s="21"/>
      <c r="Q546" s="21"/>
      <c r="R546" s="21"/>
    </row>
    <row r="547" spans="1:6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17"/>
      <c r="M547" s="21"/>
      <c r="N547" s="21"/>
      <c r="O547" s="21"/>
      <c r="P547" s="21"/>
      <c r="Q547" s="21"/>
      <c r="R547" s="21"/>
    </row>
    <row r="548" spans="1:6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17"/>
      <c r="M548" s="21"/>
      <c r="N548" s="21"/>
      <c r="O548" s="21"/>
    </row>
    <row r="549" spans="1:6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17"/>
      <c r="M549" s="21"/>
      <c r="N549" s="21"/>
      <c r="O549" s="21"/>
    </row>
    <row r="550" spans="1:6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17"/>
      <c r="M550" s="21"/>
      <c r="N550" s="21"/>
      <c r="O550" s="21"/>
    </row>
    <row r="551" spans="1:6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17"/>
      <c r="M551" s="21"/>
      <c r="N551" s="21"/>
      <c r="O551" s="21"/>
    </row>
    <row r="552" spans="1:6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17"/>
      <c r="M552" s="21"/>
      <c r="N552" s="21"/>
      <c r="O552" s="21"/>
    </row>
    <row r="553" spans="1:6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17"/>
      <c r="M553" s="21"/>
      <c r="N553" s="21"/>
      <c r="O553" s="21"/>
    </row>
    <row r="554" spans="1:6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17"/>
      <c r="M554" s="21"/>
      <c r="N554" s="21"/>
      <c r="O554" s="21"/>
    </row>
    <row r="555" spans="1:6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17"/>
      <c r="M555" s="21"/>
      <c r="N555" s="21"/>
      <c r="O555" s="21"/>
    </row>
    <row r="556" spans="1:6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17"/>
      <c r="M556" s="21"/>
      <c r="N556" s="21"/>
      <c r="O556" s="21"/>
    </row>
    <row r="557" spans="1:6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17"/>
      <c r="M557" s="21"/>
      <c r="N557" s="21"/>
      <c r="O557" s="21"/>
    </row>
    <row r="558" spans="1:6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17"/>
      <c r="M558" s="21"/>
      <c r="N558" s="21"/>
      <c r="O558" s="21"/>
    </row>
    <row r="559" spans="1:6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17"/>
      <c r="M559" s="21"/>
      <c r="N559" s="21"/>
      <c r="O559" s="21"/>
    </row>
    <row r="560" spans="1:6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17"/>
      <c r="M560" s="21"/>
      <c r="N560" s="21"/>
      <c r="O560" s="21"/>
    </row>
    <row r="561" spans="1:15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17"/>
      <c r="M561" s="21"/>
      <c r="N561" s="21"/>
      <c r="O561" s="21"/>
    </row>
    <row r="562" spans="1:15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17"/>
      <c r="M562" s="21"/>
      <c r="N562" s="21"/>
      <c r="O562" s="21"/>
    </row>
    <row r="563" spans="1:15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17"/>
      <c r="M563" s="21"/>
      <c r="N563" s="21"/>
      <c r="O563" s="21"/>
    </row>
    <row r="564" spans="1:15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17"/>
      <c r="M564" s="21"/>
      <c r="N564" s="21"/>
      <c r="O564" s="21"/>
    </row>
    <row r="565" spans="1:15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17"/>
      <c r="M565" s="21"/>
      <c r="N565" s="21"/>
      <c r="O565" s="21"/>
    </row>
    <row r="566" spans="1:15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17"/>
      <c r="M566" s="21"/>
      <c r="N566" s="21"/>
      <c r="O566" s="21"/>
    </row>
    <row r="567" spans="1:15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17"/>
      <c r="M567" s="21"/>
      <c r="N567" s="21"/>
      <c r="O567" s="21"/>
    </row>
    <row r="568" spans="1:15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17"/>
      <c r="M568" s="21"/>
      <c r="N568" s="21"/>
      <c r="O568" s="21"/>
    </row>
    <row r="569" spans="1:15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17"/>
      <c r="M569" s="21"/>
      <c r="N569" s="21"/>
      <c r="O569" s="21"/>
    </row>
    <row r="570" spans="1:15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17"/>
      <c r="M570" s="21"/>
      <c r="N570" s="21"/>
      <c r="O570" s="21"/>
    </row>
    <row r="571" spans="1:15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17"/>
      <c r="M571" s="21"/>
      <c r="N571" s="21"/>
      <c r="O571" s="21"/>
    </row>
    <row r="572" spans="1:15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17"/>
      <c r="M572" s="21"/>
      <c r="N572" s="21"/>
      <c r="O572" s="21"/>
    </row>
    <row r="573" spans="1:15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17"/>
      <c r="M573" s="21"/>
      <c r="N573" s="21"/>
      <c r="O573" s="21"/>
    </row>
    <row r="574" spans="1:15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17"/>
      <c r="M574" s="21"/>
      <c r="N574" s="21"/>
      <c r="O574" s="21"/>
    </row>
    <row r="575" spans="1:15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17"/>
      <c r="M575" s="21"/>
      <c r="N575" s="21"/>
      <c r="O575" s="21"/>
    </row>
    <row r="576" spans="1:15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17"/>
      <c r="M576" s="21"/>
      <c r="N576" s="21"/>
      <c r="O576" s="21"/>
    </row>
    <row r="577" spans="1:15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17"/>
      <c r="M577" s="21"/>
      <c r="N577" s="21"/>
      <c r="O577" s="21"/>
    </row>
    <row r="578" spans="1:15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17"/>
      <c r="M578" s="21"/>
      <c r="N578" s="21"/>
      <c r="O578" s="21"/>
    </row>
    <row r="579" spans="1:15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17"/>
      <c r="M579" s="21"/>
      <c r="N579" s="21"/>
      <c r="O579" s="21"/>
    </row>
    <row r="580" spans="1:15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17"/>
      <c r="M580" s="21"/>
      <c r="N580" s="21"/>
      <c r="O580" s="21"/>
    </row>
    <row r="581" spans="1:15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17"/>
      <c r="M581" s="21"/>
      <c r="N581" s="21"/>
      <c r="O581" s="21"/>
    </row>
    <row r="582" spans="1:15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17"/>
      <c r="M582" s="21"/>
      <c r="N582" s="21"/>
      <c r="O582" s="21"/>
    </row>
    <row r="583" spans="1:15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17"/>
      <c r="M583" s="21"/>
      <c r="N583" s="21"/>
      <c r="O583" s="21"/>
    </row>
    <row r="584" spans="1:15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17"/>
      <c r="M584" s="21"/>
      <c r="N584" s="21"/>
      <c r="O584" s="21"/>
    </row>
    <row r="585" spans="1:15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17"/>
      <c r="M585" s="21"/>
      <c r="N585" s="21"/>
      <c r="O585" s="21"/>
    </row>
    <row r="586" spans="1:15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17"/>
      <c r="M586" s="21"/>
      <c r="N586" s="21"/>
      <c r="O586" s="21"/>
    </row>
    <row r="587" spans="1:15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17"/>
      <c r="M587" s="21"/>
      <c r="N587" s="21"/>
      <c r="O587" s="21"/>
    </row>
    <row r="588" spans="1:15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17"/>
      <c r="M588" s="21"/>
      <c r="N588" s="21"/>
      <c r="O588" s="21"/>
    </row>
    <row r="589" spans="1:15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17"/>
      <c r="M589" s="21"/>
      <c r="N589" s="21"/>
      <c r="O589" s="21"/>
    </row>
    <row r="590" spans="1:15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17"/>
      <c r="M590" s="21"/>
      <c r="N590" s="21"/>
      <c r="O590" s="21"/>
    </row>
    <row r="591" spans="1:15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17"/>
      <c r="M591" s="21"/>
      <c r="N591" s="21"/>
      <c r="O591" s="21"/>
    </row>
    <row r="592" spans="1:15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17"/>
      <c r="M592" s="21"/>
      <c r="N592" s="21"/>
      <c r="O592" s="21"/>
    </row>
    <row r="593" spans="1:15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17"/>
      <c r="M593" s="21"/>
      <c r="N593" s="21"/>
      <c r="O593" s="21"/>
    </row>
    <row r="594" spans="1:15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17"/>
      <c r="M594" s="21"/>
      <c r="N594" s="21"/>
      <c r="O594" s="21"/>
    </row>
    <row r="595" spans="1:15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17"/>
      <c r="M595" s="21"/>
      <c r="N595" s="21"/>
      <c r="O595" s="21"/>
    </row>
    <row r="596" spans="1:15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17"/>
      <c r="M596" s="21"/>
      <c r="N596" s="21"/>
      <c r="O596" s="21"/>
    </row>
    <row r="597" spans="1:15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17"/>
      <c r="M597" s="21"/>
      <c r="N597" s="21"/>
      <c r="O597" s="21"/>
    </row>
    <row r="598" spans="1:15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17"/>
      <c r="M598" s="21"/>
      <c r="N598" s="21"/>
      <c r="O598" s="21"/>
    </row>
    <row r="599" spans="1:15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17"/>
      <c r="M599" s="21"/>
      <c r="N599" s="21"/>
      <c r="O599" s="21"/>
    </row>
    <row r="600" spans="1:15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17"/>
      <c r="M600" s="21"/>
      <c r="N600" s="21"/>
      <c r="O600" s="21"/>
    </row>
    <row r="601" spans="1:15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17"/>
      <c r="M601" s="21"/>
      <c r="N601" s="21"/>
      <c r="O601" s="21"/>
    </row>
    <row r="602" spans="1:15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17"/>
      <c r="M602" s="21"/>
      <c r="N602" s="21"/>
      <c r="O602" s="21"/>
    </row>
    <row r="603" spans="1:15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17"/>
      <c r="M603" s="21"/>
      <c r="N603" s="21"/>
      <c r="O603" s="21"/>
    </row>
    <row r="604" spans="1:15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17"/>
      <c r="M604" s="21"/>
      <c r="N604" s="21"/>
      <c r="O604" s="21"/>
    </row>
    <row r="605" spans="1:15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17"/>
      <c r="M605" s="21"/>
      <c r="N605" s="21"/>
      <c r="O605" s="21"/>
    </row>
    <row r="606" spans="1:15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17"/>
      <c r="M606" s="21"/>
      <c r="N606" s="21"/>
      <c r="O606" s="21"/>
    </row>
    <row r="607" spans="1:15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17"/>
      <c r="M607" s="21"/>
      <c r="N607" s="21"/>
      <c r="O607" s="21"/>
    </row>
    <row r="608" spans="1:15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17"/>
      <c r="M608" s="21"/>
      <c r="N608" s="21"/>
      <c r="O608" s="21"/>
    </row>
    <row r="609" spans="1:15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17"/>
      <c r="M609" s="21"/>
      <c r="N609" s="21"/>
      <c r="O609" s="21"/>
    </row>
    <row r="610" spans="1:15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17"/>
      <c r="M610" s="21"/>
      <c r="N610" s="21"/>
      <c r="O610" s="21"/>
    </row>
    <row r="611" spans="1:15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17"/>
      <c r="M611" s="21"/>
      <c r="N611" s="21"/>
      <c r="O611" s="21"/>
    </row>
    <row r="612" spans="1:15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17"/>
      <c r="M612" s="21"/>
      <c r="N612" s="21"/>
      <c r="O612" s="21"/>
    </row>
    <row r="613" spans="1:15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17"/>
      <c r="M613" s="21"/>
      <c r="N613" s="21"/>
      <c r="O613" s="21"/>
    </row>
    <row r="614" spans="1:15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17"/>
      <c r="M614" s="21"/>
      <c r="N614" s="21"/>
    </row>
    <row r="615" spans="1:15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17"/>
      <c r="M615" s="21"/>
      <c r="N615" s="21"/>
    </row>
    <row r="616" spans="1:15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17"/>
      <c r="M616" s="21"/>
      <c r="N616" s="21"/>
    </row>
    <row r="617" spans="1:15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17"/>
      <c r="M617" s="21"/>
      <c r="N617" s="21"/>
    </row>
    <row r="618" spans="1:15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17"/>
      <c r="M618" s="21"/>
      <c r="N618" s="21"/>
    </row>
    <row r="619" spans="1:15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17"/>
      <c r="M619" s="21"/>
      <c r="N619" s="21"/>
    </row>
    <row r="620" spans="1:15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17"/>
      <c r="M620" s="21"/>
      <c r="N620" s="21"/>
    </row>
    <row r="621" spans="1:15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17"/>
      <c r="M621" s="21"/>
      <c r="N621" s="21"/>
    </row>
    <row r="622" spans="1:15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17"/>
      <c r="M622" s="21"/>
      <c r="N622" s="21"/>
    </row>
    <row r="623" spans="1:15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17"/>
      <c r="M623" s="21"/>
      <c r="N623" s="21"/>
    </row>
    <row r="624" spans="1:15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17"/>
      <c r="M624" s="21"/>
      <c r="N624" s="21"/>
    </row>
    <row r="625" spans="1:14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17"/>
      <c r="M625" s="21"/>
      <c r="N625" s="21"/>
    </row>
    <row r="626" spans="1:14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17"/>
      <c r="M626" s="21"/>
      <c r="N626" s="21"/>
    </row>
    <row r="627" spans="1:14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17"/>
      <c r="M627" s="21"/>
      <c r="N627" s="21"/>
    </row>
    <row r="628" spans="1:14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17"/>
      <c r="M628" s="21"/>
      <c r="N628" s="21"/>
    </row>
    <row r="629" spans="1:14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17"/>
      <c r="M629" s="21"/>
      <c r="N629" s="21"/>
    </row>
    <row r="630" spans="1:14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17"/>
      <c r="M630" s="21"/>
      <c r="N630" s="21"/>
    </row>
    <row r="631" spans="1:14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17"/>
      <c r="M631" s="21"/>
      <c r="N631" s="21"/>
    </row>
    <row r="632" spans="1:14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17"/>
      <c r="M632" s="21"/>
      <c r="N632" s="21"/>
    </row>
    <row r="633" spans="1:14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17"/>
      <c r="M633" s="21"/>
      <c r="N633" s="21"/>
    </row>
    <row r="634" spans="1:14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17"/>
      <c r="M634" s="21"/>
      <c r="N634" s="21"/>
    </row>
    <row r="635" spans="1:14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17"/>
      <c r="M635" s="21"/>
      <c r="N635" s="21"/>
    </row>
    <row r="636" spans="1:14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17"/>
      <c r="M636" s="21"/>
      <c r="N636" s="21"/>
    </row>
    <row r="637" spans="1:14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17"/>
      <c r="M637" s="21"/>
      <c r="N637" s="21"/>
    </row>
    <row r="638" spans="1:14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17"/>
      <c r="M638" s="21"/>
      <c r="N638" s="21"/>
    </row>
    <row r="639" spans="1:14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17"/>
      <c r="M639" s="21"/>
      <c r="N639" s="21"/>
    </row>
    <row r="640" spans="1:14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17"/>
      <c r="M640" s="21"/>
      <c r="N640" s="21"/>
    </row>
    <row r="641" spans="1:14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17"/>
      <c r="M641" s="21"/>
      <c r="N641" s="21"/>
    </row>
    <row r="642" spans="1:14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17"/>
      <c r="M642" s="21"/>
      <c r="N642" s="21"/>
    </row>
    <row r="643" spans="1:14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17"/>
      <c r="M643" s="21"/>
      <c r="N643" s="21"/>
    </row>
    <row r="644" spans="1:14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17"/>
      <c r="M644" s="21"/>
      <c r="N644" s="21"/>
    </row>
    <row r="645" spans="1:14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17"/>
      <c r="M645" s="21"/>
      <c r="N645" s="21"/>
    </row>
    <row r="646" spans="1:14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17"/>
      <c r="M646" s="21"/>
      <c r="N646" s="21"/>
    </row>
    <row r="647" spans="1:14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17"/>
      <c r="M647" s="21"/>
      <c r="N647" s="21"/>
    </row>
    <row r="648" spans="1:14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17"/>
      <c r="M648" s="21"/>
      <c r="N648" s="21"/>
    </row>
    <row r="649" spans="1:14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17"/>
      <c r="M649" s="21"/>
      <c r="N649" s="21"/>
    </row>
    <row r="650" spans="1:14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17"/>
      <c r="M650" s="21"/>
      <c r="N650" s="21"/>
    </row>
    <row r="651" spans="1:14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17"/>
      <c r="M651" s="21"/>
      <c r="N651" s="21"/>
    </row>
    <row r="652" spans="1:14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17"/>
      <c r="M652" s="21"/>
      <c r="N652" s="21"/>
    </row>
    <row r="653" spans="1:14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17"/>
      <c r="M653" s="21"/>
      <c r="N653" s="21"/>
    </row>
    <row r="654" spans="1:14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17"/>
      <c r="M654" s="21"/>
      <c r="N654" s="21"/>
    </row>
    <row r="655" spans="1:14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17"/>
      <c r="M655" s="21"/>
      <c r="N655" s="21"/>
    </row>
    <row r="656" spans="1:14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17"/>
      <c r="M656" s="21"/>
      <c r="N656" s="21"/>
    </row>
    <row r="657" spans="1:14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17"/>
      <c r="M657" s="21"/>
      <c r="N657" s="25"/>
    </row>
    <row r="658" spans="1:14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17"/>
      <c r="M658" s="21"/>
      <c r="N658" s="25"/>
    </row>
    <row r="659" spans="1:14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17"/>
      <c r="M659" s="21"/>
      <c r="N659" s="25"/>
    </row>
    <row r="660" spans="1:14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17"/>
      <c r="M660" s="21"/>
      <c r="N660" s="25"/>
    </row>
    <row r="661" spans="1:14">
      <c r="A661" s="25"/>
      <c r="L661" s="240"/>
      <c r="M661" s="21"/>
    </row>
    <row r="662" spans="1:14">
      <c r="A662" s="25"/>
      <c r="L662" s="240"/>
    </row>
    <row r="663" spans="1:14">
      <c r="A663" s="25"/>
      <c r="L663" s="240"/>
    </row>
    <row r="664" spans="1:14">
      <c r="A664" s="25"/>
      <c r="L664" s="240"/>
    </row>
    <row r="665" spans="1:14">
      <c r="A665" s="25"/>
      <c r="L665" s="240"/>
    </row>
    <row r="666" spans="1:14">
      <c r="A666" s="25"/>
      <c r="L666" s="240"/>
    </row>
    <row r="667" spans="1:14">
      <c r="A667" s="25"/>
      <c r="L667" s="240"/>
    </row>
    <row r="668" spans="1:14">
      <c r="A668" s="25"/>
      <c r="L668" s="240"/>
    </row>
    <row r="669" spans="1:14">
      <c r="A669" s="25"/>
    </row>
    <row r="670" spans="1:14">
      <c r="A670" s="25"/>
    </row>
    <row r="671" spans="1:14">
      <c r="A671" s="25"/>
    </row>
    <row r="672" spans="1:14">
      <c r="A672" s="25"/>
    </row>
    <row r="673" spans="1:1">
      <c r="A673" s="25"/>
    </row>
    <row r="674" spans="1:1">
      <c r="A674" s="25"/>
    </row>
    <row r="675" spans="1:1">
      <c r="A675" s="25"/>
    </row>
    <row r="676" spans="1:1">
      <c r="A676" s="25"/>
    </row>
    <row r="677" spans="1:1">
      <c r="A677" s="25"/>
    </row>
    <row r="678" spans="1:1">
      <c r="A678" s="25"/>
    </row>
    <row r="679" spans="1:1">
      <c r="A679" s="25"/>
    </row>
    <row r="680" spans="1:1">
      <c r="A680" s="25"/>
    </row>
    <row r="681" spans="1:1">
      <c r="A681" s="25"/>
    </row>
    <row r="682" spans="1:1">
      <c r="A682" s="25"/>
    </row>
    <row r="683" spans="1:1">
      <c r="A683" s="25"/>
    </row>
    <row r="684" spans="1:1">
      <c r="A684" s="25"/>
    </row>
    <row r="685" spans="1:1">
      <c r="A685" s="25"/>
    </row>
    <row r="686" spans="1:1">
      <c r="A686" s="25"/>
    </row>
    <row r="687" spans="1:1">
      <c r="A687" s="25"/>
    </row>
    <row r="688" spans="1:1">
      <c r="A688" s="25"/>
    </row>
    <row r="689" spans="1:1">
      <c r="A689" s="25"/>
    </row>
    <row r="690" spans="1:1">
      <c r="A690" s="25"/>
    </row>
    <row r="691" spans="1:1">
      <c r="A691" s="25"/>
    </row>
    <row r="692" spans="1:1">
      <c r="A692" s="25"/>
    </row>
    <row r="693" spans="1:1">
      <c r="A693" s="25"/>
    </row>
    <row r="694" spans="1:1">
      <c r="A694" s="25"/>
    </row>
    <row r="695" spans="1:1">
      <c r="A695" s="25"/>
    </row>
    <row r="696" spans="1:1">
      <c r="A696" s="25"/>
    </row>
    <row r="697" spans="1:1">
      <c r="A697" s="25"/>
    </row>
    <row r="698" spans="1:1">
      <c r="A698" s="25"/>
    </row>
    <row r="699" spans="1:1">
      <c r="A699" s="25"/>
    </row>
    <row r="700" spans="1:1">
      <c r="A700" s="25"/>
    </row>
    <row r="701" spans="1:1">
      <c r="A701" s="25"/>
    </row>
    <row r="702" spans="1:1">
      <c r="A702" s="25"/>
    </row>
    <row r="703" spans="1:1">
      <c r="A703" s="25"/>
    </row>
    <row r="704" spans="1:1">
      <c r="A704" s="25"/>
    </row>
    <row r="705" spans="1:1">
      <c r="A705" s="25"/>
    </row>
    <row r="706" spans="1:1">
      <c r="A706" s="25"/>
    </row>
    <row r="707" spans="1:1">
      <c r="A707" s="25"/>
    </row>
    <row r="708" spans="1:1">
      <c r="A708" s="25"/>
    </row>
    <row r="709" spans="1:1">
      <c r="A709" s="25"/>
    </row>
    <row r="710" spans="1:1">
      <c r="A710" s="25"/>
    </row>
    <row r="711" spans="1:1">
      <c r="A711" s="25"/>
    </row>
    <row r="712" spans="1:1">
      <c r="A712" s="25"/>
    </row>
    <row r="713" spans="1:1">
      <c r="A713" s="25"/>
    </row>
    <row r="714" spans="1:1">
      <c r="A714" s="25"/>
    </row>
    <row r="715" spans="1:1">
      <c r="A715" s="25"/>
    </row>
    <row r="716" spans="1:1">
      <c r="A716" s="25"/>
    </row>
    <row r="717" spans="1:1">
      <c r="A717" s="25"/>
    </row>
    <row r="718" spans="1:1">
      <c r="A718" s="25"/>
    </row>
    <row r="719" spans="1:1">
      <c r="A719" s="25"/>
    </row>
    <row r="720" spans="1:1">
      <c r="A720" s="25"/>
    </row>
    <row r="721" spans="1:1">
      <c r="A721" s="25"/>
    </row>
    <row r="722" spans="1:1">
      <c r="A722" s="25"/>
    </row>
    <row r="723" spans="1:1">
      <c r="A723" s="25"/>
    </row>
    <row r="724" spans="1:1">
      <c r="A724" s="25"/>
    </row>
    <row r="725" spans="1:1">
      <c r="A725" s="25"/>
    </row>
    <row r="726" spans="1:1">
      <c r="A726" s="25"/>
    </row>
    <row r="727" spans="1:1">
      <c r="A727" s="25"/>
    </row>
    <row r="728" spans="1:1">
      <c r="A728" s="25"/>
    </row>
    <row r="729" spans="1:1">
      <c r="A729" s="25"/>
    </row>
    <row r="730" spans="1:1">
      <c r="A730" s="25"/>
    </row>
    <row r="731" spans="1:1">
      <c r="A731" s="25"/>
    </row>
    <row r="732" spans="1:1">
      <c r="A732" s="25"/>
    </row>
    <row r="733" spans="1:1">
      <c r="A733" s="25"/>
    </row>
    <row r="734" spans="1:1">
      <c r="A734" s="25"/>
    </row>
    <row r="735" spans="1:1">
      <c r="A735" s="25"/>
    </row>
    <row r="736" spans="1:1">
      <c r="A736" s="25"/>
    </row>
    <row r="737" spans="1:1">
      <c r="A737" s="25"/>
    </row>
    <row r="738" spans="1:1">
      <c r="A738" s="25"/>
    </row>
    <row r="739" spans="1:1">
      <c r="A739" s="25"/>
    </row>
    <row r="740" spans="1:1">
      <c r="A740" s="25"/>
    </row>
    <row r="741" spans="1:1">
      <c r="A741" s="25"/>
    </row>
    <row r="742" spans="1:1">
      <c r="A742" s="25"/>
    </row>
    <row r="743" spans="1:1">
      <c r="A743" s="25"/>
    </row>
    <row r="744" spans="1:1">
      <c r="A744" s="25"/>
    </row>
    <row r="745" spans="1:1">
      <c r="A745" s="25"/>
    </row>
    <row r="746" spans="1:1">
      <c r="A746" s="25"/>
    </row>
    <row r="747" spans="1:1">
      <c r="A747" s="25"/>
    </row>
    <row r="748" spans="1:1">
      <c r="A748" s="25"/>
    </row>
    <row r="749" spans="1:1">
      <c r="A749" s="25"/>
    </row>
    <row r="750" spans="1:1">
      <c r="A750" s="25"/>
    </row>
    <row r="751" spans="1:1">
      <c r="A751" s="25"/>
    </row>
    <row r="752" spans="1:1">
      <c r="A752" s="25"/>
    </row>
    <row r="753" spans="1:1">
      <c r="A753" s="25"/>
    </row>
    <row r="754" spans="1:1">
      <c r="A754" s="25"/>
    </row>
    <row r="755" spans="1:1">
      <c r="A755" s="25"/>
    </row>
    <row r="756" spans="1:1">
      <c r="A756" s="25"/>
    </row>
    <row r="757" spans="1:1">
      <c r="A757" s="25"/>
    </row>
    <row r="758" spans="1:1">
      <c r="A758" s="25"/>
    </row>
    <row r="759" spans="1:1">
      <c r="A759" s="25"/>
    </row>
    <row r="760" spans="1:1">
      <c r="A760" s="25"/>
    </row>
    <row r="761" spans="1:1">
      <c r="A761" s="25"/>
    </row>
    <row r="762" spans="1:1">
      <c r="A762" s="25"/>
    </row>
    <row r="763" spans="1:1">
      <c r="A763" s="25"/>
    </row>
    <row r="764" spans="1:1">
      <c r="A764" s="25"/>
    </row>
    <row r="765" spans="1:1">
      <c r="A765" s="25"/>
    </row>
    <row r="766" spans="1:1">
      <c r="A766" s="25"/>
    </row>
    <row r="767" spans="1:1">
      <c r="A767" s="25"/>
    </row>
    <row r="768" spans="1:1">
      <c r="A768" s="25"/>
    </row>
    <row r="769" spans="1:1">
      <c r="A769" s="25"/>
    </row>
    <row r="770" spans="1:1">
      <c r="A770" s="25"/>
    </row>
    <row r="771" spans="1:1">
      <c r="A771" s="25"/>
    </row>
    <row r="772" spans="1:1">
      <c r="A772" s="25"/>
    </row>
    <row r="773" spans="1:1">
      <c r="A773" s="25"/>
    </row>
    <row r="774" spans="1:1">
      <c r="A774" s="25"/>
    </row>
    <row r="775" spans="1:1">
      <c r="A775" s="25"/>
    </row>
    <row r="776" spans="1:1">
      <c r="A776" s="25"/>
    </row>
    <row r="777" spans="1:1">
      <c r="A777" s="25"/>
    </row>
    <row r="778" spans="1:1">
      <c r="A778" s="25"/>
    </row>
    <row r="779" spans="1:1">
      <c r="A779" s="25"/>
    </row>
    <row r="780" spans="1:1">
      <c r="A780" s="25"/>
    </row>
    <row r="781" spans="1:1">
      <c r="A781" s="25"/>
    </row>
    <row r="782" spans="1:1">
      <c r="A782" s="25"/>
    </row>
    <row r="783" spans="1:1">
      <c r="A783" s="25"/>
    </row>
    <row r="784" spans="1:1">
      <c r="A784" s="25"/>
    </row>
    <row r="785" spans="1:1">
      <c r="A785" s="25"/>
    </row>
    <row r="786" spans="1:1">
      <c r="A786" s="25"/>
    </row>
    <row r="787" spans="1:1">
      <c r="A787" s="25"/>
    </row>
    <row r="788" spans="1:1">
      <c r="A788" s="25"/>
    </row>
    <row r="789" spans="1:1">
      <c r="A789" s="25"/>
    </row>
    <row r="790" spans="1:1">
      <c r="A790" s="25"/>
    </row>
    <row r="791" spans="1:1">
      <c r="A791" s="25"/>
    </row>
    <row r="792" spans="1:1">
      <c r="A792" s="25"/>
    </row>
    <row r="793" spans="1:1">
      <c r="A793" s="25"/>
    </row>
    <row r="794" spans="1:1">
      <c r="A794" s="25"/>
    </row>
    <row r="795" spans="1:1">
      <c r="A795" s="25"/>
    </row>
    <row r="796" spans="1:1">
      <c r="A796" s="25"/>
    </row>
    <row r="797" spans="1:1">
      <c r="A797" s="25"/>
    </row>
    <row r="798" spans="1:1">
      <c r="A798" s="25"/>
    </row>
    <row r="799" spans="1:1">
      <c r="A799" s="25"/>
    </row>
    <row r="800" spans="1:1">
      <c r="A800" s="25"/>
    </row>
    <row r="801" spans="1:1">
      <c r="A801" s="25"/>
    </row>
    <row r="802" spans="1:1">
      <c r="A802" s="25"/>
    </row>
    <row r="803" spans="1:1">
      <c r="A803" s="25"/>
    </row>
    <row r="804" spans="1:1">
      <c r="A804" s="25"/>
    </row>
    <row r="805" spans="1:1">
      <c r="A805" s="25"/>
    </row>
    <row r="806" spans="1:1">
      <c r="A806" s="25"/>
    </row>
    <row r="807" spans="1:1">
      <c r="A807" s="25"/>
    </row>
    <row r="808" spans="1:1">
      <c r="A808" s="25"/>
    </row>
    <row r="809" spans="1:1">
      <c r="A809" s="25"/>
    </row>
    <row r="810" spans="1:1">
      <c r="A810" s="25"/>
    </row>
    <row r="811" spans="1:1">
      <c r="A811" s="25"/>
    </row>
    <row r="812" spans="1:1">
      <c r="A812" s="25"/>
    </row>
    <row r="813" spans="1:1">
      <c r="A813" s="25"/>
    </row>
    <row r="814" spans="1:1">
      <c r="A814" s="25"/>
    </row>
    <row r="815" spans="1:1">
      <c r="A815" s="25"/>
    </row>
    <row r="816" spans="1:1">
      <c r="A816" s="25"/>
    </row>
    <row r="817" spans="1:1">
      <c r="A817" s="25"/>
    </row>
    <row r="818" spans="1:1">
      <c r="A818" s="25"/>
    </row>
    <row r="819" spans="1:1">
      <c r="A819" s="25"/>
    </row>
    <row r="820" spans="1:1">
      <c r="A820" s="25"/>
    </row>
    <row r="821" spans="1:1">
      <c r="A821" s="25"/>
    </row>
    <row r="822" spans="1:1">
      <c r="A822" s="25"/>
    </row>
    <row r="823" spans="1:1">
      <c r="A823" s="25"/>
    </row>
    <row r="824" spans="1:1">
      <c r="A824" s="25"/>
    </row>
    <row r="825" spans="1:1">
      <c r="A825" s="25"/>
    </row>
    <row r="826" spans="1:1">
      <c r="A826" s="25"/>
    </row>
    <row r="827" spans="1:1">
      <c r="A827" s="25"/>
    </row>
    <row r="828" spans="1:1">
      <c r="A828" s="25"/>
    </row>
    <row r="829" spans="1:1">
      <c r="A829" s="25"/>
    </row>
    <row r="830" spans="1:1">
      <c r="A830" s="25"/>
    </row>
    <row r="831" spans="1:1">
      <c r="A831" s="25"/>
    </row>
    <row r="832" spans="1:1">
      <c r="A832" s="25"/>
    </row>
    <row r="833" spans="1:1">
      <c r="A833" s="25"/>
    </row>
    <row r="834" spans="1:1">
      <c r="A834" s="25"/>
    </row>
    <row r="835" spans="1:1">
      <c r="A835" s="25"/>
    </row>
    <row r="836" spans="1:1">
      <c r="A836" s="25"/>
    </row>
    <row r="837" spans="1:1">
      <c r="A837" s="25"/>
    </row>
    <row r="838" spans="1:1">
      <c r="A838" s="25"/>
    </row>
    <row r="839" spans="1:1">
      <c r="A839" s="25"/>
    </row>
    <row r="840" spans="1:1">
      <c r="A840" s="25"/>
    </row>
    <row r="841" spans="1:1">
      <c r="A841" s="25"/>
    </row>
    <row r="842" spans="1:1">
      <c r="A842" s="25"/>
    </row>
    <row r="843" spans="1:1">
      <c r="A843" s="25"/>
    </row>
    <row r="844" spans="1:1">
      <c r="A844" s="25"/>
    </row>
    <row r="845" spans="1:1">
      <c r="A845" s="25"/>
    </row>
    <row r="846" spans="1:1">
      <c r="A846" s="25"/>
    </row>
    <row r="847" spans="1:1">
      <c r="A847" s="25"/>
    </row>
    <row r="848" spans="1:1">
      <c r="A848" s="25"/>
    </row>
    <row r="849" spans="1:1">
      <c r="A849" s="25"/>
    </row>
    <row r="850" spans="1:1">
      <c r="A850" s="25"/>
    </row>
    <row r="851" spans="1:1">
      <c r="A851" s="25"/>
    </row>
    <row r="852" spans="1:1">
      <c r="A852" s="25"/>
    </row>
    <row r="853" spans="1:1">
      <c r="A853" s="25"/>
    </row>
    <row r="854" spans="1:1">
      <c r="A854" s="25"/>
    </row>
    <row r="855" spans="1:1">
      <c r="A855" s="25"/>
    </row>
    <row r="856" spans="1:1">
      <c r="A856" s="25"/>
    </row>
    <row r="857" spans="1:1">
      <c r="A857" s="25"/>
    </row>
    <row r="858" spans="1:1">
      <c r="A858" s="25"/>
    </row>
    <row r="859" spans="1:1">
      <c r="A859" s="25"/>
    </row>
    <row r="860" spans="1:1">
      <c r="A860" s="25"/>
    </row>
    <row r="861" spans="1:1">
      <c r="A861" s="25"/>
    </row>
    <row r="862" spans="1:1">
      <c r="A862" s="25"/>
    </row>
    <row r="863" spans="1:1">
      <c r="A863" s="25"/>
    </row>
    <row r="864" spans="1:1">
      <c r="A864" s="25"/>
    </row>
    <row r="865" spans="1:1">
      <c r="A865" s="25"/>
    </row>
    <row r="866" spans="1:1">
      <c r="A866" s="25"/>
    </row>
    <row r="867" spans="1:1">
      <c r="A867" s="25"/>
    </row>
    <row r="868" spans="1:1">
      <c r="A868" s="25"/>
    </row>
    <row r="869" spans="1:1">
      <c r="A869" s="25"/>
    </row>
    <row r="870" spans="1:1">
      <c r="A870" s="25"/>
    </row>
  </sheetData>
  <mergeCells count="1120">
    <mergeCell ref="Q226:R226"/>
    <mergeCell ref="Q227:R227"/>
    <mergeCell ref="Q230:R230"/>
    <mergeCell ref="Q231:R231"/>
    <mergeCell ref="Q232:R232"/>
    <mergeCell ref="Q233:R233"/>
    <mergeCell ref="Q228:R228"/>
    <mergeCell ref="Q229:R229"/>
    <mergeCell ref="Q225:R225"/>
    <mergeCell ref="C225:D225"/>
    <mergeCell ref="E225:F225"/>
    <mergeCell ref="G225:H225"/>
    <mergeCell ref="I225:J225"/>
    <mergeCell ref="M225:N225"/>
    <mergeCell ref="O225:P225"/>
    <mergeCell ref="C231:D231"/>
    <mergeCell ref="E231:F231"/>
    <mergeCell ref="G231:H231"/>
    <mergeCell ref="I231:J231"/>
    <mergeCell ref="C232:D232"/>
    <mergeCell ref="E232:F232"/>
    <mergeCell ref="G232:H232"/>
    <mergeCell ref="I232:J232"/>
    <mergeCell ref="C233:D233"/>
    <mergeCell ref="E233:F233"/>
    <mergeCell ref="G233:H233"/>
    <mergeCell ref="I233:J233"/>
    <mergeCell ref="M226:N226"/>
    <mergeCell ref="O226:P226"/>
    <mergeCell ref="M227:N227"/>
    <mergeCell ref="O227:P227"/>
    <mergeCell ref="M232:N232"/>
    <mergeCell ref="O232:P232"/>
    <mergeCell ref="M233:N233"/>
    <mergeCell ref="O233:P233"/>
    <mergeCell ref="M230:N230"/>
    <mergeCell ref="O230:P230"/>
    <mergeCell ref="M228:N228"/>
    <mergeCell ref="O228:P228"/>
    <mergeCell ref="M229:N229"/>
    <mergeCell ref="O229:P229"/>
    <mergeCell ref="M231:N231"/>
    <mergeCell ref="O231:P231"/>
    <mergeCell ref="C226:D226"/>
    <mergeCell ref="E226:F226"/>
    <mergeCell ref="G226:H226"/>
    <mergeCell ref="I226:J226"/>
    <mergeCell ref="C227:D227"/>
    <mergeCell ref="E227:F227"/>
    <mergeCell ref="G227:H227"/>
    <mergeCell ref="I227:J227"/>
    <mergeCell ref="C228:D228"/>
    <mergeCell ref="E228:F228"/>
    <mergeCell ref="G228:H228"/>
    <mergeCell ref="I228:J228"/>
    <mergeCell ref="C229:D229"/>
    <mergeCell ref="E229:F229"/>
    <mergeCell ref="G229:H229"/>
    <mergeCell ref="I229:J229"/>
    <mergeCell ref="C230:D230"/>
    <mergeCell ref="E230:F230"/>
    <mergeCell ref="G230:H230"/>
    <mergeCell ref="I230:J230"/>
    <mergeCell ref="Q204:R204"/>
    <mergeCell ref="E205:F205"/>
    <mergeCell ref="G205:H205"/>
    <mergeCell ref="I205:J205"/>
    <mergeCell ref="M205:N205"/>
    <mergeCell ref="O205:P205"/>
    <mergeCell ref="Q205:R205"/>
    <mergeCell ref="I220:J220"/>
    <mergeCell ref="I221:J221"/>
    <mergeCell ref="I222:J222"/>
    <mergeCell ref="I223:J223"/>
    <mergeCell ref="I224:J224"/>
    <mergeCell ref="I77:J77"/>
    <mergeCell ref="C204:D204"/>
    <mergeCell ref="C205:D205"/>
    <mergeCell ref="E204:F204"/>
    <mergeCell ref="G204:H204"/>
    <mergeCell ref="I204:J204"/>
    <mergeCell ref="I211:J211"/>
    <mergeCell ref="I212:J212"/>
    <mergeCell ref="I213:J213"/>
    <mergeCell ref="I214:J214"/>
    <mergeCell ref="I215:J215"/>
    <mergeCell ref="I216:J216"/>
    <mergeCell ref="I217:J217"/>
    <mergeCell ref="I218:J218"/>
    <mergeCell ref="I219:J219"/>
    <mergeCell ref="I200:J200"/>
    <mergeCell ref="I201:J201"/>
    <mergeCell ref="I202:J202"/>
    <mergeCell ref="I203:J203"/>
    <mergeCell ref="I206:J206"/>
    <mergeCell ref="I207:J207"/>
    <mergeCell ref="I208:J208"/>
    <mergeCell ref="I209:J209"/>
    <mergeCell ref="I210:J210"/>
    <mergeCell ref="I191:J191"/>
    <mergeCell ref="I192:J192"/>
    <mergeCell ref="I193:J193"/>
    <mergeCell ref="I194:J194"/>
    <mergeCell ref="I195:J195"/>
    <mergeCell ref="I196:J196"/>
    <mergeCell ref="I197:J197"/>
    <mergeCell ref="I198:J198"/>
    <mergeCell ref="I199:J199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0:J190"/>
    <mergeCell ref="I173:J173"/>
    <mergeCell ref="I174:J174"/>
    <mergeCell ref="I175:J175"/>
    <mergeCell ref="I176:J176"/>
    <mergeCell ref="I177:J177"/>
    <mergeCell ref="I178:J178"/>
    <mergeCell ref="I179:J179"/>
    <mergeCell ref="I180:J180"/>
    <mergeCell ref="I181:J181"/>
    <mergeCell ref="I170:J170"/>
    <mergeCell ref="I171:J171"/>
    <mergeCell ref="I172:J172"/>
    <mergeCell ref="I156:J156"/>
    <mergeCell ref="I157:J157"/>
    <mergeCell ref="I158:J158"/>
    <mergeCell ref="I159:J159"/>
    <mergeCell ref="I160:J160"/>
    <mergeCell ref="I161:J161"/>
    <mergeCell ref="I166:J166"/>
    <mergeCell ref="I110:J110"/>
    <mergeCell ref="I115:J115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113:J113"/>
    <mergeCell ref="I146:J146"/>
    <mergeCell ref="I151:J151"/>
    <mergeCell ref="I137:J137"/>
    <mergeCell ref="I138:J138"/>
    <mergeCell ref="I139:J139"/>
    <mergeCell ref="I140:J140"/>
    <mergeCell ref="I141:J141"/>
    <mergeCell ref="I142:J142"/>
    <mergeCell ref="I143:J143"/>
    <mergeCell ref="I144:J144"/>
    <mergeCell ref="I145:J145"/>
    <mergeCell ref="I128:J128"/>
    <mergeCell ref="I129:J129"/>
    <mergeCell ref="I130:J130"/>
    <mergeCell ref="I131:J131"/>
    <mergeCell ref="I132:J132"/>
    <mergeCell ref="I133:J133"/>
    <mergeCell ref="I134:J134"/>
    <mergeCell ref="I135:J135"/>
    <mergeCell ref="I136:J136"/>
    <mergeCell ref="I95:J95"/>
    <mergeCell ref="I96:J96"/>
    <mergeCell ref="I97:J97"/>
    <mergeCell ref="I98:J98"/>
    <mergeCell ref="I99:J99"/>
    <mergeCell ref="I100:J100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AN2:AY2"/>
    <mergeCell ref="I74:J75"/>
    <mergeCell ref="I76:J76"/>
    <mergeCell ref="I78:J78"/>
    <mergeCell ref="I79:J79"/>
    <mergeCell ref="I80:J80"/>
    <mergeCell ref="I81:J81"/>
    <mergeCell ref="I82:J82"/>
    <mergeCell ref="M84:N84"/>
    <mergeCell ref="M85:N85"/>
    <mergeCell ref="M86:N86"/>
    <mergeCell ref="M87:N87"/>
    <mergeCell ref="M88:N88"/>
    <mergeCell ref="M89:N89"/>
    <mergeCell ref="M78:N78"/>
    <mergeCell ref="M79:N79"/>
    <mergeCell ref="M80:N80"/>
    <mergeCell ref="Q223:R223"/>
    <mergeCell ref="Q224:R224"/>
    <mergeCell ref="Q74:R75"/>
    <mergeCell ref="Q214:R214"/>
    <mergeCell ref="Q215:R215"/>
    <mergeCell ref="Q216:R216"/>
    <mergeCell ref="Q217:R217"/>
    <mergeCell ref="Q218:R218"/>
    <mergeCell ref="Q219:R219"/>
    <mergeCell ref="Q220:R220"/>
    <mergeCell ref="Q221:R221"/>
    <mergeCell ref="Q222:R222"/>
    <mergeCell ref="Q203:R203"/>
    <mergeCell ref="Q206:R206"/>
    <mergeCell ref="Q207:R207"/>
    <mergeCell ref="Q208:R208"/>
    <mergeCell ref="Q209:R209"/>
    <mergeCell ref="Q210:R210"/>
    <mergeCell ref="Q211:R211"/>
    <mergeCell ref="Q212:R212"/>
    <mergeCell ref="Q213:R213"/>
    <mergeCell ref="Q194:R194"/>
    <mergeCell ref="Q195:R195"/>
    <mergeCell ref="Q196:R196"/>
    <mergeCell ref="Q197:R197"/>
    <mergeCell ref="Q198:R198"/>
    <mergeCell ref="Q199:R199"/>
    <mergeCell ref="Q200:R200"/>
    <mergeCell ref="Q201:R201"/>
    <mergeCell ref="Q202:R202"/>
    <mergeCell ref="Q185:R185"/>
    <mergeCell ref="Q186:R186"/>
    <mergeCell ref="Q187:R187"/>
    <mergeCell ref="Q188:R188"/>
    <mergeCell ref="Q189:R189"/>
    <mergeCell ref="Q190:R190"/>
    <mergeCell ref="Q191:R191"/>
    <mergeCell ref="Q192:R192"/>
    <mergeCell ref="Q193:R193"/>
    <mergeCell ref="Q176:R176"/>
    <mergeCell ref="Q177:R177"/>
    <mergeCell ref="Q178:R178"/>
    <mergeCell ref="Q179:R179"/>
    <mergeCell ref="Q180:R180"/>
    <mergeCell ref="Q181:R181"/>
    <mergeCell ref="Q182:R182"/>
    <mergeCell ref="Q183:R183"/>
    <mergeCell ref="Q184:R184"/>
    <mergeCell ref="Q167:R167"/>
    <mergeCell ref="Q168:R168"/>
    <mergeCell ref="Q169:R169"/>
    <mergeCell ref="Q170:R170"/>
    <mergeCell ref="Q171:R171"/>
    <mergeCell ref="Q172:R172"/>
    <mergeCell ref="Q173:R173"/>
    <mergeCell ref="Q174:R174"/>
    <mergeCell ref="Q175:R175"/>
    <mergeCell ref="Q158:R158"/>
    <mergeCell ref="Q159:R159"/>
    <mergeCell ref="Q160:R160"/>
    <mergeCell ref="Q161:R161"/>
    <mergeCell ref="Q162:R162"/>
    <mergeCell ref="Q163:R163"/>
    <mergeCell ref="Q164:R164"/>
    <mergeCell ref="Q165:R165"/>
    <mergeCell ref="Q166:R166"/>
    <mergeCell ref="Q149:R149"/>
    <mergeCell ref="Q150:R150"/>
    <mergeCell ref="Q151:R151"/>
    <mergeCell ref="Q152:R152"/>
    <mergeCell ref="Q153:R153"/>
    <mergeCell ref="Q154:R154"/>
    <mergeCell ref="Q155:R155"/>
    <mergeCell ref="Q156:R156"/>
    <mergeCell ref="Q157:R157"/>
    <mergeCell ref="Q140:R140"/>
    <mergeCell ref="Q141:R141"/>
    <mergeCell ref="Q142:R142"/>
    <mergeCell ref="Q143:R143"/>
    <mergeCell ref="Q144:R144"/>
    <mergeCell ref="Q145:R145"/>
    <mergeCell ref="Q146:R146"/>
    <mergeCell ref="Q147:R147"/>
    <mergeCell ref="Q148:R148"/>
    <mergeCell ref="Q131:R131"/>
    <mergeCell ref="Q132:R132"/>
    <mergeCell ref="Q133:R133"/>
    <mergeCell ref="Q134:R134"/>
    <mergeCell ref="Q135:R135"/>
    <mergeCell ref="Q136:R136"/>
    <mergeCell ref="Q137:R137"/>
    <mergeCell ref="Q138:R138"/>
    <mergeCell ref="Q139:R139"/>
    <mergeCell ref="Q123:R123"/>
    <mergeCell ref="Q124:R124"/>
    <mergeCell ref="Q125:R125"/>
    <mergeCell ref="Q126:R126"/>
    <mergeCell ref="Q127:R127"/>
    <mergeCell ref="Q128:R128"/>
    <mergeCell ref="Q129:R129"/>
    <mergeCell ref="Q130:R130"/>
    <mergeCell ref="Q113:R113"/>
    <mergeCell ref="Q114:R114"/>
    <mergeCell ref="Q115:R115"/>
    <mergeCell ref="Q116:R116"/>
    <mergeCell ref="Q117:R117"/>
    <mergeCell ref="Q118:R118"/>
    <mergeCell ref="Q119:R119"/>
    <mergeCell ref="Q120:R120"/>
    <mergeCell ref="Q121:R121"/>
    <mergeCell ref="Q106:R106"/>
    <mergeCell ref="Q107:R107"/>
    <mergeCell ref="Q108:R108"/>
    <mergeCell ref="Q109:R109"/>
    <mergeCell ref="Q110:R110"/>
    <mergeCell ref="Q111:R111"/>
    <mergeCell ref="Q112:R112"/>
    <mergeCell ref="Q95:R95"/>
    <mergeCell ref="Q96:R96"/>
    <mergeCell ref="Q97:R97"/>
    <mergeCell ref="Q98:R98"/>
    <mergeCell ref="Q99:R99"/>
    <mergeCell ref="Q100:R100"/>
    <mergeCell ref="Q101:R101"/>
    <mergeCell ref="Q102:R102"/>
    <mergeCell ref="Q103:R103"/>
    <mergeCell ref="Q122:R122"/>
    <mergeCell ref="O222:P222"/>
    <mergeCell ref="O223:P223"/>
    <mergeCell ref="O224:P224"/>
    <mergeCell ref="Q76:R76"/>
    <mergeCell ref="Q77:R77"/>
    <mergeCell ref="Q78:R78"/>
    <mergeCell ref="Q79:R79"/>
    <mergeCell ref="Q80:R80"/>
    <mergeCell ref="Q81:R81"/>
    <mergeCell ref="Q82:R82"/>
    <mergeCell ref="Q83:R83"/>
    <mergeCell ref="Q84:R84"/>
    <mergeCell ref="Q85:R85"/>
    <mergeCell ref="Q86:R86"/>
    <mergeCell ref="Q87:R87"/>
    <mergeCell ref="Q88:R88"/>
    <mergeCell ref="Q89:R89"/>
    <mergeCell ref="Q90:R90"/>
    <mergeCell ref="Q91:R91"/>
    <mergeCell ref="Q92:R92"/>
    <mergeCell ref="Q93:R93"/>
    <mergeCell ref="Q94:R94"/>
    <mergeCell ref="O107:P107"/>
    <mergeCell ref="O108:P108"/>
    <mergeCell ref="O109:P109"/>
    <mergeCell ref="O110:P110"/>
    <mergeCell ref="O111:P111"/>
    <mergeCell ref="O112:P112"/>
    <mergeCell ref="O113:P113"/>
    <mergeCell ref="O114:P114"/>
    <mergeCell ref="Q104:R104"/>
    <mergeCell ref="Q105:R105"/>
    <mergeCell ref="O80:P80"/>
    <mergeCell ref="O99:P99"/>
    <mergeCell ref="O100:P100"/>
    <mergeCell ref="O105:P105"/>
    <mergeCell ref="O106:P106"/>
    <mergeCell ref="O101:P101"/>
    <mergeCell ref="O102:P102"/>
    <mergeCell ref="O103:P103"/>
    <mergeCell ref="O104:P104"/>
    <mergeCell ref="O93:P93"/>
    <mergeCell ref="O94:P94"/>
    <mergeCell ref="O95:P95"/>
    <mergeCell ref="O96:P96"/>
    <mergeCell ref="O97:P97"/>
    <mergeCell ref="O98:P98"/>
    <mergeCell ref="O87:P87"/>
    <mergeCell ref="O88:P88"/>
    <mergeCell ref="O89:P89"/>
    <mergeCell ref="O90:P90"/>
    <mergeCell ref="O91:P91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76:D76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197:D197"/>
    <mergeCell ref="C198:D198"/>
    <mergeCell ref="C199:D199"/>
    <mergeCell ref="C200:D200"/>
    <mergeCell ref="C201:D201"/>
    <mergeCell ref="C202:D202"/>
    <mergeCell ref="C203:D203"/>
    <mergeCell ref="C206:D206"/>
    <mergeCell ref="C207:D20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G218:H218"/>
    <mergeCell ref="G219:H219"/>
    <mergeCell ref="G220:H220"/>
    <mergeCell ref="G153:H153"/>
    <mergeCell ref="G154:H154"/>
    <mergeCell ref="G155:H155"/>
    <mergeCell ref="G156:H156"/>
    <mergeCell ref="G157:H157"/>
    <mergeCell ref="G158:H158"/>
    <mergeCell ref="G159:H159"/>
    <mergeCell ref="G160:H160"/>
    <mergeCell ref="G161:H161"/>
    <mergeCell ref="G207:H207"/>
    <mergeCell ref="G211:H211"/>
    <mergeCell ref="G174:H174"/>
    <mergeCell ref="G175:H175"/>
    <mergeCell ref="G176:H176"/>
    <mergeCell ref="G177:H177"/>
    <mergeCell ref="G178:H178"/>
    <mergeCell ref="G179:H179"/>
    <mergeCell ref="G180:H180"/>
    <mergeCell ref="G181:H181"/>
    <mergeCell ref="G182:H182"/>
    <mergeCell ref="G184:H184"/>
    <mergeCell ref="G185:H185"/>
    <mergeCell ref="G186:H186"/>
    <mergeCell ref="G187:H187"/>
    <mergeCell ref="G188:H188"/>
    <mergeCell ref="G189:H189"/>
    <mergeCell ref="G190:H190"/>
    <mergeCell ref="G191:H191"/>
    <mergeCell ref="G192:H192"/>
    <mergeCell ref="G224:H224"/>
    <mergeCell ref="G78:H78"/>
    <mergeCell ref="G79:H79"/>
    <mergeCell ref="G80:H80"/>
    <mergeCell ref="G81:H81"/>
    <mergeCell ref="G82:H82"/>
    <mergeCell ref="G83:H83"/>
    <mergeCell ref="G84:H84"/>
    <mergeCell ref="G85:H85"/>
    <mergeCell ref="G86:H86"/>
    <mergeCell ref="G87:H87"/>
    <mergeCell ref="G88:H88"/>
    <mergeCell ref="G89:H89"/>
    <mergeCell ref="G90:H90"/>
    <mergeCell ref="G91:H91"/>
    <mergeCell ref="G92:H92"/>
    <mergeCell ref="G198:H198"/>
    <mergeCell ref="G199:H199"/>
    <mergeCell ref="G200:H200"/>
    <mergeCell ref="G201:H201"/>
    <mergeCell ref="G202:H202"/>
    <mergeCell ref="G203:H203"/>
    <mergeCell ref="G206:H206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193:H193"/>
    <mergeCell ref="G194:H194"/>
    <mergeCell ref="G195:H195"/>
    <mergeCell ref="G196:H196"/>
    <mergeCell ref="G165:H165"/>
    <mergeCell ref="G166:H166"/>
    <mergeCell ref="G167:H167"/>
    <mergeCell ref="G168:H168"/>
    <mergeCell ref="G169:H169"/>
    <mergeCell ref="G170:H170"/>
    <mergeCell ref="G208:H208"/>
    <mergeCell ref="G209:H209"/>
    <mergeCell ref="G210:H210"/>
    <mergeCell ref="G197:H197"/>
    <mergeCell ref="G132:H132"/>
    <mergeCell ref="G133:H133"/>
    <mergeCell ref="G134:H134"/>
    <mergeCell ref="G171:H171"/>
    <mergeCell ref="G172:H172"/>
    <mergeCell ref="G173:H173"/>
    <mergeCell ref="G138:H138"/>
    <mergeCell ref="G139:H139"/>
    <mergeCell ref="G140:H140"/>
    <mergeCell ref="G141:H141"/>
    <mergeCell ref="G142:H142"/>
    <mergeCell ref="G143:H143"/>
    <mergeCell ref="G144:H144"/>
    <mergeCell ref="G145:H145"/>
    <mergeCell ref="G146:H146"/>
    <mergeCell ref="G147:H147"/>
    <mergeCell ref="G148:H148"/>
    <mergeCell ref="G149:H149"/>
    <mergeCell ref="G150:H150"/>
    <mergeCell ref="G151:H151"/>
    <mergeCell ref="G152:H152"/>
    <mergeCell ref="G162:H162"/>
    <mergeCell ref="G163:H163"/>
    <mergeCell ref="G164:H164"/>
    <mergeCell ref="G135:H135"/>
    <mergeCell ref="G136:H136"/>
    <mergeCell ref="G137:H137"/>
    <mergeCell ref="G183:H183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111:H111"/>
    <mergeCell ref="G112:H112"/>
    <mergeCell ref="G113:H113"/>
    <mergeCell ref="G114:H114"/>
    <mergeCell ref="G115:H115"/>
    <mergeCell ref="G116:H116"/>
    <mergeCell ref="G126:H126"/>
    <mergeCell ref="G127:H127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8:H128"/>
    <mergeCell ref="G129:H129"/>
    <mergeCell ref="G130:H130"/>
    <mergeCell ref="G131:H131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E224:F224"/>
    <mergeCell ref="M224:N224"/>
    <mergeCell ref="E222:F222"/>
    <mergeCell ref="M222:N222"/>
    <mergeCell ref="E223:F223"/>
    <mergeCell ref="M223:N223"/>
    <mergeCell ref="E199:F199"/>
    <mergeCell ref="E200:F200"/>
    <mergeCell ref="E201:F201"/>
    <mergeCell ref="E189:F189"/>
    <mergeCell ref="E190:F190"/>
    <mergeCell ref="E191:F191"/>
    <mergeCell ref="E192:F192"/>
    <mergeCell ref="E193:F193"/>
    <mergeCell ref="E182:F182"/>
    <mergeCell ref="E183:F183"/>
    <mergeCell ref="E184:F184"/>
    <mergeCell ref="E185:F185"/>
    <mergeCell ref="E186:F186"/>
    <mergeCell ref="E187:F187"/>
    <mergeCell ref="M206:N206"/>
    <mergeCell ref="M207:N207"/>
    <mergeCell ref="M196:N196"/>
    <mergeCell ref="M197:N197"/>
    <mergeCell ref="M198:N198"/>
    <mergeCell ref="M199:N199"/>
    <mergeCell ref="M190:N190"/>
    <mergeCell ref="M191:N191"/>
    <mergeCell ref="M192:N192"/>
    <mergeCell ref="M193:N193"/>
    <mergeCell ref="M194:N194"/>
    <mergeCell ref="M195:N195"/>
    <mergeCell ref="B74:B75"/>
    <mergeCell ref="E74:F75"/>
    <mergeCell ref="G74:H75"/>
    <mergeCell ref="K74:K75"/>
    <mergeCell ref="M112:N112"/>
    <mergeCell ref="M113:N113"/>
    <mergeCell ref="M119:N119"/>
    <mergeCell ref="E122:F122"/>
    <mergeCell ref="E220:F220"/>
    <mergeCell ref="E221:F221"/>
    <mergeCell ref="E202:F202"/>
    <mergeCell ref="E203:F203"/>
    <mergeCell ref="E194:F194"/>
    <mergeCell ref="E195:F195"/>
    <mergeCell ref="E196:F196"/>
    <mergeCell ref="E197:F197"/>
    <mergeCell ref="E198:F198"/>
    <mergeCell ref="E188:F188"/>
    <mergeCell ref="E218:F218"/>
    <mergeCell ref="E219:F219"/>
    <mergeCell ref="E212:F212"/>
    <mergeCell ref="E213:F213"/>
    <mergeCell ref="E214:F214"/>
    <mergeCell ref="E215:F215"/>
    <mergeCell ref="E216:F216"/>
    <mergeCell ref="E217:F217"/>
    <mergeCell ref="E206:F206"/>
    <mergeCell ref="E207:F207"/>
    <mergeCell ref="E208:F208"/>
    <mergeCell ref="E209:F209"/>
    <mergeCell ref="E210:F210"/>
    <mergeCell ref="E211:F211"/>
    <mergeCell ref="O217:P217"/>
    <mergeCell ref="O218:P218"/>
    <mergeCell ref="O219:P219"/>
    <mergeCell ref="O220:P220"/>
    <mergeCell ref="O221:P221"/>
    <mergeCell ref="O211:P211"/>
    <mergeCell ref="O212:P212"/>
    <mergeCell ref="O213:P213"/>
    <mergeCell ref="O214:P214"/>
    <mergeCell ref="O215:P215"/>
    <mergeCell ref="O216:P216"/>
    <mergeCell ref="O203:P203"/>
    <mergeCell ref="O206:P206"/>
    <mergeCell ref="O207:P207"/>
    <mergeCell ref="O208:P208"/>
    <mergeCell ref="O209:P209"/>
    <mergeCell ref="O210:P210"/>
    <mergeCell ref="O204:P204"/>
    <mergeCell ref="O199:P199"/>
    <mergeCell ref="O200:P200"/>
    <mergeCell ref="O201:P201"/>
    <mergeCell ref="O202:P202"/>
    <mergeCell ref="O193:P193"/>
    <mergeCell ref="O194:P194"/>
    <mergeCell ref="O195:P195"/>
    <mergeCell ref="O196:P196"/>
    <mergeCell ref="O197:P197"/>
    <mergeCell ref="O198:P198"/>
    <mergeCell ref="O187:P187"/>
    <mergeCell ref="O188:P188"/>
    <mergeCell ref="O189:P189"/>
    <mergeCell ref="O190:P190"/>
    <mergeCell ref="O191:P191"/>
    <mergeCell ref="O192:P192"/>
    <mergeCell ref="O181:P181"/>
    <mergeCell ref="O182:P182"/>
    <mergeCell ref="O183:P183"/>
    <mergeCell ref="O184:P184"/>
    <mergeCell ref="O185:P185"/>
    <mergeCell ref="O186:P186"/>
    <mergeCell ref="O175:P175"/>
    <mergeCell ref="O176:P176"/>
    <mergeCell ref="O177:P177"/>
    <mergeCell ref="O178:P178"/>
    <mergeCell ref="O179:P179"/>
    <mergeCell ref="O180:P180"/>
    <mergeCell ref="O169:P169"/>
    <mergeCell ref="O170:P170"/>
    <mergeCell ref="O171:P171"/>
    <mergeCell ref="O172:P172"/>
    <mergeCell ref="O173:P173"/>
    <mergeCell ref="O174:P174"/>
    <mergeCell ref="O163:P163"/>
    <mergeCell ref="O164:P164"/>
    <mergeCell ref="O165:P165"/>
    <mergeCell ref="O166:P166"/>
    <mergeCell ref="O167:P167"/>
    <mergeCell ref="O168:P168"/>
    <mergeCell ref="O157:P157"/>
    <mergeCell ref="O158:P158"/>
    <mergeCell ref="O159:P159"/>
    <mergeCell ref="O160:P160"/>
    <mergeCell ref="O161:P161"/>
    <mergeCell ref="O162:P162"/>
    <mergeCell ref="O151:P151"/>
    <mergeCell ref="O152:P152"/>
    <mergeCell ref="O153:P153"/>
    <mergeCell ref="O154:P154"/>
    <mergeCell ref="O155:P155"/>
    <mergeCell ref="O156:P156"/>
    <mergeCell ref="O145:P145"/>
    <mergeCell ref="O146:P146"/>
    <mergeCell ref="O147:P147"/>
    <mergeCell ref="O148:P148"/>
    <mergeCell ref="O149:P149"/>
    <mergeCell ref="O150:P150"/>
    <mergeCell ref="O139:P139"/>
    <mergeCell ref="O140:P140"/>
    <mergeCell ref="O141:P141"/>
    <mergeCell ref="O142:P142"/>
    <mergeCell ref="O143:P143"/>
    <mergeCell ref="O144:P144"/>
    <mergeCell ref="O133:P133"/>
    <mergeCell ref="O134:P134"/>
    <mergeCell ref="O135:P135"/>
    <mergeCell ref="O136:P136"/>
    <mergeCell ref="O137:P137"/>
    <mergeCell ref="O138:P138"/>
    <mergeCell ref="O128:P128"/>
    <mergeCell ref="O129:P129"/>
    <mergeCell ref="O130:P130"/>
    <mergeCell ref="O131:P131"/>
    <mergeCell ref="O132:P132"/>
    <mergeCell ref="O123:P123"/>
    <mergeCell ref="O124:P124"/>
    <mergeCell ref="O125:P125"/>
    <mergeCell ref="O126:P126"/>
    <mergeCell ref="O127:P127"/>
    <mergeCell ref="O117:P117"/>
    <mergeCell ref="O118:P118"/>
    <mergeCell ref="O119:P119"/>
    <mergeCell ref="O120:P120"/>
    <mergeCell ref="O121:P121"/>
    <mergeCell ref="O92:P92"/>
    <mergeCell ref="O81:P81"/>
    <mergeCell ref="O82:P82"/>
    <mergeCell ref="O83:P83"/>
    <mergeCell ref="O84:P84"/>
    <mergeCell ref="O85:P85"/>
    <mergeCell ref="O86:P86"/>
    <mergeCell ref="O115:P115"/>
    <mergeCell ref="O116:P116"/>
    <mergeCell ref="O122:P122"/>
    <mergeCell ref="E176:F176"/>
    <mergeCell ref="E177:F177"/>
    <mergeCell ref="E178:F178"/>
    <mergeCell ref="E179:F179"/>
    <mergeCell ref="E180:F180"/>
    <mergeCell ref="E181:F181"/>
    <mergeCell ref="E170:F170"/>
    <mergeCell ref="E171:F171"/>
    <mergeCell ref="E172:F172"/>
    <mergeCell ref="E173:F173"/>
    <mergeCell ref="E174:F174"/>
    <mergeCell ref="E175:F175"/>
    <mergeCell ref="E164:F164"/>
    <mergeCell ref="E165:F165"/>
    <mergeCell ref="E166:F166"/>
    <mergeCell ref="E167:F167"/>
    <mergeCell ref="E168:F168"/>
    <mergeCell ref="E169:F169"/>
    <mergeCell ref="E158:F158"/>
    <mergeCell ref="E159:F159"/>
    <mergeCell ref="E160:F160"/>
    <mergeCell ref="E161:F161"/>
    <mergeCell ref="E162:F162"/>
    <mergeCell ref="E163:F163"/>
    <mergeCell ref="E152:F152"/>
    <mergeCell ref="E153:F153"/>
    <mergeCell ref="E154:F154"/>
    <mergeCell ref="E155:F155"/>
    <mergeCell ref="E156:F156"/>
    <mergeCell ref="E157:F157"/>
    <mergeCell ref="E146:F146"/>
    <mergeCell ref="E147:F147"/>
    <mergeCell ref="E148:F148"/>
    <mergeCell ref="E149:F149"/>
    <mergeCell ref="E150:F150"/>
    <mergeCell ref="E151:F151"/>
    <mergeCell ref="E140:F140"/>
    <mergeCell ref="E141:F141"/>
    <mergeCell ref="E142:F142"/>
    <mergeCell ref="E143:F143"/>
    <mergeCell ref="E144:F144"/>
    <mergeCell ref="E145:F145"/>
    <mergeCell ref="E134:F134"/>
    <mergeCell ref="E135:F135"/>
    <mergeCell ref="E136:F136"/>
    <mergeCell ref="E137:F137"/>
    <mergeCell ref="E138:F138"/>
    <mergeCell ref="E139:F139"/>
    <mergeCell ref="E128:F128"/>
    <mergeCell ref="E129:F129"/>
    <mergeCell ref="E130:F130"/>
    <mergeCell ref="E131:F131"/>
    <mergeCell ref="E132:F132"/>
    <mergeCell ref="E133:F133"/>
    <mergeCell ref="E123:F123"/>
    <mergeCell ref="E124:F124"/>
    <mergeCell ref="E125:F125"/>
    <mergeCell ref="E126:F126"/>
    <mergeCell ref="E127:F127"/>
    <mergeCell ref="E118:F118"/>
    <mergeCell ref="E119:F119"/>
    <mergeCell ref="E120:F120"/>
    <mergeCell ref="E121:F121"/>
    <mergeCell ref="E112:F112"/>
    <mergeCell ref="E113:F113"/>
    <mergeCell ref="E114:F114"/>
    <mergeCell ref="E115:F115"/>
    <mergeCell ref="E116:F116"/>
    <mergeCell ref="E117:F117"/>
    <mergeCell ref="E106:F106"/>
    <mergeCell ref="E107:F107"/>
    <mergeCell ref="E108:F108"/>
    <mergeCell ref="E109:F109"/>
    <mergeCell ref="E110:F110"/>
    <mergeCell ref="E111:F111"/>
    <mergeCell ref="E101:F101"/>
    <mergeCell ref="E102:F102"/>
    <mergeCell ref="E103:F103"/>
    <mergeCell ref="E104:F104"/>
    <mergeCell ref="E105:F105"/>
    <mergeCell ref="E94:F94"/>
    <mergeCell ref="E95:F95"/>
    <mergeCell ref="E96:F96"/>
    <mergeCell ref="E97:F97"/>
    <mergeCell ref="E98:F98"/>
    <mergeCell ref="E99:F99"/>
    <mergeCell ref="E88:F88"/>
    <mergeCell ref="E89:F89"/>
    <mergeCell ref="E90:F90"/>
    <mergeCell ref="E91:F91"/>
    <mergeCell ref="E92:F92"/>
    <mergeCell ref="E93:F93"/>
    <mergeCell ref="E83:F83"/>
    <mergeCell ref="E84:F84"/>
    <mergeCell ref="E85:F85"/>
    <mergeCell ref="E86:F86"/>
    <mergeCell ref="E87:F87"/>
    <mergeCell ref="E76:F76"/>
    <mergeCell ref="E77:F77"/>
    <mergeCell ref="E78:F78"/>
    <mergeCell ref="E79:F79"/>
    <mergeCell ref="E80:F80"/>
    <mergeCell ref="E81:F81"/>
    <mergeCell ref="M220:N220"/>
    <mergeCell ref="M221:N221"/>
    <mergeCell ref="G76:H76"/>
    <mergeCell ref="G77:H77"/>
    <mergeCell ref="M214:N214"/>
    <mergeCell ref="M215:N215"/>
    <mergeCell ref="M216:N216"/>
    <mergeCell ref="M217:N217"/>
    <mergeCell ref="M218:N218"/>
    <mergeCell ref="M219:N219"/>
    <mergeCell ref="M208:N208"/>
    <mergeCell ref="M209:N209"/>
    <mergeCell ref="M210:N210"/>
    <mergeCell ref="M211:N211"/>
    <mergeCell ref="M212:N212"/>
    <mergeCell ref="M213:N213"/>
    <mergeCell ref="M200:N200"/>
    <mergeCell ref="M201:N201"/>
    <mergeCell ref="M202:N202"/>
    <mergeCell ref="M203:N203"/>
    <mergeCell ref="E100:F100"/>
    <mergeCell ref="M184:N184"/>
    <mergeCell ref="M185:N185"/>
    <mergeCell ref="M186:N186"/>
    <mergeCell ref="M187:N187"/>
    <mergeCell ref="M188:N188"/>
    <mergeCell ref="M189:N189"/>
    <mergeCell ref="M204:N204"/>
    <mergeCell ref="M178:N178"/>
    <mergeCell ref="M179:N179"/>
    <mergeCell ref="M180:N180"/>
    <mergeCell ref="M181:N181"/>
    <mergeCell ref="M182:N182"/>
    <mergeCell ref="M183:N183"/>
    <mergeCell ref="M172:N172"/>
    <mergeCell ref="M173:N173"/>
    <mergeCell ref="M174:N174"/>
    <mergeCell ref="M175:N175"/>
    <mergeCell ref="M176:N176"/>
    <mergeCell ref="M177:N177"/>
    <mergeCell ref="M166:N166"/>
    <mergeCell ref="M167:N167"/>
    <mergeCell ref="M168:N168"/>
    <mergeCell ref="M169:N169"/>
    <mergeCell ref="M170:N170"/>
    <mergeCell ref="M171:N171"/>
    <mergeCell ref="M160:N160"/>
    <mergeCell ref="M161:N161"/>
    <mergeCell ref="M162:N162"/>
    <mergeCell ref="M163:N163"/>
    <mergeCell ref="M164:N164"/>
    <mergeCell ref="M165:N165"/>
    <mergeCell ref="M154:N154"/>
    <mergeCell ref="M155:N155"/>
    <mergeCell ref="M156:N156"/>
    <mergeCell ref="M157:N157"/>
    <mergeCell ref="M158:N158"/>
    <mergeCell ref="M159:N159"/>
    <mergeCell ref="M148:N148"/>
    <mergeCell ref="M149:N149"/>
    <mergeCell ref="M150:N150"/>
    <mergeCell ref="M151:N151"/>
    <mergeCell ref="M152:N152"/>
    <mergeCell ref="M153:N153"/>
    <mergeCell ref="M142:N142"/>
    <mergeCell ref="M143:N143"/>
    <mergeCell ref="M144:N144"/>
    <mergeCell ref="M145:N145"/>
    <mergeCell ref="M146:N146"/>
    <mergeCell ref="M147:N147"/>
    <mergeCell ref="M136:N136"/>
    <mergeCell ref="M137:N137"/>
    <mergeCell ref="M138:N138"/>
    <mergeCell ref="M139:N139"/>
    <mergeCell ref="M140:N140"/>
    <mergeCell ref="M141:N141"/>
    <mergeCell ref="M130:N130"/>
    <mergeCell ref="M131:N131"/>
    <mergeCell ref="M132:N132"/>
    <mergeCell ref="M133:N133"/>
    <mergeCell ref="M134:N134"/>
    <mergeCell ref="M135:N135"/>
    <mergeCell ref="M98:N98"/>
    <mergeCell ref="M99:N99"/>
    <mergeCell ref="M100:N100"/>
    <mergeCell ref="M101:N101"/>
    <mergeCell ref="M90:N90"/>
    <mergeCell ref="M91:N91"/>
    <mergeCell ref="M92:N92"/>
    <mergeCell ref="M93:N93"/>
    <mergeCell ref="M94:N94"/>
    <mergeCell ref="M95:N95"/>
    <mergeCell ref="M125:N125"/>
    <mergeCell ref="M126:N126"/>
    <mergeCell ref="M127:N127"/>
    <mergeCell ref="M128:N128"/>
    <mergeCell ref="M129:N129"/>
    <mergeCell ref="M120:N120"/>
    <mergeCell ref="M121:N121"/>
    <mergeCell ref="M122:N122"/>
    <mergeCell ref="M123:N123"/>
    <mergeCell ref="M124:N124"/>
    <mergeCell ref="M114:N114"/>
    <mergeCell ref="M115:N115"/>
    <mergeCell ref="M116:N116"/>
    <mergeCell ref="M117:N117"/>
    <mergeCell ref="M118:N118"/>
    <mergeCell ref="M108:N108"/>
    <mergeCell ref="M110:N110"/>
    <mergeCell ref="M111:N111"/>
    <mergeCell ref="I111:J111"/>
    <mergeCell ref="I112:J112"/>
    <mergeCell ref="I92:J92"/>
    <mergeCell ref="I93:J93"/>
    <mergeCell ref="I94:J94"/>
    <mergeCell ref="M81:N81"/>
    <mergeCell ref="M82:N82"/>
    <mergeCell ref="M83:N83"/>
    <mergeCell ref="C78:D78"/>
    <mergeCell ref="C79:D79"/>
    <mergeCell ref="D2:O2"/>
    <mergeCell ref="P2:AA2"/>
    <mergeCell ref="AB2:AM2"/>
    <mergeCell ref="M76:N76"/>
    <mergeCell ref="M77:N77"/>
    <mergeCell ref="M74:N75"/>
    <mergeCell ref="O74:P75"/>
    <mergeCell ref="L74:L75"/>
    <mergeCell ref="C74:D75"/>
    <mergeCell ref="C77:D77"/>
    <mergeCell ref="O76:P76"/>
    <mergeCell ref="O77:P77"/>
    <mergeCell ref="O78:P78"/>
    <mergeCell ref="O79:P79"/>
    <mergeCell ref="M102:N102"/>
    <mergeCell ref="M103:N103"/>
    <mergeCell ref="M104:N104"/>
    <mergeCell ref="M105:N105"/>
    <mergeCell ref="M106:N106"/>
    <mergeCell ref="E82:F82"/>
    <mergeCell ref="M107:N107"/>
    <mergeCell ref="M96:N96"/>
    <mergeCell ref="M97:N97"/>
    <mergeCell ref="I167:J167"/>
    <mergeCell ref="I168:J168"/>
    <mergeCell ref="I169:J169"/>
    <mergeCell ref="I154:J154"/>
    <mergeCell ref="I155:J155"/>
    <mergeCell ref="I162:J162"/>
    <mergeCell ref="I163:J163"/>
    <mergeCell ref="I164:J164"/>
    <mergeCell ref="I165:J165"/>
    <mergeCell ref="I147:J147"/>
    <mergeCell ref="I148:J148"/>
    <mergeCell ref="I149:J149"/>
    <mergeCell ref="I150:J150"/>
    <mergeCell ref="I152:J152"/>
    <mergeCell ref="I153:J153"/>
    <mergeCell ref="I114:J114"/>
    <mergeCell ref="I116:J116"/>
    <mergeCell ref="I117:J117"/>
    <mergeCell ref="I118:J118"/>
    <mergeCell ref="I119:J119"/>
    <mergeCell ref="I120:J120"/>
    <mergeCell ref="I121:J121"/>
    <mergeCell ref="I122:J122"/>
    <mergeCell ref="I123:J123"/>
    <mergeCell ref="I124:J124"/>
    <mergeCell ref="I125:J125"/>
    <mergeCell ref="I126:J126"/>
    <mergeCell ref="I127:J127"/>
    <mergeCell ref="M109:N10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D4FFB-C948-0E4A-9A71-646414B87A06}">
  <sheetPr>
    <tabColor theme="4" tint="0.79998168889431442"/>
  </sheetPr>
  <dimension ref="A1:AC61"/>
  <sheetViews>
    <sheetView zoomScale="98" workbookViewId="0"/>
  </sheetViews>
  <sheetFormatPr baseColWidth="10" defaultColWidth="0" defaultRowHeight="16" zeroHeight="1"/>
  <cols>
    <col min="1" max="1" width="10.83203125" customWidth="1"/>
    <col min="2" max="2" width="16.33203125" customWidth="1"/>
    <col min="3" max="13" width="10.83203125" customWidth="1"/>
    <col min="14" max="14" width="11.83203125" customWidth="1"/>
    <col min="15" max="15" width="11.6640625" customWidth="1"/>
    <col min="16" max="29" width="10.83203125" customWidth="1"/>
    <col min="30" max="16384" width="10.83203125" hidden="1"/>
  </cols>
  <sheetData>
    <row r="1" spans="1:29" s="8" customFormat="1" ht="13">
      <c r="C1" s="91"/>
    </row>
    <row r="2" spans="1:29" s="8" customFormat="1">
      <c r="B2" s="219" t="s">
        <v>39</v>
      </c>
      <c r="C2" s="91"/>
    </row>
    <row r="3" spans="1:29" s="8" customFormat="1" ht="13">
      <c r="A3" s="547"/>
      <c r="B3" s="548" t="s">
        <v>17</v>
      </c>
      <c r="C3" s="5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</row>
    <row r="4" spans="1:29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s="12" customFormat="1" ht="13">
      <c r="B5" s="13" t="s">
        <v>657</v>
      </c>
      <c r="C5" s="137"/>
    </row>
    <row r="6" spans="1:29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1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1"/>
      <c r="AC7" s="1"/>
    </row>
    <row r="8" spans="1:29" ht="34" customHeight="1">
      <c r="A8" s="493"/>
      <c r="B8" s="567" t="s">
        <v>655</v>
      </c>
      <c r="C8" s="568" t="s">
        <v>569</v>
      </c>
      <c r="D8" s="569" t="s">
        <v>570</v>
      </c>
      <c r="E8" s="569" t="s">
        <v>571</v>
      </c>
      <c r="F8" s="569" t="s">
        <v>572</v>
      </c>
      <c r="G8" s="569" t="s">
        <v>573</v>
      </c>
      <c r="H8" s="569" t="s">
        <v>574</v>
      </c>
      <c r="I8" s="569" t="s">
        <v>575</v>
      </c>
      <c r="J8" s="569" t="s">
        <v>576</v>
      </c>
      <c r="K8" s="569" t="s">
        <v>577</v>
      </c>
      <c r="L8" s="569" t="s">
        <v>578</v>
      </c>
      <c r="M8" s="569" t="s">
        <v>579</v>
      </c>
      <c r="N8" s="569" t="s">
        <v>580</v>
      </c>
      <c r="O8" s="569" t="s">
        <v>581</v>
      </c>
      <c r="P8" s="569" t="s">
        <v>582</v>
      </c>
      <c r="Q8" s="569" t="s">
        <v>583</v>
      </c>
      <c r="R8" s="569" t="s">
        <v>584</v>
      </c>
      <c r="S8" s="569" t="s">
        <v>585</v>
      </c>
      <c r="T8" s="569" t="s">
        <v>586</v>
      </c>
      <c r="U8" s="569" t="s">
        <v>587</v>
      </c>
      <c r="V8" s="569" t="s">
        <v>588</v>
      </c>
      <c r="W8" s="569" t="s">
        <v>589</v>
      </c>
      <c r="X8" s="569" t="s">
        <v>590</v>
      </c>
      <c r="Y8" s="569" t="s">
        <v>591</v>
      </c>
      <c r="Z8" s="569" t="s">
        <v>592</v>
      </c>
      <c r="AA8" s="570" t="s">
        <v>593</v>
      </c>
      <c r="AB8" s="2"/>
      <c r="AC8" s="1"/>
    </row>
    <row r="9" spans="1:29">
      <c r="A9" s="493"/>
      <c r="B9" s="563" t="s">
        <v>594</v>
      </c>
      <c r="C9" s="560">
        <v>14</v>
      </c>
      <c r="D9" s="556" t="s">
        <v>33</v>
      </c>
      <c r="E9" s="556">
        <v>60</v>
      </c>
      <c r="F9" s="556" t="s">
        <v>33</v>
      </c>
      <c r="G9" s="556" t="s">
        <v>33</v>
      </c>
      <c r="H9" s="556">
        <v>100</v>
      </c>
      <c r="I9" s="556">
        <v>135</v>
      </c>
      <c r="J9" s="556">
        <v>145</v>
      </c>
      <c r="K9" s="556">
        <v>155</v>
      </c>
      <c r="L9" s="556" t="s">
        <v>33</v>
      </c>
      <c r="M9" s="556">
        <v>140</v>
      </c>
      <c r="N9" s="556">
        <v>180</v>
      </c>
      <c r="O9" s="556">
        <v>180</v>
      </c>
      <c r="P9" s="556" t="s">
        <v>33</v>
      </c>
      <c r="Q9" s="556">
        <v>155</v>
      </c>
      <c r="R9" s="556">
        <v>120</v>
      </c>
      <c r="S9" s="556" t="s">
        <v>33</v>
      </c>
      <c r="T9" s="556">
        <v>60</v>
      </c>
      <c r="U9" s="556">
        <v>96</v>
      </c>
      <c r="V9" s="556">
        <v>240</v>
      </c>
      <c r="W9" s="557"/>
      <c r="X9" s="556">
        <v>170</v>
      </c>
      <c r="Y9" s="556">
        <v>185</v>
      </c>
      <c r="Z9" s="556">
        <v>270</v>
      </c>
      <c r="AA9" s="558">
        <v>370</v>
      </c>
      <c r="AB9" s="2"/>
      <c r="AC9" s="1"/>
    </row>
    <row r="10" spans="1:29">
      <c r="A10" s="493"/>
      <c r="B10" s="564" t="s">
        <v>595</v>
      </c>
      <c r="C10" s="561">
        <v>15</v>
      </c>
      <c r="D10" s="494" t="s">
        <v>33</v>
      </c>
      <c r="E10" s="494">
        <v>58</v>
      </c>
      <c r="F10" s="494" t="s">
        <v>33</v>
      </c>
      <c r="G10" s="494" t="s">
        <v>33</v>
      </c>
      <c r="H10" s="494" t="s">
        <v>33</v>
      </c>
      <c r="I10" s="494">
        <v>115</v>
      </c>
      <c r="J10" s="494">
        <v>128</v>
      </c>
      <c r="K10" s="494">
        <v>141</v>
      </c>
      <c r="L10" s="494" t="s">
        <v>596</v>
      </c>
      <c r="M10" s="494">
        <v>141</v>
      </c>
      <c r="N10" s="494" t="s">
        <v>33</v>
      </c>
      <c r="O10" s="494">
        <v>160</v>
      </c>
      <c r="P10" s="494" t="s">
        <v>33</v>
      </c>
      <c r="Q10" s="494" t="s">
        <v>33</v>
      </c>
      <c r="R10" s="494" t="s">
        <v>33</v>
      </c>
      <c r="S10" s="494" t="s">
        <v>33</v>
      </c>
      <c r="T10" s="494" t="s">
        <v>33</v>
      </c>
      <c r="U10" s="494" t="s">
        <v>33</v>
      </c>
      <c r="V10" s="494" t="s">
        <v>33</v>
      </c>
      <c r="W10" s="494" t="s">
        <v>33</v>
      </c>
      <c r="X10" s="494">
        <v>141</v>
      </c>
      <c r="Y10" s="494" t="s">
        <v>33</v>
      </c>
      <c r="Z10" s="494" t="s">
        <v>33</v>
      </c>
      <c r="AA10" s="551" t="s">
        <v>33</v>
      </c>
      <c r="AB10" s="2"/>
      <c r="AC10" s="1"/>
    </row>
    <row r="11" spans="1:29">
      <c r="A11" s="493"/>
      <c r="B11" s="564" t="s">
        <v>597</v>
      </c>
      <c r="C11" s="561" t="s">
        <v>33</v>
      </c>
      <c r="D11" s="494" t="s">
        <v>33</v>
      </c>
      <c r="E11" s="494"/>
      <c r="F11" s="494" t="s">
        <v>33</v>
      </c>
      <c r="G11" s="494" t="s">
        <v>33</v>
      </c>
      <c r="H11" s="494" t="s">
        <v>33</v>
      </c>
      <c r="I11" s="494" t="s">
        <v>33</v>
      </c>
      <c r="J11" s="494" t="s">
        <v>33</v>
      </c>
      <c r="K11" s="494" t="s">
        <v>33</v>
      </c>
      <c r="L11" s="494" t="s">
        <v>33</v>
      </c>
      <c r="M11" s="494" t="s">
        <v>33</v>
      </c>
      <c r="N11" s="494" t="s">
        <v>33</v>
      </c>
      <c r="O11" s="494" t="s">
        <v>33</v>
      </c>
      <c r="P11" s="494" t="s">
        <v>33</v>
      </c>
      <c r="Q11" s="494" t="s">
        <v>33</v>
      </c>
      <c r="R11" s="494" t="s">
        <v>33</v>
      </c>
      <c r="S11" s="494" t="s">
        <v>33</v>
      </c>
      <c r="T11" s="494" t="s">
        <v>33</v>
      </c>
      <c r="U11" s="494" t="s">
        <v>33</v>
      </c>
      <c r="V11" s="494" t="s">
        <v>33</v>
      </c>
      <c r="W11" s="494" t="s">
        <v>33</v>
      </c>
      <c r="X11" s="494" t="s">
        <v>33</v>
      </c>
      <c r="Y11" s="494" t="s">
        <v>33</v>
      </c>
      <c r="Z11" s="494">
        <v>335</v>
      </c>
      <c r="AA11" s="551" t="s">
        <v>33</v>
      </c>
      <c r="AB11" s="2"/>
      <c r="AC11" s="1"/>
    </row>
    <row r="12" spans="1:29">
      <c r="A12" s="493"/>
      <c r="B12" s="564" t="s">
        <v>598</v>
      </c>
      <c r="C12" s="561" t="s">
        <v>33</v>
      </c>
      <c r="D12" s="494" t="s">
        <v>33</v>
      </c>
      <c r="E12" s="494">
        <v>65</v>
      </c>
      <c r="F12" s="494">
        <v>88</v>
      </c>
      <c r="G12" s="494" t="s">
        <v>33</v>
      </c>
      <c r="H12" s="494">
        <v>75</v>
      </c>
      <c r="I12" s="494">
        <v>140</v>
      </c>
      <c r="J12" s="494">
        <v>164</v>
      </c>
      <c r="K12" s="494">
        <v>164</v>
      </c>
      <c r="L12" s="494">
        <v>280</v>
      </c>
      <c r="M12" s="494">
        <v>164</v>
      </c>
      <c r="N12" s="494"/>
      <c r="O12" s="494">
        <v>193</v>
      </c>
      <c r="P12" s="494" t="s">
        <v>33</v>
      </c>
      <c r="Q12" s="494" t="s">
        <v>33</v>
      </c>
      <c r="R12" s="494">
        <v>140</v>
      </c>
      <c r="S12" s="494" t="s">
        <v>33</v>
      </c>
      <c r="T12" s="494" t="s">
        <v>33</v>
      </c>
      <c r="U12" s="494" t="s">
        <v>33</v>
      </c>
      <c r="V12" s="494" t="s">
        <v>33</v>
      </c>
      <c r="W12" s="494" t="s">
        <v>33</v>
      </c>
      <c r="X12" s="494">
        <v>230</v>
      </c>
      <c r="Y12" s="494" t="s">
        <v>33</v>
      </c>
      <c r="Z12" s="494">
        <v>325</v>
      </c>
      <c r="AA12" s="551" t="s">
        <v>33</v>
      </c>
      <c r="AB12" s="2"/>
      <c r="AC12" s="1"/>
    </row>
    <row r="13" spans="1:29">
      <c r="A13" s="493"/>
      <c r="B13" s="564" t="s">
        <v>599</v>
      </c>
      <c r="C13" s="561">
        <v>17</v>
      </c>
      <c r="D13" s="494">
        <v>34</v>
      </c>
      <c r="E13" s="494">
        <v>122</v>
      </c>
      <c r="F13" s="494">
        <v>62</v>
      </c>
      <c r="G13" s="494">
        <v>70</v>
      </c>
      <c r="H13" s="494">
        <v>139</v>
      </c>
      <c r="I13" s="494">
        <v>157</v>
      </c>
      <c r="J13" s="494">
        <v>175</v>
      </c>
      <c r="K13" s="494">
        <v>192</v>
      </c>
      <c r="L13" s="494">
        <v>350</v>
      </c>
      <c r="M13" s="494">
        <v>185</v>
      </c>
      <c r="N13" s="494">
        <v>320</v>
      </c>
      <c r="O13" s="494">
        <v>175</v>
      </c>
      <c r="P13" s="494">
        <v>192</v>
      </c>
      <c r="Q13" s="494">
        <v>320</v>
      </c>
      <c r="R13" s="494">
        <v>227</v>
      </c>
      <c r="S13" s="494" t="s">
        <v>33</v>
      </c>
      <c r="T13" s="494">
        <v>69</v>
      </c>
      <c r="U13" s="494" t="s">
        <v>33</v>
      </c>
      <c r="V13" s="494">
        <v>595</v>
      </c>
      <c r="W13" s="494">
        <v>1400</v>
      </c>
      <c r="X13" s="494" t="s">
        <v>33</v>
      </c>
      <c r="Y13" s="494">
        <v>157</v>
      </c>
      <c r="Z13" s="494">
        <v>578</v>
      </c>
      <c r="AA13" s="551">
        <v>600</v>
      </c>
      <c r="AB13" s="2"/>
      <c r="AC13" s="1"/>
    </row>
    <row r="14" spans="1:29">
      <c r="A14" s="493"/>
      <c r="B14" s="564" t="s">
        <v>600</v>
      </c>
      <c r="C14" s="561">
        <v>27</v>
      </c>
      <c r="D14" s="494" t="s">
        <v>33</v>
      </c>
      <c r="E14" s="494">
        <v>87</v>
      </c>
      <c r="F14" s="494" t="s">
        <v>33</v>
      </c>
      <c r="G14" s="494" t="s">
        <v>33</v>
      </c>
      <c r="H14" s="494" t="s">
        <v>33</v>
      </c>
      <c r="I14" s="494" t="s">
        <v>33</v>
      </c>
      <c r="J14" s="494">
        <v>242</v>
      </c>
      <c r="K14" s="494">
        <v>273</v>
      </c>
      <c r="L14" s="494">
        <v>300</v>
      </c>
      <c r="M14" s="494">
        <v>192</v>
      </c>
      <c r="N14" s="494">
        <v>285</v>
      </c>
      <c r="O14" s="494">
        <v>254</v>
      </c>
      <c r="P14" s="494" t="s">
        <v>33</v>
      </c>
      <c r="Q14" s="494" t="s">
        <v>33</v>
      </c>
      <c r="R14" s="494">
        <v>240</v>
      </c>
      <c r="S14" s="494" t="s">
        <v>33</v>
      </c>
      <c r="T14" s="494" t="s">
        <v>33</v>
      </c>
      <c r="U14" s="494">
        <v>217</v>
      </c>
      <c r="V14" s="494">
        <v>428</v>
      </c>
      <c r="W14" s="494">
        <v>1600</v>
      </c>
      <c r="X14" s="494" t="s">
        <v>33</v>
      </c>
      <c r="Y14" s="494" t="s">
        <v>33</v>
      </c>
      <c r="Z14" s="494">
        <v>1200</v>
      </c>
      <c r="AA14" s="551">
        <v>446</v>
      </c>
      <c r="AB14" s="2"/>
      <c r="AC14" s="1"/>
    </row>
    <row r="15" spans="1:29">
      <c r="A15" s="493"/>
      <c r="B15" s="564" t="s">
        <v>601</v>
      </c>
      <c r="C15" s="561">
        <v>20</v>
      </c>
      <c r="D15" s="494">
        <v>80</v>
      </c>
      <c r="E15" s="494">
        <v>80</v>
      </c>
      <c r="F15" s="494">
        <v>90</v>
      </c>
      <c r="G15" s="494">
        <v>70</v>
      </c>
      <c r="H15" s="494">
        <v>110</v>
      </c>
      <c r="I15" s="494">
        <v>200</v>
      </c>
      <c r="J15" s="494">
        <v>240</v>
      </c>
      <c r="K15" s="494">
        <v>340</v>
      </c>
      <c r="L15" s="494">
        <v>440</v>
      </c>
      <c r="M15" s="494">
        <v>285</v>
      </c>
      <c r="N15" s="494">
        <v>260</v>
      </c>
      <c r="O15" s="494">
        <v>225</v>
      </c>
      <c r="P15" s="494" t="s">
        <v>602</v>
      </c>
      <c r="Q15" s="494" t="s">
        <v>33</v>
      </c>
      <c r="R15" s="494" t="s">
        <v>33</v>
      </c>
      <c r="S15" s="494" t="s">
        <v>33</v>
      </c>
      <c r="T15" s="494">
        <v>20</v>
      </c>
      <c r="U15" s="494">
        <v>260</v>
      </c>
      <c r="V15" s="494">
        <v>400</v>
      </c>
      <c r="W15" s="494">
        <v>1800</v>
      </c>
      <c r="X15" s="494">
        <v>114</v>
      </c>
      <c r="Y15" s="494">
        <v>275</v>
      </c>
      <c r="Z15" s="494">
        <v>460</v>
      </c>
      <c r="AA15" s="551" t="s">
        <v>33</v>
      </c>
      <c r="AB15" s="2"/>
      <c r="AC15" s="1"/>
    </row>
    <row r="16" spans="1:29">
      <c r="A16" s="493"/>
      <c r="B16" s="564" t="s">
        <v>603</v>
      </c>
      <c r="C16" s="561">
        <v>19</v>
      </c>
      <c r="D16" s="494">
        <v>44</v>
      </c>
      <c r="E16" s="494">
        <v>66</v>
      </c>
      <c r="F16" s="494" t="s">
        <v>33</v>
      </c>
      <c r="G16" s="494" t="s">
        <v>33</v>
      </c>
      <c r="H16" s="494" t="s">
        <v>33</v>
      </c>
      <c r="I16" s="494" t="s">
        <v>33</v>
      </c>
      <c r="J16" s="494" t="s">
        <v>33</v>
      </c>
      <c r="K16" s="494" t="s">
        <v>33</v>
      </c>
      <c r="L16" s="494">
        <v>157</v>
      </c>
      <c r="M16" s="494" t="s">
        <v>33</v>
      </c>
      <c r="N16" s="494" t="s">
        <v>33</v>
      </c>
      <c r="O16" s="494" t="s">
        <v>33</v>
      </c>
      <c r="P16" s="494" t="s">
        <v>33</v>
      </c>
      <c r="Q16" s="494" t="s">
        <v>33</v>
      </c>
      <c r="R16" s="494" t="s">
        <v>33</v>
      </c>
      <c r="S16" s="494" t="s">
        <v>33</v>
      </c>
      <c r="T16" s="494" t="s">
        <v>33</v>
      </c>
      <c r="U16" s="494" t="s">
        <v>33</v>
      </c>
      <c r="V16" s="494">
        <v>324</v>
      </c>
      <c r="W16" s="494">
        <v>1500</v>
      </c>
      <c r="X16" s="494">
        <v>164</v>
      </c>
      <c r="Y16" s="494" t="s">
        <v>33</v>
      </c>
      <c r="Z16" s="494" t="s">
        <v>33</v>
      </c>
      <c r="AA16" s="551">
        <v>340</v>
      </c>
      <c r="AB16" s="2"/>
      <c r="AC16" s="1"/>
    </row>
    <row r="17" spans="1:29">
      <c r="A17" s="493"/>
      <c r="B17" s="564" t="s">
        <v>604</v>
      </c>
      <c r="C17" s="561">
        <v>35</v>
      </c>
      <c r="D17" s="494">
        <v>60</v>
      </c>
      <c r="E17" s="494">
        <v>160</v>
      </c>
      <c r="F17" s="494">
        <v>160</v>
      </c>
      <c r="G17" s="494">
        <v>100</v>
      </c>
      <c r="H17" s="494">
        <v>200</v>
      </c>
      <c r="I17" s="494">
        <v>250</v>
      </c>
      <c r="J17" s="494">
        <v>290</v>
      </c>
      <c r="K17" s="494">
        <v>310</v>
      </c>
      <c r="L17" s="494">
        <v>350</v>
      </c>
      <c r="M17" s="494">
        <v>250</v>
      </c>
      <c r="N17" s="494">
        <v>410</v>
      </c>
      <c r="O17" s="494" t="s">
        <v>33</v>
      </c>
      <c r="P17" s="494" t="s">
        <v>33</v>
      </c>
      <c r="Q17" s="494">
        <v>450</v>
      </c>
      <c r="R17" s="494" t="s">
        <v>33</v>
      </c>
      <c r="S17" s="494" t="s">
        <v>33</v>
      </c>
      <c r="T17" s="494" t="s">
        <v>33</v>
      </c>
      <c r="U17" s="494">
        <v>250</v>
      </c>
      <c r="V17" s="494" t="s">
        <v>33</v>
      </c>
      <c r="W17" s="494">
        <v>1500</v>
      </c>
      <c r="X17" s="494">
        <v>260</v>
      </c>
      <c r="Y17" s="494" t="s">
        <v>33</v>
      </c>
      <c r="Z17" s="494">
        <v>690</v>
      </c>
      <c r="AA17" s="551">
        <v>950</v>
      </c>
      <c r="AB17" s="2"/>
      <c r="AC17" s="1"/>
    </row>
    <row r="18" spans="1:29">
      <c r="A18" s="493"/>
      <c r="B18" s="564" t="s">
        <v>605</v>
      </c>
      <c r="C18" s="561" t="s">
        <v>33</v>
      </c>
      <c r="D18" s="494">
        <v>78</v>
      </c>
      <c r="E18" s="494">
        <v>99</v>
      </c>
      <c r="F18" s="494" t="s">
        <v>33</v>
      </c>
      <c r="G18" s="494" t="s">
        <v>33</v>
      </c>
      <c r="H18" s="494">
        <v>170</v>
      </c>
      <c r="I18" s="494" t="s">
        <v>33</v>
      </c>
      <c r="J18" s="494">
        <v>220</v>
      </c>
      <c r="K18" s="494">
        <v>299</v>
      </c>
      <c r="L18" s="494">
        <v>170</v>
      </c>
      <c r="M18" s="494">
        <v>227</v>
      </c>
      <c r="N18" s="494" t="s">
        <v>33</v>
      </c>
      <c r="O18" s="494">
        <v>360</v>
      </c>
      <c r="P18" s="494" t="s">
        <v>33</v>
      </c>
      <c r="Q18" s="494" t="s">
        <v>33</v>
      </c>
      <c r="R18" s="494">
        <v>227</v>
      </c>
      <c r="S18" s="494" t="s">
        <v>33</v>
      </c>
      <c r="T18" s="494" t="s">
        <v>33</v>
      </c>
      <c r="U18" s="494">
        <v>249</v>
      </c>
      <c r="V18" s="494">
        <v>380</v>
      </c>
      <c r="W18" s="494" t="s">
        <v>33</v>
      </c>
      <c r="X18" s="494">
        <v>227</v>
      </c>
      <c r="Y18" s="494" t="s">
        <v>33</v>
      </c>
      <c r="Z18" s="494" t="s">
        <v>33</v>
      </c>
      <c r="AA18" s="551">
        <v>562</v>
      </c>
      <c r="AB18" s="2"/>
      <c r="AC18" s="1"/>
    </row>
    <row r="19" spans="1:29">
      <c r="A19" s="493"/>
      <c r="B19" s="564" t="s">
        <v>606</v>
      </c>
      <c r="C19" s="561" t="s">
        <v>33</v>
      </c>
      <c r="D19" s="494" t="s">
        <v>33</v>
      </c>
      <c r="E19" s="494">
        <v>58</v>
      </c>
      <c r="F19" s="494" t="s">
        <v>33</v>
      </c>
      <c r="G19" s="494" t="s">
        <v>33</v>
      </c>
      <c r="H19" s="494">
        <v>68</v>
      </c>
      <c r="I19" s="494">
        <v>158</v>
      </c>
      <c r="J19" s="494">
        <v>168</v>
      </c>
      <c r="K19" s="494" t="s">
        <v>33</v>
      </c>
      <c r="L19" s="494">
        <v>148</v>
      </c>
      <c r="M19" s="494">
        <v>168</v>
      </c>
      <c r="N19" s="494" t="s">
        <v>33</v>
      </c>
      <c r="O19" s="494">
        <v>178</v>
      </c>
      <c r="P19" s="494" t="s">
        <v>33</v>
      </c>
      <c r="Q19" s="494" t="s">
        <v>33</v>
      </c>
      <c r="R19" s="494" t="s">
        <v>33</v>
      </c>
      <c r="S19" s="494" t="s">
        <v>33</v>
      </c>
      <c r="T19" s="494" t="s">
        <v>33</v>
      </c>
      <c r="U19" s="494" t="s">
        <v>33</v>
      </c>
      <c r="V19" s="494">
        <v>368</v>
      </c>
      <c r="W19" s="494">
        <v>1300</v>
      </c>
      <c r="X19" s="494">
        <v>138</v>
      </c>
      <c r="Y19" s="494">
        <v>168</v>
      </c>
      <c r="Z19" s="494" t="s">
        <v>33</v>
      </c>
      <c r="AA19" s="551">
        <v>488</v>
      </c>
      <c r="AB19" s="2"/>
      <c r="AC19" s="1"/>
    </row>
    <row r="20" spans="1:29">
      <c r="A20" s="493"/>
      <c r="B20" s="564" t="s">
        <v>607</v>
      </c>
      <c r="C20" s="561">
        <v>20</v>
      </c>
      <c r="D20" s="494" t="s">
        <v>33</v>
      </c>
      <c r="E20" s="494">
        <v>105</v>
      </c>
      <c r="F20" s="494" t="s">
        <v>33</v>
      </c>
      <c r="G20" s="494" t="s">
        <v>33</v>
      </c>
      <c r="H20" s="494">
        <v>115</v>
      </c>
      <c r="I20" s="494">
        <v>180</v>
      </c>
      <c r="J20" s="494">
        <v>220</v>
      </c>
      <c r="K20" s="494" t="s">
        <v>33</v>
      </c>
      <c r="L20" s="494">
        <v>195</v>
      </c>
      <c r="M20" s="494" t="s">
        <v>33</v>
      </c>
      <c r="N20" s="494">
        <v>220</v>
      </c>
      <c r="O20" s="494">
        <v>220</v>
      </c>
      <c r="P20" s="494" t="s">
        <v>33</v>
      </c>
      <c r="Q20" s="494" t="s">
        <v>33</v>
      </c>
      <c r="R20" s="494" t="s">
        <v>33</v>
      </c>
      <c r="S20" s="494" t="s">
        <v>33</v>
      </c>
      <c r="T20" s="494" t="s">
        <v>33</v>
      </c>
      <c r="U20" s="494">
        <v>180</v>
      </c>
      <c r="V20" s="494" t="s">
        <v>33</v>
      </c>
      <c r="W20" s="494" t="s">
        <v>33</v>
      </c>
      <c r="X20" s="494" t="s">
        <v>33</v>
      </c>
      <c r="Y20" s="494" t="s">
        <v>33</v>
      </c>
      <c r="Z20" s="494" t="s">
        <v>33</v>
      </c>
      <c r="AA20" s="551" t="s">
        <v>33</v>
      </c>
      <c r="AB20" s="2"/>
      <c r="AC20" s="1"/>
    </row>
    <row r="21" spans="1:29">
      <c r="A21" s="493"/>
      <c r="B21" s="564" t="s">
        <v>608</v>
      </c>
      <c r="C21" s="561" t="s">
        <v>33</v>
      </c>
      <c r="D21" s="494" t="s">
        <v>33</v>
      </c>
      <c r="E21" s="494">
        <v>109</v>
      </c>
      <c r="F21" s="494">
        <v>65</v>
      </c>
      <c r="G21" s="494">
        <v>60</v>
      </c>
      <c r="H21" s="494" t="s">
        <v>33</v>
      </c>
      <c r="I21" s="494" t="s">
        <v>33</v>
      </c>
      <c r="J21" s="494">
        <v>145</v>
      </c>
      <c r="K21" s="494">
        <v>159</v>
      </c>
      <c r="L21" s="494" t="s">
        <v>33</v>
      </c>
      <c r="M21" s="494">
        <v>169</v>
      </c>
      <c r="N21" s="494">
        <v>330</v>
      </c>
      <c r="O21" s="494" t="s">
        <v>33</v>
      </c>
      <c r="P21" s="494" t="s">
        <v>33</v>
      </c>
      <c r="Q21" s="494" t="s">
        <v>33</v>
      </c>
      <c r="R21" s="494" t="s">
        <v>33</v>
      </c>
      <c r="S21" s="494" t="s">
        <v>33</v>
      </c>
      <c r="T21" s="494" t="s">
        <v>33</v>
      </c>
      <c r="U21" s="494" t="s">
        <v>33</v>
      </c>
      <c r="V21" s="494">
        <v>410</v>
      </c>
      <c r="W21" s="494" t="s">
        <v>33</v>
      </c>
      <c r="X21" s="494" t="s">
        <v>33</v>
      </c>
      <c r="Y21" s="494" t="s">
        <v>33</v>
      </c>
      <c r="Z21" s="494">
        <v>550</v>
      </c>
      <c r="AA21" s="551">
        <v>750</v>
      </c>
      <c r="AB21" s="2"/>
      <c r="AC21" s="1"/>
    </row>
    <row r="22" spans="1:29">
      <c r="A22" s="493"/>
      <c r="B22" s="564" t="s">
        <v>609</v>
      </c>
      <c r="C22" s="561" t="s">
        <v>33</v>
      </c>
      <c r="D22" s="494" t="s">
        <v>33</v>
      </c>
      <c r="E22" s="494">
        <v>60</v>
      </c>
      <c r="F22" s="494" t="s">
        <v>33</v>
      </c>
      <c r="G22" s="494" t="s">
        <v>33</v>
      </c>
      <c r="H22" s="494"/>
      <c r="I22" s="494">
        <v>100</v>
      </c>
      <c r="J22" s="494">
        <v>110</v>
      </c>
      <c r="K22" s="494" t="s">
        <v>33</v>
      </c>
      <c r="L22" s="494">
        <v>120</v>
      </c>
      <c r="M22" s="494">
        <v>120</v>
      </c>
      <c r="N22" s="494">
        <v>120</v>
      </c>
      <c r="O22" s="494">
        <v>120</v>
      </c>
      <c r="P22" s="494" t="s">
        <v>33</v>
      </c>
      <c r="Q22" s="494" t="s">
        <v>33</v>
      </c>
      <c r="R22" s="494" t="s">
        <v>33</v>
      </c>
      <c r="S22" s="494" t="s">
        <v>33</v>
      </c>
      <c r="T22" s="494" t="s">
        <v>33</v>
      </c>
      <c r="U22" s="494" t="s">
        <v>33</v>
      </c>
      <c r="V22" s="494" t="s">
        <v>33</v>
      </c>
      <c r="W22" s="494" t="s">
        <v>33</v>
      </c>
      <c r="X22" s="494" t="s">
        <v>33</v>
      </c>
      <c r="Y22" s="494" t="s">
        <v>33</v>
      </c>
      <c r="Z22" s="494" t="s">
        <v>33</v>
      </c>
      <c r="AA22" s="551">
        <v>300</v>
      </c>
      <c r="AB22" s="2"/>
      <c r="AC22" s="1"/>
    </row>
    <row r="23" spans="1:29">
      <c r="A23" s="493"/>
      <c r="B23" s="564" t="s">
        <v>610</v>
      </c>
      <c r="C23" s="561" t="s">
        <v>33</v>
      </c>
      <c r="D23" s="494" t="s">
        <v>33</v>
      </c>
      <c r="E23" s="494">
        <v>90</v>
      </c>
      <c r="F23" s="494">
        <v>90</v>
      </c>
      <c r="G23" s="494">
        <v>115</v>
      </c>
      <c r="H23" s="494" t="s">
        <v>33</v>
      </c>
      <c r="I23" s="494" t="s">
        <v>33</v>
      </c>
      <c r="J23" s="494">
        <v>250</v>
      </c>
      <c r="K23" s="494">
        <v>320</v>
      </c>
      <c r="L23" s="494" t="s">
        <v>33</v>
      </c>
      <c r="M23" s="494">
        <v>295</v>
      </c>
      <c r="N23" s="494">
        <v>365</v>
      </c>
      <c r="O23" s="494" t="s">
        <v>33</v>
      </c>
      <c r="P23" s="494" t="s">
        <v>33</v>
      </c>
      <c r="Q23" s="494" t="s">
        <v>33</v>
      </c>
      <c r="R23" s="494" t="s">
        <v>33</v>
      </c>
      <c r="S23" s="494"/>
      <c r="T23" s="494"/>
      <c r="U23" s="494">
        <v>-135</v>
      </c>
      <c r="V23" s="494" t="s">
        <v>33</v>
      </c>
      <c r="W23" s="494">
        <v>1700</v>
      </c>
      <c r="X23" s="494" t="s">
        <v>33</v>
      </c>
      <c r="Y23" s="494"/>
      <c r="Z23" s="494">
        <v>495</v>
      </c>
      <c r="AA23" s="551">
        <v>995</v>
      </c>
      <c r="AB23" s="2"/>
      <c r="AC23" s="1"/>
    </row>
    <row r="24" spans="1:29">
      <c r="A24" s="493"/>
      <c r="B24" s="564" t="s">
        <v>611</v>
      </c>
      <c r="C24" s="561">
        <v>15</v>
      </c>
      <c r="D24" s="494">
        <v>25</v>
      </c>
      <c r="E24" s="494">
        <v>50</v>
      </c>
      <c r="F24" s="494">
        <v>40</v>
      </c>
      <c r="G24" s="494" t="s">
        <v>33</v>
      </c>
      <c r="H24" s="494" t="s">
        <v>33</v>
      </c>
      <c r="I24" s="494">
        <v>85</v>
      </c>
      <c r="J24" s="494">
        <v>105</v>
      </c>
      <c r="K24" s="494" t="s">
        <v>33</v>
      </c>
      <c r="L24" s="494">
        <v>100</v>
      </c>
      <c r="M24" s="494">
        <v>75</v>
      </c>
      <c r="N24" s="494" t="s">
        <v>33</v>
      </c>
      <c r="O24" s="494" t="s">
        <v>33</v>
      </c>
      <c r="P24" s="494" t="s">
        <v>33</v>
      </c>
      <c r="Q24" s="494" t="s">
        <v>33</v>
      </c>
      <c r="R24" s="494" t="s">
        <v>33</v>
      </c>
      <c r="S24" s="494" t="s">
        <v>33</v>
      </c>
      <c r="T24" s="494" t="s">
        <v>33</v>
      </c>
      <c r="U24" s="494" t="s">
        <v>33</v>
      </c>
      <c r="V24" s="494" t="s">
        <v>33</v>
      </c>
      <c r="W24" s="494" t="s">
        <v>33</v>
      </c>
      <c r="X24" s="494" t="s">
        <v>33</v>
      </c>
      <c r="Y24" s="494" t="s">
        <v>33</v>
      </c>
      <c r="Z24" s="494" t="s">
        <v>33</v>
      </c>
      <c r="AA24" s="551" t="s">
        <v>33</v>
      </c>
      <c r="AB24" s="2"/>
      <c r="AC24" s="1"/>
    </row>
    <row r="25" spans="1:29">
      <c r="A25" s="493"/>
      <c r="B25" s="564" t="s">
        <v>612</v>
      </c>
      <c r="C25" s="561">
        <v>14</v>
      </c>
      <c r="D25" s="494" t="s">
        <v>33</v>
      </c>
      <c r="E25" s="494">
        <v>50</v>
      </c>
      <c r="F25" s="494" t="s">
        <v>33</v>
      </c>
      <c r="G25" s="494" t="s">
        <v>33</v>
      </c>
      <c r="H25" s="494">
        <v>60</v>
      </c>
      <c r="I25" s="494">
        <v>85</v>
      </c>
      <c r="J25" s="494">
        <v>100</v>
      </c>
      <c r="K25" s="494">
        <v>175</v>
      </c>
      <c r="L25" s="494" t="s">
        <v>33</v>
      </c>
      <c r="M25" s="494" t="s">
        <v>33</v>
      </c>
      <c r="N25" s="494">
        <v>146</v>
      </c>
      <c r="O25" s="494">
        <v>135</v>
      </c>
      <c r="P25" s="494" t="s">
        <v>33</v>
      </c>
      <c r="Q25" s="494" t="s">
        <v>33</v>
      </c>
      <c r="R25" s="494">
        <v>125</v>
      </c>
      <c r="S25" s="494" t="s">
        <v>33</v>
      </c>
      <c r="T25" s="494" t="s">
        <v>33</v>
      </c>
      <c r="U25" s="494" t="s">
        <v>33</v>
      </c>
      <c r="V25" s="494" t="s">
        <v>33</v>
      </c>
      <c r="W25" s="494" t="s">
        <v>33</v>
      </c>
      <c r="X25" s="494">
        <v>110</v>
      </c>
      <c r="Y25" s="494">
        <v>135</v>
      </c>
      <c r="Z25" s="494" t="s">
        <v>33</v>
      </c>
      <c r="AA25" s="551">
        <v>275</v>
      </c>
      <c r="AB25" s="2"/>
      <c r="AC25" s="1"/>
    </row>
    <row r="26" spans="1:29">
      <c r="A26" s="493"/>
      <c r="B26" s="564" t="s">
        <v>613</v>
      </c>
      <c r="C26" s="561">
        <v>18</v>
      </c>
      <c r="D26" s="494" t="s">
        <v>33</v>
      </c>
      <c r="E26" s="494">
        <v>45</v>
      </c>
      <c r="F26" s="494" t="s">
        <v>33</v>
      </c>
      <c r="G26" s="494" t="s">
        <v>33</v>
      </c>
      <c r="H26" s="494" t="s">
        <v>33</v>
      </c>
      <c r="I26" s="494" t="s">
        <v>33</v>
      </c>
      <c r="J26" s="494">
        <v>115</v>
      </c>
      <c r="K26" s="494" t="s">
        <v>33</v>
      </c>
      <c r="L26" s="494" t="s">
        <v>33</v>
      </c>
      <c r="M26" s="494" t="s">
        <v>33</v>
      </c>
      <c r="N26" s="494" t="s">
        <v>33</v>
      </c>
      <c r="O26" s="494" t="s">
        <v>33</v>
      </c>
      <c r="P26" s="494" t="s">
        <v>33</v>
      </c>
      <c r="Q26" s="494" t="s">
        <v>33</v>
      </c>
      <c r="R26" s="494" t="s">
        <v>33</v>
      </c>
      <c r="S26" s="494" t="s">
        <v>33</v>
      </c>
      <c r="T26" s="494" t="s">
        <v>33</v>
      </c>
      <c r="U26" s="494" t="s">
        <v>33</v>
      </c>
      <c r="V26" s="494" t="s">
        <v>33</v>
      </c>
      <c r="W26" s="494" t="s">
        <v>33</v>
      </c>
      <c r="X26" s="494" t="s">
        <v>33</v>
      </c>
      <c r="Y26" s="494" t="s">
        <v>33</v>
      </c>
      <c r="Z26" s="494" t="s">
        <v>33</v>
      </c>
      <c r="AA26" s="551" t="s">
        <v>33</v>
      </c>
      <c r="AB26" s="2"/>
      <c r="AC26" s="1"/>
    </row>
    <row r="27" spans="1:29">
      <c r="A27" s="493"/>
      <c r="B27" s="564" t="s">
        <v>614</v>
      </c>
      <c r="C27" s="561" t="s">
        <v>33</v>
      </c>
      <c r="D27" s="494" t="s">
        <v>33</v>
      </c>
      <c r="E27" s="494">
        <v>65</v>
      </c>
      <c r="F27" s="494">
        <v>60</v>
      </c>
      <c r="G27" s="494" t="s">
        <v>33</v>
      </c>
      <c r="H27" s="494">
        <v>80</v>
      </c>
      <c r="I27" s="494" t="s">
        <v>33</v>
      </c>
      <c r="J27" s="494">
        <v>130</v>
      </c>
      <c r="K27" s="494">
        <v>130</v>
      </c>
      <c r="L27" s="494" t="s">
        <v>33</v>
      </c>
      <c r="M27" s="494">
        <v>120</v>
      </c>
      <c r="N27" s="494">
        <v>140</v>
      </c>
      <c r="O27" s="494">
        <v>100</v>
      </c>
      <c r="P27" s="494" t="s">
        <v>33</v>
      </c>
      <c r="Q27" s="494" t="s">
        <v>33</v>
      </c>
      <c r="R27" s="494">
        <v>90</v>
      </c>
      <c r="S27" s="494" t="s">
        <v>33</v>
      </c>
      <c r="T27" s="494" t="s">
        <v>33</v>
      </c>
      <c r="U27" s="494" t="s">
        <v>33</v>
      </c>
      <c r="V27" s="494" t="s">
        <v>33</v>
      </c>
      <c r="W27" s="494" t="s">
        <v>33</v>
      </c>
      <c r="X27" s="494" t="s">
        <v>33</v>
      </c>
      <c r="Y27" s="494" t="s">
        <v>33</v>
      </c>
      <c r="Z27" s="494">
        <v>220</v>
      </c>
      <c r="AA27" s="551">
        <v>240</v>
      </c>
      <c r="AB27" s="2"/>
      <c r="AC27" s="1"/>
    </row>
    <row r="28" spans="1:29">
      <c r="A28" s="493"/>
      <c r="B28" s="564" t="s">
        <v>615</v>
      </c>
      <c r="C28" s="561">
        <v>17</v>
      </c>
      <c r="D28" s="494">
        <v>18</v>
      </c>
      <c r="E28" s="494" t="s">
        <v>33</v>
      </c>
      <c r="F28" s="494" t="s">
        <v>33</v>
      </c>
      <c r="G28" s="494" t="s">
        <v>33</v>
      </c>
      <c r="H28" s="494" t="s">
        <v>33</v>
      </c>
      <c r="I28" s="494">
        <v>118</v>
      </c>
      <c r="J28" s="494">
        <v>138</v>
      </c>
      <c r="K28" s="494">
        <v>188</v>
      </c>
      <c r="L28" s="494">
        <v>148</v>
      </c>
      <c r="M28" s="494">
        <v>148</v>
      </c>
      <c r="N28" s="494">
        <v>190</v>
      </c>
      <c r="O28" s="494">
        <v>168</v>
      </c>
      <c r="P28" s="494" t="s">
        <v>33</v>
      </c>
      <c r="Q28" s="494" t="s">
        <v>33</v>
      </c>
      <c r="R28" s="494" t="s">
        <v>33</v>
      </c>
      <c r="S28" s="494" t="s">
        <v>33</v>
      </c>
      <c r="T28" s="494"/>
      <c r="U28" s="494">
        <v>-148</v>
      </c>
      <c r="V28" s="494">
        <v>328</v>
      </c>
      <c r="W28" s="494" t="s">
        <v>33</v>
      </c>
      <c r="X28" s="494" t="s">
        <v>33</v>
      </c>
      <c r="Y28" s="494" t="s">
        <v>33</v>
      </c>
      <c r="Z28" s="494" t="s">
        <v>33</v>
      </c>
      <c r="AA28" s="551">
        <v>348</v>
      </c>
      <c r="AB28" s="2"/>
      <c r="AC28" s="1"/>
    </row>
    <row r="29" spans="1:29">
      <c r="A29" s="493"/>
      <c r="B29" s="564" t="s">
        <v>658</v>
      </c>
      <c r="C29" s="565">
        <v>15</v>
      </c>
      <c r="D29" s="550">
        <v>29</v>
      </c>
      <c r="E29" s="550">
        <v>59</v>
      </c>
      <c r="F29" s="550">
        <v>45</v>
      </c>
      <c r="G29" s="550" t="s">
        <v>33</v>
      </c>
      <c r="H29" s="550">
        <v>69</v>
      </c>
      <c r="I29" s="550">
        <v>90</v>
      </c>
      <c r="J29" s="550">
        <v>129</v>
      </c>
      <c r="K29" s="550">
        <v>149</v>
      </c>
      <c r="L29" s="550" t="s">
        <v>33</v>
      </c>
      <c r="M29" s="550">
        <v>120</v>
      </c>
      <c r="N29" s="550">
        <v>129</v>
      </c>
      <c r="O29" s="550">
        <v>119</v>
      </c>
      <c r="P29" s="550" t="s">
        <v>33</v>
      </c>
      <c r="Q29" s="550" t="s">
        <v>33</v>
      </c>
      <c r="R29" s="550">
        <v>119</v>
      </c>
      <c r="S29" s="494"/>
      <c r="T29" s="550">
        <v>35</v>
      </c>
      <c r="U29" s="550">
        <v>99</v>
      </c>
      <c r="V29" s="550">
        <v>250</v>
      </c>
      <c r="W29" s="550" t="s">
        <v>33</v>
      </c>
      <c r="X29" s="550">
        <v>149</v>
      </c>
      <c r="Y29" s="550" t="s">
        <v>33</v>
      </c>
      <c r="Z29" s="550" t="s">
        <v>33</v>
      </c>
      <c r="AA29" s="554" t="s">
        <v>33</v>
      </c>
      <c r="AB29" s="2"/>
      <c r="AC29" s="1"/>
    </row>
    <row r="30" spans="1:29">
      <c r="A30" s="493"/>
      <c r="B30" s="564" t="s">
        <v>616</v>
      </c>
      <c r="C30" s="561"/>
      <c r="D30" s="494"/>
      <c r="E30" s="494">
        <v>53</v>
      </c>
      <c r="F30" s="494"/>
      <c r="G30" s="494"/>
      <c r="H30" s="494"/>
      <c r="I30" s="494"/>
      <c r="J30" s="494">
        <v>149</v>
      </c>
      <c r="K30" s="494">
        <v>146</v>
      </c>
      <c r="L30" s="494">
        <v>223</v>
      </c>
      <c r="M30" s="494">
        <v>146</v>
      </c>
      <c r="N30" s="494"/>
      <c r="O30" s="494"/>
      <c r="P30" s="494"/>
      <c r="Q30" s="494"/>
      <c r="R30" s="494"/>
      <c r="S30" s="494"/>
      <c r="T30" s="494"/>
      <c r="U30" s="494"/>
      <c r="V30" s="494">
        <v>318</v>
      </c>
      <c r="W30" s="494"/>
      <c r="X30" s="494"/>
      <c r="Y30" s="494"/>
      <c r="Z30" s="494"/>
      <c r="AA30" s="551">
        <v>610</v>
      </c>
      <c r="AB30" s="2"/>
      <c r="AC30" s="1"/>
    </row>
    <row r="31" spans="1:29">
      <c r="A31" s="493"/>
      <c r="B31" s="566" t="s">
        <v>656</v>
      </c>
      <c r="C31" s="562">
        <v>16</v>
      </c>
      <c r="D31" s="552">
        <v>29</v>
      </c>
      <c r="E31" s="552">
        <v>65</v>
      </c>
      <c r="F31" s="552">
        <v>60</v>
      </c>
      <c r="G31" s="552">
        <v>60</v>
      </c>
      <c r="H31" s="555">
        <v>80</v>
      </c>
      <c r="I31" s="552">
        <v>125</v>
      </c>
      <c r="J31" s="552">
        <v>139</v>
      </c>
      <c r="K31" s="552">
        <v>149</v>
      </c>
      <c r="L31" s="552">
        <v>160</v>
      </c>
      <c r="M31" s="552">
        <v>140</v>
      </c>
      <c r="N31" s="552">
        <v>155</v>
      </c>
      <c r="O31" s="552">
        <v>149</v>
      </c>
      <c r="P31" s="552">
        <v>139</v>
      </c>
      <c r="Q31" s="552">
        <v>149</v>
      </c>
      <c r="R31" s="552">
        <v>119</v>
      </c>
      <c r="S31" s="552">
        <v>119</v>
      </c>
      <c r="T31" s="552">
        <v>60</v>
      </c>
      <c r="U31" s="552">
        <v>119</v>
      </c>
      <c r="V31" s="552">
        <v>290</v>
      </c>
      <c r="W31" s="552" t="s">
        <v>617</v>
      </c>
      <c r="X31" s="552">
        <v>169</v>
      </c>
      <c r="Y31" s="552">
        <v>169</v>
      </c>
      <c r="Z31" s="552">
        <v>320</v>
      </c>
      <c r="AA31" s="553">
        <v>399</v>
      </c>
      <c r="AB31" s="2"/>
      <c r="AC31" s="1"/>
    </row>
    <row r="32" spans="1:29">
      <c r="A32" s="1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"/>
      <c r="AC32" s="1"/>
    </row>
    <row r="33" spans="1:29" s="425" customFormat="1" ht="29">
      <c r="A33" s="496"/>
      <c r="B33" s="567" t="s">
        <v>655</v>
      </c>
      <c r="C33" s="568" t="s">
        <v>618</v>
      </c>
      <c r="D33" s="569" t="s">
        <v>619</v>
      </c>
      <c r="E33" s="569" t="s">
        <v>620</v>
      </c>
      <c r="F33" s="569" t="s">
        <v>621</v>
      </c>
      <c r="G33" s="569" t="s">
        <v>622</v>
      </c>
      <c r="H33" s="569" t="s">
        <v>623</v>
      </c>
      <c r="I33" s="569" t="s">
        <v>624</v>
      </c>
      <c r="J33" s="569" t="s">
        <v>625</v>
      </c>
      <c r="K33" s="569" t="s">
        <v>626</v>
      </c>
      <c r="L33" s="569" t="s">
        <v>627</v>
      </c>
      <c r="M33" s="569" t="s">
        <v>628</v>
      </c>
      <c r="N33" s="569" t="s">
        <v>629</v>
      </c>
      <c r="O33" s="569" t="s">
        <v>630</v>
      </c>
      <c r="P33" s="569" t="s">
        <v>631</v>
      </c>
      <c r="Q33" s="569" t="s">
        <v>632</v>
      </c>
      <c r="R33" s="569" t="s">
        <v>633</v>
      </c>
      <c r="S33" s="569" t="s">
        <v>634</v>
      </c>
      <c r="T33" s="569" t="s">
        <v>635</v>
      </c>
      <c r="U33" s="569" t="s">
        <v>636</v>
      </c>
      <c r="V33" s="569" t="s">
        <v>637</v>
      </c>
      <c r="W33" s="569" t="s">
        <v>638</v>
      </c>
      <c r="X33" s="569" t="s">
        <v>639</v>
      </c>
      <c r="Y33" s="569" t="s">
        <v>640</v>
      </c>
      <c r="Z33" s="569" t="s">
        <v>641</v>
      </c>
      <c r="AA33" s="570" t="s">
        <v>642</v>
      </c>
      <c r="AB33" s="502"/>
      <c r="AC33" s="1"/>
    </row>
    <row r="34" spans="1:29">
      <c r="A34" s="493"/>
      <c r="B34" s="563" t="s">
        <v>643</v>
      </c>
      <c r="C34" s="560" t="s">
        <v>33</v>
      </c>
      <c r="D34" s="556">
        <v>55</v>
      </c>
      <c r="E34" s="556">
        <v>45</v>
      </c>
      <c r="F34" s="556" t="s">
        <v>33</v>
      </c>
      <c r="G34" s="556">
        <v>150</v>
      </c>
      <c r="H34" s="556">
        <v>90</v>
      </c>
      <c r="I34" s="556" t="s">
        <v>33</v>
      </c>
      <c r="J34" s="556" t="s">
        <v>33</v>
      </c>
      <c r="K34" s="556" t="s">
        <v>33</v>
      </c>
      <c r="L34" s="556">
        <v>15</v>
      </c>
      <c r="M34" s="556" t="s">
        <v>33</v>
      </c>
      <c r="N34" s="556">
        <v>80</v>
      </c>
      <c r="O34" s="556" t="s">
        <v>33</v>
      </c>
      <c r="P34" s="556" t="s">
        <v>33</v>
      </c>
      <c r="Q34" s="556" t="s">
        <v>33</v>
      </c>
      <c r="R34" s="556">
        <v>50</v>
      </c>
      <c r="S34" s="556">
        <v>230</v>
      </c>
      <c r="T34" s="556">
        <v>175</v>
      </c>
      <c r="U34" s="556">
        <v>280</v>
      </c>
      <c r="V34" s="556" t="s">
        <v>33</v>
      </c>
      <c r="W34" s="556" t="s">
        <v>33</v>
      </c>
      <c r="X34" s="556" t="s">
        <v>33</v>
      </c>
      <c r="Y34" s="556" t="s">
        <v>33</v>
      </c>
      <c r="Z34" s="556" t="s">
        <v>33</v>
      </c>
      <c r="AA34" s="559"/>
      <c r="AB34" s="2"/>
      <c r="AC34" s="1"/>
    </row>
    <row r="35" spans="1:29">
      <c r="A35" s="493"/>
      <c r="B35" s="564" t="s">
        <v>595</v>
      </c>
      <c r="C35" s="561" t="s">
        <v>33</v>
      </c>
      <c r="D35" s="494">
        <v>65</v>
      </c>
      <c r="E35" s="494" t="s">
        <v>33</v>
      </c>
      <c r="F35" s="494" t="s">
        <v>33</v>
      </c>
      <c r="G35" s="494" t="s">
        <v>33</v>
      </c>
      <c r="H35" s="494">
        <v>102</v>
      </c>
      <c r="I35" s="494" t="s">
        <v>33</v>
      </c>
      <c r="J35" s="494" t="s">
        <v>33</v>
      </c>
      <c r="K35" s="494" t="s">
        <v>33</v>
      </c>
      <c r="L35" s="494" t="s">
        <v>33</v>
      </c>
      <c r="M35" s="494" t="s">
        <v>33</v>
      </c>
      <c r="N35" s="494" t="s">
        <v>33</v>
      </c>
      <c r="O35" s="494" t="s">
        <v>33</v>
      </c>
      <c r="P35" s="494" t="s">
        <v>33</v>
      </c>
      <c r="Q35" s="494" t="s">
        <v>33</v>
      </c>
      <c r="R35" s="494" t="s">
        <v>33</v>
      </c>
      <c r="S35" s="494" t="s">
        <v>33</v>
      </c>
      <c r="T35" s="494" t="s">
        <v>33</v>
      </c>
      <c r="U35" s="494" t="s">
        <v>33</v>
      </c>
      <c r="V35" s="494" t="s">
        <v>33</v>
      </c>
      <c r="W35" s="494" t="s">
        <v>33</v>
      </c>
      <c r="X35" s="494" t="s">
        <v>33</v>
      </c>
      <c r="Y35" s="494" t="s">
        <v>644</v>
      </c>
      <c r="Z35" s="494">
        <v>179</v>
      </c>
      <c r="AA35" s="551">
        <v>51</v>
      </c>
      <c r="AB35" s="2"/>
      <c r="AC35" s="1"/>
    </row>
    <row r="36" spans="1:29">
      <c r="A36" s="493"/>
      <c r="B36" s="564" t="s">
        <v>597</v>
      </c>
      <c r="C36" s="561" t="s">
        <v>33</v>
      </c>
      <c r="D36" s="494" t="s">
        <v>33</v>
      </c>
      <c r="E36" s="494" t="s">
        <v>33</v>
      </c>
      <c r="F36" s="494" t="s">
        <v>33</v>
      </c>
      <c r="G36" s="494" t="s">
        <v>33</v>
      </c>
      <c r="H36" s="494" t="s">
        <v>33</v>
      </c>
      <c r="I36" s="494" t="s">
        <v>33</v>
      </c>
      <c r="J36" s="494" t="s">
        <v>33</v>
      </c>
      <c r="K36" s="494" t="s">
        <v>33</v>
      </c>
      <c r="L36" s="494" t="s">
        <v>33</v>
      </c>
      <c r="M36" s="494" t="s">
        <v>33</v>
      </c>
      <c r="N36" s="494" t="s">
        <v>33</v>
      </c>
      <c r="O36" s="494" t="s">
        <v>33</v>
      </c>
      <c r="P36" s="494" t="s">
        <v>33</v>
      </c>
      <c r="Q36" s="494" t="s">
        <v>33</v>
      </c>
      <c r="R36" s="494" t="s">
        <v>33</v>
      </c>
      <c r="S36" s="494" t="s">
        <v>33</v>
      </c>
      <c r="T36" s="494">
        <v>200</v>
      </c>
      <c r="U36" s="494" t="s">
        <v>33</v>
      </c>
      <c r="V36" s="494" t="s">
        <v>33</v>
      </c>
      <c r="W36" s="494" t="s">
        <v>33</v>
      </c>
      <c r="X36" s="494" t="s">
        <v>33</v>
      </c>
      <c r="Y36" s="494">
        <v>50</v>
      </c>
      <c r="Z36" s="494" t="s">
        <v>33</v>
      </c>
      <c r="AA36" s="551" t="s">
        <v>33</v>
      </c>
      <c r="AB36" s="2"/>
      <c r="AC36" s="1"/>
    </row>
    <row r="37" spans="1:29">
      <c r="A37" s="493"/>
      <c r="B37" s="564" t="s">
        <v>598</v>
      </c>
      <c r="C37" s="561" t="s">
        <v>33</v>
      </c>
      <c r="D37" s="494" t="s">
        <v>33</v>
      </c>
      <c r="E37" s="494" t="s">
        <v>33</v>
      </c>
      <c r="F37" s="494" t="s">
        <v>33</v>
      </c>
      <c r="G37" s="494" t="s">
        <v>33</v>
      </c>
      <c r="H37" s="494" t="s">
        <v>33</v>
      </c>
      <c r="I37" s="494" t="s">
        <v>33</v>
      </c>
      <c r="J37" s="494" t="s">
        <v>33</v>
      </c>
      <c r="K37" s="494" t="s">
        <v>33</v>
      </c>
      <c r="L37" s="494" t="s">
        <v>33</v>
      </c>
      <c r="M37" s="494" t="s">
        <v>33</v>
      </c>
      <c r="N37" s="494" t="s">
        <v>33</v>
      </c>
      <c r="O37" s="494" t="s">
        <v>33</v>
      </c>
      <c r="P37" s="494" t="s">
        <v>33</v>
      </c>
      <c r="Q37" s="494" t="s">
        <v>33</v>
      </c>
      <c r="R37" s="494" t="s">
        <v>33</v>
      </c>
      <c r="S37" s="494">
        <v>258</v>
      </c>
      <c r="T37" s="494" t="s">
        <v>645</v>
      </c>
      <c r="U37" s="494" t="s">
        <v>33</v>
      </c>
      <c r="V37" s="494" t="s">
        <v>33</v>
      </c>
      <c r="W37" s="494" t="s">
        <v>33</v>
      </c>
      <c r="X37" s="494" t="s">
        <v>33</v>
      </c>
      <c r="Y37" s="494" t="s">
        <v>33</v>
      </c>
      <c r="Z37" s="494" t="s">
        <v>33</v>
      </c>
      <c r="AA37" s="551" t="s">
        <v>33</v>
      </c>
      <c r="AB37" s="2"/>
      <c r="AC37" s="1"/>
    </row>
    <row r="38" spans="1:29">
      <c r="A38" s="493"/>
      <c r="B38" s="564" t="s">
        <v>599</v>
      </c>
      <c r="C38" s="561">
        <v>122</v>
      </c>
      <c r="D38" s="494">
        <v>69</v>
      </c>
      <c r="E38" s="494">
        <v>52</v>
      </c>
      <c r="F38" s="494" t="s">
        <v>33</v>
      </c>
      <c r="G38" s="494">
        <v>340</v>
      </c>
      <c r="H38" s="494">
        <v>87</v>
      </c>
      <c r="I38" s="494">
        <v>220</v>
      </c>
      <c r="J38" s="494">
        <v>300</v>
      </c>
      <c r="K38" s="494">
        <v>600</v>
      </c>
      <c r="L38" s="494">
        <v>17</v>
      </c>
      <c r="M38" s="494" t="s">
        <v>33</v>
      </c>
      <c r="N38" s="494">
        <v>133</v>
      </c>
      <c r="O38" s="494" t="s">
        <v>33</v>
      </c>
      <c r="P38" s="494" t="s">
        <v>33</v>
      </c>
      <c r="Q38" s="494" t="s">
        <v>33</v>
      </c>
      <c r="R38" s="494">
        <v>34</v>
      </c>
      <c r="S38" s="494" t="s">
        <v>33</v>
      </c>
      <c r="T38" s="494">
        <v>420</v>
      </c>
      <c r="U38" s="494" t="s">
        <v>33</v>
      </c>
      <c r="V38" s="494" t="s">
        <v>33</v>
      </c>
      <c r="W38" s="494"/>
      <c r="X38" s="494">
        <v>227</v>
      </c>
      <c r="Y38" s="494" t="s">
        <v>33</v>
      </c>
      <c r="Z38" s="494" t="s">
        <v>33</v>
      </c>
      <c r="AA38" s="551" t="s">
        <v>33</v>
      </c>
      <c r="AB38" s="2"/>
      <c r="AC38" s="1"/>
    </row>
    <row r="39" spans="1:29">
      <c r="A39" s="493"/>
      <c r="B39" s="564" t="s">
        <v>600</v>
      </c>
      <c r="C39" s="561" t="s">
        <v>33</v>
      </c>
      <c r="D39" s="494">
        <v>87</v>
      </c>
      <c r="E39" s="494">
        <v>65</v>
      </c>
      <c r="F39" s="494" t="s">
        <v>33</v>
      </c>
      <c r="G39" s="494" t="s">
        <v>33</v>
      </c>
      <c r="H39" s="494">
        <v>96</v>
      </c>
      <c r="I39" s="494" t="s">
        <v>33</v>
      </c>
      <c r="J39" s="494">
        <v>318</v>
      </c>
      <c r="K39" s="494" t="s">
        <v>33</v>
      </c>
      <c r="L39" s="494" t="s">
        <v>33</v>
      </c>
      <c r="M39" s="494">
        <v>20</v>
      </c>
      <c r="N39" s="494">
        <v>120</v>
      </c>
      <c r="O39" s="494">
        <v>500</v>
      </c>
      <c r="P39" s="494" t="s">
        <v>33</v>
      </c>
      <c r="Q39" s="494" t="s">
        <v>33</v>
      </c>
      <c r="R39" s="494" t="s">
        <v>33</v>
      </c>
      <c r="S39" s="494" t="s">
        <v>33</v>
      </c>
      <c r="T39" s="494">
        <v>300</v>
      </c>
      <c r="U39" s="494" t="s">
        <v>33</v>
      </c>
      <c r="V39" s="494" t="s">
        <v>33</v>
      </c>
      <c r="W39" s="494" t="s">
        <v>33</v>
      </c>
      <c r="X39" s="494" t="s">
        <v>33</v>
      </c>
      <c r="Y39" s="494" t="s">
        <v>33</v>
      </c>
      <c r="Z39" s="494" t="s">
        <v>33</v>
      </c>
      <c r="AA39" s="551" t="s">
        <v>33</v>
      </c>
      <c r="AB39" s="2"/>
      <c r="AC39" s="1"/>
    </row>
    <row r="40" spans="1:29">
      <c r="A40" s="493"/>
      <c r="B40" s="564" t="s">
        <v>601</v>
      </c>
      <c r="C40" s="561" t="s">
        <v>33</v>
      </c>
      <c r="D40" s="494">
        <v>70</v>
      </c>
      <c r="E40" s="494">
        <v>45</v>
      </c>
      <c r="F40" s="494" t="s">
        <v>33</v>
      </c>
      <c r="G40" s="494" t="s">
        <v>33</v>
      </c>
      <c r="H40" s="494">
        <v>70</v>
      </c>
      <c r="I40" s="494">
        <v>185</v>
      </c>
      <c r="J40" s="494">
        <v>245</v>
      </c>
      <c r="K40" s="494" t="s">
        <v>33</v>
      </c>
      <c r="L40" s="494">
        <v>18</v>
      </c>
      <c r="M40" s="494">
        <v>35</v>
      </c>
      <c r="N40" s="494" t="s">
        <v>33</v>
      </c>
      <c r="O40" s="494">
        <v>1000</v>
      </c>
      <c r="P40" s="494" t="s">
        <v>33</v>
      </c>
      <c r="Q40" s="494" t="s">
        <v>33</v>
      </c>
      <c r="R40" s="494">
        <v>22</v>
      </c>
      <c r="S40" s="494">
        <v>380</v>
      </c>
      <c r="T40" s="494">
        <v>210</v>
      </c>
      <c r="U40" s="494" t="s">
        <v>33</v>
      </c>
      <c r="V40" s="494" t="s">
        <v>33</v>
      </c>
      <c r="W40" s="494" t="s">
        <v>33</v>
      </c>
      <c r="X40" s="494">
        <v>355</v>
      </c>
      <c r="Y40" s="494">
        <v>160</v>
      </c>
      <c r="Z40" s="494" t="s">
        <v>33</v>
      </c>
      <c r="AA40" s="551">
        <v>65</v>
      </c>
      <c r="AB40" s="2"/>
      <c r="AC40" s="1"/>
    </row>
    <row r="41" spans="1:29">
      <c r="A41" s="493"/>
      <c r="B41" s="564" t="s">
        <v>603</v>
      </c>
      <c r="C41" s="561" t="s">
        <v>33</v>
      </c>
      <c r="D41" s="494" t="s">
        <v>33</v>
      </c>
      <c r="E41" s="494">
        <v>78</v>
      </c>
      <c r="F41" s="494" t="s">
        <v>33</v>
      </c>
      <c r="G41" s="494" t="s">
        <v>33</v>
      </c>
      <c r="H41" s="494">
        <v>92</v>
      </c>
      <c r="I41" s="494" t="s">
        <v>33</v>
      </c>
      <c r="J41" s="494" t="s">
        <v>33</v>
      </c>
      <c r="K41" s="494" t="s">
        <v>33</v>
      </c>
      <c r="L41" s="494" t="s">
        <v>33</v>
      </c>
      <c r="M41" s="494" t="s">
        <v>33</v>
      </c>
      <c r="N41" s="494">
        <v>78</v>
      </c>
      <c r="O41" s="494" t="s">
        <v>33</v>
      </c>
      <c r="P41" s="494" t="s">
        <v>33</v>
      </c>
      <c r="Q41" s="494" t="s">
        <v>33</v>
      </c>
      <c r="R41" s="494" t="s">
        <v>33</v>
      </c>
      <c r="S41" s="494" t="s">
        <v>33</v>
      </c>
      <c r="T41" s="494">
        <v>181</v>
      </c>
      <c r="U41" s="494" t="s">
        <v>33</v>
      </c>
      <c r="V41" s="494" t="s">
        <v>33</v>
      </c>
      <c r="W41" s="494" t="s">
        <v>33</v>
      </c>
      <c r="X41" s="494" t="s">
        <v>33</v>
      </c>
      <c r="Y41" s="494" t="s">
        <v>33</v>
      </c>
      <c r="Z41" s="494" t="s">
        <v>33</v>
      </c>
      <c r="AA41" s="551" t="s">
        <v>33</v>
      </c>
      <c r="AB41" s="2"/>
      <c r="AC41" s="1"/>
    </row>
    <row r="42" spans="1:29">
      <c r="A42" s="493"/>
      <c r="B42" s="564" t="s">
        <v>604</v>
      </c>
      <c r="C42" s="561" t="s">
        <v>33</v>
      </c>
      <c r="D42" s="494">
        <v>95</v>
      </c>
      <c r="E42" s="494">
        <v>150</v>
      </c>
      <c r="F42" s="494" t="s">
        <v>33</v>
      </c>
      <c r="G42" s="494">
        <v>500</v>
      </c>
      <c r="H42" s="494">
        <v>220</v>
      </c>
      <c r="I42" s="494" t="s">
        <v>33</v>
      </c>
      <c r="J42" s="494" t="s">
        <v>33</v>
      </c>
      <c r="K42" s="494" t="s">
        <v>33</v>
      </c>
      <c r="L42" s="494">
        <v>25</v>
      </c>
      <c r="M42" s="494" t="s">
        <v>33</v>
      </c>
      <c r="N42" s="494" t="s">
        <v>33</v>
      </c>
      <c r="O42" s="494" t="s">
        <v>33</v>
      </c>
      <c r="P42" s="494" t="s">
        <v>33</v>
      </c>
      <c r="Q42" s="494" t="s">
        <v>33</v>
      </c>
      <c r="R42" s="494" t="s">
        <v>33</v>
      </c>
      <c r="S42" s="494" t="s">
        <v>33</v>
      </c>
      <c r="T42" s="494">
        <v>390</v>
      </c>
      <c r="U42" s="494" t="s">
        <v>33</v>
      </c>
      <c r="V42" s="494" t="s">
        <v>33</v>
      </c>
      <c r="W42" s="494" t="s">
        <v>33</v>
      </c>
      <c r="X42" s="494">
        <v>420</v>
      </c>
      <c r="Y42" s="494" t="s">
        <v>33</v>
      </c>
      <c r="Z42" s="494" t="s">
        <v>33</v>
      </c>
      <c r="AA42" s="551" t="s">
        <v>33</v>
      </c>
      <c r="AB42" s="2"/>
      <c r="AC42" s="1"/>
    </row>
    <row r="43" spans="1:29">
      <c r="A43" s="493"/>
      <c r="B43" s="564" t="s">
        <v>605</v>
      </c>
      <c r="C43" s="561">
        <v>170</v>
      </c>
      <c r="D43" s="494">
        <v>85</v>
      </c>
      <c r="E43" s="494">
        <v>86</v>
      </c>
      <c r="F43" s="494" t="s">
        <v>33</v>
      </c>
      <c r="G43" s="494" t="s">
        <v>33</v>
      </c>
      <c r="H43" s="494">
        <v>113</v>
      </c>
      <c r="I43" s="494">
        <v>256</v>
      </c>
      <c r="J43" s="494" t="s">
        <v>33</v>
      </c>
      <c r="K43" s="494" t="s">
        <v>33</v>
      </c>
      <c r="L43" s="494" t="s">
        <v>33</v>
      </c>
      <c r="M43" s="494" t="s">
        <v>33</v>
      </c>
      <c r="N43" s="494">
        <v>85</v>
      </c>
      <c r="O43" s="494" t="s">
        <v>33</v>
      </c>
      <c r="P43" s="494" t="s">
        <v>33</v>
      </c>
      <c r="Q43" s="494" t="s">
        <v>33</v>
      </c>
      <c r="R43" s="494" t="s">
        <v>33</v>
      </c>
      <c r="S43" s="494" t="s">
        <v>33</v>
      </c>
      <c r="T43" s="494">
        <v>420</v>
      </c>
      <c r="U43" s="494" t="s">
        <v>33</v>
      </c>
      <c r="V43" s="494" t="s">
        <v>33</v>
      </c>
      <c r="W43" s="494" t="s">
        <v>33</v>
      </c>
      <c r="X43" s="494" t="s">
        <v>33</v>
      </c>
      <c r="Y43" s="494" t="s">
        <v>33</v>
      </c>
      <c r="Z43" s="494" t="s">
        <v>33</v>
      </c>
      <c r="AA43" s="551" t="s">
        <v>33</v>
      </c>
      <c r="AB43" s="2"/>
      <c r="AC43" s="1"/>
    </row>
    <row r="44" spans="1:29">
      <c r="A44" s="493"/>
      <c r="B44" s="564" t="s">
        <v>606</v>
      </c>
      <c r="C44" s="561" t="s">
        <v>33</v>
      </c>
      <c r="D44" s="494">
        <v>56</v>
      </c>
      <c r="E44" s="494">
        <v>40</v>
      </c>
      <c r="F44" s="494" t="s">
        <v>33</v>
      </c>
      <c r="G44" s="494" t="s">
        <v>33</v>
      </c>
      <c r="H44" s="494" t="s">
        <v>33</v>
      </c>
      <c r="I44" s="494" t="s">
        <v>33</v>
      </c>
      <c r="J44" s="494" t="s">
        <v>33</v>
      </c>
      <c r="K44" s="494" t="s">
        <v>33</v>
      </c>
      <c r="L44" s="494">
        <v>58</v>
      </c>
      <c r="M44" s="494" t="s">
        <v>33</v>
      </c>
      <c r="N44" s="494" t="s">
        <v>33</v>
      </c>
      <c r="O44" s="494" t="s">
        <v>33</v>
      </c>
      <c r="P44" s="494" t="s">
        <v>33</v>
      </c>
      <c r="Q44" s="494" t="s">
        <v>33</v>
      </c>
      <c r="R44" s="494" t="s">
        <v>33</v>
      </c>
      <c r="S44" s="494" t="s">
        <v>33</v>
      </c>
      <c r="T44" s="494" t="s">
        <v>33</v>
      </c>
      <c r="U44" s="494" t="s">
        <v>33</v>
      </c>
      <c r="V44" s="494" t="s">
        <v>33</v>
      </c>
      <c r="W44" s="494" t="s">
        <v>33</v>
      </c>
      <c r="X44" s="494">
        <v>158</v>
      </c>
      <c r="Y44" s="494" t="s">
        <v>33</v>
      </c>
      <c r="Z44" s="494" t="s">
        <v>33</v>
      </c>
      <c r="AA44" s="551" t="s">
        <v>33</v>
      </c>
      <c r="AB44" s="2"/>
      <c r="AC44" s="1"/>
    </row>
    <row r="45" spans="1:29">
      <c r="A45" s="493"/>
      <c r="B45" s="564" t="s">
        <v>646</v>
      </c>
      <c r="C45" s="561" t="s">
        <v>33</v>
      </c>
      <c r="D45" s="494">
        <v>75</v>
      </c>
      <c r="E45" s="494">
        <v>70</v>
      </c>
      <c r="F45" s="494" t="s">
        <v>33</v>
      </c>
      <c r="G45" s="494" t="s">
        <v>33</v>
      </c>
      <c r="H45" s="494" t="s">
        <v>33</v>
      </c>
      <c r="I45" s="494" t="s">
        <v>33</v>
      </c>
      <c r="J45" s="494" t="s">
        <v>33</v>
      </c>
      <c r="K45" s="494" t="s">
        <v>33</v>
      </c>
      <c r="L45" s="494" t="s">
        <v>33</v>
      </c>
      <c r="M45" s="494" t="s">
        <v>33</v>
      </c>
      <c r="N45" s="494" t="s">
        <v>33</v>
      </c>
      <c r="O45" s="494" t="s">
        <v>33</v>
      </c>
      <c r="P45" s="494" t="s">
        <v>33</v>
      </c>
      <c r="Q45" s="494" t="s">
        <v>33</v>
      </c>
      <c r="R45" s="494" t="s">
        <v>33</v>
      </c>
      <c r="S45" s="494" t="s">
        <v>33</v>
      </c>
      <c r="T45" s="494" t="s">
        <v>33</v>
      </c>
      <c r="U45" s="494" t="s">
        <v>33</v>
      </c>
      <c r="V45" s="494" t="s">
        <v>33</v>
      </c>
      <c r="W45" s="494" t="s">
        <v>33</v>
      </c>
      <c r="X45" s="494" t="s">
        <v>33</v>
      </c>
      <c r="Y45" s="494" t="s">
        <v>33</v>
      </c>
      <c r="Z45" s="494" t="s">
        <v>33</v>
      </c>
      <c r="AA45" s="551" t="s">
        <v>33</v>
      </c>
      <c r="AB45" s="2"/>
      <c r="AC45" s="1"/>
    </row>
    <row r="46" spans="1:29">
      <c r="A46" s="493"/>
      <c r="B46" s="564" t="s">
        <v>608</v>
      </c>
      <c r="C46" s="561" t="s">
        <v>33</v>
      </c>
      <c r="D46" s="494">
        <v>79</v>
      </c>
      <c r="E46" s="494" t="s">
        <v>33</v>
      </c>
      <c r="F46" s="494" t="s">
        <v>33</v>
      </c>
      <c r="G46" s="494" t="s">
        <v>33</v>
      </c>
      <c r="H46" s="494" t="s">
        <v>33</v>
      </c>
      <c r="I46" s="494" t="s">
        <v>33</v>
      </c>
      <c r="J46" s="494" t="s">
        <v>33</v>
      </c>
      <c r="K46" s="494" t="s">
        <v>33</v>
      </c>
      <c r="L46" s="494" t="s">
        <v>33</v>
      </c>
      <c r="M46" s="494" t="s">
        <v>33</v>
      </c>
      <c r="N46" s="494" t="s">
        <v>33</v>
      </c>
      <c r="O46" s="494" t="s">
        <v>33</v>
      </c>
      <c r="P46" s="494" t="s">
        <v>33</v>
      </c>
      <c r="Q46" s="494" t="s">
        <v>33</v>
      </c>
      <c r="R46" s="494" t="s">
        <v>33</v>
      </c>
      <c r="S46" s="494" t="s">
        <v>33</v>
      </c>
      <c r="T46" s="494" t="s">
        <v>33</v>
      </c>
      <c r="U46" s="494" t="s">
        <v>33</v>
      </c>
      <c r="V46" s="494" t="s">
        <v>33</v>
      </c>
      <c r="W46" s="494">
        <v>85</v>
      </c>
      <c r="X46" s="494" t="s">
        <v>33</v>
      </c>
      <c r="Y46" s="494" t="s">
        <v>33</v>
      </c>
      <c r="Z46" s="494" t="s">
        <v>33</v>
      </c>
      <c r="AA46" s="551"/>
      <c r="AB46" s="2"/>
      <c r="AC46" s="1"/>
    </row>
    <row r="47" spans="1:29">
      <c r="A47" s="493"/>
      <c r="B47" s="564" t="s">
        <v>609</v>
      </c>
      <c r="C47" s="561" t="s">
        <v>33</v>
      </c>
      <c r="D47" s="494">
        <v>45</v>
      </c>
      <c r="E47" s="494">
        <v>70</v>
      </c>
      <c r="F47" s="494" t="s">
        <v>33</v>
      </c>
      <c r="G47" s="494" t="s">
        <v>33</v>
      </c>
      <c r="H47" s="494" t="s">
        <v>33</v>
      </c>
      <c r="I47" s="494" t="s">
        <v>33</v>
      </c>
      <c r="J47" s="494" t="s">
        <v>33</v>
      </c>
      <c r="K47" s="494" t="s">
        <v>33</v>
      </c>
      <c r="L47" s="494" t="s">
        <v>33</v>
      </c>
      <c r="M47" s="494" t="s">
        <v>33</v>
      </c>
      <c r="N47" s="494" t="s">
        <v>33</v>
      </c>
      <c r="O47" s="494" t="s">
        <v>33</v>
      </c>
      <c r="P47" s="494" t="s">
        <v>33</v>
      </c>
      <c r="Q47" s="494" t="s">
        <v>33</v>
      </c>
      <c r="R47" s="494">
        <v>16</v>
      </c>
      <c r="S47" s="494">
        <v>180</v>
      </c>
      <c r="T47" s="494" t="s">
        <v>33</v>
      </c>
      <c r="U47" s="494" t="s">
        <v>33</v>
      </c>
      <c r="V47" s="494" t="s">
        <v>33</v>
      </c>
      <c r="W47" s="494" t="s">
        <v>33</v>
      </c>
      <c r="X47" s="494">
        <v>160</v>
      </c>
      <c r="Y47" s="494" t="s">
        <v>33</v>
      </c>
      <c r="Z47" s="494" t="s">
        <v>33</v>
      </c>
      <c r="AA47" s="551" t="s">
        <v>33</v>
      </c>
      <c r="AB47" s="2"/>
      <c r="AC47" s="1"/>
    </row>
    <row r="48" spans="1:29">
      <c r="A48" s="493"/>
      <c r="B48" s="564" t="s">
        <v>647</v>
      </c>
      <c r="C48" s="561" t="s">
        <v>33</v>
      </c>
      <c r="D48" s="494">
        <v>95</v>
      </c>
      <c r="E48" s="494" t="s">
        <v>33</v>
      </c>
      <c r="F48" s="494">
        <v>125</v>
      </c>
      <c r="G48" s="494" t="s">
        <v>33</v>
      </c>
      <c r="H48" s="494" t="s">
        <v>33</v>
      </c>
      <c r="I48" s="494" t="s">
        <v>33</v>
      </c>
      <c r="J48" s="494">
        <v>115</v>
      </c>
      <c r="K48" s="494" t="s">
        <v>33</v>
      </c>
      <c r="L48" s="494" t="s">
        <v>33</v>
      </c>
      <c r="M48" s="494" t="s">
        <v>33</v>
      </c>
      <c r="N48" s="494">
        <v>125</v>
      </c>
      <c r="O48" s="494">
        <v>550</v>
      </c>
      <c r="P48" s="494" t="s">
        <v>33</v>
      </c>
      <c r="Q48" s="494" t="s">
        <v>33</v>
      </c>
      <c r="R48" s="494" t="s">
        <v>33</v>
      </c>
      <c r="S48" s="494" t="s">
        <v>33</v>
      </c>
      <c r="T48" s="494" t="s">
        <v>33</v>
      </c>
      <c r="U48" s="494" t="s">
        <v>33</v>
      </c>
      <c r="V48" s="494" t="s">
        <v>33</v>
      </c>
      <c r="W48" s="494" t="s">
        <v>33</v>
      </c>
      <c r="X48" s="494" t="s">
        <v>33</v>
      </c>
      <c r="Y48" s="494" t="s">
        <v>33</v>
      </c>
      <c r="Z48" s="494" t="s">
        <v>33</v>
      </c>
      <c r="AA48" s="551" t="s">
        <v>33</v>
      </c>
      <c r="AB48" s="2"/>
      <c r="AC48" s="1"/>
    </row>
    <row r="49" spans="1:29">
      <c r="A49" s="493"/>
      <c r="B49" s="564" t="s">
        <v>611</v>
      </c>
      <c r="C49" s="561" t="s">
        <v>33</v>
      </c>
      <c r="D49" s="494" t="s">
        <v>33</v>
      </c>
      <c r="E49" s="494" t="s">
        <v>33</v>
      </c>
      <c r="F49" s="494" t="s">
        <v>33</v>
      </c>
      <c r="G49" s="494" t="s">
        <v>33</v>
      </c>
      <c r="H49" s="494" t="s">
        <v>33</v>
      </c>
      <c r="I49" s="494" t="s">
        <v>33</v>
      </c>
      <c r="J49" s="494" t="s">
        <v>33</v>
      </c>
      <c r="K49" s="494" t="s">
        <v>33</v>
      </c>
      <c r="L49" s="494" t="s">
        <v>33</v>
      </c>
      <c r="M49" s="494" t="s">
        <v>33</v>
      </c>
      <c r="N49" s="494" t="s">
        <v>33</v>
      </c>
      <c r="O49" s="494" t="s">
        <v>33</v>
      </c>
      <c r="P49" s="494" t="s">
        <v>33</v>
      </c>
      <c r="Q49" s="494" t="s">
        <v>33</v>
      </c>
      <c r="R49" s="494" t="s">
        <v>33</v>
      </c>
      <c r="S49" s="494" t="s">
        <v>33</v>
      </c>
      <c r="T49" s="494" t="s">
        <v>33</v>
      </c>
      <c r="U49" s="494" t="s">
        <v>33</v>
      </c>
      <c r="V49" s="494" t="s">
        <v>33</v>
      </c>
      <c r="W49" s="494" t="s">
        <v>33</v>
      </c>
      <c r="X49" s="494" t="s">
        <v>33</v>
      </c>
      <c r="Y49" s="494" t="s">
        <v>33</v>
      </c>
      <c r="Z49" s="494" t="s">
        <v>33</v>
      </c>
      <c r="AA49" s="551" t="s">
        <v>33</v>
      </c>
      <c r="AB49" s="2"/>
      <c r="AC49" s="1"/>
    </row>
    <row r="50" spans="1:29">
      <c r="A50" s="493"/>
      <c r="B50" s="564" t="s">
        <v>648</v>
      </c>
      <c r="C50" s="561" t="s">
        <v>33</v>
      </c>
      <c r="D50" s="494">
        <v>50</v>
      </c>
      <c r="E50" s="494">
        <v>50</v>
      </c>
      <c r="F50" s="494" t="s">
        <v>33</v>
      </c>
      <c r="G50" s="494">
        <v>160</v>
      </c>
      <c r="H50" s="494" t="s">
        <v>33</v>
      </c>
      <c r="I50" s="494">
        <v>140</v>
      </c>
      <c r="J50" s="494" t="s">
        <v>33</v>
      </c>
      <c r="K50" s="494" t="s">
        <v>33</v>
      </c>
      <c r="L50" s="494">
        <v>15</v>
      </c>
      <c r="M50" s="494">
        <v>10</v>
      </c>
      <c r="N50" s="494" t="s">
        <v>33</v>
      </c>
      <c r="O50" s="494" t="s">
        <v>33</v>
      </c>
      <c r="P50" s="494" t="s">
        <v>33</v>
      </c>
      <c r="Q50" s="494" t="s">
        <v>33</v>
      </c>
      <c r="R50" s="494" t="s">
        <v>33</v>
      </c>
      <c r="S50" s="494" t="s">
        <v>33</v>
      </c>
      <c r="T50" s="494" t="s">
        <v>33</v>
      </c>
      <c r="U50" s="494" t="s">
        <v>33</v>
      </c>
      <c r="V50" s="494" t="s">
        <v>33</v>
      </c>
      <c r="W50" s="494" t="s">
        <v>33</v>
      </c>
      <c r="X50" s="494" t="s">
        <v>33</v>
      </c>
      <c r="Y50" s="494" t="s">
        <v>33</v>
      </c>
      <c r="Z50" s="494" t="s">
        <v>33</v>
      </c>
      <c r="AA50" s="551" t="s">
        <v>33</v>
      </c>
      <c r="AB50" s="2"/>
      <c r="AC50" s="1"/>
    </row>
    <row r="51" spans="1:29">
      <c r="A51" s="493"/>
      <c r="B51" s="564" t="s">
        <v>649</v>
      </c>
      <c r="C51" s="561" t="s">
        <v>33</v>
      </c>
      <c r="D51" s="494">
        <v>45</v>
      </c>
      <c r="E51" s="494" t="s">
        <v>33</v>
      </c>
      <c r="F51" s="494">
        <v>40</v>
      </c>
      <c r="G51" s="494" t="s">
        <v>33</v>
      </c>
      <c r="H51" s="494" t="s">
        <v>33</v>
      </c>
      <c r="I51" s="494" t="s">
        <v>33</v>
      </c>
      <c r="J51" s="494" t="s">
        <v>33</v>
      </c>
      <c r="K51" s="494" t="s">
        <v>33</v>
      </c>
      <c r="L51" s="494" t="s">
        <v>33</v>
      </c>
      <c r="M51" s="494" t="s">
        <v>33</v>
      </c>
      <c r="N51" s="494" t="s">
        <v>33</v>
      </c>
      <c r="O51" s="494" t="s">
        <v>33</v>
      </c>
      <c r="P51" s="494" t="s">
        <v>33</v>
      </c>
      <c r="Q51" s="494" t="s">
        <v>33</v>
      </c>
      <c r="R51" s="494" t="s">
        <v>33</v>
      </c>
      <c r="S51" s="494" t="s">
        <v>33</v>
      </c>
      <c r="T51" s="494" t="s">
        <v>33</v>
      </c>
      <c r="U51" s="494" t="s">
        <v>33</v>
      </c>
      <c r="V51" s="494" t="s">
        <v>33</v>
      </c>
      <c r="W51" s="494" t="s">
        <v>33</v>
      </c>
      <c r="X51" s="494" t="s">
        <v>33</v>
      </c>
      <c r="Y51" s="494" t="s">
        <v>33</v>
      </c>
      <c r="Z51" s="494" t="s">
        <v>33</v>
      </c>
      <c r="AA51" s="551" t="s">
        <v>33</v>
      </c>
      <c r="AB51" s="2"/>
      <c r="AC51" s="1"/>
    </row>
    <row r="52" spans="1:29">
      <c r="A52" s="493"/>
      <c r="B52" s="564" t="s">
        <v>650</v>
      </c>
      <c r="C52" s="561" t="s">
        <v>33</v>
      </c>
      <c r="D52" s="494">
        <v>60</v>
      </c>
      <c r="E52" s="494">
        <v>55</v>
      </c>
      <c r="F52" s="494" t="s">
        <v>33</v>
      </c>
      <c r="G52" s="494" t="s">
        <v>33</v>
      </c>
      <c r="H52" s="494">
        <v>90</v>
      </c>
      <c r="I52" s="494">
        <v>100</v>
      </c>
      <c r="J52" s="494">
        <v>90</v>
      </c>
      <c r="K52" s="494">
        <v>80</v>
      </c>
      <c r="L52" s="494" t="s">
        <v>33</v>
      </c>
      <c r="M52" s="494" t="s">
        <v>33</v>
      </c>
      <c r="N52" s="494" t="s">
        <v>33</v>
      </c>
      <c r="O52" s="494" t="s">
        <v>33</v>
      </c>
      <c r="P52" s="494" t="s">
        <v>33</v>
      </c>
      <c r="Q52" s="494" t="s">
        <v>33</v>
      </c>
      <c r="R52" s="494" t="s">
        <v>33</v>
      </c>
      <c r="S52" s="494" t="s">
        <v>33</v>
      </c>
      <c r="T52" s="494">
        <v>130</v>
      </c>
      <c r="U52" s="494" t="s">
        <v>33</v>
      </c>
      <c r="V52" s="494" t="s">
        <v>33</v>
      </c>
      <c r="W52" s="494" t="s">
        <v>33</v>
      </c>
      <c r="X52" s="494">
        <v>250</v>
      </c>
      <c r="Y52" s="494" t="s">
        <v>33</v>
      </c>
      <c r="Z52" s="494" t="s">
        <v>33</v>
      </c>
      <c r="AA52" s="551" t="s">
        <v>33</v>
      </c>
      <c r="AB52" s="2"/>
      <c r="AC52" s="1"/>
    </row>
    <row r="53" spans="1:29">
      <c r="A53" s="493"/>
      <c r="B53" s="564" t="s">
        <v>615</v>
      </c>
      <c r="C53" s="561" t="s">
        <v>33</v>
      </c>
      <c r="D53" s="494">
        <v>52</v>
      </c>
      <c r="E53" s="494">
        <v>42</v>
      </c>
      <c r="F53" s="494">
        <v>68</v>
      </c>
      <c r="G53" s="494" t="s">
        <v>33</v>
      </c>
      <c r="H53" s="494" t="s">
        <v>33</v>
      </c>
      <c r="I53" s="494" t="s">
        <v>33</v>
      </c>
      <c r="J53" s="494" t="s">
        <v>33</v>
      </c>
      <c r="K53" s="494" t="s">
        <v>33</v>
      </c>
      <c r="L53" s="494">
        <v>18</v>
      </c>
      <c r="M53" s="494">
        <v>8</v>
      </c>
      <c r="N53" s="494" t="s">
        <v>33</v>
      </c>
      <c r="O53" s="494" t="s">
        <v>33</v>
      </c>
      <c r="P53" s="494" t="s">
        <v>33</v>
      </c>
      <c r="Q53" s="494" t="s">
        <v>33</v>
      </c>
      <c r="R53" s="494" t="s">
        <v>33</v>
      </c>
      <c r="S53" s="494" t="s">
        <v>33</v>
      </c>
      <c r="T53" s="494">
        <v>159</v>
      </c>
      <c r="U53" s="494" t="s">
        <v>33</v>
      </c>
      <c r="V53" s="494" t="s">
        <v>33</v>
      </c>
      <c r="W53" s="494" t="s">
        <v>33</v>
      </c>
      <c r="X53" s="494">
        <v>248</v>
      </c>
      <c r="Y53" s="494" t="s">
        <v>33</v>
      </c>
      <c r="Z53" s="494" t="s">
        <v>33</v>
      </c>
      <c r="AA53" s="551" t="s">
        <v>33</v>
      </c>
      <c r="AB53" s="2"/>
      <c r="AC53" s="1"/>
    </row>
    <row r="54" spans="1:29">
      <c r="A54" s="493"/>
      <c r="B54" s="564" t="s">
        <v>658</v>
      </c>
      <c r="C54" s="565" t="s">
        <v>33</v>
      </c>
      <c r="D54" s="550">
        <v>49</v>
      </c>
      <c r="E54" s="550" t="s">
        <v>33</v>
      </c>
      <c r="F54" s="550" t="s">
        <v>33</v>
      </c>
      <c r="G54" s="550" t="s">
        <v>33</v>
      </c>
      <c r="H54" s="550" t="s">
        <v>33</v>
      </c>
      <c r="I54" s="550" t="s">
        <v>33</v>
      </c>
      <c r="J54" s="550" t="s">
        <v>33</v>
      </c>
      <c r="K54" s="550" t="s">
        <v>33</v>
      </c>
      <c r="L54" s="550">
        <v>19</v>
      </c>
      <c r="M54" s="550" t="s">
        <v>33</v>
      </c>
      <c r="N54" s="550">
        <v>89</v>
      </c>
      <c r="O54" s="550" t="s">
        <v>33</v>
      </c>
      <c r="P54" s="550" t="s">
        <v>33</v>
      </c>
      <c r="Q54" s="550" t="s">
        <v>33</v>
      </c>
      <c r="R54" s="550" t="s">
        <v>33</v>
      </c>
      <c r="S54" s="494" t="s">
        <v>33</v>
      </c>
      <c r="T54" s="550" t="s">
        <v>33</v>
      </c>
      <c r="U54" s="550" t="s">
        <v>33</v>
      </c>
      <c r="V54" s="550" t="s">
        <v>33</v>
      </c>
      <c r="W54" s="550" t="s">
        <v>33</v>
      </c>
      <c r="X54" s="550" t="s">
        <v>33</v>
      </c>
      <c r="Y54" s="550" t="s">
        <v>33</v>
      </c>
      <c r="Z54" s="550" t="s">
        <v>33</v>
      </c>
      <c r="AA54" s="554" t="s">
        <v>33</v>
      </c>
      <c r="AB54" s="2"/>
      <c r="AC54" s="1"/>
    </row>
    <row r="55" spans="1:29">
      <c r="A55" s="493"/>
      <c r="B55" s="566" t="s">
        <v>39</v>
      </c>
      <c r="C55" s="562">
        <v>59</v>
      </c>
      <c r="D55" s="552">
        <v>55</v>
      </c>
      <c r="E55" s="552">
        <v>55</v>
      </c>
      <c r="F55" s="552">
        <v>69</v>
      </c>
      <c r="G55" s="552">
        <v>169</v>
      </c>
      <c r="H55" s="552">
        <v>90</v>
      </c>
      <c r="I55" s="552" t="s">
        <v>651</v>
      </c>
      <c r="J55" s="552" t="s">
        <v>651</v>
      </c>
      <c r="K55" s="552" t="s">
        <v>651</v>
      </c>
      <c r="L55" s="552" t="s">
        <v>652</v>
      </c>
      <c r="M55" s="552">
        <v>10</v>
      </c>
      <c r="N55" s="552">
        <v>89</v>
      </c>
      <c r="O55" s="552">
        <v>500</v>
      </c>
      <c r="P55" s="552">
        <v>149</v>
      </c>
      <c r="Q55" s="552">
        <v>299</v>
      </c>
      <c r="R55" s="552">
        <v>35</v>
      </c>
      <c r="S55" s="552">
        <v>189</v>
      </c>
      <c r="T55" s="552">
        <v>159</v>
      </c>
      <c r="U55" s="552">
        <v>280</v>
      </c>
      <c r="V55" s="552" t="s">
        <v>653</v>
      </c>
      <c r="W55" s="552" t="s">
        <v>653</v>
      </c>
      <c r="X55" s="552">
        <v>199</v>
      </c>
      <c r="Y55" s="552">
        <v>89</v>
      </c>
      <c r="Z55" s="552" t="s">
        <v>654</v>
      </c>
      <c r="AA55" s="553">
        <v>49</v>
      </c>
      <c r="AB55" s="2"/>
      <c r="AC55" s="1"/>
    </row>
    <row r="56" spans="1:29">
      <c r="A56" s="1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Summary &gt;</vt:lpstr>
      <vt:lpstr>PnL</vt:lpstr>
      <vt:lpstr>Cash Flow Summary</vt:lpstr>
      <vt:lpstr>Assumptions &amp; Calculations &gt;</vt:lpstr>
      <vt:lpstr>Assumptions</vt:lpstr>
      <vt:lpstr>PnL (monthly)</vt:lpstr>
      <vt:lpstr>Cash Flow</vt:lpstr>
      <vt:lpstr>Purchases</vt:lpstr>
      <vt:lpstr>Pricing</vt:lpstr>
      <vt:lpstr>Marketing Plan</vt:lpstr>
      <vt:lpstr>Pop-ups</vt:lpstr>
      <vt:lpstr>Timeline</vt:lpstr>
      <vt:lpstr>Valuation Comparison</vt:lpstr>
      <vt:lpstr>PnL (2)</vt:lpstr>
      <vt:lpstr>Cash Flow Summary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Ralfs Janis Gaigulis</dc:creator>
  <cp:keywords/>
  <dc:description/>
  <cp:lastModifiedBy>Ralfs Janis Gaigulis</cp:lastModifiedBy>
  <cp:revision/>
  <dcterms:created xsi:type="dcterms:W3CDTF">2024-11-16T16:24:53Z</dcterms:created>
  <dcterms:modified xsi:type="dcterms:W3CDTF">2025-04-03T06:12:08Z</dcterms:modified>
  <cp:category/>
  <cp:contentStatus/>
</cp:coreProperties>
</file>